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ropbox\FIELD DATA &amp; INSIGHTS\Other States\Tamil Nadu\Phase 1_Survey\Constituencies Data\Viralimalai\"/>
    </mc:Choice>
  </mc:AlternateContent>
  <xr:revisionPtr revIDLastSave="0" documentId="13_ncr:1_{C730C9FA-4966-4F99-A2F4-243D53CA56F0}" xr6:coauthVersionLast="47" xr6:coauthVersionMax="47" xr10:uidLastSave="{00000000-0000-0000-0000-000000000000}"/>
  <bookViews>
    <workbookView xWindow="-108" yWindow="-108" windowWidth="23256" windowHeight="13896" firstSheet="2" activeTab="5" xr2:uid="{00000000-000D-0000-FFFF-FFFF00000000}"/>
  </bookViews>
  <sheets>
    <sheet name="Pviots" sheetId="2" r:id="rId1"/>
    <sheet name="Data Updation" sheetId="4" state="hidden" r:id="rId2"/>
    <sheet name="Factor" sheetId="9" r:id="rId3"/>
    <sheet name="PPT Pviots" sheetId="8" r:id="rId4"/>
    <sheet name="Location and Caste" sheetId="5" r:id="rId5"/>
    <sheet name="Data" sheetId="1" r:id="rId6"/>
    <sheet name="Sheet1" sheetId="10" state="hidden" r:id="rId7"/>
    <sheet name="Sheet2" sheetId="11" r:id="rId8"/>
    <sheet name="MApping" sheetId="3" r:id="rId9"/>
    <sheet name="Qc" sheetId="7" r:id="rId10"/>
  </sheets>
  <definedNames>
    <definedName name="_xlnm._FilterDatabase" localSheetId="4" hidden="1">'Location and Caste'!$A$12:$F$38</definedName>
    <definedName name="_xlnm._FilterDatabase" localSheetId="6" hidden="1">Sheet1!$A$1:$AH$279</definedName>
    <definedName name="_xlcn.WorksheetConnection__Viralimalai_Overall.xlsxTable11" hidden="1">Table1[]</definedName>
  </definedNames>
  <calcPr calcId="191029"/>
  <pivotCaches>
    <pivotCache cacheId="0" r:id="rId11"/>
    <pivotCache cacheId="1" r:id="rId12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_Viralimalai_Overall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" i="1" l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2" i="1"/>
  <c r="H223" i="8" l="1"/>
  <c r="F219" i="8"/>
  <c r="G219" i="8"/>
  <c r="F220" i="8"/>
  <c r="G220" i="8"/>
  <c r="F221" i="8"/>
  <c r="G221" i="8"/>
  <c r="F222" i="8"/>
  <c r="G222" i="8"/>
  <c r="F223" i="8"/>
  <c r="G223" i="8"/>
  <c r="E220" i="8"/>
  <c r="H220" i="8" s="1"/>
  <c r="E221" i="8"/>
  <c r="H221" i="8" s="1"/>
  <c r="E222" i="8"/>
  <c r="H222" i="8" s="1"/>
  <c r="E223" i="8"/>
  <c r="E219" i="8"/>
  <c r="D220" i="8"/>
  <c r="D221" i="8"/>
  <c r="D222" i="8"/>
  <c r="D223" i="8"/>
  <c r="D219" i="8"/>
  <c r="H219" i="8" s="1"/>
  <c r="K123" i="8"/>
  <c r="K124" i="8"/>
  <c r="K125" i="8"/>
  <c r="K122" i="8"/>
  <c r="I104" i="8"/>
  <c r="J104" i="8"/>
  <c r="J101" i="8"/>
  <c r="J102" i="8"/>
  <c r="J103" i="8"/>
  <c r="J100" i="8"/>
  <c r="I101" i="8"/>
  <c r="I102" i="8"/>
  <c r="I103" i="8"/>
  <c r="I100" i="8"/>
  <c r="D25" i="8"/>
  <c r="AJ1108" i="1" l="1"/>
  <c r="AK1108" i="1"/>
  <c r="AP1108" i="1"/>
  <c r="AQ1108" i="1"/>
  <c r="AY1108" i="1"/>
  <c r="AJ1107" i="1"/>
  <c r="AK1107" i="1"/>
  <c r="AP1107" i="1"/>
  <c r="AQ1107" i="1"/>
  <c r="AY1107" i="1"/>
  <c r="AJ1106" i="1"/>
  <c r="AK1106" i="1"/>
  <c r="AP1106" i="1"/>
  <c r="AQ1106" i="1"/>
  <c r="AY1106" i="1"/>
  <c r="AJ1102" i="1"/>
  <c r="AJ1103" i="1"/>
  <c r="AJ1104" i="1"/>
  <c r="AJ1105" i="1"/>
  <c r="AK1102" i="1"/>
  <c r="AK1103" i="1"/>
  <c r="AK1104" i="1"/>
  <c r="AK1105" i="1"/>
  <c r="AP1102" i="1"/>
  <c r="AP1103" i="1"/>
  <c r="AP1104" i="1"/>
  <c r="AP1105" i="1"/>
  <c r="AQ1102" i="1"/>
  <c r="AQ1103" i="1"/>
  <c r="AQ1104" i="1"/>
  <c r="AQ1105" i="1"/>
  <c r="AY1102" i="1"/>
  <c r="AY1103" i="1"/>
  <c r="AY1104" i="1"/>
  <c r="AY1105" i="1"/>
  <c r="AJ1100" i="1"/>
  <c r="AJ1101" i="1"/>
  <c r="AK1100" i="1"/>
  <c r="AK1101" i="1"/>
  <c r="AP1100" i="1"/>
  <c r="AP1101" i="1"/>
  <c r="AQ1100" i="1"/>
  <c r="AQ1101" i="1"/>
  <c r="AY1100" i="1"/>
  <c r="AY1101" i="1"/>
  <c r="AJ1099" i="1"/>
  <c r="AK1099" i="1"/>
  <c r="AP1099" i="1"/>
  <c r="AQ1099" i="1"/>
  <c r="AY1099" i="1"/>
  <c r="AJ1096" i="1"/>
  <c r="AJ1097" i="1"/>
  <c r="AJ1098" i="1"/>
  <c r="AK1096" i="1"/>
  <c r="AK1097" i="1"/>
  <c r="AK1098" i="1"/>
  <c r="AP1096" i="1"/>
  <c r="AP1097" i="1"/>
  <c r="AP1098" i="1"/>
  <c r="AQ1096" i="1"/>
  <c r="AQ1097" i="1"/>
  <c r="AQ1098" i="1"/>
  <c r="AY1096" i="1"/>
  <c r="AY1097" i="1"/>
  <c r="AY1098" i="1"/>
  <c r="AJ1095" i="1"/>
  <c r="AK1095" i="1"/>
  <c r="AP1095" i="1"/>
  <c r="AQ1095" i="1"/>
  <c r="AU1095" i="1"/>
  <c r="AY1095" i="1"/>
  <c r="AJ1093" i="1"/>
  <c r="AJ1094" i="1"/>
  <c r="AK1093" i="1"/>
  <c r="AK1094" i="1"/>
  <c r="AP1093" i="1"/>
  <c r="AP1094" i="1"/>
  <c r="AQ1093" i="1"/>
  <c r="AQ1094" i="1"/>
  <c r="AY1093" i="1"/>
  <c r="AY1094" i="1"/>
  <c r="AJ1086" i="1"/>
  <c r="AJ1087" i="1"/>
  <c r="AJ1088" i="1"/>
  <c r="AJ1089" i="1"/>
  <c r="AJ1090" i="1"/>
  <c r="AJ1091" i="1"/>
  <c r="AJ1092" i="1"/>
  <c r="AK1086" i="1"/>
  <c r="AK1087" i="1"/>
  <c r="AK1088" i="1"/>
  <c r="AK1089" i="1"/>
  <c r="AK1090" i="1"/>
  <c r="AK1091" i="1"/>
  <c r="AK1092" i="1"/>
  <c r="AP1086" i="1"/>
  <c r="AP1087" i="1"/>
  <c r="AP1088" i="1"/>
  <c r="AP1089" i="1"/>
  <c r="AP1090" i="1"/>
  <c r="AP1091" i="1"/>
  <c r="AP1092" i="1"/>
  <c r="AQ1086" i="1"/>
  <c r="AQ1087" i="1"/>
  <c r="AQ1088" i="1"/>
  <c r="AQ1089" i="1"/>
  <c r="AQ1090" i="1"/>
  <c r="AQ1091" i="1"/>
  <c r="AQ1092" i="1"/>
  <c r="AU1092" i="1"/>
  <c r="AY1086" i="1"/>
  <c r="AY1087" i="1"/>
  <c r="AY1088" i="1"/>
  <c r="AY1089" i="1"/>
  <c r="AY1090" i="1"/>
  <c r="AY1091" i="1"/>
  <c r="AY1092" i="1"/>
  <c r="AJ1084" i="1"/>
  <c r="AJ1085" i="1"/>
  <c r="AK1084" i="1"/>
  <c r="AK1085" i="1"/>
  <c r="AP1084" i="1"/>
  <c r="AP1085" i="1"/>
  <c r="AQ1084" i="1"/>
  <c r="AQ1085" i="1"/>
  <c r="AY1084" i="1"/>
  <c r="AY1085" i="1"/>
  <c r="AJ1083" i="1"/>
  <c r="AK1083" i="1"/>
  <c r="AP1083" i="1"/>
  <c r="AQ1083" i="1"/>
  <c r="AY1083" i="1"/>
  <c r="AJ1081" i="1"/>
  <c r="AJ1082" i="1"/>
  <c r="AK1081" i="1"/>
  <c r="AK1082" i="1"/>
  <c r="AP1081" i="1"/>
  <c r="AP1082" i="1"/>
  <c r="AQ1081" i="1"/>
  <c r="AQ1082" i="1"/>
  <c r="AY1081" i="1"/>
  <c r="AY1082" i="1"/>
  <c r="AJ1080" i="1"/>
  <c r="AK1080" i="1"/>
  <c r="AP1080" i="1"/>
  <c r="AQ1080" i="1"/>
  <c r="AY1080" i="1"/>
  <c r="AJ1079" i="1"/>
  <c r="AK1079" i="1"/>
  <c r="AP1079" i="1"/>
  <c r="AQ1079" i="1"/>
  <c r="AY1079" i="1"/>
  <c r="AJ1078" i="1"/>
  <c r="AK1078" i="1"/>
  <c r="AP1078" i="1"/>
  <c r="AQ1078" i="1"/>
  <c r="AY1078" i="1"/>
  <c r="AJ1076" i="1"/>
  <c r="AJ1077" i="1"/>
  <c r="AK1076" i="1"/>
  <c r="AK1077" i="1"/>
  <c r="AP1076" i="1"/>
  <c r="AP1077" i="1"/>
  <c r="AQ1076" i="1"/>
  <c r="AQ1077" i="1"/>
  <c r="AY1076" i="1"/>
  <c r="AY1077" i="1"/>
  <c r="AJ1073" i="1"/>
  <c r="AJ1074" i="1"/>
  <c r="AJ1075" i="1"/>
  <c r="AK1073" i="1"/>
  <c r="AK1074" i="1"/>
  <c r="AK1075" i="1"/>
  <c r="AP1073" i="1"/>
  <c r="AP1074" i="1"/>
  <c r="AP1075" i="1"/>
  <c r="AQ1073" i="1"/>
  <c r="AQ1074" i="1"/>
  <c r="AQ1075" i="1"/>
  <c r="AY1073" i="1"/>
  <c r="AY1074" i="1"/>
  <c r="AY1075" i="1"/>
  <c r="AJ1071" i="1"/>
  <c r="AJ1072" i="1"/>
  <c r="AK1071" i="1"/>
  <c r="AK1072" i="1"/>
  <c r="AP1071" i="1"/>
  <c r="AP1072" i="1"/>
  <c r="AQ1071" i="1"/>
  <c r="AQ1072" i="1"/>
  <c r="AY1071" i="1"/>
  <c r="AY1072" i="1"/>
  <c r="AJ1069" i="1"/>
  <c r="AJ1070" i="1"/>
  <c r="AK1069" i="1"/>
  <c r="AK1070" i="1"/>
  <c r="AP1069" i="1"/>
  <c r="AP1070" i="1"/>
  <c r="AQ1069" i="1"/>
  <c r="AQ1070" i="1"/>
  <c r="AY1069" i="1"/>
  <c r="AY1070" i="1"/>
  <c r="AJ1066" i="1"/>
  <c r="AJ1067" i="1"/>
  <c r="AJ1068" i="1"/>
  <c r="AK1066" i="1"/>
  <c r="AK1067" i="1"/>
  <c r="AK1068" i="1"/>
  <c r="AP1066" i="1"/>
  <c r="AP1067" i="1"/>
  <c r="AP1068" i="1"/>
  <c r="AQ1066" i="1"/>
  <c r="AQ1067" i="1"/>
  <c r="AQ1068" i="1"/>
  <c r="AY1066" i="1"/>
  <c r="AY1067" i="1"/>
  <c r="AY1068" i="1"/>
  <c r="AJ1065" i="1"/>
  <c r="AK1065" i="1"/>
  <c r="AP1065" i="1"/>
  <c r="AQ1065" i="1"/>
  <c r="AU1065" i="1"/>
  <c r="AY1065" i="1"/>
  <c r="AJ1064" i="1"/>
  <c r="AK1064" i="1"/>
  <c r="AP1064" i="1"/>
  <c r="AQ1064" i="1"/>
  <c r="AY1064" i="1"/>
  <c r="AJ1063" i="1"/>
  <c r="AK1063" i="1"/>
  <c r="AP1063" i="1"/>
  <c r="AQ1063" i="1"/>
  <c r="AY1063" i="1"/>
  <c r="AJ1060" i="1"/>
  <c r="AJ1061" i="1"/>
  <c r="AJ1062" i="1"/>
  <c r="AK1060" i="1"/>
  <c r="AK1061" i="1"/>
  <c r="AK1062" i="1"/>
  <c r="AP1060" i="1"/>
  <c r="AP1061" i="1"/>
  <c r="AP1062" i="1"/>
  <c r="AQ1060" i="1"/>
  <c r="AQ1061" i="1"/>
  <c r="AQ1062" i="1"/>
  <c r="AU1060" i="1"/>
  <c r="AY1060" i="1"/>
  <c r="AY1061" i="1"/>
  <c r="AY1062" i="1"/>
  <c r="AJ1055" i="1"/>
  <c r="AJ1056" i="1"/>
  <c r="AJ1057" i="1"/>
  <c r="AJ1058" i="1"/>
  <c r="AJ1059" i="1"/>
  <c r="AK1055" i="1"/>
  <c r="AK1056" i="1"/>
  <c r="AK1057" i="1"/>
  <c r="AK1058" i="1"/>
  <c r="AK1059" i="1"/>
  <c r="AP1055" i="1"/>
  <c r="AP1056" i="1"/>
  <c r="AP1057" i="1"/>
  <c r="AP1058" i="1"/>
  <c r="AP1059" i="1"/>
  <c r="AQ1055" i="1"/>
  <c r="AQ1056" i="1"/>
  <c r="AQ1057" i="1"/>
  <c r="AQ1058" i="1"/>
  <c r="AQ1059" i="1"/>
  <c r="AU1058" i="1"/>
  <c r="AY1055" i="1"/>
  <c r="AY1056" i="1"/>
  <c r="AY1057" i="1"/>
  <c r="AY1058" i="1"/>
  <c r="AY1059" i="1"/>
  <c r="AJ1054" i="1"/>
  <c r="AK1054" i="1"/>
  <c r="AP1054" i="1"/>
  <c r="AQ1054" i="1"/>
  <c r="AY1054" i="1"/>
  <c r="AJ1053" i="1"/>
  <c r="AK1053" i="1"/>
  <c r="AP1053" i="1"/>
  <c r="AQ1053" i="1"/>
  <c r="AY1053" i="1"/>
  <c r="AJ1047" i="1"/>
  <c r="AJ1048" i="1"/>
  <c r="AJ1049" i="1"/>
  <c r="AJ1050" i="1"/>
  <c r="AJ1051" i="1"/>
  <c r="AJ1052" i="1"/>
  <c r="AK1047" i="1"/>
  <c r="AK1048" i="1"/>
  <c r="AK1049" i="1"/>
  <c r="AK1050" i="1"/>
  <c r="AK1051" i="1"/>
  <c r="AK1052" i="1"/>
  <c r="AP1047" i="1"/>
  <c r="AP1048" i="1"/>
  <c r="AP1049" i="1"/>
  <c r="AP1050" i="1"/>
  <c r="AP1051" i="1"/>
  <c r="AP1052" i="1"/>
  <c r="AQ1047" i="1"/>
  <c r="AQ1048" i="1"/>
  <c r="AQ1049" i="1"/>
  <c r="AQ1050" i="1"/>
  <c r="AQ1051" i="1"/>
  <c r="AQ1052" i="1"/>
  <c r="AY1047" i="1"/>
  <c r="AY1048" i="1"/>
  <c r="AY1049" i="1"/>
  <c r="AY1050" i="1"/>
  <c r="AY1051" i="1"/>
  <c r="AY1052" i="1"/>
  <c r="AJ1045" i="1"/>
  <c r="AJ1046" i="1"/>
  <c r="AK1045" i="1"/>
  <c r="AK1046" i="1"/>
  <c r="AP1045" i="1"/>
  <c r="AP1046" i="1"/>
  <c r="AQ1045" i="1"/>
  <c r="AQ1046" i="1"/>
  <c r="AU1046" i="1"/>
  <c r="AY1045" i="1"/>
  <c r="AY1046" i="1"/>
  <c r="AJ1042" i="1"/>
  <c r="AJ1043" i="1"/>
  <c r="AJ1044" i="1"/>
  <c r="AK1042" i="1"/>
  <c r="AK1043" i="1"/>
  <c r="AK1044" i="1"/>
  <c r="AP1042" i="1"/>
  <c r="AP1043" i="1"/>
  <c r="AP1044" i="1"/>
  <c r="AQ1042" i="1"/>
  <c r="AQ1043" i="1"/>
  <c r="AQ1044" i="1"/>
  <c r="AY1042" i="1"/>
  <c r="AY1043" i="1"/>
  <c r="AY1044" i="1"/>
  <c r="AJ1041" i="1"/>
  <c r="AK1041" i="1"/>
  <c r="AP1041" i="1"/>
  <c r="AQ1041" i="1"/>
  <c r="AY1041" i="1"/>
  <c r="AJ1040" i="1"/>
  <c r="AK1040" i="1"/>
  <c r="AP1040" i="1"/>
  <c r="AQ1040" i="1"/>
  <c r="AY1040" i="1"/>
  <c r="AJ1036" i="1"/>
  <c r="AJ1037" i="1"/>
  <c r="AJ1038" i="1"/>
  <c r="AJ1039" i="1"/>
  <c r="AK1036" i="1"/>
  <c r="AK1037" i="1"/>
  <c r="AK1038" i="1"/>
  <c r="AK1039" i="1"/>
  <c r="AP1036" i="1"/>
  <c r="AP1037" i="1"/>
  <c r="AP1038" i="1"/>
  <c r="AP1039" i="1"/>
  <c r="AQ1036" i="1"/>
  <c r="AQ1037" i="1"/>
  <c r="AQ1038" i="1"/>
  <c r="AQ1039" i="1"/>
  <c r="AU1039" i="1"/>
  <c r="AY1036" i="1"/>
  <c r="AY1037" i="1"/>
  <c r="AY1038" i="1"/>
  <c r="AY1039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Q1024" i="1"/>
  <c r="AQ1025" i="1"/>
  <c r="AQ1026" i="1"/>
  <c r="AQ1027" i="1"/>
  <c r="AQ1028" i="1"/>
  <c r="AQ1029" i="1"/>
  <c r="AQ1030" i="1"/>
  <c r="AQ1031" i="1"/>
  <c r="AQ1032" i="1"/>
  <c r="AQ1033" i="1"/>
  <c r="AQ1034" i="1"/>
  <c r="AQ1035" i="1"/>
  <c r="AU1024" i="1"/>
  <c r="AU1025" i="1"/>
  <c r="AU1030" i="1"/>
  <c r="AU1032" i="1"/>
  <c r="AU1034" i="1"/>
  <c r="AY1024" i="1"/>
  <c r="AY1025" i="1"/>
  <c r="AY1026" i="1"/>
  <c r="AY1027" i="1"/>
  <c r="AY1028" i="1"/>
  <c r="AY1029" i="1"/>
  <c r="AY1030" i="1"/>
  <c r="AY1031" i="1"/>
  <c r="AY1032" i="1"/>
  <c r="AY1033" i="1"/>
  <c r="AY1034" i="1"/>
  <c r="AY1035" i="1"/>
  <c r="AJ1020" i="1"/>
  <c r="AJ1021" i="1"/>
  <c r="AJ1022" i="1"/>
  <c r="AJ1023" i="1"/>
  <c r="AK1020" i="1"/>
  <c r="AK1021" i="1"/>
  <c r="AK1022" i="1"/>
  <c r="AK1023" i="1"/>
  <c r="AP1020" i="1"/>
  <c r="AP1021" i="1"/>
  <c r="AP1022" i="1"/>
  <c r="AP1023" i="1"/>
  <c r="AQ1020" i="1"/>
  <c r="AQ1021" i="1"/>
  <c r="AQ1022" i="1"/>
  <c r="AQ1023" i="1"/>
  <c r="AY1020" i="1"/>
  <c r="AY1021" i="1"/>
  <c r="AY1022" i="1"/>
  <c r="AY1023" i="1"/>
  <c r="AJ1019" i="1"/>
  <c r="AK1019" i="1"/>
  <c r="AP1019" i="1"/>
  <c r="AQ1019" i="1"/>
  <c r="AY1019" i="1"/>
  <c r="AJ1017" i="1"/>
  <c r="AJ1018" i="1"/>
  <c r="AK1017" i="1"/>
  <c r="AK1018" i="1"/>
  <c r="AP1017" i="1"/>
  <c r="AP1018" i="1"/>
  <c r="AQ1017" i="1"/>
  <c r="AQ1018" i="1"/>
  <c r="AU1018" i="1"/>
  <c r="AY1017" i="1"/>
  <c r="AY1018" i="1"/>
  <c r="AJ1016" i="1"/>
  <c r="AK1016" i="1"/>
  <c r="AP1016" i="1"/>
  <c r="AQ1016" i="1"/>
  <c r="AY1016" i="1"/>
  <c r="AJ1015" i="1"/>
  <c r="AK1015" i="1"/>
  <c r="AP1015" i="1"/>
  <c r="AQ1015" i="1"/>
  <c r="AY1015" i="1"/>
  <c r="AJ1013" i="1"/>
  <c r="AJ1014" i="1"/>
  <c r="AK1013" i="1"/>
  <c r="AK1014" i="1"/>
  <c r="AP1013" i="1"/>
  <c r="AP1014" i="1"/>
  <c r="AQ1013" i="1"/>
  <c r="AQ1014" i="1"/>
  <c r="AY1013" i="1"/>
  <c r="AY1014" i="1"/>
  <c r="AJ1011" i="1"/>
  <c r="AJ1012" i="1"/>
  <c r="AK1011" i="1"/>
  <c r="AK1012" i="1"/>
  <c r="AP1011" i="1"/>
  <c r="AP1012" i="1"/>
  <c r="AQ1011" i="1"/>
  <c r="AQ1012" i="1"/>
  <c r="AU1011" i="1"/>
  <c r="AY1011" i="1"/>
  <c r="AY1012" i="1"/>
  <c r="AJ1009" i="1"/>
  <c r="AJ1010" i="1"/>
  <c r="AK1009" i="1"/>
  <c r="AK1010" i="1"/>
  <c r="AP1009" i="1"/>
  <c r="AP1010" i="1"/>
  <c r="AQ1009" i="1"/>
  <c r="AQ1010" i="1"/>
  <c r="AU1009" i="1"/>
  <c r="AY1009" i="1"/>
  <c r="AY1010" i="1"/>
  <c r="AJ1008" i="1"/>
  <c r="AK1008" i="1"/>
  <c r="AP1008" i="1"/>
  <c r="AQ1008" i="1"/>
  <c r="AY1008" i="1"/>
  <c r="AJ1007" i="1"/>
  <c r="AK1007" i="1"/>
  <c r="AP1007" i="1"/>
  <c r="AQ1007" i="1"/>
  <c r="AY1007" i="1"/>
  <c r="AJ1006" i="1"/>
  <c r="AK1006" i="1"/>
  <c r="AP1006" i="1"/>
  <c r="AQ1006" i="1"/>
  <c r="AY1006" i="1"/>
  <c r="AJ1005" i="1"/>
  <c r="AK1005" i="1"/>
  <c r="AP1005" i="1"/>
  <c r="AQ1005" i="1"/>
  <c r="AY1005" i="1"/>
  <c r="AJ1001" i="1"/>
  <c r="AJ1002" i="1"/>
  <c r="AJ1003" i="1"/>
  <c r="AJ1004" i="1"/>
  <c r="AK1001" i="1"/>
  <c r="AK1002" i="1"/>
  <c r="AK1003" i="1"/>
  <c r="AK1004" i="1"/>
  <c r="AP1001" i="1"/>
  <c r="AP1002" i="1"/>
  <c r="AP1003" i="1"/>
  <c r="AP1004" i="1"/>
  <c r="AQ1001" i="1"/>
  <c r="AQ1002" i="1"/>
  <c r="AQ1003" i="1"/>
  <c r="AQ1004" i="1"/>
  <c r="AY1001" i="1"/>
  <c r="AY1002" i="1"/>
  <c r="AY1003" i="1"/>
  <c r="AY1004" i="1"/>
  <c r="AJ1000" i="1"/>
  <c r="AK1000" i="1"/>
  <c r="AP1000" i="1"/>
  <c r="AQ1000" i="1"/>
  <c r="AY1000" i="1"/>
  <c r="AJ999" i="1"/>
  <c r="AK999" i="1"/>
  <c r="AP999" i="1"/>
  <c r="AQ999" i="1"/>
  <c r="AY999" i="1"/>
  <c r="AJ998" i="1"/>
  <c r="AK998" i="1"/>
  <c r="AP998" i="1"/>
  <c r="AQ998" i="1"/>
  <c r="AU998" i="1"/>
  <c r="AY998" i="1"/>
  <c r="AJ997" i="1"/>
  <c r="AK997" i="1"/>
  <c r="AP997" i="1"/>
  <c r="AQ997" i="1"/>
  <c r="AY997" i="1"/>
  <c r="AJ992" i="1"/>
  <c r="AJ993" i="1"/>
  <c r="AJ994" i="1"/>
  <c r="AJ995" i="1"/>
  <c r="AJ996" i="1"/>
  <c r="AK992" i="1"/>
  <c r="AK993" i="1"/>
  <c r="AK994" i="1"/>
  <c r="AK995" i="1"/>
  <c r="AK996" i="1"/>
  <c r="AP992" i="1"/>
  <c r="AP993" i="1"/>
  <c r="AP994" i="1"/>
  <c r="AP995" i="1"/>
  <c r="AP996" i="1"/>
  <c r="AQ992" i="1"/>
  <c r="AQ993" i="1"/>
  <c r="AQ994" i="1"/>
  <c r="AQ995" i="1"/>
  <c r="AQ996" i="1"/>
  <c r="AU992" i="1"/>
  <c r="AU994" i="1"/>
  <c r="AU996" i="1"/>
  <c r="AY992" i="1"/>
  <c r="AY993" i="1"/>
  <c r="AY994" i="1"/>
  <c r="AY995" i="1"/>
  <c r="AY996" i="1"/>
  <c r="AJ991" i="1"/>
  <c r="AK991" i="1"/>
  <c r="AP991" i="1"/>
  <c r="AQ991" i="1"/>
  <c r="AY991" i="1"/>
  <c r="AJ990" i="1"/>
  <c r="AK990" i="1"/>
  <c r="AP990" i="1"/>
  <c r="AQ990" i="1"/>
  <c r="AY990" i="1"/>
  <c r="AJ987" i="1"/>
  <c r="AJ988" i="1"/>
  <c r="AJ989" i="1"/>
  <c r="AK987" i="1"/>
  <c r="AK988" i="1"/>
  <c r="AK989" i="1"/>
  <c r="AP987" i="1"/>
  <c r="AP988" i="1"/>
  <c r="AP989" i="1"/>
  <c r="AQ987" i="1"/>
  <c r="AQ988" i="1"/>
  <c r="AQ989" i="1"/>
  <c r="AY987" i="1"/>
  <c r="AY988" i="1"/>
  <c r="AY989" i="1"/>
  <c r="AJ986" i="1"/>
  <c r="AK986" i="1"/>
  <c r="AP986" i="1"/>
  <c r="AQ986" i="1"/>
  <c r="AY986" i="1"/>
  <c r="AJ982" i="1"/>
  <c r="AJ983" i="1"/>
  <c r="AJ984" i="1"/>
  <c r="AJ985" i="1"/>
  <c r="AK982" i="1"/>
  <c r="AK983" i="1"/>
  <c r="AK984" i="1"/>
  <c r="AK985" i="1"/>
  <c r="AP982" i="1"/>
  <c r="AP983" i="1"/>
  <c r="AP984" i="1"/>
  <c r="AP985" i="1"/>
  <c r="AQ982" i="1"/>
  <c r="AQ983" i="1"/>
  <c r="AQ984" i="1"/>
  <c r="AQ985" i="1"/>
  <c r="AU982" i="1"/>
  <c r="AU983" i="1"/>
  <c r="AY982" i="1"/>
  <c r="AY983" i="1"/>
  <c r="AY984" i="1"/>
  <c r="AY985" i="1"/>
  <c r="AJ981" i="1"/>
  <c r="AK981" i="1"/>
  <c r="AP981" i="1"/>
  <c r="AQ981" i="1"/>
  <c r="AY981" i="1"/>
  <c r="AJ971" i="1"/>
  <c r="AJ972" i="1"/>
  <c r="AJ973" i="1"/>
  <c r="AJ974" i="1"/>
  <c r="AJ975" i="1"/>
  <c r="AJ976" i="1"/>
  <c r="AJ977" i="1"/>
  <c r="AJ978" i="1"/>
  <c r="AJ979" i="1"/>
  <c r="AJ980" i="1"/>
  <c r="AK971" i="1"/>
  <c r="AK972" i="1"/>
  <c r="AK973" i="1"/>
  <c r="AK974" i="1"/>
  <c r="AK975" i="1"/>
  <c r="AK976" i="1"/>
  <c r="AK977" i="1"/>
  <c r="AK978" i="1"/>
  <c r="AK979" i="1"/>
  <c r="AK980" i="1"/>
  <c r="AP971" i="1"/>
  <c r="AP972" i="1"/>
  <c r="AP973" i="1"/>
  <c r="AP974" i="1"/>
  <c r="AP975" i="1"/>
  <c r="AP976" i="1"/>
  <c r="AP977" i="1"/>
  <c r="AP978" i="1"/>
  <c r="AP979" i="1"/>
  <c r="AP980" i="1"/>
  <c r="AQ971" i="1"/>
  <c r="AQ972" i="1"/>
  <c r="AQ973" i="1"/>
  <c r="AQ974" i="1"/>
  <c r="AQ975" i="1"/>
  <c r="AQ976" i="1"/>
  <c r="AQ977" i="1"/>
  <c r="AQ978" i="1"/>
  <c r="AQ979" i="1"/>
  <c r="AQ980" i="1"/>
  <c r="AY971" i="1"/>
  <c r="AY972" i="1"/>
  <c r="AY973" i="1"/>
  <c r="AY974" i="1"/>
  <c r="AY975" i="1"/>
  <c r="AY976" i="1"/>
  <c r="AY977" i="1"/>
  <c r="AY978" i="1"/>
  <c r="AY979" i="1"/>
  <c r="AY980" i="1"/>
  <c r="AJ969" i="1"/>
  <c r="AJ970" i="1"/>
  <c r="AK969" i="1"/>
  <c r="AK970" i="1"/>
  <c r="AP969" i="1"/>
  <c r="AP970" i="1"/>
  <c r="AQ969" i="1"/>
  <c r="AQ970" i="1"/>
  <c r="AY969" i="1"/>
  <c r="AY970" i="1"/>
  <c r="AJ963" i="1"/>
  <c r="AJ964" i="1"/>
  <c r="AJ965" i="1"/>
  <c r="AJ966" i="1"/>
  <c r="AJ967" i="1"/>
  <c r="AJ968" i="1"/>
  <c r="AK963" i="1"/>
  <c r="AK964" i="1"/>
  <c r="AK965" i="1"/>
  <c r="AK966" i="1"/>
  <c r="AK967" i="1"/>
  <c r="AK968" i="1"/>
  <c r="AP963" i="1"/>
  <c r="AP964" i="1"/>
  <c r="AP965" i="1"/>
  <c r="AP966" i="1"/>
  <c r="AP967" i="1"/>
  <c r="AP968" i="1"/>
  <c r="AQ963" i="1"/>
  <c r="AQ964" i="1"/>
  <c r="AQ965" i="1"/>
  <c r="AQ966" i="1"/>
  <c r="AQ967" i="1"/>
  <c r="AQ968" i="1"/>
  <c r="AU967" i="1"/>
  <c r="AY963" i="1"/>
  <c r="AY964" i="1"/>
  <c r="AY965" i="1"/>
  <c r="AY966" i="1"/>
  <c r="AY967" i="1"/>
  <c r="AY968" i="1"/>
  <c r="AJ956" i="1"/>
  <c r="AJ957" i="1"/>
  <c r="AJ958" i="1"/>
  <c r="AJ959" i="1"/>
  <c r="AJ960" i="1"/>
  <c r="AJ961" i="1"/>
  <c r="AJ962" i="1"/>
  <c r="AK956" i="1"/>
  <c r="AK957" i="1"/>
  <c r="AK958" i="1"/>
  <c r="AK959" i="1"/>
  <c r="AK960" i="1"/>
  <c r="AK961" i="1"/>
  <c r="AK962" i="1"/>
  <c r="AP956" i="1"/>
  <c r="AP957" i="1"/>
  <c r="AP958" i="1"/>
  <c r="AP959" i="1"/>
  <c r="AP960" i="1"/>
  <c r="AP961" i="1"/>
  <c r="AP962" i="1"/>
  <c r="AQ956" i="1"/>
  <c r="AQ957" i="1"/>
  <c r="AQ958" i="1"/>
  <c r="AQ959" i="1"/>
  <c r="AQ960" i="1"/>
  <c r="AQ961" i="1"/>
  <c r="AQ962" i="1"/>
  <c r="AU959" i="1"/>
  <c r="AY956" i="1"/>
  <c r="AY957" i="1"/>
  <c r="AY958" i="1"/>
  <c r="AY959" i="1"/>
  <c r="AY960" i="1"/>
  <c r="AY961" i="1"/>
  <c r="AY96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U938" i="1"/>
  <c r="AU944" i="1"/>
  <c r="AU955" i="1"/>
  <c r="AY923" i="1"/>
  <c r="AY924" i="1"/>
  <c r="AY925" i="1"/>
  <c r="AY926" i="1"/>
  <c r="AY927" i="1"/>
  <c r="AY928" i="1"/>
  <c r="AY929" i="1"/>
  <c r="AY930" i="1"/>
  <c r="AY931" i="1"/>
  <c r="AY932" i="1"/>
  <c r="AY933" i="1"/>
  <c r="AY934" i="1"/>
  <c r="AY935" i="1"/>
  <c r="AY936" i="1"/>
  <c r="AY937" i="1"/>
  <c r="AY938" i="1"/>
  <c r="AY939" i="1"/>
  <c r="AY940" i="1"/>
  <c r="AY941" i="1"/>
  <c r="AY942" i="1"/>
  <c r="AY943" i="1"/>
  <c r="AY944" i="1"/>
  <c r="AY945" i="1"/>
  <c r="AY946" i="1"/>
  <c r="AY947" i="1"/>
  <c r="AY948" i="1"/>
  <c r="AY949" i="1"/>
  <c r="AY950" i="1"/>
  <c r="AY951" i="1"/>
  <c r="AY952" i="1"/>
  <c r="AY953" i="1"/>
  <c r="AY954" i="1"/>
  <c r="AY955" i="1"/>
  <c r="AJ921" i="1"/>
  <c r="AJ922" i="1"/>
  <c r="AK921" i="1"/>
  <c r="AK922" i="1"/>
  <c r="AP921" i="1"/>
  <c r="AP922" i="1"/>
  <c r="AQ921" i="1"/>
  <c r="AQ922" i="1"/>
  <c r="AY921" i="1"/>
  <c r="AY922" i="1"/>
  <c r="AJ918" i="1"/>
  <c r="AJ919" i="1"/>
  <c r="AJ920" i="1"/>
  <c r="AK918" i="1"/>
  <c r="AK919" i="1"/>
  <c r="AK920" i="1"/>
  <c r="AP918" i="1"/>
  <c r="AP919" i="1"/>
  <c r="AP920" i="1"/>
  <c r="AQ918" i="1"/>
  <c r="AQ919" i="1"/>
  <c r="AQ920" i="1"/>
  <c r="AY918" i="1"/>
  <c r="AY919" i="1"/>
  <c r="AY920" i="1"/>
  <c r="AJ911" i="1"/>
  <c r="AJ912" i="1"/>
  <c r="AJ913" i="1"/>
  <c r="AJ914" i="1"/>
  <c r="AJ915" i="1"/>
  <c r="AJ916" i="1"/>
  <c r="AJ917" i="1"/>
  <c r="AK911" i="1"/>
  <c r="AK912" i="1"/>
  <c r="AK913" i="1"/>
  <c r="AK914" i="1"/>
  <c r="AK915" i="1"/>
  <c r="AK916" i="1"/>
  <c r="AK917" i="1"/>
  <c r="AP911" i="1"/>
  <c r="AP912" i="1"/>
  <c r="AP913" i="1"/>
  <c r="AP914" i="1"/>
  <c r="AP915" i="1"/>
  <c r="AP916" i="1"/>
  <c r="AP917" i="1"/>
  <c r="AQ911" i="1"/>
  <c r="AQ912" i="1"/>
  <c r="AQ913" i="1"/>
  <c r="AQ914" i="1"/>
  <c r="AQ915" i="1"/>
  <c r="AQ916" i="1"/>
  <c r="AQ917" i="1"/>
  <c r="AY911" i="1"/>
  <c r="AY912" i="1"/>
  <c r="AY913" i="1"/>
  <c r="AY914" i="1"/>
  <c r="AY915" i="1"/>
  <c r="AY916" i="1"/>
  <c r="AY917" i="1"/>
  <c r="AJ904" i="1"/>
  <c r="AJ905" i="1"/>
  <c r="AJ906" i="1"/>
  <c r="AJ907" i="1"/>
  <c r="AJ908" i="1"/>
  <c r="AJ909" i="1"/>
  <c r="AJ910" i="1"/>
  <c r="AK904" i="1"/>
  <c r="AK905" i="1"/>
  <c r="AK906" i="1"/>
  <c r="AK907" i="1"/>
  <c r="AK908" i="1"/>
  <c r="AK909" i="1"/>
  <c r="AK910" i="1"/>
  <c r="AP904" i="1"/>
  <c r="AP905" i="1"/>
  <c r="AP906" i="1"/>
  <c r="AP907" i="1"/>
  <c r="AP908" i="1"/>
  <c r="AP909" i="1"/>
  <c r="AP910" i="1"/>
  <c r="AQ904" i="1"/>
  <c r="AQ905" i="1"/>
  <c r="AQ906" i="1"/>
  <c r="AQ907" i="1"/>
  <c r="AQ908" i="1"/>
  <c r="AQ909" i="1"/>
  <c r="AQ910" i="1"/>
  <c r="AU910" i="1"/>
  <c r="AY904" i="1"/>
  <c r="AY905" i="1"/>
  <c r="AY906" i="1"/>
  <c r="AY907" i="1"/>
  <c r="AY908" i="1"/>
  <c r="AY909" i="1"/>
  <c r="AY910" i="1"/>
  <c r="AJ894" i="1"/>
  <c r="AJ895" i="1"/>
  <c r="AJ896" i="1"/>
  <c r="AJ897" i="1"/>
  <c r="AJ898" i="1"/>
  <c r="AJ899" i="1"/>
  <c r="AJ900" i="1"/>
  <c r="AJ901" i="1"/>
  <c r="AJ902" i="1"/>
  <c r="AJ903" i="1"/>
  <c r="AK894" i="1"/>
  <c r="AK895" i="1"/>
  <c r="AK896" i="1"/>
  <c r="AK897" i="1"/>
  <c r="AK898" i="1"/>
  <c r="AK899" i="1"/>
  <c r="AK900" i="1"/>
  <c r="AK901" i="1"/>
  <c r="AK902" i="1"/>
  <c r="AK903" i="1"/>
  <c r="AP894" i="1"/>
  <c r="AP895" i="1"/>
  <c r="AP896" i="1"/>
  <c r="AP897" i="1"/>
  <c r="AP898" i="1"/>
  <c r="AP899" i="1"/>
  <c r="AP900" i="1"/>
  <c r="AP901" i="1"/>
  <c r="AP902" i="1"/>
  <c r="AP903" i="1"/>
  <c r="AQ894" i="1"/>
  <c r="AQ895" i="1"/>
  <c r="AQ896" i="1"/>
  <c r="AQ897" i="1"/>
  <c r="AQ898" i="1"/>
  <c r="AQ899" i="1"/>
  <c r="AQ900" i="1"/>
  <c r="AQ901" i="1"/>
  <c r="AQ902" i="1"/>
  <c r="AQ903" i="1"/>
  <c r="AU895" i="1"/>
  <c r="AY894" i="1"/>
  <c r="AY895" i="1"/>
  <c r="AY896" i="1"/>
  <c r="AY897" i="1"/>
  <c r="AY898" i="1"/>
  <c r="AY899" i="1"/>
  <c r="AY900" i="1"/>
  <c r="AY901" i="1"/>
  <c r="AY902" i="1"/>
  <c r="AY903" i="1"/>
  <c r="AJ889" i="1"/>
  <c r="AJ890" i="1"/>
  <c r="AJ891" i="1"/>
  <c r="AJ892" i="1"/>
  <c r="AJ893" i="1"/>
  <c r="AK889" i="1"/>
  <c r="AK890" i="1"/>
  <c r="AK891" i="1"/>
  <c r="AK892" i="1"/>
  <c r="AK893" i="1"/>
  <c r="AP889" i="1"/>
  <c r="AP890" i="1"/>
  <c r="AP891" i="1"/>
  <c r="AP892" i="1"/>
  <c r="AP893" i="1"/>
  <c r="AQ889" i="1"/>
  <c r="AQ890" i="1"/>
  <c r="AQ891" i="1"/>
  <c r="AQ892" i="1"/>
  <c r="AQ893" i="1"/>
  <c r="AU892" i="1"/>
  <c r="AY889" i="1"/>
  <c r="AY890" i="1"/>
  <c r="AY891" i="1"/>
  <c r="AY892" i="1"/>
  <c r="AY893" i="1"/>
  <c r="AJ888" i="1"/>
  <c r="AK888" i="1"/>
  <c r="AP888" i="1"/>
  <c r="AQ888" i="1"/>
  <c r="AY888" i="1"/>
  <c r="AJ882" i="1"/>
  <c r="AJ883" i="1"/>
  <c r="AJ884" i="1"/>
  <c r="AJ885" i="1"/>
  <c r="AJ886" i="1"/>
  <c r="AJ887" i="1"/>
  <c r="AK882" i="1"/>
  <c r="AK883" i="1"/>
  <c r="AK884" i="1"/>
  <c r="AK885" i="1"/>
  <c r="AK886" i="1"/>
  <c r="AK887" i="1"/>
  <c r="AP882" i="1"/>
  <c r="AP883" i="1"/>
  <c r="AP884" i="1"/>
  <c r="AP885" i="1"/>
  <c r="AP886" i="1"/>
  <c r="AP887" i="1"/>
  <c r="AQ882" i="1"/>
  <c r="AQ883" i="1"/>
  <c r="AQ884" i="1"/>
  <c r="AQ885" i="1"/>
  <c r="AQ886" i="1"/>
  <c r="AQ887" i="1"/>
  <c r="AY882" i="1"/>
  <c r="AY883" i="1"/>
  <c r="AY884" i="1"/>
  <c r="AY885" i="1"/>
  <c r="AY886" i="1"/>
  <c r="AY887" i="1"/>
  <c r="AJ876" i="1"/>
  <c r="AJ877" i="1"/>
  <c r="AJ878" i="1"/>
  <c r="AJ879" i="1"/>
  <c r="AJ880" i="1"/>
  <c r="AJ881" i="1"/>
  <c r="AK876" i="1"/>
  <c r="AK877" i="1"/>
  <c r="AK878" i="1"/>
  <c r="AK879" i="1"/>
  <c r="AK880" i="1"/>
  <c r="AK881" i="1"/>
  <c r="AP876" i="1"/>
  <c r="AP877" i="1"/>
  <c r="AP878" i="1"/>
  <c r="AP879" i="1"/>
  <c r="AP880" i="1"/>
  <c r="AP881" i="1"/>
  <c r="AQ876" i="1"/>
  <c r="AQ877" i="1"/>
  <c r="AQ878" i="1"/>
  <c r="AQ879" i="1"/>
  <c r="AQ880" i="1"/>
  <c r="AQ881" i="1"/>
  <c r="AY876" i="1"/>
  <c r="AY877" i="1"/>
  <c r="AY878" i="1"/>
  <c r="AY879" i="1"/>
  <c r="AY880" i="1"/>
  <c r="AY881" i="1"/>
  <c r="AJ869" i="1"/>
  <c r="AJ870" i="1"/>
  <c r="AJ871" i="1"/>
  <c r="AJ872" i="1"/>
  <c r="AJ873" i="1"/>
  <c r="AJ874" i="1"/>
  <c r="AJ875" i="1"/>
  <c r="AK869" i="1"/>
  <c r="AK870" i="1"/>
  <c r="AK871" i="1"/>
  <c r="AK872" i="1"/>
  <c r="AK873" i="1"/>
  <c r="AK874" i="1"/>
  <c r="AK875" i="1"/>
  <c r="AP869" i="1"/>
  <c r="AP870" i="1"/>
  <c r="AP871" i="1"/>
  <c r="AP872" i="1"/>
  <c r="AP873" i="1"/>
  <c r="AP874" i="1"/>
  <c r="AP875" i="1"/>
  <c r="AQ869" i="1"/>
  <c r="AQ870" i="1"/>
  <c r="AQ871" i="1"/>
  <c r="AQ872" i="1"/>
  <c r="AQ873" i="1"/>
  <c r="AQ874" i="1"/>
  <c r="AQ875" i="1"/>
  <c r="AU874" i="1"/>
  <c r="AY869" i="1"/>
  <c r="AY870" i="1"/>
  <c r="AY871" i="1"/>
  <c r="AY872" i="1"/>
  <c r="AY873" i="1"/>
  <c r="AY874" i="1"/>
  <c r="AY875" i="1"/>
  <c r="AJ868" i="1"/>
  <c r="AK868" i="1"/>
  <c r="AP868" i="1"/>
  <c r="AQ868" i="1"/>
  <c r="AY868" i="1"/>
  <c r="AJ867" i="1"/>
  <c r="AK867" i="1"/>
  <c r="AP867" i="1"/>
  <c r="AQ867" i="1"/>
  <c r="AY867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U850" i="1"/>
  <c r="AU851" i="1"/>
  <c r="AU856" i="1"/>
  <c r="AU858" i="1"/>
  <c r="AU860" i="1"/>
  <c r="AU862" i="1"/>
  <c r="AU866" i="1"/>
  <c r="AY840" i="1"/>
  <c r="AY841" i="1"/>
  <c r="AY842" i="1"/>
  <c r="AY843" i="1"/>
  <c r="AY844" i="1"/>
  <c r="AY845" i="1"/>
  <c r="AY846" i="1"/>
  <c r="AY847" i="1"/>
  <c r="AY848" i="1"/>
  <c r="AY849" i="1"/>
  <c r="AY850" i="1"/>
  <c r="AY851" i="1"/>
  <c r="AY852" i="1"/>
  <c r="AY853" i="1"/>
  <c r="AY854" i="1"/>
  <c r="AY855" i="1"/>
  <c r="AY856" i="1"/>
  <c r="AY857" i="1"/>
  <c r="AY858" i="1"/>
  <c r="AY859" i="1"/>
  <c r="AY860" i="1"/>
  <c r="AY861" i="1"/>
  <c r="AY862" i="1"/>
  <c r="AY863" i="1"/>
  <c r="AY864" i="1"/>
  <c r="AY865" i="1"/>
  <c r="AY866" i="1"/>
  <c r="AJ839" i="1"/>
  <c r="AK839" i="1"/>
  <c r="AP839" i="1"/>
  <c r="AQ839" i="1"/>
  <c r="AY839" i="1"/>
  <c r="AJ832" i="1"/>
  <c r="AJ833" i="1"/>
  <c r="AJ834" i="1"/>
  <c r="AJ835" i="1"/>
  <c r="AJ836" i="1"/>
  <c r="AJ837" i="1"/>
  <c r="AJ838" i="1"/>
  <c r="AK832" i="1"/>
  <c r="AK833" i="1"/>
  <c r="AK834" i="1"/>
  <c r="AK835" i="1"/>
  <c r="AK836" i="1"/>
  <c r="AK837" i="1"/>
  <c r="AK838" i="1"/>
  <c r="AP832" i="1"/>
  <c r="AP833" i="1"/>
  <c r="AP834" i="1"/>
  <c r="AP835" i="1"/>
  <c r="AP836" i="1"/>
  <c r="AP837" i="1"/>
  <c r="AP838" i="1"/>
  <c r="AQ832" i="1"/>
  <c r="AQ833" i="1"/>
  <c r="AQ834" i="1"/>
  <c r="AQ835" i="1"/>
  <c r="AQ836" i="1"/>
  <c r="AQ837" i="1"/>
  <c r="AQ838" i="1"/>
  <c r="AU835" i="1"/>
  <c r="AY832" i="1"/>
  <c r="AY833" i="1"/>
  <c r="AY834" i="1"/>
  <c r="AY835" i="1"/>
  <c r="AY836" i="1"/>
  <c r="AY837" i="1"/>
  <c r="AY838" i="1"/>
  <c r="AJ828" i="1"/>
  <c r="AJ829" i="1"/>
  <c r="AJ830" i="1"/>
  <c r="AJ831" i="1"/>
  <c r="AK828" i="1"/>
  <c r="AK829" i="1"/>
  <c r="AK830" i="1"/>
  <c r="AK831" i="1"/>
  <c r="AP828" i="1"/>
  <c r="AP829" i="1"/>
  <c r="AP830" i="1"/>
  <c r="AP831" i="1"/>
  <c r="AQ828" i="1"/>
  <c r="AQ829" i="1"/>
  <c r="AQ830" i="1"/>
  <c r="AQ831" i="1"/>
  <c r="AU829" i="1"/>
  <c r="AU831" i="1"/>
  <c r="AY828" i="1"/>
  <c r="AY829" i="1"/>
  <c r="AY830" i="1"/>
  <c r="AY831" i="1"/>
  <c r="AJ827" i="1"/>
  <c r="AK827" i="1"/>
  <c r="AP827" i="1"/>
  <c r="AQ827" i="1"/>
  <c r="AU827" i="1"/>
  <c r="AY827" i="1"/>
  <c r="AJ824" i="1"/>
  <c r="AJ825" i="1"/>
  <c r="AJ826" i="1"/>
  <c r="AK824" i="1"/>
  <c r="AK825" i="1"/>
  <c r="AK826" i="1"/>
  <c r="AP824" i="1"/>
  <c r="AP825" i="1"/>
  <c r="AP826" i="1"/>
  <c r="AQ824" i="1"/>
  <c r="AQ825" i="1"/>
  <c r="AQ826" i="1"/>
  <c r="AU826" i="1"/>
  <c r="AY824" i="1"/>
  <c r="AY825" i="1"/>
  <c r="AY826" i="1"/>
  <c r="AJ819" i="1"/>
  <c r="AJ820" i="1"/>
  <c r="AJ821" i="1"/>
  <c r="AJ822" i="1"/>
  <c r="AJ823" i="1"/>
  <c r="AK819" i="1"/>
  <c r="AK820" i="1"/>
  <c r="AK821" i="1"/>
  <c r="AK822" i="1"/>
  <c r="AK823" i="1"/>
  <c r="AP819" i="1"/>
  <c r="AP820" i="1"/>
  <c r="AP821" i="1"/>
  <c r="AP822" i="1"/>
  <c r="AP823" i="1"/>
  <c r="AQ819" i="1"/>
  <c r="AQ820" i="1"/>
  <c r="AQ821" i="1"/>
  <c r="AQ822" i="1"/>
  <c r="AQ823" i="1"/>
  <c r="AU819" i="1"/>
  <c r="AU820" i="1"/>
  <c r="AU822" i="1"/>
  <c r="AY819" i="1"/>
  <c r="AY820" i="1"/>
  <c r="AY821" i="1"/>
  <c r="AY822" i="1"/>
  <c r="AY823" i="1"/>
  <c r="AJ815" i="1"/>
  <c r="AJ816" i="1"/>
  <c r="AJ817" i="1"/>
  <c r="AJ818" i="1"/>
  <c r="AK815" i="1"/>
  <c r="AK816" i="1"/>
  <c r="AK817" i="1"/>
  <c r="AK818" i="1"/>
  <c r="AP815" i="1"/>
  <c r="AP816" i="1"/>
  <c r="AP817" i="1"/>
  <c r="AP818" i="1"/>
  <c r="AQ815" i="1"/>
  <c r="AQ816" i="1"/>
  <c r="AQ817" i="1"/>
  <c r="AQ818" i="1"/>
  <c r="AU817" i="1"/>
  <c r="AY815" i="1"/>
  <c r="AY816" i="1"/>
  <c r="AY817" i="1"/>
  <c r="AY818" i="1"/>
  <c r="AJ814" i="1"/>
  <c r="AK814" i="1"/>
  <c r="AP814" i="1"/>
  <c r="AQ814" i="1"/>
  <c r="AY814" i="1"/>
  <c r="AJ812" i="1"/>
  <c r="AJ813" i="1"/>
  <c r="AK812" i="1"/>
  <c r="AK813" i="1"/>
  <c r="AP812" i="1"/>
  <c r="AP813" i="1"/>
  <c r="AQ812" i="1"/>
  <c r="AQ813" i="1"/>
  <c r="AY812" i="1"/>
  <c r="AY813" i="1"/>
  <c r="AJ809" i="1"/>
  <c r="AJ810" i="1"/>
  <c r="AJ811" i="1"/>
  <c r="AK809" i="1"/>
  <c r="AK810" i="1"/>
  <c r="AK811" i="1"/>
  <c r="AP809" i="1"/>
  <c r="AP810" i="1"/>
  <c r="AP811" i="1"/>
  <c r="AQ809" i="1"/>
  <c r="AQ810" i="1"/>
  <c r="AQ811" i="1"/>
  <c r="AY809" i="1"/>
  <c r="AY810" i="1"/>
  <c r="AY811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U807" i="1"/>
  <c r="AY796" i="1"/>
  <c r="AY797" i="1"/>
  <c r="AY798" i="1"/>
  <c r="AY799" i="1"/>
  <c r="AY800" i="1"/>
  <c r="AY801" i="1"/>
  <c r="AY802" i="1"/>
  <c r="AY803" i="1"/>
  <c r="AY804" i="1"/>
  <c r="AY805" i="1"/>
  <c r="AY806" i="1"/>
  <c r="AY807" i="1"/>
  <c r="AY808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U786" i="1"/>
  <c r="AU788" i="1"/>
  <c r="AU790" i="1"/>
  <c r="AU795" i="1"/>
  <c r="AY784" i="1"/>
  <c r="AY785" i="1"/>
  <c r="AY786" i="1"/>
  <c r="AY787" i="1"/>
  <c r="AY788" i="1"/>
  <c r="AY789" i="1"/>
  <c r="AY790" i="1"/>
  <c r="AY791" i="1"/>
  <c r="AY792" i="1"/>
  <c r="AY793" i="1"/>
  <c r="AY794" i="1"/>
  <c r="AY795" i="1"/>
  <c r="AJ783" i="1"/>
  <c r="AK783" i="1"/>
  <c r="AP783" i="1"/>
  <c r="AQ783" i="1"/>
  <c r="AY783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U511" i="1"/>
  <c r="AU512" i="1"/>
  <c r="AU513" i="1"/>
  <c r="AU516" i="1"/>
  <c r="AU519" i="1"/>
  <c r="AU525" i="1"/>
  <c r="AU527" i="1"/>
  <c r="AU529" i="1"/>
  <c r="AU534" i="1"/>
  <c r="AU547" i="1"/>
  <c r="AU550" i="1"/>
  <c r="AU563" i="1"/>
  <c r="AU565" i="1"/>
  <c r="AU566" i="1"/>
  <c r="AU567" i="1"/>
  <c r="AU569" i="1"/>
  <c r="AU574" i="1"/>
  <c r="AU575" i="1"/>
  <c r="AU577" i="1"/>
  <c r="AU580" i="1"/>
  <c r="AU582" i="1"/>
  <c r="AU587" i="1"/>
  <c r="AU594" i="1"/>
  <c r="AU605" i="1"/>
  <c r="AU606" i="1"/>
  <c r="AU611" i="1"/>
  <c r="AU613" i="1"/>
  <c r="AU615" i="1"/>
  <c r="AU617" i="1"/>
  <c r="AU621" i="1"/>
  <c r="AU632" i="1"/>
  <c r="AU654" i="1"/>
  <c r="AU656" i="1"/>
  <c r="AU659" i="1"/>
  <c r="AU668" i="1"/>
  <c r="AU675" i="1"/>
  <c r="AU689" i="1"/>
  <c r="AU709" i="1"/>
  <c r="AU715" i="1"/>
  <c r="AU726" i="1"/>
  <c r="AU731" i="1"/>
  <c r="AU742" i="1"/>
  <c r="AU744" i="1"/>
  <c r="AU765" i="1"/>
  <c r="AU768" i="1"/>
  <c r="AU769" i="1"/>
  <c r="AU770" i="1"/>
  <c r="AU782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606" i="1"/>
  <c r="AY607" i="1"/>
  <c r="AY608" i="1"/>
  <c r="AY609" i="1"/>
  <c r="AY610" i="1"/>
  <c r="AY611" i="1"/>
  <c r="AY612" i="1"/>
  <c r="AY613" i="1"/>
  <c r="AY614" i="1"/>
  <c r="AY615" i="1"/>
  <c r="AY616" i="1"/>
  <c r="AY617" i="1"/>
  <c r="AY618" i="1"/>
  <c r="AY619" i="1"/>
  <c r="AY620" i="1"/>
  <c r="AY621" i="1"/>
  <c r="AY622" i="1"/>
  <c r="AY623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6" i="1"/>
  <c r="AY637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4" i="1"/>
  <c r="AY655" i="1"/>
  <c r="AY656" i="1"/>
  <c r="AY657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26" i="1"/>
  <c r="AY727" i="1"/>
  <c r="AY728" i="1"/>
  <c r="AY729" i="1"/>
  <c r="AY730" i="1"/>
  <c r="AY731" i="1"/>
  <c r="AY732" i="1"/>
  <c r="AY733" i="1"/>
  <c r="AY734" i="1"/>
  <c r="AY735" i="1"/>
  <c r="AY736" i="1"/>
  <c r="AY737" i="1"/>
  <c r="AY738" i="1"/>
  <c r="AY739" i="1"/>
  <c r="AY740" i="1"/>
  <c r="AY741" i="1"/>
  <c r="AY742" i="1"/>
  <c r="AY743" i="1"/>
  <c r="AY744" i="1"/>
  <c r="AY745" i="1"/>
  <c r="AY746" i="1"/>
  <c r="AY747" i="1"/>
  <c r="AY748" i="1"/>
  <c r="AY749" i="1"/>
  <c r="AY750" i="1"/>
  <c r="AY751" i="1"/>
  <c r="AY752" i="1"/>
  <c r="AY753" i="1"/>
  <c r="AY754" i="1"/>
  <c r="AY755" i="1"/>
  <c r="AY756" i="1"/>
  <c r="AY757" i="1"/>
  <c r="AY758" i="1"/>
  <c r="AY759" i="1"/>
  <c r="AY760" i="1"/>
  <c r="AY761" i="1"/>
  <c r="AY762" i="1"/>
  <c r="AY763" i="1"/>
  <c r="AY764" i="1"/>
  <c r="AY765" i="1"/>
  <c r="AY766" i="1"/>
  <c r="AY767" i="1"/>
  <c r="AY768" i="1"/>
  <c r="AY769" i="1"/>
  <c r="AY770" i="1"/>
  <c r="AY771" i="1"/>
  <c r="AY772" i="1"/>
  <c r="AY773" i="1"/>
  <c r="AY774" i="1"/>
  <c r="AY775" i="1"/>
  <c r="AY776" i="1"/>
  <c r="AY777" i="1"/>
  <c r="AY778" i="1"/>
  <c r="AY779" i="1"/>
  <c r="AY780" i="1"/>
  <c r="AY781" i="1"/>
  <c r="AY782" i="1"/>
  <c r="H28" i="9"/>
  <c r="I28" i="9" s="1"/>
  <c r="AR1097" i="1" s="1"/>
  <c r="H27" i="9"/>
  <c r="I27" i="9" s="1"/>
  <c r="AR1058" i="1" s="1"/>
  <c r="H37" i="9"/>
  <c r="I37" i="9" s="1"/>
  <c r="H38" i="9"/>
  <c r="I38" i="9" s="1"/>
  <c r="AS1105" i="1" s="1"/>
  <c r="H39" i="9"/>
  <c r="I39" i="9" s="1"/>
  <c r="AS1022" i="1" s="1"/>
  <c r="H36" i="9"/>
  <c r="I36" i="9" s="1"/>
  <c r="AS837" i="1" s="1"/>
  <c r="H61" i="9"/>
  <c r="I61" i="9" s="1"/>
  <c r="H62" i="9"/>
  <c r="I62" i="9" s="1"/>
  <c r="H63" i="9"/>
  <c r="I63" i="9" s="1"/>
  <c r="H64" i="9"/>
  <c r="I64" i="9" s="1"/>
  <c r="H65" i="9"/>
  <c r="I65" i="9" s="1"/>
  <c r="H66" i="9"/>
  <c r="I66" i="9" s="1"/>
  <c r="H67" i="9"/>
  <c r="I67" i="9" s="1"/>
  <c r="H68" i="9"/>
  <c r="I68" i="9" s="1"/>
  <c r="H60" i="9"/>
  <c r="I60" i="9" s="1"/>
  <c r="G47" i="9"/>
  <c r="G48" i="9"/>
  <c r="G49" i="9"/>
  <c r="G50" i="9"/>
  <c r="G51" i="9"/>
  <c r="G52" i="9"/>
  <c r="G53" i="9"/>
  <c r="G46" i="9"/>
  <c r="A47" i="9"/>
  <c r="A48" i="9"/>
  <c r="A49" i="9"/>
  <c r="A50" i="9"/>
  <c r="A51" i="9"/>
  <c r="A52" i="9"/>
  <c r="A53" i="9"/>
  <c r="A46" i="9"/>
  <c r="AS829" i="1" l="1"/>
  <c r="AS862" i="1"/>
  <c r="AV779" i="1"/>
  <c r="AT1075" i="1"/>
  <c r="AR1074" i="1"/>
  <c r="AV1107" i="1"/>
  <c r="AV1026" i="1"/>
  <c r="AV994" i="1"/>
  <c r="AX994" i="1" s="1"/>
  <c r="AV1090" i="1"/>
  <c r="AT1074" i="1"/>
  <c r="AS931" i="1"/>
  <c r="AV1012" i="1"/>
  <c r="AV1011" i="1"/>
  <c r="AX1011" i="1" s="1"/>
  <c r="AV1043" i="1"/>
  <c r="AV991" i="1"/>
  <c r="AV1080" i="1"/>
  <c r="AV1094" i="1"/>
  <c r="AV1013" i="1"/>
  <c r="AV1044" i="1"/>
  <c r="AV1042" i="1"/>
  <c r="AS1104" i="1"/>
  <c r="AV728" i="1"/>
  <c r="AV804" i="1"/>
  <c r="AR887" i="1"/>
  <c r="AS1032" i="1"/>
  <c r="AS1058" i="1"/>
  <c r="AV1079" i="1"/>
  <c r="AS1095" i="1"/>
  <c r="AV1002" i="1"/>
  <c r="AV607" i="1"/>
  <c r="AV559" i="1"/>
  <c r="AR885" i="1"/>
  <c r="AS903" i="1"/>
  <c r="AS990" i="1"/>
  <c r="AS1025" i="1"/>
  <c r="AV1104" i="1"/>
  <c r="AV1108" i="1"/>
  <c r="AV1007" i="1"/>
  <c r="AT1039" i="1"/>
  <c r="AW1039" i="1" s="1"/>
  <c r="AT1086" i="1"/>
  <c r="AV867" i="1"/>
  <c r="AV990" i="1"/>
  <c r="AV1035" i="1"/>
  <c r="AS1024" i="1"/>
  <c r="AV1040" i="1"/>
  <c r="AV1069" i="1"/>
  <c r="AS1084" i="1"/>
  <c r="AT1106" i="1"/>
  <c r="AV959" i="1"/>
  <c r="AX959" i="1" s="1"/>
  <c r="AS1009" i="1"/>
  <c r="AV1034" i="1"/>
  <c r="AX1034" i="1" s="1"/>
  <c r="AR1031" i="1"/>
  <c r="AS1039" i="1"/>
  <c r="AR994" i="1"/>
  <c r="AS998" i="1"/>
  <c r="AR1019" i="1"/>
  <c r="AV1032" i="1"/>
  <c r="AX1032" i="1" s="1"/>
  <c r="AR1025" i="1"/>
  <c r="AV1056" i="1"/>
  <c r="AS1078" i="1"/>
  <c r="AV1082" i="1"/>
  <c r="AS1083" i="1"/>
  <c r="AS1092" i="1"/>
  <c r="AS1100" i="1"/>
  <c r="AV1089" i="1"/>
  <c r="AS670" i="1"/>
  <c r="AV996" i="1"/>
  <c r="AX996" i="1" s="1"/>
  <c r="AV1016" i="1"/>
  <c r="AV1029" i="1"/>
  <c r="AS1065" i="1"/>
  <c r="AS1066" i="1"/>
  <c r="AV1081" i="1"/>
  <c r="AV1083" i="1"/>
  <c r="AS1099" i="1"/>
  <c r="AV1015" i="1"/>
  <c r="AV1095" i="1"/>
  <c r="AX1095" i="1" s="1"/>
  <c r="AS955" i="1"/>
  <c r="AV1050" i="1"/>
  <c r="AR1099" i="1"/>
  <c r="AS1085" i="1"/>
  <c r="AR1015" i="1"/>
  <c r="AV1033" i="1"/>
  <c r="AS1108" i="1"/>
  <c r="AS863" i="1"/>
  <c r="AV1006" i="1"/>
  <c r="AR1020" i="1"/>
  <c r="AT1035" i="1"/>
  <c r="AS1068" i="1"/>
  <c r="AS1091" i="1"/>
  <c r="AS1097" i="1"/>
  <c r="AR1108" i="1"/>
  <c r="AS710" i="1"/>
  <c r="AV1031" i="1"/>
  <c r="AT1034" i="1"/>
  <c r="AW1034" i="1" s="1"/>
  <c r="AV1038" i="1"/>
  <c r="AS1090" i="1"/>
  <c r="AS1107" i="1"/>
  <c r="AS791" i="1"/>
  <c r="AV786" i="1"/>
  <c r="AX786" i="1" s="1"/>
  <c r="AS853" i="1"/>
  <c r="AV879" i="1"/>
  <c r="AV897" i="1"/>
  <c r="AT995" i="1"/>
  <c r="AS1003" i="1"/>
  <c r="AV1010" i="1"/>
  <c r="AV1030" i="1"/>
  <c r="AX1030" i="1" s="1"/>
  <c r="AS1033" i="1"/>
  <c r="AV1037" i="1"/>
  <c r="AS1046" i="1"/>
  <c r="AT1053" i="1"/>
  <c r="AS1062" i="1"/>
  <c r="AS1079" i="1"/>
  <c r="AS1089" i="1"/>
  <c r="AS1103" i="1"/>
  <c r="AR1107" i="1"/>
  <c r="AS814" i="1"/>
  <c r="AS806" i="1"/>
  <c r="AS1015" i="1"/>
  <c r="AV1070" i="1"/>
  <c r="AR1083" i="1"/>
  <c r="AV740" i="1"/>
  <c r="AV993" i="1"/>
  <c r="AV1054" i="1"/>
  <c r="AS1080" i="1"/>
  <c r="AV992" i="1"/>
  <c r="AX992" i="1" s="1"/>
  <c r="AR1021" i="1"/>
  <c r="AS1021" i="1"/>
  <c r="AR1023" i="1"/>
  <c r="AS804" i="1"/>
  <c r="AT997" i="1"/>
  <c r="AR1022" i="1"/>
  <c r="AR1024" i="1"/>
  <c r="AS1000" i="1"/>
  <c r="AR1038" i="1"/>
  <c r="AS1004" i="1"/>
  <c r="AR734" i="1"/>
  <c r="AS788" i="1"/>
  <c r="AT994" i="1"/>
  <c r="AW994" i="1" s="1"/>
  <c r="AS999" i="1"/>
  <c r="AS1002" i="1"/>
  <c r="AV1009" i="1"/>
  <c r="AX1009" i="1" s="1"/>
  <c r="AV1036" i="1"/>
  <c r="AS1045" i="1"/>
  <c r="AS1049" i="1"/>
  <c r="AR1060" i="1"/>
  <c r="AT1076" i="1"/>
  <c r="AS1088" i="1"/>
  <c r="AR1103" i="1"/>
  <c r="AR784" i="1"/>
  <c r="AV803" i="1"/>
  <c r="AS991" i="1"/>
  <c r="AT993" i="1"/>
  <c r="AV999" i="1"/>
  <c r="AS1001" i="1"/>
  <c r="AS1005" i="1"/>
  <c r="AV1025" i="1"/>
  <c r="AX1025" i="1" s="1"/>
  <c r="AS1031" i="1"/>
  <c r="AR1050" i="1"/>
  <c r="AR1056" i="1"/>
  <c r="AV1062" i="1"/>
  <c r="AV1074" i="1"/>
  <c r="AS1077" i="1"/>
  <c r="AS1087" i="1"/>
  <c r="AR1102" i="1"/>
  <c r="AR1106" i="1"/>
  <c r="AV795" i="1"/>
  <c r="AX795" i="1" s="1"/>
  <c r="AR991" i="1"/>
  <c r="AS994" i="1"/>
  <c r="AV1004" i="1"/>
  <c r="AR1012" i="1"/>
  <c r="AR1018" i="1"/>
  <c r="AV1024" i="1"/>
  <c r="AX1024" i="1" s="1"/>
  <c r="AS1029" i="1"/>
  <c r="AV1041" i="1"/>
  <c r="AR1043" i="1"/>
  <c r="AR1049" i="1"/>
  <c r="AR1055" i="1"/>
  <c r="AR1077" i="1"/>
  <c r="AS1101" i="1"/>
  <c r="AV1106" i="1"/>
  <c r="AS728" i="1"/>
  <c r="AS1093" i="1"/>
  <c r="AS1055" i="1"/>
  <c r="AS1042" i="1"/>
  <c r="AS1011" i="1"/>
  <c r="AS555" i="1"/>
  <c r="AS997" i="1"/>
  <c r="AS1064" i="1"/>
  <c r="AS1094" i="1"/>
  <c r="AS1073" i="1"/>
  <c r="AS1013" i="1"/>
  <c r="AS1012" i="1"/>
  <c r="AS639" i="1"/>
  <c r="AS1063" i="1"/>
  <c r="AS1038" i="1"/>
  <c r="AS1086" i="1"/>
  <c r="AS1030" i="1"/>
  <c r="AS1102" i="1"/>
  <c r="AS1060" i="1"/>
  <c r="AS1057" i="1"/>
  <c r="AS1047" i="1"/>
  <c r="AS1037" i="1"/>
  <c r="AS1014" i="1"/>
  <c r="AS1008" i="1"/>
  <c r="AS815" i="1"/>
  <c r="AS1075" i="1"/>
  <c r="AS1069" i="1"/>
  <c r="AS1061" i="1"/>
  <c r="AS1072" i="1"/>
  <c r="AS1053" i="1"/>
  <c r="AS1010" i="1"/>
  <c r="AS1041" i="1"/>
  <c r="AS1071" i="1"/>
  <c r="AS1067" i="1"/>
  <c r="AR1011" i="1"/>
  <c r="AT1094" i="1"/>
  <c r="AT1021" i="1"/>
  <c r="AT1013" i="1"/>
  <c r="AT1012" i="1"/>
  <c r="AT1008" i="1"/>
  <c r="AT1073" i="1"/>
  <c r="AT1090" i="1"/>
  <c r="AT1063" i="1"/>
  <c r="AT1042" i="1"/>
  <c r="AT1029" i="1"/>
  <c r="AT1091" i="1"/>
  <c r="AT1081" i="1"/>
  <c r="AT1043" i="1"/>
  <c r="AT1030" i="1"/>
  <c r="AW1030" i="1" s="1"/>
  <c r="AT1092" i="1"/>
  <c r="AW1092" i="1" s="1"/>
  <c r="AT1070" i="1"/>
  <c r="AT1048" i="1"/>
  <c r="AT1024" i="1"/>
  <c r="AW1024" i="1" s="1"/>
  <c r="AT998" i="1"/>
  <c r="AW998" i="1" s="1"/>
  <c r="AT996" i="1"/>
  <c r="AW996" i="1" s="1"/>
  <c r="AT1032" i="1"/>
  <c r="AW1032" i="1" s="1"/>
  <c r="AT1055" i="1"/>
  <c r="AT1096" i="1"/>
  <c r="AT1078" i="1"/>
  <c r="AT1049" i="1"/>
  <c r="AT1040" i="1"/>
  <c r="AT1025" i="1"/>
  <c r="AW1025" i="1" s="1"/>
  <c r="AT1014" i="1"/>
  <c r="AT1050" i="1"/>
  <c r="AT1041" i="1"/>
  <c r="AT1031" i="1"/>
  <c r="AT999" i="1"/>
  <c r="AT1102" i="1"/>
  <c r="AT1082" i="1"/>
  <c r="AT1079" i="1"/>
  <c r="AT1064" i="1"/>
  <c r="AT1000" i="1"/>
  <c r="AT1103" i="1"/>
  <c r="AT1004" i="1"/>
  <c r="AS1035" i="1"/>
  <c r="AT1038" i="1"/>
  <c r="AT1046" i="1"/>
  <c r="AW1046" i="1" s="1"/>
  <c r="AR1093" i="1"/>
  <c r="AT1107" i="1"/>
  <c r="AT798" i="1"/>
  <c r="AT1033" i="1"/>
  <c r="AT1083" i="1"/>
  <c r="AT1095" i="1"/>
  <c r="AW1095" i="1" s="1"/>
  <c r="AT1104" i="1"/>
  <c r="AS831" i="1"/>
  <c r="AS996" i="1"/>
  <c r="AT1003" i="1"/>
  <c r="AT1037" i="1"/>
  <c r="AR1044" i="1"/>
  <c r="AR990" i="1"/>
  <c r="AT1002" i="1"/>
  <c r="AT1036" i="1"/>
  <c r="AV986" i="1"/>
  <c r="AV1057" i="1"/>
  <c r="AV1059" i="1"/>
  <c r="AT859" i="1"/>
  <c r="AR1006" i="1"/>
  <c r="AR1042" i="1"/>
  <c r="AT1059" i="1"/>
  <c r="AT1101" i="1"/>
  <c r="AS864" i="1"/>
  <c r="AR1016" i="1"/>
  <c r="AR1046" i="1"/>
  <c r="AS1096" i="1"/>
  <c r="AT1100" i="1"/>
  <c r="AV899" i="1"/>
  <c r="AT1054" i="1"/>
  <c r="AT1057" i="1"/>
  <c r="AT1085" i="1"/>
  <c r="AR803" i="1"/>
  <c r="AR1081" i="1"/>
  <c r="AR1039" i="1"/>
  <c r="AR1001" i="1"/>
  <c r="AR995" i="1"/>
  <c r="AR1078" i="1"/>
  <c r="AR1029" i="1"/>
  <c r="AR1079" i="1"/>
  <c r="AR1090" i="1"/>
  <c r="AR1069" i="1"/>
  <c r="AR1062" i="1"/>
  <c r="AR1052" i="1"/>
  <c r="AR1008" i="1"/>
  <c r="AR1017" i="1"/>
  <c r="AR998" i="1"/>
  <c r="AR1072" i="1"/>
  <c r="AR1100" i="1"/>
  <c r="AR1091" i="1"/>
  <c r="AR1003" i="1"/>
  <c r="AR1101" i="1"/>
  <c r="AR1092" i="1"/>
  <c r="AR1064" i="1"/>
  <c r="AR1065" i="1"/>
  <c r="AR1067" i="1"/>
  <c r="AR1057" i="1"/>
  <c r="AR1032" i="1"/>
  <c r="AR1013" i="1"/>
  <c r="AR999" i="1"/>
  <c r="AR1080" i="1"/>
  <c r="AR1073" i="1"/>
  <c r="AR1053" i="1"/>
  <c r="AR1088" i="1"/>
  <c r="AR1048" i="1"/>
  <c r="AR1045" i="1"/>
  <c r="AR1068" i="1"/>
  <c r="AR1036" i="1"/>
  <c r="AR1009" i="1"/>
  <c r="AR1086" i="1"/>
  <c r="AR1034" i="1"/>
  <c r="AR1010" i="1"/>
  <c r="AR992" i="1"/>
  <c r="AR1087" i="1"/>
  <c r="AR1076" i="1"/>
  <c r="AR1047" i="1"/>
  <c r="AR1035" i="1"/>
  <c r="AR1005" i="1"/>
  <c r="AR993" i="1"/>
  <c r="AR1066" i="1"/>
  <c r="AS1076" i="1"/>
  <c r="AR1094" i="1"/>
  <c r="AT990" i="1"/>
  <c r="AT992" i="1"/>
  <c r="AW992" i="1" s="1"/>
  <c r="AT1023" i="1"/>
  <c r="AT1044" i="1"/>
  <c r="AS1106" i="1"/>
  <c r="AT1022" i="1"/>
  <c r="AS1034" i="1"/>
  <c r="AT1045" i="1"/>
  <c r="AT1072" i="1"/>
  <c r="AT1099" i="1"/>
  <c r="AT1108" i="1"/>
  <c r="AS830" i="1"/>
  <c r="AS995" i="1"/>
  <c r="AT1016" i="1"/>
  <c r="AT1071" i="1"/>
  <c r="AT1001" i="1"/>
  <c r="AV1014" i="1"/>
  <c r="AS1016" i="1"/>
  <c r="AS1020" i="1"/>
  <c r="AR1040" i="1"/>
  <c r="AT1015" i="1"/>
  <c r="AT1018" i="1"/>
  <c r="AW1018" i="1" s="1"/>
  <c r="AT1058" i="1"/>
  <c r="AW1058" i="1" s="1"/>
  <c r="AT1097" i="1"/>
  <c r="AT1017" i="1"/>
  <c r="AT1047" i="1"/>
  <c r="AR1098" i="1"/>
  <c r="AS1018" i="1"/>
  <c r="AS1052" i="1"/>
  <c r="AS1054" i="1"/>
  <c r="AT1056" i="1"/>
  <c r="AT1062" i="1"/>
  <c r="AT1080" i="1"/>
  <c r="AT1084" i="1"/>
  <c r="AT1105" i="1"/>
  <c r="AS1017" i="1"/>
  <c r="AS1051" i="1"/>
  <c r="AR1054" i="1"/>
  <c r="AT1061" i="1"/>
  <c r="AT1065" i="1"/>
  <c r="AW1065" i="1" s="1"/>
  <c r="AR1096" i="1"/>
  <c r="AS1050" i="1"/>
  <c r="AT1060" i="1"/>
  <c r="AW1060" i="1" s="1"/>
  <c r="AT1066" i="1"/>
  <c r="AT1069" i="1"/>
  <c r="AV1093" i="1"/>
  <c r="AV1061" i="1"/>
  <c r="AV1019" i="1"/>
  <c r="AV1046" i="1"/>
  <c r="AX1046" i="1" s="1"/>
  <c r="AV784" i="1"/>
  <c r="AV1103" i="1"/>
  <c r="AV1105" i="1"/>
  <c r="AV1087" i="1"/>
  <c r="AV1058" i="1"/>
  <c r="AX1058" i="1" s="1"/>
  <c r="AV1102" i="1"/>
  <c r="AV755" i="1"/>
  <c r="AV719" i="1"/>
  <c r="AV671" i="1"/>
  <c r="AV647" i="1"/>
  <c r="AV1003" i="1"/>
  <c r="AV1005" i="1"/>
  <c r="AV1023" i="1"/>
  <c r="AR1037" i="1"/>
  <c r="AV1052" i="1"/>
  <c r="AV1053" i="1"/>
  <c r="AR1059" i="1"/>
  <c r="AV1060" i="1"/>
  <c r="AX1060" i="1" s="1"/>
  <c r="AV1075" i="1"/>
  <c r="AV1077" i="1"/>
  <c r="AR1095" i="1"/>
  <c r="AV1097" i="1"/>
  <c r="AR1000" i="1"/>
  <c r="AR1033" i="1"/>
  <c r="AV1051" i="1"/>
  <c r="AV1076" i="1"/>
  <c r="AV1092" i="1"/>
  <c r="AX1092" i="1" s="1"/>
  <c r="AV1099" i="1"/>
  <c r="AS1019" i="1"/>
  <c r="AS1006" i="1"/>
  <c r="AS877" i="1"/>
  <c r="AS1048" i="1"/>
  <c r="AS873" i="1"/>
  <c r="AS1056" i="1"/>
  <c r="AS1043" i="1"/>
  <c r="AS1023" i="1"/>
  <c r="AS810" i="1"/>
  <c r="AS1081" i="1"/>
  <c r="AS992" i="1"/>
  <c r="AS872" i="1"/>
  <c r="AS1082" i="1"/>
  <c r="AS993" i="1"/>
  <c r="AS816" i="1"/>
  <c r="AS1070" i="1"/>
  <c r="AS1059" i="1"/>
  <c r="AS930" i="1"/>
  <c r="AR984" i="1"/>
  <c r="AR1104" i="1"/>
  <c r="AR1089" i="1"/>
  <c r="AR1075" i="1"/>
  <c r="AR1061" i="1"/>
  <c r="AR1051" i="1"/>
  <c r="AR1026" i="1"/>
  <c r="AR1014" i="1"/>
  <c r="AR1007" i="1"/>
  <c r="AR1084" i="1"/>
  <c r="AR1071" i="1"/>
  <c r="AR884" i="1"/>
  <c r="AR1085" i="1"/>
  <c r="AR1030" i="1"/>
  <c r="AR1105" i="1"/>
  <c r="AR1082" i="1"/>
  <c r="AR1027" i="1"/>
  <c r="AR1002" i="1"/>
  <c r="AR996" i="1"/>
  <c r="AR868" i="1"/>
  <c r="AR1004" i="1"/>
  <c r="AR1070" i="1"/>
  <c r="AR1063" i="1"/>
  <c r="AR1028" i="1"/>
  <c r="AR997" i="1"/>
  <c r="AR920" i="1"/>
  <c r="AV914" i="1"/>
  <c r="AV995" i="1"/>
  <c r="AV1000" i="1"/>
  <c r="AV1001" i="1"/>
  <c r="AS1040" i="1"/>
  <c r="AR1041" i="1"/>
  <c r="AV1073" i="1"/>
  <c r="AV1091" i="1"/>
  <c r="AS1098" i="1"/>
  <c r="AV1049" i="1"/>
  <c r="AV655" i="1"/>
  <c r="AS657" i="1"/>
  <c r="AV835" i="1"/>
  <c r="AX835" i="1" s="1"/>
  <c r="AS850" i="1"/>
  <c r="AS902" i="1"/>
  <c r="AV952" i="1"/>
  <c r="AV998" i="1"/>
  <c r="AX998" i="1" s="1"/>
  <c r="AT1007" i="1"/>
  <c r="AT1011" i="1"/>
  <c r="AW1011" i="1" s="1"/>
  <c r="AV1018" i="1"/>
  <c r="AX1018" i="1" s="1"/>
  <c r="AT1020" i="1"/>
  <c r="AV1020" i="1"/>
  <c r="AV1028" i="1"/>
  <c r="AT1028" i="1"/>
  <c r="AS1028" i="1"/>
  <c r="AS1044" i="1"/>
  <c r="AV1047" i="1"/>
  <c r="AV1055" i="1"/>
  <c r="AV1064" i="1"/>
  <c r="AV1066" i="1"/>
  <c r="AV1072" i="1"/>
  <c r="AS1074" i="1"/>
  <c r="AV1078" i="1"/>
  <c r="AV1085" i="1"/>
  <c r="AT1089" i="1"/>
  <c r="AV1086" i="1"/>
  <c r="AT1093" i="1"/>
  <c r="AV1096" i="1"/>
  <c r="AV1068" i="1"/>
  <c r="AV595" i="1"/>
  <c r="AV913" i="1"/>
  <c r="AV1021" i="1"/>
  <c r="AV1048" i="1"/>
  <c r="AV1067" i="1"/>
  <c r="AS827" i="1"/>
  <c r="AS878" i="1"/>
  <c r="AV997" i="1"/>
  <c r="AT1006" i="1"/>
  <c r="AS1007" i="1"/>
  <c r="AT1010" i="1"/>
  <c r="AV1017" i="1"/>
  <c r="AT1019" i="1"/>
  <c r="AV1027" i="1"/>
  <c r="AT1027" i="1"/>
  <c r="AS1027" i="1"/>
  <c r="AV1039" i="1"/>
  <c r="AX1039" i="1" s="1"/>
  <c r="AS1036" i="1"/>
  <c r="AT1052" i="1"/>
  <c r="AV1063" i="1"/>
  <c r="AT1068" i="1"/>
  <c r="AV1071" i="1"/>
  <c r="AV1084" i="1"/>
  <c r="AT1088" i="1"/>
  <c r="AT1098" i="1"/>
  <c r="AV1101" i="1"/>
  <c r="AV1022" i="1"/>
  <c r="AV1045" i="1"/>
  <c r="AV1088" i="1"/>
  <c r="AV1098" i="1"/>
  <c r="AV691" i="1"/>
  <c r="AV1065" i="1"/>
  <c r="AX1065" i="1" s="1"/>
  <c r="AV772" i="1"/>
  <c r="AV652" i="1"/>
  <c r="AV616" i="1"/>
  <c r="AV544" i="1"/>
  <c r="AV532" i="1"/>
  <c r="AS792" i="1"/>
  <c r="AV868" i="1"/>
  <c r="AV926" i="1"/>
  <c r="AV961" i="1"/>
  <c r="AT991" i="1"/>
  <c r="AT1005" i="1"/>
  <c r="AV1008" i="1"/>
  <c r="AT1009" i="1"/>
  <c r="AW1009" i="1" s="1"/>
  <c r="AT1026" i="1"/>
  <c r="AS1026" i="1"/>
  <c r="AT1051" i="1"/>
  <c r="AT1067" i="1"/>
  <c r="AT1077" i="1"/>
  <c r="AT1087" i="1"/>
  <c r="AV1100" i="1"/>
  <c r="AT521" i="1"/>
  <c r="AT737" i="1"/>
  <c r="AT987" i="1"/>
  <c r="AT904" i="1"/>
  <c r="AT763" i="1"/>
  <c r="AT849" i="1"/>
  <c r="AT962" i="1"/>
  <c r="AT947" i="1"/>
  <c r="AT803" i="1"/>
  <c r="AT786" i="1"/>
  <c r="AW786" i="1" s="1"/>
  <c r="AT805" i="1"/>
  <c r="AT788" i="1"/>
  <c r="AW788" i="1" s="1"/>
  <c r="AT601" i="1"/>
  <c r="AT620" i="1"/>
  <c r="AT858" i="1"/>
  <c r="AW858" i="1" s="1"/>
  <c r="AT808" i="1"/>
  <c r="AT791" i="1"/>
  <c r="AT796" i="1"/>
  <c r="AR807" i="1"/>
  <c r="AS793" i="1"/>
  <c r="AT678" i="1"/>
  <c r="AT658" i="1"/>
  <c r="AS834" i="1"/>
  <c r="AV880" i="1"/>
  <c r="AR892" i="1"/>
  <c r="AT903" i="1"/>
  <c r="AR928" i="1"/>
  <c r="AT649" i="1"/>
  <c r="AR684" i="1"/>
  <c r="AS833" i="1"/>
  <c r="AT894" i="1"/>
  <c r="AR927" i="1"/>
  <c r="AV833" i="1"/>
  <c r="AV898" i="1"/>
  <c r="AV831" i="1"/>
  <c r="AX831" i="1" s="1"/>
  <c r="AV791" i="1"/>
  <c r="AV792" i="1"/>
  <c r="AR648" i="1"/>
  <c r="AR971" i="1"/>
  <c r="AR965" i="1"/>
  <c r="AR956" i="1"/>
  <c r="AR931" i="1"/>
  <c r="AR955" i="1"/>
  <c r="AR909" i="1"/>
  <c r="AR903" i="1"/>
  <c r="AR869" i="1"/>
  <c r="AR787" i="1"/>
  <c r="AR966" i="1"/>
  <c r="AR957" i="1"/>
  <c r="AR932" i="1"/>
  <c r="AR911" i="1"/>
  <c r="AR910" i="1"/>
  <c r="AR876" i="1"/>
  <c r="AR858" i="1"/>
  <c r="AR834" i="1"/>
  <c r="AR969" i="1"/>
  <c r="AR958" i="1"/>
  <c r="AR933" i="1"/>
  <c r="AR912" i="1"/>
  <c r="AR877" i="1"/>
  <c r="AR871" i="1"/>
  <c r="AR820" i="1"/>
  <c r="AR808" i="1"/>
  <c r="AR789" i="1"/>
  <c r="AR970" i="1"/>
  <c r="AR934" i="1"/>
  <c r="AR913" i="1"/>
  <c r="AR872" i="1"/>
  <c r="AR860" i="1"/>
  <c r="AR821" i="1"/>
  <c r="AR815" i="1"/>
  <c r="AR797" i="1"/>
  <c r="AR783" i="1"/>
  <c r="AR960" i="1"/>
  <c r="AR923" i="1"/>
  <c r="AR935" i="1"/>
  <c r="AR914" i="1"/>
  <c r="AR895" i="1"/>
  <c r="AR879" i="1"/>
  <c r="AR873" i="1"/>
  <c r="AR861" i="1"/>
  <c r="AR829" i="1"/>
  <c r="AR822" i="1"/>
  <c r="AR816" i="1"/>
  <c r="AR976" i="1"/>
  <c r="AR961" i="1"/>
  <c r="AR936" i="1"/>
  <c r="AR922" i="1"/>
  <c r="AR915" i="1"/>
  <c r="AR889" i="1"/>
  <c r="AR874" i="1"/>
  <c r="AR850" i="1"/>
  <c r="AR830" i="1"/>
  <c r="AR977" i="1"/>
  <c r="AR925" i="1"/>
  <c r="AR937" i="1"/>
  <c r="AR949" i="1"/>
  <c r="AR916" i="1"/>
  <c r="AR897" i="1"/>
  <c r="AR888" i="1"/>
  <c r="AR881" i="1"/>
  <c r="AR875" i="1"/>
  <c r="AR851" i="1"/>
  <c r="AR863" i="1"/>
  <c r="AR839" i="1"/>
  <c r="AR978" i="1"/>
  <c r="AR938" i="1"/>
  <c r="AR950" i="1"/>
  <c r="AR917" i="1"/>
  <c r="AR904" i="1"/>
  <c r="AR891" i="1"/>
  <c r="AR883" i="1"/>
  <c r="AR929" i="1"/>
  <c r="AR866" i="1"/>
  <c r="AR824" i="1"/>
  <c r="AR907" i="1"/>
  <c r="AR769" i="1"/>
  <c r="AR939" i="1"/>
  <c r="AR842" i="1"/>
  <c r="AR826" i="1"/>
  <c r="AR823" i="1"/>
  <c r="AR795" i="1"/>
  <c r="AR908" i="1"/>
  <c r="AR899" i="1"/>
  <c r="AR940" i="1"/>
  <c r="AR900" i="1"/>
  <c r="AR827" i="1"/>
  <c r="AR506" i="1"/>
  <c r="AR964" i="1"/>
  <c r="AR901" i="1"/>
  <c r="AR902" i="1"/>
  <c r="AR867" i="1"/>
  <c r="AR831" i="1"/>
  <c r="AR982" i="1"/>
  <c r="AR951" i="1"/>
  <c r="AR919" i="1"/>
  <c r="AR631" i="1"/>
  <c r="AT795" i="1"/>
  <c r="AW795" i="1" s="1"/>
  <c r="AV900" i="1"/>
  <c r="AR979" i="1"/>
  <c r="AV983" i="1"/>
  <c r="AX983" i="1" s="1"/>
  <c r="AV987" i="1"/>
  <c r="AV989" i="1"/>
  <c r="AV976" i="1"/>
  <c r="AV884" i="1"/>
  <c r="AV981" i="1"/>
  <c r="AV794" i="1"/>
  <c r="AT794" i="1"/>
  <c r="AT922" i="1"/>
  <c r="AV967" i="1"/>
  <c r="AX967" i="1" s="1"/>
  <c r="AV984" i="1"/>
  <c r="AV962" i="1"/>
  <c r="AV836" i="1"/>
  <c r="AV975" i="1"/>
  <c r="AV911" i="1"/>
  <c r="AV937" i="1"/>
  <c r="AV801" i="1"/>
  <c r="AT793" i="1"/>
  <c r="AV802" i="1"/>
  <c r="AS918" i="1"/>
  <c r="AR954" i="1"/>
  <c r="AV960" i="1"/>
  <c r="AT964" i="1"/>
  <c r="AT688" i="1"/>
  <c r="AV776" i="1"/>
  <c r="AV644" i="1"/>
  <c r="AT792" i="1"/>
  <c r="AR818" i="1"/>
  <c r="AT819" i="1"/>
  <c r="AW819" i="1" s="1"/>
  <c r="AR953" i="1"/>
  <c r="AT963" i="1"/>
  <c r="AR720" i="1"/>
  <c r="AV751" i="1"/>
  <c r="AV679" i="1"/>
  <c r="AV643" i="1"/>
  <c r="AV547" i="1"/>
  <c r="AX547" i="1" s="1"/>
  <c r="AV511" i="1"/>
  <c r="AX511" i="1" s="1"/>
  <c r="AV785" i="1"/>
  <c r="AR805" i="1"/>
  <c r="AR817" i="1"/>
  <c r="AS823" i="1"/>
  <c r="AS835" i="1"/>
  <c r="AS861" i="1"/>
  <c r="AR905" i="1"/>
  <c r="AR952" i="1"/>
  <c r="AT988" i="1"/>
  <c r="AR691" i="1"/>
  <c r="AR804" i="1"/>
  <c r="AS540" i="1"/>
  <c r="AS934" i="1"/>
  <c r="AS838" i="1"/>
  <c r="AS894" i="1"/>
  <c r="AS948" i="1"/>
  <c r="AS884" i="1"/>
  <c r="AS937" i="1"/>
  <c r="AS885" i="1"/>
  <c r="AS845" i="1"/>
  <c r="AS939" i="1"/>
  <c r="AS887" i="1"/>
  <c r="AS928" i="1"/>
  <c r="AS832" i="1"/>
  <c r="AS953" i="1"/>
  <c r="AS811" i="1"/>
  <c r="AS797" i="1"/>
  <c r="AS958" i="1"/>
  <c r="AS944" i="1"/>
  <c r="AS911" i="1"/>
  <c r="AS960" i="1"/>
  <c r="AS819" i="1"/>
  <c r="AS800" i="1"/>
  <c r="AS820" i="1"/>
  <c r="AS914" i="1"/>
  <c r="AS803" i="1"/>
  <c r="AT630" i="1"/>
  <c r="AR649" i="1"/>
  <c r="AV640" i="1"/>
  <c r="AR802" i="1"/>
  <c r="AT813" i="1"/>
  <c r="AV821" i="1"/>
  <c r="AR832" i="1"/>
  <c r="AR865" i="1"/>
  <c r="AV942" i="1"/>
  <c r="AT934" i="1"/>
  <c r="AS612" i="1"/>
  <c r="AS961" i="1"/>
  <c r="AS882" i="1"/>
  <c r="AS842" i="1"/>
  <c r="AS805" i="1"/>
  <c r="AS787" i="1"/>
  <c r="AS974" i="1"/>
  <c r="AS935" i="1"/>
  <c r="AS947" i="1"/>
  <c r="AS920" i="1"/>
  <c r="AS984" i="1"/>
  <c r="AS924" i="1"/>
  <c r="AS936" i="1"/>
  <c r="AS917" i="1"/>
  <c r="AS893" i="1"/>
  <c r="AS844" i="1"/>
  <c r="AS985" i="1"/>
  <c r="AS976" i="1"/>
  <c r="AS857" i="1"/>
  <c r="AS813" i="1"/>
  <c r="AS796" i="1"/>
  <c r="AS808" i="1"/>
  <c r="AS981" i="1"/>
  <c r="AS977" i="1"/>
  <c r="AS950" i="1"/>
  <c r="AS846" i="1"/>
  <c r="AS986" i="1"/>
  <c r="AS951" i="1"/>
  <c r="AS898" i="1"/>
  <c r="AS847" i="1"/>
  <c r="AS965" i="1"/>
  <c r="AS940" i="1"/>
  <c r="AS952" i="1"/>
  <c r="AS966" i="1"/>
  <c r="AS941" i="1"/>
  <c r="AS741" i="1"/>
  <c r="AS840" i="1"/>
  <c r="AS767" i="1"/>
  <c r="AS841" i="1"/>
  <c r="AS521" i="1"/>
  <c r="AS801" i="1"/>
  <c r="AS942" i="1"/>
  <c r="AS890" i="1"/>
  <c r="AS989" i="1"/>
  <c r="AS849" i="1"/>
  <c r="AS536" i="1"/>
  <c r="AS870" i="1"/>
  <c r="AS784" i="1"/>
  <c r="AS595" i="1"/>
  <c r="AS954" i="1"/>
  <c r="AS867" i="1"/>
  <c r="AS828" i="1"/>
  <c r="AS785" i="1"/>
  <c r="AS599" i="1"/>
  <c r="AT592" i="1"/>
  <c r="AR560" i="1"/>
  <c r="AS786" i="1"/>
  <c r="AS809" i="1"/>
  <c r="AV813" i="1"/>
  <c r="AV820" i="1"/>
  <c r="AX820" i="1" s="1"/>
  <c r="AV838" i="1"/>
  <c r="AR864" i="1"/>
  <c r="AT917" i="1"/>
  <c r="AT933" i="1"/>
  <c r="AT971" i="1"/>
  <c r="AR985" i="1"/>
  <c r="AV787" i="1"/>
  <c r="AV789" i="1"/>
  <c r="AV971" i="1"/>
  <c r="AV925" i="1"/>
  <c r="AV929" i="1"/>
  <c r="AV930" i="1"/>
  <c r="AV966" i="1"/>
  <c r="AV953" i="1"/>
  <c r="AV788" i="1"/>
  <c r="AX788" i="1" s="1"/>
  <c r="AV969" i="1"/>
  <c r="AR788" i="1"/>
  <c r="AR811" i="1"/>
  <c r="AV812" i="1"/>
  <c r="AT814" i="1"/>
  <c r="AV819" i="1"/>
  <c r="AX819" i="1" s="1"/>
  <c r="AT862" i="1"/>
  <c r="AW862" i="1" s="1"/>
  <c r="AR856" i="1"/>
  <c r="AT924" i="1"/>
  <c r="AS972" i="1"/>
  <c r="AS626" i="1"/>
  <c r="AS919" i="1"/>
  <c r="AS891" i="1"/>
  <c r="AS881" i="1"/>
  <c r="AS868" i="1"/>
  <c r="AS983" i="1"/>
  <c r="AS962" i="1"/>
  <c r="AS923" i="1"/>
  <c r="AS916" i="1"/>
  <c r="AS883" i="1"/>
  <c r="AS875" i="1"/>
  <c r="AS843" i="1"/>
  <c r="AS975" i="1"/>
  <c r="AS895" i="1"/>
  <c r="AS856" i="1"/>
  <c r="AS812" i="1"/>
  <c r="AS807" i="1"/>
  <c r="AS789" i="1"/>
  <c r="AS925" i="1"/>
  <c r="AS949" i="1"/>
  <c r="AS896" i="1"/>
  <c r="AS790" i="1"/>
  <c r="AS906" i="1"/>
  <c r="AS886" i="1"/>
  <c r="AS978" i="1"/>
  <c r="AS964" i="1"/>
  <c r="AS927" i="1"/>
  <c r="AS907" i="1"/>
  <c r="AS987" i="1"/>
  <c r="AS979" i="1"/>
  <c r="AS921" i="1"/>
  <c r="AS908" i="1"/>
  <c r="AS848" i="1"/>
  <c r="AS860" i="1"/>
  <c r="AS988" i="1"/>
  <c r="AS980" i="1"/>
  <c r="AS956" i="1"/>
  <c r="AS929" i="1"/>
  <c r="AS922" i="1"/>
  <c r="AS888" i="1"/>
  <c r="AS876" i="1"/>
  <c r="AS869" i="1"/>
  <c r="AS957" i="1"/>
  <c r="AS879" i="1"/>
  <c r="AS865" i="1"/>
  <c r="AS836" i="1"/>
  <c r="AS794" i="1"/>
  <c r="AS933" i="1"/>
  <c r="AS889" i="1"/>
  <c r="AS880" i="1"/>
  <c r="AS818" i="1"/>
  <c r="AS839" i="1"/>
  <c r="AS825" i="1"/>
  <c r="AS824" i="1"/>
  <c r="AS913" i="1"/>
  <c r="AS967" i="1"/>
  <c r="AS826" i="1"/>
  <c r="AS821" i="1"/>
  <c r="AS901" i="1"/>
  <c r="AS822" i="1"/>
  <c r="AR786" i="1"/>
  <c r="AR810" i="1"/>
  <c r="AT861" i="1"/>
  <c r="AR855" i="1"/>
  <c r="AT923" i="1"/>
  <c r="AS971" i="1"/>
  <c r="AR983" i="1"/>
  <c r="AR943" i="1"/>
  <c r="AR845" i="1"/>
  <c r="AR857" i="1"/>
  <c r="AR833" i="1"/>
  <c r="AR812" i="1"/>
  <c r="AR806" i="1"/>
  <c r="AR972" i="1"/>
  <c r="AR944" i="1"/>
  <c r="AR870" i="1"/>
  <c r="AR846" i="1"/>
  <c r="AR819" i="1"/>
  <c r="AR813" i="1"/>
  <c r="AR973" i="1"/>
  <c r="AR967" i="1"/>
  <c r="AR945" i="1"/>
  <c r="AR847" i="1"/>
  <c r="AR859" i="1"/>
  <c r="AR835" i="1"/>
  <c r="AR796" i="1"/>
  <c r="AR987" i="1"/>
  <c r="AR981" i="1"/>
  <c r="AR974" i="1"/>
  <c r="AR968" i="1"/>
  <c r="AR959" i="1"/>
  <c r="AR946" i="1"/>
  <c r="AR894" i="1"/>
  <c r="AR878" i="1"/>
  <c r="AR848" i="1"/>
  <c r="AR836" i="1"/>
  <c r="AR828" i="1"/>
  <c r="AR809" i="1"/>
  <c r="AR790" i="1"/>
  <c r="AR988" i="1"/>
  <c r="AR986" i="1"/>
  <c r="AR975" i="1"/>
  <c r="AR947" i="1"/>
  <c r="AR921" i="1"/>
  <c r="AR849" i="1"/>
  <c r="AR837" i="1"/>
  <c r="AR989" i="1"/>
  <c r="AR924" i="1"/>
  <c r="AR948" i="1"/>
  <c r="AR896" i="1"/>
  <c r="AR880" i="1"/>
  <c r="AR862" i="1"/>
  <c r="AR838" i="1"/>
  <c r="AR962" i="1"/>
  <c r="AR890" i="1"/>
  <c r="AR882" i="1"/>
  <c r="AR926" i="1"/>
  <c r="AR898" i="1"/>
  <c r="AR906" i="1"/>
  <c r="AR893" i="1"/>
  <c r="AR840" i="1"/>
  <c r="AR791" i="1"/>
  <c r="AR755" i="1"/>
  <c r="AR799" i="1"/>
  <c r="AR930" i="1"/>
  <c r="AR841" i="1"/>
  <c r="AR825" i="1"/>
  <c r="AR792" i="1"/>
  <c r="AR793" i="1"/>
  <c r="AR844" i="1"/>
  <c r="AR963" i="1"/>
  <c r="AR843" i="1"/>
  <c r="AR798" i="1"/>
  <c r="AR794" i="1"/>
  <c r="AR941" i="1"/>
  <c r="AR942" i="1"/>
  <c r="AR918" i="1"/>
  <c r="AR852" i="1"/>
  <c r="AR800" i="1"/>
  <c r="AR584" i="1"/>
  <c r="AR853" i="1"/>
  <c r="AR814" i="1"/>
  <c r="AR801" i="1"/>
  <c r="AR785" i="1"/>
  <c r="AT797" i="1"/>
  <c r="AV805" i="1"/>
  <c r="AT828" i="1"/>
  <c r="AT860" i="1"/>
  <c r="AW860" i="1" s="1"/>
  <c r="AR854" i="1"/>
  <c r="AT875" i="1"/>
  <c r="AR886" i="1"/>
  <c r="AT888" i="1"/>
  <c r="AV915" i="1"/>
  <c r="AV965" i="1"/>
  <c r="AR980" i="1"/>
  <c r="AV726" i="1"/>
  <c r="AX726" i="1" s="1"/>
  <c r="AV690" i="1"/>
  <c r="AV654" i="1"/>
  <c r="AX654" i="1" s="1"/>
  <c r="AV570" i="1"/>
  <c r="AV522" i="1"/>
  <c r="AV800" i="1"/>
  <c r="AV837" i="1"/>
  <c r="AS852" i="1"/>
  <c r="AS871" i="1"/>
  <c r="AV878" i="1"/>
  <c r="AT906" i="1"/>
  <c r="AT916" i="1"/>
  <c r="AT921" i="1"/>
  <c r="AS968" i="1"/>
  <c r="AT989" i="1"/>
  <c r="AV653" i="1"/>
  <c r="AV922" i="1"/>
  <c r="AV891" i="1"/>
  <c r="AV725" i="1"/>
  <c r="AV713" i="1"/>
  <c r="AV617" i="1"/>
  <c r="AX617" i="1" s="1"/>
  <c r="AV533" i="1"/>
  <c r="AS802" i="1"/>
  <c r="AV799" i="1"/>
  <c r="AV814" i="1"/>
  <c r="AT827" i="1"/>
  <c r="AW827" i="1" s="1"/>
  <c r="AT839" i="1"/>
  <c r="AT850" i="1"/>
  <c r="AW850" i="1" s="1"/>
  <c r="AS851" i="1"/>
  <c r="AV877" i="1"/>
  <c r="AT905" i="1"/>
  <c r="AT948" i="1"/>
  <c r="AS945" i="1"/>
  <c r="AV951" i="1"/>
  <c r="AV939" i="1"/>
  <c r="AV927" i="1"/>
  <c r="AV979" i="1"/>
  <c r="AV847" i="1"/>
  <c r="AV875" i="1"/>
  <c r="AV950" i="1"/>
  <c r="AV938" i="1"/>
  <c r="AX938" i="1" s="1"/>
  <c r="AV970" i="1"/>
  <c r="AV978" i="1"/>
  <c r="AT519" i="1"/>
  <c r="AW519" i="1" s="1"/>
  <c r="AT975" i="1"/>
  <c r="AT965" i="1"/>
  <c r="AT925" i="1"/>
  <c r="AT937" i="1"/>
  <c r="AT949" i="1"/>
  <c r="AT907" i="1"/>
  <c r="AT895" i="1"/>
  <c r="AW895" i="1" s="1"/>
  <c r="AT867" i="1"/>
  <c r="AT851" i="1"/>
  <c r="AW851" i="1" s="1"/>
  <c r="AT863" i="1"/>
  <c r="AT829" i="1"/>
  <c r="AW829" i="1" s="1"/>
  <c r="AT824" i="1"/>
  <c r="AT820" i="1"/>
  <c r="AW820" i="1" s="1"/>
  <c r="AT816" i="1"/>
  <c r="AT804" i="1"/>
  <c r="AT787" i="1"/>
  <c r="AT976" i="1"/>
  <c r="AT966" i="1"/>
  <c r="AT926" i="1"/>
  <c r="AT938" i="1"/>
  <c r="AW938" i="1" s="1"/>
  <c r="AT950" i="1"/>
  <c r="AT908" i="1"/>
  <c r="AT896" i="1"/>
  <c r="AT876" i="1"/>
  <c r="AT868" i="1"/>
  <c r="AT840" i="1"/>
  <c r="AT852" i="1"/>
  <c r="AT864" i="1"/>
  <c r="AT832" i="1"/>
  <c r="AT830" i="1"/>
  <c r="AT825" i="1"/>
  <c r="AT821" i="1"/>
  <c r="AT817" i="1"/>
  <c r="AW817" i="1" s="1"/>
  <c r="AT977" i="1"/>
  <c r="AT967" i="1"/>
  <c r="AW967" i="1" s="1"/>
  <c r="AT956" i="1"/>
  <c r="AT927" i="1"/>
  <c r="AT939" i="1"/>
  <c r="AT951" i="1"/>
  <c r="AT918" i="1"/>
  <c r="AT909" i="1"/>
  <c r="AT897" i="1"/>
  <c r="AT877" i="1"/>
  <c r="AT869" i="1"/>
  <c r="AT841" i="1"/>
  <c r="AT853" i="1"/>
  <c r="AT865" i="1"/>
  <c r="AT833" i="1"/>
  <c r="AT831" i="1"/>
  <c r="AW831" i="1" s="1"/>
  <c r="AT826" i="1"/>
  <c r="AW826" i="1" s="1"/>
  <c r="AT822" i="1"/>
  <c r="AW822" i="1" s="1"/>
  <c r="AT818" i="1"/>
  <c r="AT806" i="1"/>
  <c r="AT789" i="1"/>
  <c r="AT978" i="1"/>
  <c r="AT968" i="1"/>
  <c r="AT957" i="1"/>
  <c r="AT928" i="1"/>
  <c r="AT940" i="1"/>
  <c r="AT952" i="1"/>
  <c r="AT919" i="1"/>
  <c r="AT911" i="1"/>
  <c r="AT910" i="1"/>
  <c r="AW910" i="1" s="1"/>
  <c r="AT898" i="1"/>
  <c r="AT889" i="1"/>
  <c r="AT878" i="1"/>
  <c r="AT870" i="1"/>
  <c r="AT842" i="1"/>
  <c r="AT854" i="1"/>
  <c r="AT866" i="1"/>
  <c r="AW866" i="1" s="1"/>
  <c r="AT834" i="1"/>
  <c r="AT823" i="1"/>
  <c r="AT807" i="1"/>
  <c r="AW807" i="1" s="1"/>
  <c r="AT790" i="1"/>
  <c r="AW790" i="1" s="1"/>
  <c r="AT982" i="1"/>
  <c r="AW982" i="1" s="1"/>
  <c r="AT979" i="1"/>
  <c r="AT958" i="1"/>
  <c r="AT929" i="1"/>
  <c r="AT941" i="1"/>
  <c r="AT953" i="1"/>
  <c r="AT920" i="1"/>
  <c r="AT912" i="1"/>
  <c r="AT899" i="1"/>
  <c r="AT890" i="1"/>
  <c r="AT879" i="1"/>
  <c r="AT871" i="1"/>
  <c r="AT843" i="1"/>
  <c r="AT855" i="1"/>
  <c r="AT835" i="1"/>
  <c r="AW835" i="1" s="1"/>
  <c r="AT812" i="1"/>
  <c r="AT983" i="1"/>
  <c r="AW983" i="1" s="1"/>
  <c r="AT981" i="1"/>
  <c r="AT980" i="1"/>
  <c r="AT959" i="1"/>
  <c r="AW959" i="1" s="1"/>
  <c r="AT930" i="1"/>
  <c r="AT942" i="1"/>
  <c r="AT954" i="1"/>
  <c r="AT913" i="1"/>
  <c r="AT900" i="1"/>
  <c r="AT891" i="1"/>
  <c r="AT880" i="1"/>
  <c r="AT872" i="1"/>
  <c r="AT844" i="1"/>
  <c r="AT856" i="1"/>
  <c r="AW856" i="1" s="1"/>
  <c r="AT836" i="1"/>
  <c r="AT986" i="1"/>
  <c r="AT984" i="1"/>
  <c r="AT969" i="1"/>
  <c r="AT960" i="1"/>
  <c r="AT931" i="1"/>
  <c r="AT943" i="1"/>
  <c r="AT955" i="1"/>
  <c r="AW955" i="1" s="1"/>
  <c r="AT914" i="1"/>
  <c r="AT901" i="1"/>
  <c r="AT892" i="1"/>
  <c r="AW892" i="1" s="1"/>
  <c r="AT882" i="1"/>
  <c r="AT881" i="1"/>
  <c r="AT873" i="1"/>
  <c r="AT845" i="1"/>
  <c r="AT857" i="1"/>
  <c r="AT837" i="1"/>
  <c r="AT985" i="1"/>
  <c r="AT970" i="1"/>
  <c r="AT961" i="1"/>
  <c r="AT932" i="1"/>
  <c r="AT944" i="1"/>
  <c r="AW944" i="1" s="1"/>
  <c r="AT915" i="1"/>
  <c r="AT902" i="1"/>
  <c r="AT893" i="1"/>
  <c r="AT883" i="1"/>
  <c r="AT874" i="1"/>
  <c r="AW874" i="1" s="1"/>
  <c r="AV890" i="1"/>
  <c r="AV790" i="1"/>
  <c r="AX790" i="1" s="1"/>
  <c r="AV980" i="1"/>
  <c r="AT778" i="1"/>
  <c r="AT565" i="1"/>
  <c r="AW565" i="1" s="1"/>
  <c r="AV747" i="1"/>
  <c r="AV651" i="1"/>
  <c r="AV793" i="1"/>
  <c r="AT785" i="1"/>
  <c r="AT802" i="1"/>
  <c r="AT811" i="1"/>
  <c r="AT848" i="1"/>
  <c r="AV858" i="1"/>
  <c r="AX858" i="1" s="1"/>
  <c r="AV846" i="1"/>
  <c r="AV874" i="1"/>
  <c r="AX874" i="1" s="1"/>
  <c r="AT887" i="1"/>
  <c r="AS910" i="1"/>
  <c r="AS912" i="1"/>
  <c r="AT946" i="1"/>
  <c r="AS943" i="1"/>
  <c r="AV949" i="1"/>
  <c r="AV977" i="1"/>
  <c r="AV760" i="1"/>
  <c r="AV628" i="1"/>
  <c r="AV770" i="1"/>
  <c r="AX770" i="1" s="1"/>
  <c r="AT784" i="1"/>
  <c r="AV808" i="1"/>
  <c r="AT810" i="1"/>
  <c r="AT838" i="1"/>
  <c r="AT847" i="1"/>
  <c r="AV857" i="1"/>
  <c r="AT886" i="1"/>
  <c r="AT945" i="1"/>
  <c r="AV948" i="1"/>
  <c r="AV936" i="1"/>
  <c r="AV924" i="1"/>
  <c r="AS959" i="1"/>
  <c r="AV968" i="1"/>
  <c r="AT974" i="1"/>
  <c r="AV724" i="1"/>
  <c r="AV700" i="1"/>
  <c r="AV688" i="1"/>
  <c r="AV604" i="1"/>
  <c r="AV508" i="1"/>
  <c r="AV815" i="1"/>
  <c r="AV859" i="1"/>
  <c r="AS773" i="1"/>
  <c r="AV758" i="1"/>
  <c r="AV722" i="1"/>
  <c r="AV698" i="1"/>
  <c r="AV578" i="1"/>
  <c r="AT801" i="1"/>
  <c r="AS799" i="1"/>
  <c r="AV796" i="1"/>
  <c r="AT815" i="1"/>
  <c r="AV827" i="1"/>
  <c r="AX827" i="1" s="1"/>
  <c r="AV845" i="1"/>
  <c r="AV873" i="1"/>
  <c r="AT752" i="1"/>
  <c r="AV709" i="1"/>
  <c r="AX709" i="1" s="1"/>
  <c r="AT783" i="1"/>
  <c r="AS795" i="1"/>
  <c r="AT800" i="1"/>
  <c r="AS798" i="1"/>
  <c r="AT809" i="1"/>
  <c r="AV828" i="1"/>
  <c r="AT846" i="1"/>
  <c r="AV856" i="1"/>
  <c r="AX856" i="1" s="1"/>
  <c r="AV844" i="1"/>
  <c r="AV872" i="1"/>
  <c r="AT885" i="1"/>
  <c r="AV954" i="1"/>
  <c r="AT936" i="1"/>
  <c r="AT973" i="1"/>
  <c r="AS539" i="1"/>
  <c r="AS982" i="1"/>
  <c r="AS973" i="1"/>
  <c r="AS946" i="1"/>
  <c r="AS915" i="1"/>
  <c r="AS874" i="1"/>
  <c r="AS854" i="1"/>
  <c r="AS866" i="1"/>
  <c r="AS892" i="1"/>
  <c r="AS855" i="1"/>
  <c r="AS904" i="1"/>
  <c r="AS905" i="1"/>
  <c r="AS969" i="1"/>
  <c r="AS963" i="1"/>
  <c r="AS926" i="1"/>
  <c r="AS938" i="1"/>
  <c r="AS897" i="1"/>
  <c r="AS858" i="1"/>
  <c r="AS970" i="1"/>
  <c r="AS859" i="1"/>
  <c r="AS899" i="1"/>
  <c r="AS909" i="1"/>
  <c r="AS900" i="1"/>
  <c r="AV780" i="1"/>
  <c r="AV768" i="1"/>
  <c r="AX768" i="1" s="1"/>
  <c r="AV696" i="1"/>
  <c r="AV684" i="1"/>
  <c r="AV672" i="1"/>
  <c r="AV648" i="1"/>
  <c r="AV624" i="1"/>
  <c r="AV540" i="1"/>
  <c r="AS783" i="1"/>
  <c r="AT799" i="1"/>
  <c r="AV806" i="1"/>
  <c r="AS817" i="1"/>
  <c r="AV822" i="1"/>
  <c r="AX822" i="1" s="1"/>
  <c r="AT884" i="1"/>
  <c r="AV916" i="1"/>
  <c r="AT935" i="1"/>
  <c r="AS932" i="1"/>
  <c r="AT972" i="1"/>
  <c r="AV855" i="1"/>
  <c r="AV843" i="1"/>
  <c r="AV871" i="1"/>
  <c r="AV876" i="1"/>
  <c r="AV896" i="1"/>
  <c r="AV912" i="1"/>
  <c r="AV920" i="1"/>
  <c r="AV947" i="1"/>
  <c r="AV935" i="1"/>
  <c r="AV923" i="1"/>
  <c r="AV958" i="1"/>
  <c r="AV985" i="1"/>
  <c r="AV834" i="1"/>
  <c r="AV866" i="1"/>
  <c r="AX866" i="1" s="1"/>
  <c r="AV854" i="1"/>
  <c r="AV842" i="1"/>
  <c r="AV870" i="1"/>
  <c r="AV895" i="1"/>
  <c r="AX895" i="1" s="1"/>
  <c r="AV910" i="1"/>
  <c r="AX910" i="1" s="1"/>
  <c r="AV919" i="1"/>
  <c r="AV946" i="1"/>
  <c r="AV934" i="1"/>
  <c r="AV957" i="1"/>
  <c r="AV826" i="1"/>
  <c r="AX826" i="1" s="1"/>
  <c r="AV839" i="1"/>
  <c r="AV865" i="1"/>
  <c r="AV853" i="1"/>
  <c r="AV841" i="1"/>
  <c r="AV869" i="1"/>
  <c r="AV887" i="1"/>
  <c r="AV888" i="1"/>
  <c r="AV894" i="1"/>
  <c r="AV909" i="1"/>
  <c r="AV918" i="1"/>
  <c r="AV945" i="1"/>
  <c r="AV933" i="1"/>
  <c r="AV956" i="1"/>
  <c r="AV964" i="1"/>
  <c r="AV974" i="1"/>
  <c r="AV825" i="1"/>
  <c r="AV832" i="1"/>
  <c r="AV864" i="1"/>
  <c r="AV852" i="1"/>
  <c r="AV840" i="1"/>
  <c r="AV886" i="1"/>
  <c r="AV893" i="1"/>
  <c r="AV908" i="1"/>
  <c r="AV944" i="1"/>
  <c r="AX944" i="1" s="1"/>
  <c r="AV932" i="1"/>
  <c r="AV963" i="1"/>
  <c r="AV973" i="1"/>
  <c r="AV982" i="1"/>
  <c r="AX982" i="1" s="1"/>
  <c r="AV635" i="1"/>
  <c r="AV599" i="1"/>
  <c r="AV798" i="1"/>
  <c r="AV824" i="1"/>
  <c r="AV863" i="1"/>
  <c r="AV851" i="1"/>
  <c r="AX851" i="1" s="1"/>
  <c r="AV885" i="1"/>
  <c r="AV892" i="1"/>
  <c r="AX892" i="1" s="1"/>
  <c r="AV907" i="1"/>
  <c r="AV955" i="1"/>
  <c r="AX955" i="1" s="1"/>
  <c r="AV943" i="1"/>
  <c r="AV931" i="1"/>
  <c r="AV972" i="1"/>
  <c r="AV783" i="1"/>
  <c r="AV797" i="1"/>
  <c r="AV811" i="1"/>
  <c r="AV818" i="1"/>
  <c r="AV862" i="1"/>
  <c r="AX862" i="1" s="1"/>
  <c r="AV850" i="1"/>
  <c r="AX850" i="1" s="1"/>
  <c r="AV903" i="1"/>
  <c r="AV906" i="1"/>
  <c r="AV921" i="1"/>
  <c r="AV810" i="1"/>
  <c r="AV817" i="1"/>
  <c r="AX817" i="1" s="1"/>
  <c r="AV830" i="1"/>
  <c r="AV861" i="1"/>
  <c r="AV849" i="1"/>
  <c r="AV883" i="1"/>
  <c r="AV902" i="1"/>
  <c r="AV905" i="1"/>
  <c r="AV941" i="1"/>
  <c r="AV988" i="1"/>
  <c r="AV632" i="1"/>
  <c r="AX632" i="1" s="1"/>
  <c r="AV807" i="1"/>
  <c r="AX807" i="1" s="1"/>
  <c r="AV809" i="1"/>
  <c r="AV816" i="1"/>
  <c r="AV823" i="1"/>
  <c r="AV829" i="1"/>
  <c r="AX829" i="1" s="1"/>
  <c r="AV860" i="1"/>
  <c r="AX860" i="1" s="1"/>
  <c r="AV848" i="1"/>
  <c r="AV881" i="1"/>
  <c r="AV882" i="1"/>
  <c r="AV889" i="1"/>
  <c r="AV901" i="1"/>
  <c r="AV904" i="1"/>
  <c r="AV917" i="1"/>
  <c r="AV940" i="1"/>
  <c r="AV928" i="1"/>
  <c r="AV703" i="1"/>
  <c r="AV650" i="1"/>
  <c r="AV563" i="1"/>
  <c r="AX563" i="1" s="1"/>
  <c r="AV708" i="1"/>
  <c r="AV782" i="1"/>
  <c r="AX782" i="1" s="1"/>
  <c r="AV535" i="1"/>
  <c r="AV554" i="1"/>
  <c r="AV656" i="1"/>
  <c r="AX656" i="1" s="1"/>
  <c r="AV560" i="1"/>
  <c r="AV565" i="1"/>
  <c r="AX565" i="1" s="1"/>
  <c r="AV689" i="1"/>
  <c r="AX689" i="1" s="1"/>
  <c r="AV763" i="1"/>
  <c r="AV583" i="1"/>
  <c r="AV641" i="1"/>
  <c r="AV692" i="1"/>
  <c r="AV749" i="1"/>
  <c r="AV518" i="1"/>
  <c r="AV594" i="1"/>
  <c r="AX594" i="1" s="1"/>
  <c r="AV668" i="1"/>
  <c r="AX668" i="1" s="1"/>
  <c r="AV521" i="1"/>
  <c r="AV750" i="1"/>
  <c r="AV775" i="1"/>
  <c r="AV571" i="1"/>
  <c r="AV752" i="1"/>
  <c r="AV575" i="1"/>
  <c r="AX575" i="1" s="1"/>
  <c r="AV626" i="1"/>
  <c r="AV576" i="1"/>
  <c r="AS696" i="1"/>
  <c r="AT730" i="1"/>
  <c r="AT552" i="1"/>
  <c r="AV666" i="1"/>
  <c r="AV536" i="1"/>
  <c r="AV582" i="1"/>
  <c r="AX582" i="1" s="1"/>
  <c r="AV662" i="1"/>
  <c r="AV584" i="1"/>
  <c r="AV539" i="1"/>
  <c r="AV665" i="1"/>
  <c r="AV542" i="1"/>
  <c r="AV566" i="1"/>
  <c r="AX566" i="1" s="1"/>
  <c r="AV567" i="1"/>
  <c r="AX567" i="1" s="1"/>
  <c r="AV524" i="1"/>
  <c r="AV553" i="1"/>
  <c r="AT711" i="1"/>
  <c r="AT534" i="1"/>
  <c r="AW534" i="1" s="1"/>
  <c r="AS134" i="1"/>
  <c r="AS529" i="1"/>
  <c r="AS625" i="1"/>
  <c r="AS649" i="1"/>
  <c r="AS673" i="1"/>
  <c r="AS757" i="1"/>
  <c r="AS781" i="1"/>
  <c r="AS508" i="1"/>
  <c r="AS520" i="1"/>
  <c r="AS532" i="1"/>
  <c r="AS568" i="1"/>
  <c r="AS616" i="1"/>
  <c r="AS640" i="1"/>
  <c r="AS676" i="1"/>
  <c r="AS700" i="1"/>
  <c r="AS736" i="1"/>
  <c r="AS748" i="1"/>
  <c r="AS760" i="1"/>
  <c r="AS547" i="1"/>
  <c r="AS572" i="1"/>
  <c r="AS586" i="1"/>
  <c r="AS615" i="1"/>
  <c r="AS672" i="1"/>
  <c r="AS687" i="1"/>
  <c r="AS512" i="1"/>
  <c r="AS573" i="1"/>
  <c r="AS587" i="1"/>
  <c r="AS659" i="1"/>
  <c r="AS761" i="1"/>
  <c r="AS528" i="1"/>
  <c r="AS574" i="1"/>
  <c r="AS588" i="1"/>
  <c r="AS603" i="1"/>
  <c r="AS646" i="1"/>
  <c r="AS660" i="1"/>
  <c r="AS690" i="1"/>
  <c r="AS704" i="1"/>
  <c r="AS762" i="1"/>
  <c r="AS776" i="1"/>
  <c r="AS561" i="1"/>
  <c r="AS619" i="1"/>
  <c r="AS633" i="1"/>
  <c r="AS691" i="1"/>
  <c r="AS734" i="1"/>
  <c r="AS763" i="1"/>
  <c r="AS777" i="1"/>
  <c r="AS515" i="1"/>
  <c r="AS591" i="1"/>
  <c r="AS620" i="1"/>
  <c r="AS720" i="1"/>
  <c r="AS764" i="1"/>
  <c r="AS516" i="1"/>
  <c r="AS533" i="1"/>
  <c r="AS593" i="1"/>
  <c r="AS635" i="1"/>
  <c r="AS665" i="1"/>
  <c r="AS679" i="1"/>
  <c r="AS693" i="1"/>
  <c r="AS737" i="1"/>
  <c r="AS765" i="1"/>
  <c r="AS564" i="1"/>
  <c r="AS651" i="1"/>
  <c r="AS694" i="1"/>
  <c r="AS766" i="1"/>
  <c r="AS570" i="1"/>
  <c r="AS671" i="1"/>
  <c r="AS742" i="1"/>
  <c r="AS571" i="1"/>
  <c r="AS581" i="1"/>
  <c r="AS611" i="1"/>
  <c r="AS643" i="1"/>
  <c r="AS682" i="1"/>
  <c r="AS753" i="1"/>
  <c r="AS506" i="1"/>
  <c r="AS582" i="1"/>
  <c r="AS653" i="1"/>
  <c r="AS583" i="1"/>
  <c r="AS686" i="1"/>
  <c r="AS554" i="1"/>
  <c r="AS585" i="1"/>
  <c r="AS624" i="1"/>
  <c r="AS627" i="1"/>
  <c r="AS698" i="1"/>
  <c r="AS729" i="1"/>
  <c r="AS768" i="1"/>
  <c r="AS739" i="1"/>
  <c r="AS770" i="1"/>
  <c r="AS598" i="1"/>
  <c r="AS638" i="1"/>
  <c r="AS569" i="1"/>
  <c r="AT705" i="1"/>
  <c r="AV676" i="1"/>
  <c r="AV664" i="1"/>
  <c r="AV592" i="1"/>
  <c r="AV580" i="1"/>
  <c r="AX580" i="1" s="1"/>
  <c r="AV556" i="1"/>
  <c r="AV520" i="1"/>
  <c r="AT125" i="1"/>
  <c r="AV551" i="1"/>
  <c r="AV593" i="1"/>
  <c r="AV767" i="1"/>
  <c r="AR507" i="1"/>
  <c r="AR531" i="1"/>
  <c r="AR555" i="1"/>
  <c r="AR579" i="1"/>
  <c r="AR603" i="1"/>
  <c r="AR639" i="1"/>
  <c r="AR723" i="1"/>
  <c r="AR735" i="1"/>
  <c r="AR771" i="1"/>
  <c r="AR520" i="1"/>
  <c r="AR532" i="1"/>
  <c r="AR544" i="1"/>
  <c r="AR556" i="1"/>
  <c r="AR592" i="1"/>
  <c r="AR604" i="1"/>
  <c r="AR628" i="1"/>
  <c r="AR652" i="1"/>
  <c r="AR521" i="1"/>
  <c r="AR533" i="1"/>
  <c r="AR557" i="1"/>
  <c r="AR617" i="1"/>
  <c r="AR641" i="1"/>
  <c r="AR546" i="1"/>
  <c r="AR642" i="1"/>
  <c r="AR654" i="1"/>
  <c r="AR690" i="1"/>
  <c r="AR714" i="1"/>
  <c r="AR738" i="1"/>
  <c r="AR750" i="1"/>
  <c r="AR762" i="1"/>
  <c r="AR774" i="1"/>
  <c r="AR524" i="1"/>
  <c r="AR513" i="1"/>
  <c r="AR549" i="1"/>
  <c r="AR573" i="1"/>
  <c r="AR585" i="1"/>
  <c r="AR609" i="1"/>
  <c r="AR645" i="1"/>
  <c r="AR657" i="1"/>
  <c r="AR717" i="1"/>
  <c r="AR777" i="1"/>
  <c r="AR538" i="1"/>
  <c r="AR550" i="1"/>
  <c r="AR598" i="1"/>
  <c r="AR622" i="1"/>
  <c r="AR539" i="1"/>
  <c r="AR587" i="1"/>
  <c r="AR611" i="1"/>
  <c r="AR656" i="1"/>
  <c r="AR692" i="1"/>
  <c r="AR756" i="1"/>
  <c r="AR772" i="1"/>
  <c r="AR540" i="1"/>
  <c r="AR588" i="1"/>
  <c r="AR612" i="1"/>
  <c r="AR658" i="1"/>
  <c r="AR742" i="1"/>
  <c r="AR757" i="1"/>
  <c r="AR773" i="1"/>
  <c r="AR541" i="1"/>
  <c r="AR565" i="1"/>
  <c r="AR589" i="1"/>
  <c r="AR637" i="1"/>
  <c r="AR695" i="1"/>
  <c r="AR727" i="1"/>
  <c r="AR743" i="1"/>
  <c r="AR775" i="1"/>
  <c r="AR542" i="1"/>
  <c r="AR566" i="1"/>
  <c r="AR590" i="1"/>
  <c r="AR614" i="1"/>
  <c r="AR660" i="1"/>
  <c r="AR712" i="1"/>
  <c r="AR776" i="1"/>
  <c r="AR518" i="1"/>
  <c r="AR571" i="1"/>
  <c r="AR595" i="1"/>
  <c r="AR619" i="1"/>
  <c r="AR697" i="1"/>
  <c r="AR713" i="1"/>
  <c r="AR778" i="1"/>
  <c r="AR523" i="1"/>
  <c r="AR596" i="1"/>
  <c r="AR620" i="1"/>
  <c r="AR644" i="1"/>
  <c r="AR662" i="1"/>
  <c r="AR698" i="1"/>
  <c r="AR715" i="1"/>
  <c r="AR731" i="1"/>
  <c r="AR779" i="1"/>
  <c r="AR527" i="1"/>
  <c r="AR551" i="1"/>
  <c r="AR575" i="1"/>
  <c r="AR599" i="1"/>
  <c r="AR716" i="1"/>
  <c r="AR764" i="1"/>
  <c r="AR576" i="1"/>
  <c r="AR600" i="1"/>
  <c r="AV781" i="1"/>
  <c r="AV756" i="1"/>
  <c r="AV727" i="1"/>
  <c r="AV680" i="1"/>
  <c r="AV631" i="1"/>
  <c r="AV606" i="1"/>
  <c r="AX606" i="1" s="1"/>
  <c r="AV527" i="1"/>
  <c r="AX527" i="1" s="1"/>
  <c r="AT761" i="1"/>
  <c r="AT736" i="1"/>
  <c r="AT709" i="1"/>
  <c r="AW709" i="1" s="1"/>
  <c r="AT681" i="1"/>
  <c r="AT653" i="1"/>
  <c r="AT624" i="1"/>
  <c r="AT595" i="1"/>
  <c r="AT564" i="1"/>
  <c r="AT533" i="1"/>
  <c r="AS771" i="1"/>
  <c r="AS740" i="1"/>
  <c r="AS701" i="1"/>
  <c r="AS669" i="1"/>
  <c r="AS567" i="1"/>
  <c r="AS525" i="1"/>
  <c r="AR768" i="1"/>
  <c r="AR733" i="1"/>
  <c r="AR688" i="1"/>
  <c r="AR583" i="1"/>
  <c r="AR505" i="1"/>
  <c r="AV771" i="1"/>
  <c r="AV759" i="1"/>
  <c r="AV735" i="1"/>
  <c r="AV723" i="1"/>
  <c r="AV699" i="1"/>
  <c r="AV687" i="1"/>
  <c r="AV675" i="1"/>
  <c r="AX675" i="1" s="1"/>
  <c r="AV663" i="1"/>
  <c r="AV627" i="1"/>
  <c r="AV615" i="1"/>
  <c r="AX615" i="1" s="1"/>
  <c r="AV603" i="1"/>
  <c r="AV591" i="1"/>
  <c r="AV579" i="1"/>
  <c r="AV555" i="1"/>
  <c r="AV543" i="1"/>
  <c r="AV531" i="1"/>
  <c r="AV519" i="1"/>
  <c r="AX519" i="1" s="1"/>
  <c r="AV507" i="1"/>
  <c r="AV736" i="1"/>
  <c r="AV715" i="1"/>
  <c r="AX715" i="1" s="1"/>
  <c r="AV596" i="1"/>
  <c r="AV683" i="1"/>
  <c r="AV704" i="1"/>
  <c r="AR84" i="1"/>
  <c r="AR519" i="1"/>
  <c r="AR543" i="1"/>
  <c r="AR567" i="1"/>
  <c r="AR591" i="1"/>
  <c r="AR615" i="1"/>
  <c r="AR627" i="1"/>
  <c r="AR651" i="1"/>
  <c r="AR663" i="1"/>
  <c r="AR675" i="1"/>
  <c r="AR687" i="1"/>
  <c r="AR699" i="1"/>
  <c r="AR711" i="1"/>
  <c r="AR747" i="1"/>
  <c r="AR759" i="1"/>
  <c r="AR508" i="1"/>
  <c r="AR568" i="1"/>
  <c r="AR580" i="1"/>
  <c r="AR616" i="1"/>
  <c r="AR640" i="1"/>
  <c r="AR509" i="1"/>
  <c r="AR545" i="1"/>
  <c r="AR569" i="1"/>
  <c r="AR581" i="1"/>
  <c r="AR593" i="1"/>
  <c r="AR605" i="1"/>
  <c r="AR629" i="1"/>
  <c r="AR653" i="1"/>
  <c r="AR665" i="1"/>
  <c r="AR677" i="1"/>
  <c r="AR689" i="1"/>
  <c r="AR510" i="1"/>
  <c r="AR522" i="1"/>
  <c r="AR534" i="1"/>
  <c r="AR558" i="1"/>
  <c r="AR570" i="1"/>
  <c r="AR582" i="1"/>
  <c r="AR594" i="1"/>
  <c r="AR606" i="1"/>
  <c r="AR618" i="1"/>
  <c r="AR630" i="1"/>
  <c r="AR666" i="1"/>
  <c r="AR678" i="1"/>
  <c r="AR702" i="1"/>
  <c r="AR726" i="1"/>
  <c r="AR512" i="1"/>
  <c r="AR525" i="1"/>
  <c r="AR537" i="1"/>
  <c r="AR561" i="1"/>
  <c r="AR597" i="1"/>
  <c r="AR621" i="1"/>
  <c r="AR633" i="1"/>
  <c r="AR669" i="1"/>
  <c r="AR681" i="1"/>
  <c r="AR693" i="1"/>
  <c r="AR705" i="1"/>
  <c r="AR729" i="1"/>
  <c r="AR741" i="1"/>
  <c r="AR753" i="1"/>
  <c r="AR765" i="1"/>
  <c r="AR514" i="1"/>
  <c r="AR526" i="1"/>
  <c r="AR562" i="1"/>
  <c r="AR574" i="1"/>
  <c r="AR586" i="1"/>
  <c r="AR610" i="1"/>
  <c r="AR634" i="1"/>
  <c r="AR511" i="1"/>
  <c r="AR563" i="1"/>
  <c r="AR635" i="1"/>
  <c r="AR673" i="1"/>
  <c r="AR708" i="1"/>
  <c r="AR724" i="1"/>
  <c r="AR740" i="1"/>
  <c r="AR515" i="1"/>
  <c r="AR564" i="1"/>
  <c r="AR636" i="1"/>
  <c r="AR674" i="1"/>
  <c r="AR694" i="1"/>
  <c r="AR709" i="1"/>
  <c r="AR725" i="1"/>
  <c r="AR516" i="1"/>
  <c r="AR613" i="1"/>
  <c r="AR659" i="1"/>
  <c r="AR676" i="1"/>
  <c r="AR710" i="1"/>
  <c r="AR758" i="1"/>
  <c r="AR517" i="1"/>
  <c r="AR638" i="1"/>
  <c r="AR679" i="1"/>
  <c r="AR696" i="1"/>
  <c r="AR728" i="1"/>
  <c r="AR744" i="1"/>
  <c r="AR760" i="1"/>
  <c r="AR547" i="1"/>
  <c r="AR643" i="1"/>
  <c r="AR661" i="1"/>
  <c r="AR680" i="1"/>
  <c r="AR730" i="1"/>
  <c r="AR745" i="1"/>
  <c r="AR761" i="1"/>
  <c r="AR548" i="1"/>
  <c r="AR572" i="1"/>
  <c r="AR682" i="1"/>
  <c r="AR746" i="1"/>
  <c r="AR763" i="1"/>
  <c r="AR623" i="1"/>
  <c r="AR646" i="1"/>
  <c r="AR664" i="1"/>
  <c r="AR683" i="1"/>
  <c r="AR700" i="1"/>
  <c r="AR732" i="1"/>
  <c r="AR748" i="1"/>
  <c r="AR780" i="1"/>
  <c r="AR528" i="1"/>
  <c r="AR552" i="1"/>
  <c r="AV707" i="1"/>
  <c r="AV605" i="1"/>
  <c r="AX605" i="1" s="1"/>
  <c r="AV552" i="1"/>
  <c r="AT781" i="1"/>
  <c r="AT760" i="1"/>
  <c r="AT735" i="1"/>
  <c r="AT708" i="1"/>
  <c r="AT680" i="1"/>
  <c r="AT652" i="1"/>
  <c r="AT622" i="1"/>
  <c r="AT594" i="1"/>
  <c r="AW594" i="1" s="1"/>
  <c r="AT562" i="1"/>
  <c r="AT523" i="1"/>
  <c r="AS699" i="1"/>
  <c r="AS668" i="1"/>
  <c r="AS629" i="1"/>
  <c r="AS597" i="1"/>
  <c r="AS566" i="1"/>
  <c r="AS524" i="1"/>
  <c r="AR767" i="1"/>
  <c r="AR722" i="1"/>
  <c r="AR686" i="1"/>
  <c r="AR647" i="1"/>
  <c r="AR578" i="1"/>
  <c r="AV746" i="1"/>
  <c r="AV674" i="1"/>
  <c r="AV602" i="1"/>
  <c r="AV530" i="1"/>
  <c r="AV748" i="1"/>
  <c r="AV677" i="1"/>
  <c r="AV625" i="1"/>
  <c r="AV600" i="1"/>
  <c r="AV548" i="1"/>
  <c r="AV523" i="1"/>
  <c r="AT780" i="1"/>
  <c r="AT753" i="1"/>
  <c r="AT732" i="1"/>
  <c r="AT706" i="1"/>
  <c r="AT679" i="1"/>
  <c r="AT651" i="1"/>
  <c r="AT621" i="1"/>
  <c r="AW621" i="1" s="1"/>
  <c r="AT593" i="1"/>
  <c r="AT561" i="1"/>
  <c r="AT522" i="1"/>
  <c r="AS667" i="1"/>
  <c r="AS596" i="1"/>
  <c r="AS557" i="1"/>
  <c r="AS522" i="1"/>
  <c r="AR766" i="1"/>
  <c r="AR721" i="1"/>
  <c r="AR685" i="1"/>
  <c r="AR632" i="1"/>
  <c r="AR577" i="1"/>
  <c r="AV757" i="1"/>
  <c r="AV745" i="1"/>
  <c r="AV733" i="1"/>
  <c r="AV721" i="1"/>
  <c r="AV685" i="1"/>
  <c r="AV673" i="1"/>
  <c r="AV661" i="1"/>
  <c r="AV649" i="1"/>
  <c r="AV613" i="1"/>
  <c r="AX613" i="1" s="1"/>
  <c r="AV697" i="1"/>
  <c r="AV762" i="1"/>
  <c r="AV572" i="1"/>
  <c r="AV619" i="1"/>
  <c r="AV623" i="1"/>
  <c r="AV568" i="1"/>
  <c r="AV546" i="1"/>
  <c r="AT777" i="1"/>
  <c r="AT751" i="1"/>
  <c r="AT725" i="1"/>
  <c r="AT703" i="1"/>
  <c r="AT677" i="1"/>
  <c r="AT648" i="1"/>
  <c r="AT619" i="1"/>
  <c r="AT591" i="1"/>
  <c r="AT550" i="1"/>
  <c r="AW550" i="1" s="1"/>
  <c r="AT520" i="1"/>
  <c r="AS758" i="1"/>
  <c r="AS727" i="1"/>
  <c r="AS695" i="1"/>
  <c r="AS656" i="1"/>
  <c r="AS519" i="1"/>
  <c r="AR754" i="1"/>
  <c r="AR719" i="1"/>
  <c r="AR672" i="1"/>
  <c r="AR626" i="1"/>
  <c r="AR559" i="1"/>
  <c r="AT366" i="1"/>
  <c r="AV716" i="1"/>
  <c r="AV695" i="1"/>
  <c r="AV642" i="1"/>
  <c r="AV620" i="1"/>
  <c r="AV545" i="1"/>
  <c r="AT775" i="1"/>
  <c r="AT750" i="1"/>
  <c r="AT724" i="1"/>
  <c r="AT702" i="1"/>
  <c r="AT673" i="1"/>
  <c r="AT644" i="1"/>
  <c r="AT616" i="1"/>
  <c r="AT581" i="1"/>
  <c r="AT549" i="1"/>
  <c r="AS756" i="1"/>
  <c r="AS726" i="1"/>
  <c r="AS655" i="1"/>
  <c r="AS623" i="1"/>
  <c r="AS584" i="1"/>
  <c r="AS552" i="1"/>
  <c r="AS509" i="1"/>
  <c r="AR752" i="1"/>
  <c r="AR718" i="1"/>
  <c r="AR671" i="1"/>
  <c r="AR625" i="1"/>
  <c r="AR554" i="1"/>
  <c r="AT185" i="1"/>
  <c r="AT515" i="1"/>
  <c r="AT527" i="1"/>
  <c r="AW527" i="1" s="1"/>
  <c r="AT539" i="1"/>
  <c r="AT551" i="1"/>
  <c r="AT563" i="1"/>
  <c r="AW563" i="1" s="1"/>
  <c r="AT575" i="1"/>
  <c r="AW575" i="1" s="1"/>
  <c r="AT587" i="1"/>
  <c r="AW587" i="1" s="1"/>
  <c r="AT599" i="1"/>
  <c r="AT611" i="1"/>
  <c r="AW611" i="1" s="1"/>
  <c r="AT623" i="1"/>
  <c r="AT635" i="1"/>
  <c r="AT647" i="1"/>
  <c r="AT659" i="1"/>
  <c r="AW659" i="1" s="1"/>
  <c r="AT671" i="1"/>
  <c r="AT683" i="1"/>
  <c r="AT695" i="1"/>
  <c r="AT707" i="1"/>
  <c r="AT719" i="1"/>
  <c r="AT731" i="1"/>
  <c r="AW731" i="1" s="1"/>
  <c r="AT743" i="1"/>
  <c r="AT755" i="1"/>
  <c r="AT767" i="1"/>
  <c r="AT779" i="1"/>
  <c r="AT506" i="1"/>
  <c r="AT518" i="1"/>
  <c r="AT530" i="1"/>
  <c r="AT542" i="1"/>
  <c r="AT554" i="1"/>
  <c r="AT566" i="1"/>
  <c r="AW566" i="1" s="1"/>
  <c r="AT578" i="1"/>
  <c r="AT590" i="1"/>
  <c r="AT602" i="1"/>
  <c r="AT614" i="1"/>
  <c r="AT626" i="1"/>
  <c r="AT638" i="1"/>
  <c r="AT650" i="1"/>
  <c r="AT662" i="1"/>
  <c r="AT674" i="1"/>
  <c r="AT686" i="1"/>
  <c r="AT698" i="1"/>
  <c r="AT710" i="1"/>
  <c r="AT722" i="1"/>
  <c r="AT734" i="1"/>
  <c r="AT746" i="1"/>
  <c r="AT758" i="1"/>
  <c r="AT770" i="1"/>
  <c r="AW770" i="1" s="1"/>
  <c r="AT782" i="1"/>
  <c r="AW782" i="1" s="1"/>
  <c r="AT510" i="1"/>
  <c r="AT524" i="1"/>
  <c r="AT538" i="1"/>
  <c r="AT553" i="1"/>
  <c r="AT568" i="1"/>
  <c r="AT582" i="1"/>
  <c r="AW582" i="1" s="1"/>
  <c r="AT596" i="1"/>
  <c r="AT610" i="1"/>
  <c r="AT625" i="1"/>
  <c r="AT640" i="1"/>
  <c r="AT654" i="1"/>
  <c r="AW654" i="1" s="1"/>
  <c r="AT668" i="1"/>
  <c r="AW668" i="1" s="1"/>
  <c r="AT682" i="1"/>
  <c r="AT697" i="1"/>
  <c r="AT712" i="1"/>
  <c r="AT726" i="1"/>
  <c r="AW726" i="1" s="1"/>
  <c r="AT740" i="1"/>
  <c r="AT754" i="1"/>
  <c r="AT769" i="1"/>
  <c r="AW769" i="1" s="1"/>
  <c r="AT597" i="1"/>
  <c r="AT727" i="1"/>
  <c r="AT756" i="1"/>
  <c r="AT511" i="1"/>
  <c r="AW511" i="1" s="1"/>
  <c r="AT525" i="1"/>
  <c r="AW525" i="1" s="1"/>
  <c r="AT540" i="1"/>
  <c r="AT555" i="1"/>
  <c r="AT569" i="1"/>
  <c r="AW569" i="1" s="1"/>
  <c r="AT583" i="1"/>
  <c r="AT612" i="1"/>
  <c r="AT627" i="1"/>
  <c r="AT641" i="1"/>
  <c r="AT655" i="1"/>
  <c r="AT669" i="1"/>
  <c r="AT684" i="1"/>
  <c r="AT699" i="1"/>
  <c r="AT713" i="1"/>
  <c r="AT741" i="1"/>
  <c r="AT771" i="1"/>
  <c r="AT512" i="1"/>
  <c r="AW512" i="1" s="1"/>
  <c r="AT526" i="1"/>
  <c r="AT541" i="1"/>
  <c r="AT556" i="1"/>
  <c r="AT570" i="1"/>
  <c r="AT584" i="1"/>
  <c r="AT598" i="1"/>
  <c r="AT613" i="1"/>
  <c r="AW613" i="1" s="1"/>
  <c r="AT628" i="1"/>
  <c r="AT642" i="1"/>
  <c r="AT656" i="1"/>
  <c r="AW656" i="1" s="1"/>
  <c r="AT670" i="1"/>
  <c r="AT685" i="1"/>
  <c r="AT700" i="1"/>
  <c r="AT714" i="1"/>
  <c r="AT728" i="1"/>
  <c r="AT742" i="1"/>
  <c r="AW742" i="1" s="1"/>
  <c r="AT757" i="1"/>
  <c r="AT772" i="1"/>
  <c r="AT513" i="1"/>
  <c r="AW513" i="1" s="1"/>
  <c r="AT528" i="1"/>
  <c r="AT543" i="1"/>
  <c r="AT557" i="1"/>
  <c r="AT571" i="1"/>
  <c r="AT585" i="1"/>
  <c r="AT600" i="1"/>
  <c r="AT615" i="1"/>
  <c r="AW615" i="1" s="1"/>
  <c r="AT629" i="1"/>
  <c r="AT643" i="1"/>
  <c r="AT657" i="1"/>
  <c r="AT672" i="1"/>
  <c r="AT687" i="1"/>
  <c r="AT701" i="1"/>
  <c r="AT715" i="1"/>
  <c r="AW715" i="1" s="1"/>
  <c r="AT729" i="1"/>
  <c r="AT744" i="1"/>
  <c r="AW744" i="1" s="1"/>
  <c r="AT759" i="1"/>
  <c r="AT773" i="1"/>
  <c r="AT514" i="1"/>
  <c r="AT529" i="1"/>
  <c r="AW529" i="1" s="1"/>
  <c r="AT544" i="1"/>
  <c r="AT558" i="1"/>
  <c r="AT572" i="1"/>
  <c r="AT586" i="1"/>
  <c r="AT516" i="1"/>
  <c r="AW516" i="1" s="1"/>
  <c r="AT531" i="1"/>
  <c r="AT545" i="1"/>
  <c r="AT559" i="1"/>
  <c r="AT573" i="1"/>
  <c r="AT588" i="1"/>
  <c r="AT603" i="1"/>
  <c r="AT617" i="1"/>
  <c r="AW617" i="1" s="1"/>
  <c r="AT631" i="1"/>
  <c r="AT645" i="1"/>
  <c r="AT660" i="1"/>
  <c r="AT675" i="1"/>
  <c r="AW675" i="1" s="1"/>
  <c r="AT689" i="1"/>
  <c r="AW689" i="1" s="1"/>
  <c r="AT517" i="1"/>
  <c r="AT532" i="1"/>
  <c r="AT546" i="1"/>
  <c r="AT560" i="1"/>
  <c r="AT574" i="1"/>
  <c r="AW574" i="1" s="1"/>
  <c r="AT589" i="1"/>
  <c r="AT604" i="1"/>
  <c r="AT618" i="1"/>
  <c r="AT632" i="1"/>
  <c r="AW632" i="1" s="1"/>
  <c r="AT646" i="1"/>
  <c r="AT661" i="1"/>
  <c r="AT676" i="1"/>
  <c r="AT690" i="1"/>
  <c r="AT704" i="1"/>
  <c r="AT718" i="1"/>
  <c r="AT733" i="1"/>
  <c r="AT748" i="1"/>
  <c r="AT762" i="1"/>
  <c r="AT776" i="1"/>
  <c r="AV510" i="1"/>
  <c r="AV744" i="1"/>
  <c r="AX744" i="1" s="1"/>
  <c r="AV769" i="1"/>
  <c r="AX769" i="1" s="1"/>
  <c r="AV743" i="1"/>
  <c r="AV714" i="1"/>
  <c r="AV667" i="1"/>
  <c r="AV618" i="1"/>
  <c r="AV590" i="1"/>
  <c r="AV512" i="1"/>
  <c r="AX512" i="1" s="1"/>
  <c r="AT774" i="1"/>
  <c r="AT749" i="1"/>
  <c r="AT723" i="1"/>
  <c r="AT696" i="1"/>
  <c r="AT667" i="1"/>
  <c r="AT639" i="1"/>
  <c r="AT609" i="1"/>
  <c r="AT580" i="1"/>
  <c r="AW580" i="1" s="1"/>
  <c r="AT548" i="1"/>
  <c r="AT509" i="1"/>
  <c r="AS755" i="1"/>
  <c r="AS725" i="1"/>
  <c r="AS684" i="1"/>
  <c r="AS654" i="1"/>
  <c r="AS614" i="1"/>
  <c r="AS551" i="1"/>
  <c r="AS507" i="1"/>
  <c r="AR751" i="1"/>
  <c r="AR707" i="1"/>
  <c r="AR670" i="1"/>
  <c r="AR624" i="1"/>
  <c r="AR553" i="1"/>
  <c r="AT721" i="1"/>
  <c r="AT694" i="1"/>
  <c r="AT666" i="1"/>
  <c r="AT637" i="1"/>
  <c r="AT608" i="1"/>
  <c r="AT579" i="1"/>
  <c r="AT547" i="1"/>
  <c r="AW547" i="1" s="1"/>
  <c r="AT508" i="1"/>
  <c r="AS754" i="1"/>
  <c r="AS715" i="1"/>
  <c r="AS683" i="1"/>
  <c r="AR749" i="1"/>
  <c r="AR706" i="1"/>
  <c r="AR668" i="1"/>
  <c r="AR608" i="1"/>
  <c r="AR536" i="1"/>
  <c r="AS553" i="1"/>
  <c r="AS637" i="1"/>
  <c r="AS685" i="1"/>
  <c r="AS544" i="1"/>
  <c r="AS592" i="1"/>
  <c r="AS724" i="1"/>
  <c r="AS600" i="1"/>
  <c r="AS644" i="1"/>
  <c r="AS658" i="1"/>
  <c r="AS730" i="1"/>
  <c r="AS543" i="1"/>
  <c r="AS559" i="1"/>
  <c r="AS645" i="1"/>
  <c r="AS775" i="1"/>
  <c r="AS560" i="1"/>
  <c r="AS618" i="1"/>
  <c r="AS732" i="1"/>
  <c r="AS546" i="1"/>
  <c r="AS590" i="1"/>
  <c r="AS647" i="1"/>
  <c r="AS677" i="1"/>
  <c r="AS705" i="1"/>
  <c r="AS719" i="1"/>
  <c r="AS531" i="1"/>
  <c r="AS634" i="1"/>
  <c r="AS608" i="1"/>
  <c r="AS680" i="1"/>
  <c r="AS708" i="1"/>
  <c r="AV764" i="1"/>
  <c r="AV738" i="1"/>
  <c r="AV712" i="1"/>
  <c r="AV638" i="1"/>
  <c r="AV612" i="1"/>
  <c r="AV564" i="1"/>
  <c r="AV509" i="1"/>
  <c r="AT766" i="1"/>
  <c r="AT745" i="1"/>
  <c r="AT720" i="1"/>
  <c r="AT693" i="1"/>
  <c r="AT665" i="1"/>
  <c r="AT636" i="1"/>
  <c r="AT607" i="1"/>
  <c r="AT577" i="1"/>
  <c r="AW577" i="1" s="1"/>
  <c r="AT537" i="1"/>
  <c r="AT507" i="1"/>
  <c r="AS714" i="1"/>
  <c r="AR782" i="1"/>
  <c r="AR739" i="1"/>
  <c r="AR704" i="1"/>
  <c r="AR667" i="1"/>
  <c r="AR607" i="1"/>
  <c r="AR535" i="1"/>
  <c r="AS505" i="1"/>
  <c r="AS517" i="1"/>
  <c r="AS565" i="1"/>
  <c r="AS577" i="1"/>
  <c r="AS589" i="1"/>
  <c r="AS613" i="1"/>
  <c r="AS661" i="1"/>
  <c r="AS697" i="1"/>
  <c r="AS709" i="1"/>
  <c r="AS745" i="1"/>
  <c r="AS769" i="1"/>
  <c r="AS580" i="1"/>
  <c r="AS664" i="1"/>
  <c r="AS511" i="1"/>
  <c r="AS542" i="1"/>
  <c r="AS702" i="1"/>
  <c r="AS716" i="1"/>
  <c r="AS617" i="1"/>
  <c r="AS674" i="1"/>
  <c r="AS689" i="1"/>
  <c r="AS703" i="1"/>
  <c r="AS717" i="1"/>
  <c r="AS731" i="1"/>
  <c r="AS746" i="1"/>
  <c r="AS513" i="1"/>
  <c r="AS632" i="1"/>
  <c r="AS675" i="1"/>
  <c r="AS747" i="1"/>
  <c r="AS514" i="1"/>
  <c r="AS575" i="1"/>
  <c r="AS605" i="1"/>
  <c r="AS749" i="1"/>
  <c r="AS606" i="1"/>
  <c r="AS663" i="1"/>
  <c r="AS678" i="1"/>
  <c r="AS692" i="1"/>
  <c r="AS735" i="1"/>
  <c r="AS563" i="1"/>
  <c r="AS578" i="1"/>
  <c r="AS607" i="1"/>
  <c r="AS621" i="1"/>
  <c r="AS650" i="1"/>
  <c r="AS518" i="1"/>
  <c r="AS534" i="1"/>
  <c r="AS550" i="1"/>
  <c r="AS594" i="1"/>
  <c r="AS622" i="1"/>
  <c r="AS666" i="1"/>
  <c r="AS738" i="1"/>
  <c r="AS752" i="1"/>
  <c r="AS780" i="1"/>
  <c r="AT768" i="1"/>
  <c r="AW768" i="1" s="1"/>
  <c r="AS541" i="1"/>
  <c r="AS601" i="1"/>
  <c r="AS721" i="1"/>
  <c r="AS733" i="1"/>
  <c r="AS556" i="1"/>
  <c r="AS604" i="1"/>
  <c r="AS628" i="1"/>
  <c r="AS652" i="1"/>
  <c r="AS688" i="1"/>
  <c r="AS712" i="1"/>
  <c r="AS772" i="1"/>
  <c r="AS523" i="1"/>
  <c r="AS535" i="1"/>
  <c r="AS510" i="1"/>
  <c r="AS526" i="1"/>
  <c r="AS558" i="1"/>
  <c r="AS630" i="1"/>
  <c r="AS744" i="1"/>
  <c r="AS759" i="1"/>
  <c r="AS774" i="1"/>
  <c r="AS527" i="1"/>
  <c r="AS602" i="1"/>
  <c r="AS631" i="1"/>
  <c r="AS545" i="1"/>
  <c r="AS718" i="1"/>
  <c r="AS530" i="1"/>
  <c r="AS662" i="1"/>
  <c r="AS548" i="1"/>
  <c r="AS562" i="1"/>
  <c r="AS576" i="1"/>
  <c r="AS648" i="1"/>
  <c r="AS706" i="1"/>
  <c r="AS750" i="1"/>
  <c r="AS778" i="1"/>
  <c r="AS549" i="1"/>
  <c r="AS707" i="1"/>
  <c r="AS722" i="1"/>
  <c r="AS751" i="1"/>
  <c r="AS779" i="1"/>
  <c r="AS579" i="1"/>
  <c r="AS636" i="1"/>
  <c r="AS723" i="1"/>
  <c r="AV737" i="1"/>
  <c r="AV711" i="1"/>
  <c r="AV637" i="1"/>
  <c r="AV611" i="1"/>
  <c r="AX611" i="1" s="1"/>
  <c r="AV506" i="1"/>
  <c r="AT765" i="1"/>
  <c r="AW765" i="1" s="1"/>
  <c r="AT739" i="1"/>
  <c r="AT717" i="1"/>
  <c r="AT692" i="1"/>
  <c r="AT664" i="1"/>
  <c r="AT634" i="1"/>
  <c r="AT606" i="1"/>
  <c r="AW606" i="1" s="1"/>
  <c r="AT576" i="1"/>
  <c r="AT536" i="1"/>
  <c r="AT505" i="1"/>
  <c r="AS743" i="1"/>
  <c r="AS713" i="1"/>
  <c r="AS681" i="1"/>
  <c r="AS642" i="1"/>
  <c r="AS610" i="1"/>
  <c r="AS538" i="1"/>
  <c r="AR781" i="1"/>
  <c r="AR737" i="1"/>
  <c r="AR703" i="1"/>
  <c r="AR655" i="1"/>
  <c r="AR602" i="1"/>
  <c r="AR530" i="1"/>
  <c r="AT747" i="1"/>
  <c r="AV528" i="1"/>
  <c r="AV569" i="1"/>
  <c r="AX569" i="1" s="1"/>
  <c r="AV614" i="1"/>
  <c r="AV636" i="1"/>
  <c r="AV639" i="1"/>
  <c r="AV720" i="1"/>
  <c r="AV761" i="1"/>
  <c r="AV734" i="1"/>
  <c r="AV710" i="1"/>
  <c r="AV686" i="1"/>
  <c r="AV608" i="1"/>
  <c r="AV581" i="1"/>
  <c r="AV534" i="1"/>
  <c r="AX534" i="1" s="1"/>
  <c r="AT764" i="1"/>
  <c r="AT738" i="1"/>
  <c r="AT716" i="1"/>
  <c r="AT691" i="1"/>
  <c r="AT663" i="1"/>
  <c r="AT633" i="1"/>
  <c r="AT605" i="1"/>
  <c r="AW605" i="1" s="1"/>
  <c r="AT567" i="1"/>
  <c r="AW567" i="1" s="1"/>
  <c r="AT535" i="1"/>
  <c r="AS782" i="1"/>
  <c r="AS711" i="1"/>
  <c r="AS641" i="1"/>
  <c r="AS609" i="1"/>
  <c r="AS537" i="1"/>
  <c r="AR770" i="1"/>
  <c r="AR736" i="1"/>
  <c r="AR701" i="1"/>
  <c r="AR650" i="1"/>
  <c r="AR601" i="1"/>
  <c r="AR529" i="1"/>
  <c r="AV777" i="1"/>
  <c r="AV765" i="1"/>
  <c r="AX765" i="1" s="1"/>
  <c r="AV753" i="1"/>
  <c r="AV741" i="1"/>
  <c r="AV729" i="1"/>
  <c r="AV717" i="1"/>
  <c r="AV705" i="1"/>
  <c r="AV693" i="1"/>
  <c r="AV681" i="1"/>
  <c r="AV669" i="1"/>
  <c r="AV657" i="1"/>
  <c r="AV645" i="1"/>
  <c r="AV633" i="1"/>
  <c r="AV621" i="1"/>
  <c r="AX621" i="1" s="1"/>
  <c r="AV609" i="1"/>
  <c r="AV597" i="1"/>
  <c r="AV585" i="1"/>
  <c r="AV573" i="1"/>
  <c r="AV561" i="1"/>
  <c r="AV549" i="1"/>
  <c r="AV537" i="1"/>
  <c r="AV525" i="1"/>
  <c r="AX525" i="1" s="1"/>
  <c r="AV513" i="1"/>
  <c r="AX513" i="1" s="1"/>
  <c r="AV739" i="1"/>
  <c r="AV678" i="1"/>
  <c r="AV601" i="1"/>
  <c r="AV589" i="1"/>
  <c r="AV577" i="1"/>
  <c r="AX577" i="1" s="1"/>
  <c r="AV541" i="1"/>
  <c r="AV529" i="1"/>
  <c r="AX529" i="1" s="1"/>
  <c r="AV517" i="1"/>
  <c r="AV505" i="1"/>
  <c r="AV732" i="1"/>
  <c r="AV660" i="1"/>
  <c r="AV588" i="1"/>
  <c r="AV516" i="1"/>
  <c r="AX516" i="1" s="1"/>
  <c r="AV731" i="1"/>
  <c r="AX731" i="1" s="1"/>
  <c r="AV659" i="1"/>
  <c r="AX659" i="1" s="1"/>
  <c r="AV587" i="1"/>
  <c r="AX587" i="1" s="1"/>
  <c r="AV515" i="1"/>
  <c r="AV778" i="1"/>
  <c r="AV766" i="1"/>
  <c r="AV754" i="1"/>
  <c r="AV742" i="1"/>
  <c r="AX742" i="1" s="1"/>
  <c r="AV730" i="1"/>
  <c r="AV718" i="1"/>
  <c r="AV706" i="1"/>
  <c r="AV694" i="1"/>
  <c r="AV682" i="1"/>
  <c r="AV670" i="1"/>
  <c r="AV658" i="1"/>
  <c r="AV646" i="1"/>
  <c r="AV634" i="1"/>
  <c r="AV622" i="1"/>
  <c r="AV610" i="1"/>
  <c r="AV598" i="1"/>
  <c r="AV586" i="1"/>
  <c r="AV574" i="1"/>
  <c r="AX574" i="1" s="1"/>
  <c r="AV562" i="1"/>
  <c r="AV550" i="1"/>
  <c r="AX550" i="1" s="1"/>
  <c r="AV538" i="1"/>
  <c r="AV526" i="1"/>
  <c r="AV514" i="1"/>
  <c r="AV774" i="1"/>
  <c r="AV702" i="1"/>
  <c r="AV630" i="1"/>
  <c r="AV558" i="1"/>
  <c r="AV773" i="1"/>
  <c r="AV701" i="1"/>
  <c r="AV629" i="1"/>
  <c r="AV557" i="1"/>
  <c r="AR15" i="1"/>
  <c r="AR24" i="1"/>
  <c r="AR148" i="1"/>
  <c r="AR292" i="1"/>
  <c r="AR371" i="1"/>
  <c r="AR462" i="1"/>
  <c r="AR503" i="1"/>
  <c r="AR160" i="1"/>
  <c r="AR418" i="1"/>
  <c r="AR42" i="1"/>
  <c r="AR161" i="1"/>
  <c r="AR315" i="1"/>
  <c r="AR373" i="1"/>
  <c r="AR423" i="1"/>
  <c r="AR466" i="1"/>
  <c r="AR60" i="1"/>
  <c r="AR164" i="1"/>
  <c r="AR316" i="1"/>
  <c r="AR374" i="1"/>
  <c r="AR424" i="1"/>
  <c r="AR478" i="1"/>
  <c r="AR490" i="1"/>
  <c r="AR72" i="1"/>
  <c r="AR174" i="1"/>
  <c r="AR324" i="1"/>
  <c r="AR378" i="1"/>
  <c r="AR426" i="1"/>
  <c r="AR186" i="1"/>
  <c r="AR76" i="1"/>
  <c r="AR176" i="1"/>
  <c r="AR329" i="1"/>
  <c r="AR386" i="1"/>
  <c r="AR431" i="1"/>
  <c r="AR483" i="1"/>
  <c r="AR331" i="1"/>
  <c r="AR89" i="1"/>
  <c r="AR387" i="1"/>
  <c r="AR436" i="1"/>
  <c r="AR90" i="1"/>
  <c r="AR192" i="1"/>
  <c r="AR347" i="1"/>
  <c r="AR391" i="1"/>
  <c r="AR444" i="1"/>
  <c r="AR491" i="1"/>
  <c r="AR104" i="1"/>
  <c r="AR232" i="1"/>
  <c r="AR358" i="1"/>
  <c r="AR397" i="1"/>
  <c r="AR452" i="1"/>
  <c r="AR492" i="1"/>
  <c r="AR499" i="1"/>
  <c r="AR296" i="1"/>
  <c r="AR463" i="1"/>
  <c r="AR120" i="1"/>
  <c r="AR246" i="1"/>
  <c r="AR359" i="1"/>
  <c r="AR400" i="1"/>
  <c r="AR457" i="1"/>
  <c r="AR496" i="1"/>
  <c r="AR136" i="1"/>
  <c r="AR406" i="1"/>
  <c r="AR36" i="1"/>
  <c r="AR372" i="1"/>
  <c r="AR504" i="1"/>
  <c r="AR132" i="1"/>
  <c r="AR257" i="1"/>
  <c r="AR360" i="1"/>
  <c r="AR404" i="1"/>
  <c r="AR458" i="1"/>
  <c r="AR498" i="1"/>
  <c r="AR267" i="1"/>
  <c r="AR361" i="1"/>
  <c r="AR461" i="1"/>
  <c r="AR2" i="1"/>
  <c r="AS49" i="1"/>
  <c r="AT341" i="1"/>
  <c r="AT60" i="1"/>
  <c r="AS451" i="1"/>
  <c r="AS23" i="1"/>
  <c r="AT311" i="1"/>
  <c r="AS409" i="1"/>
  <c r="AS18" i="1"/>
  <c r="AT310" i="1"/>
  <c r="AS119" i="1"/>
  <c r="AS360" i="1"/>
  <c r="AT475" i="1"/>
  <c r="AT307" i="1"/>
  <c r="AS313" i="1"/>
  <c r="AT474" i="1"/>
  <c r="AT250" i="1"/>
  <c r="AS265" i="1"/>
  <c r="AT473" i="1"/>
  <c r="AT247" i="1"/>
  <c r="AS215" i="1"/>
  <c r="AT420" i="1"/>
  <c r="AT246" i="1"/>
  <c r="AR479" i="1"/>
  <c r="AS193" i="1"/>
  <c r="AT419" i="1"/>
  <c r="AT43" i="1"/>
  <c r="AS121" i="1"/>
  <c r="AT418" i="1"/>
  <c r="AT126" i="1"/>
  <c r="AS120" i="1"/>
  <c r="AT367" i="1"/>
  <c r="AT121" i="1"/>
  <c r="AT115" i="1"/>
  <c r="AT34" i="1"/>
  <c r="AT502" i="1"/>
  <c r="AR413" i="1"/>
  <c r="AS115" i="1"/>
  <c r="AT365" i="1"/>
  <c r="AT61" i="1"/>
  <c r="AS3" i="1"/>
  <c r="AS15" i="1"/>
  <c r="AS171" i="1"/>
  <c r="AS231" i="1"/>
  <c r="AS243" i="1"/>
  <c r="AS303" i="1"/>
  <c r="AS351" i="1"/>
  <c r="AS411" i="1"/>
  <c r="AS423" i="1"/>
  <c r="AS435" i="1"/>
  <c r="AS471" i="1"/>
  <c r="AS495" i="1"/>
  <c r="AS16" i="1"/>
  <c r="AS28" i="1"/>
  <c r="AS124" i="1"/>
  <c r="AS172" i="1"/>
  <c r="AS268" i="1"/>
  <c r="AS340" i="1"/>
  <c r="AS400" i="1"/>
  <c r="AS412" i="1"/>
  <c r="AS17" i="1"/>
  <c r="AS29" i="1"/>
  <c r="AS65" i="1"/>
  <c r="AS101" i="1"/>
  <c r="AS125" i="1"/>
  <c r="AS173" i="1"/>
  <c r="AS197" i="1"/>
  <c r="AS281" i="1"/>
  <c r="AS293" i="1"/>
  <c r="AS317" i="1"/>
  <c r="AS329" i="1"/>
  <c r="AS413" i="1"/>
  <c r="AS449" i="1"/>
  <c r="AS497" i="1"/>
  <c r="AS21" i="1"/>
  <c r="AS10" i="1"/>
  <c r="AS122" i="1"/>
  <c r="AS140" i="1"/>
  <c r="AS188" i="1"/>
  <c r="AS266" i="1"/>
  <c r="AS284" i="1"/>
  <c r="AS332" i="1"/>
  <c r="AS476" i="1"/>
  <c r="AS189" i="1"/>
  <c r="AS252" i="1"/>
  <c r="AS285" i="1"/>
  <c r="AS333" i="1"/>
  <c r="AS429" i="1"/>
  <c r="AS12" i="1"/>
  <c r="AS127" i="1"/>
  <c r="AS190" i="1"/>
  <c r="AS205" i="1"/>
  <c r="AS253" i="1"/>
  <c r="AS301" i="1"/>
  <c r="AS397" i="1"/>
  <c r="AS13" i="1"/>
  <c r="AS62" i="1"/>
  <c r="AS176" i="1"/>
  <c r="AS416" i="1"/>
  <c r="AS479" i="1"/>
  <c r="AS66" i="1"/>
  <c r="AS177" i="1"/>
  <c r="AS258" i="1"/>
  <c r="AS273" i="1"/>
  <c r="AS369" i="1"/>
  <c r="AS83" i="1"/>
  <c r="AS260" i="1"/>
  <c r="AS338" i="1"/>
  <c r="AS371" i="1"/>
  <c r="AS419" i="1"/>
  <c r="AS20" i="1"/>
  <c r="AS54" i="1"/>
  <c r="AS372" i="1"/>
  <c r="AS405" i="1"/>
  <c r="AS453" i="1"/>
  <c r="AS55" i="1"/>
  <c r="AS70" i="1"/>
  <c r="AS199" i="1"/>
  <c r="AS214" i="1"/>
  <c r="AS262" i="1"/>
  <c r="AS277" i="1"/>
  <c r="AS343" i="1"/>
  <c r="AS358" i="1"/>
  <c r="AS373" i="1"/>
  <c r="AS391" i="1"/>
  <c r="AS406" i="1"/>
  <c r="AS469" i="1"/>
  <c r="AS487" i="1"/>
  <c r="AS502" i="1"/>
  <c r="AS178" i="1"/>
  <c r="AS274" i="1"/>
  <c r="AS322" i="1"/>
  <c r="AS167" i="1"/>
  <c r="AS456" i="1"/>
  <c r="AS182" i="1"/>
  <c r="AS187" i="1"/>
  <c r="AS385" i="1"/>
  <c r="AS186" i="1"/>
  <c r="AS330" i="1"/>
  <c r="AS378" i="1"/>
  <c r="AS474" i="1"/>
  <c r="AS283" i="1"/>
  <c r="AS407" i="1"/>
  <c r="AS264" i="1"/>
  <c r="AS263" i="1"/>
  <c r="AS168" i="1"/>
  <c r="AS312" i="1"/>
  <c r="AS169" i="1"/>
  <c r="AS104" i="1"/>
  <c r="AS152" i="1"/>
  <c r="AS248" i="1"/>
  <c r="AS392" i="1"/>
  <c r="AS440" i="1"/>
  <c r="AS57" i="1"/>
  <c r="AS249" i="1"/>
  <c r="AS345" i="1"/>
  <c r="AS489" i="1"/>
  <c r="AS202" i="1"/>
  <c r="AS27" i="1"/>
  <c r="AS63" i="1"/>
  <c r="AS87" i="1"/>
  <c r="AS99" i="1"/>
  <c r="AS111" i="1"/>
  <c r="AS123" i="1"/>
  <c r="AS159" i="1"/>
  <c r="AS219" i="1"/>
  <c r="AS327" i="1"/>
  <c r="AS339" i="1"/>
  <c r="AS363" i="1"/>
  <c r="AS387" i="1"/>
  <c r="AS447" i="1"/>
  <c r="AS483" i="1"/>
  <c r="AS4" i="1"/>
  <c r="AS100" i="1"/>
  <c r="AS160" i="1"/>
  <c r="AS232" i="1"/>
  <c r="AS292" i="1"/>
  <c r="AS304" i="1"/>
  <c r="AS364" i="1"/>
  <c r="AS424" i="1"/>
  <c r="AS472" i="1"/>
  <c r="AS221" i="1"/>
  <c r="AS245" i="1"/>
  <c r="AS269" i="1"/>
  <c r="AS365" i="1"/>
  <c r="AS377" i="1"/>
  <c r="AS437" i="1"/>
  <c r="AS44" i="1"/>
  <c r="AS59" i="1"/>
  <c r="AS74" i="1"/>
  <c r="AS155" i="1"/>
  <c r="AS251" i="1"/>
  <c r="AS299" i="1"/>
  <c r="AS347" i="1"/>
  <c r="AS380" i="1"/>
  <c r="AS395" i="1"/>
  <c r="AS410" i="1"/>
  <c r="AS11" i="1"/>
  <c r="AS30" i="1"/>
  <c r="AS60" i="1"/>
  <c r="AS93" i="1"/>
  <c r="AS126" i="1"/>
  <c r="AS156" i="1"/>
  <c r="AS270" i="1"/>
  <c r="AS414" i="1"/>
  <c r="AS31" i="1"/>
  <c r="AS46" i="1"/>
  <c r="AS175" i="1"/>
  <c r="AS271" i="1"/>
  <c r="AS367" i="1"/>
  <c r="AS32" i="1"/>
  <c r="AS95" i="1"/>
  <c r="AS191" i="1"/>
  <c r="AS287" i="1"/>
  <c r="AS302" i="1"/>
  <c r="AS368" i="1"/>
  <c r="AS431" i="1"/>
  <c r="AS33" i="1"/>
  <c r="AS48" i="1"/>
  <c r="AS81" i="1"/>
  <c r="AS162" i="1"/>
  <c r="AS192" i="1"/>
  <c r="AS210" i="1"/>
  <c r="AS240" i="1"/>
  <c r="AS306" i="1"/>
  <c r="AS336" i="1"/>
  <c r="AS384" i="1"/>
  <c r="AS402" i="1"/>
  <c r="AS417" i="1"/>
  <c r="AS432" i="1"/>
  <c r="AS50" i="1"/>
  <c r="AS68" i="1"/>
  <c r="AS116" i="1"/>
  <c r="AS146" i="1"/>
  <c r="AS164" i="1"/>
  <c r="AS212" i="1"/>
  <c r="AS356" i="1"/>
  <c r="AS386" i="1"/>
  <c r="AS434" i="1"/>
  <c r="AS452" i="1"/>
  <c r="AS500" i="1"/>
  <c r="AS36" i="1"/>
  <c r="AS69" i="1"/>
  <c r="AS150" i="1"/>
  <c r="AS198" i="1"/>
  <c r="AS228" i="1"/>
  <c r="AS246" i="1"/>
  <c r="AS261" i="1"/>
  <c r="AS324" i="1"/>
  <c r="AS357" i="1"/>
  <c r="AS486" i="1"/>
  <c r="AS501" i="1"/>
  <c r="AS22" i="1"/>
  <c r="AS37" i="1"/>
  <c r="AS151" i="1"/>
  <c r="AS166" i="1"/>
  <c r="AS229" i="1"/>
  <c r="AS439" i="1"/>
  <c r="AS454" i="1"/>
  <c r="AS34" i="1"/>
  <c r="AS82" i="1"/>
  <c r="AS226" i="1"/>
  <c r="AS418" i="1"/>
  <c r="AS427" i="1"/>
  <c r="AS145" i="1"/>
  <c r="AS337" i="1"/>
  <c r="AS433" i="1"/>
  <c r="AS481" i="1"/>
  <c r="AS311" i="1"/>
  <c r="AS455" i="1"/>
  <c r="AS38" i="1"/>
  <c r="AS86" i="1"/>
  <c r="AS374" i="1"/>
  <c r="AS470" i="1"/>
  <c r="AS241" i="1"/>
  <c r="AS90" i="1"/>
  <c r="AS138" i="1"/>
  <c r="AS379" i="1"/>
  <c r="AS24" i="1"/>
  <c r="AS504" i="1"/>
  <c r="AS408" i="1"/>
  <c r="AS25" i="1"/>
  <c r="AS73" i="1"/>
  <c r="AS200" i="1"/>
  <c r="AS296" i="1"/>
  <c r="AS344" i="1"/>
  <c r="AS488" i="1"/>
  <c r="AS361" i="1"/>
  <c r="AS105" i="1"/>
  <c r="AS201" i="1"/>
  <c r="AS211" i="1"/>
  <c r="AS307" i="1"/>
  <c r="AS403" i="1"/>
  <c r="AS359" i="1"/>
  <c r="AS216" i="1"/>
  <c r="AS8" i="1"/>
  <c r="AS154" i="1"/>
  <c r="AS298" i="1"/>
  <c r="AS346" i="1"/>
  <c r="AS394" i="1"/>
  <c r="AS163" i="1"/>
  <c r="AS259" i="1"/>
  <c r="AS355" i="1"/>
  <c r="AS457" i="1"/>
  <c r="AS75" i="1"/>
  <c r="AS147" i="1"/>
  <c r="AS183" i="1"/>
  <c r="AS207" i="1"/>
  <c r="AS255" i="1"/>
  <c r="AS267" i="1"/>
  <c r="AS291" i="1"/>
  <c r="AS315" i="1"/>
  <c r="AS375" i="1"/>
  <c r="AS52" i="1"/>
  <c r="AS64" i="1"/>
  <c r="AS76" i="1"/>
  <c r="AS88" i="1"/>
  <c r="AS148" i="1"/>
  <c r="AS352" i="1"/>
  <c r="AS484" i="1"/>
  <c r="AS89" i="1"/>
  <c r="AS161" i="1"/>
  <c r="AS209" i="1"/>
  <c r="AS353" i="1"/>
  <c r="AS461" i="1"/>
  <c r="AS107" i="1"/>
  <c r="AS170" i="1"/>
  <c r="AS218" i="1"/>
  <c r="AS314" i="1"/>
  <c r="AS458" i="1"/>
  <c r="AS491" i="1"/>
  <c r="AS45" i="1"/>
  <c r="AS141" i="1"/>
  <c r="AS237" i="1"/>
  <c r="AS300" i="1"/>
  <c r="AS348" i="1"/>
  <c r="AS381" i="1"/>
  <c r="AS492" i="1"/>
  <c r="AS94" i="1"/>
  <c r="AS334" i="1"/>
  <c r="AS382" i="1"/>
  <c r="AS430" i="1"/>
  <c r="AS47" i="1"/>
  <c r="AS80" i="1"/>
  <c r="AS206" i="1"/>
  <c r="AS224" i="1"/>
  <c r="AS239" i="1"/>
  <c r="AS254" i="1"/>
  <c r="AS494" i="1"/>
  <c r="AS96" i="1"/>
  <c r="AS354" i="1"/>
  <c r="AS450" i="1"/>
  <c r="AS465" i="1"/>
  <c r="AS480" i="1"/>
  <c r="AS498" i="1"/>
  <c r="AS179" i="1"/>
  <c r="AS308" i="1"/>
  <c r="AS132" i="1"/>
  <c r="AS213" i="1"/>
  <c r="AS342" i="1"/>
  <c r="AS390" i="1"/>
  <c r="AS325" i="1"/>
  <c r="AS370" i="1"/>
  <c r="AS466" i="1"/>
  <c r="AS289" i="1"/>
  <c r="AS278" i="1"/>
  <c r="AS422" i="1"/>
  <c r="AS97" i="1"/>
  <c r="AS234" i="1"/>
  <c r="AS235" i="1"/>
  <c r="AS71" i="1"/>
  <c r="AS72" i="1"/>
  <c r="AS217" i="1"/>
  <c r="AS503" i="1"/>
  <c r="AS153" i="1"/>
  <c r="AS393" i="1"/>
  <c r="AS106" i="1"/>
  <c r="AS67" i="1"/>
  <c r="AS499" i="1"/>
  <c r="AR222" i="1"/>
  <c r="AR438" i="1"/>
  <c r="AR301" i="1"/>
  <c r="AR437" i="1"/>
  <c r="AR300" i="1"/>
  <c r="AR475" i="1"/>
  <c r="AR384" i="1"/>
  <c r="AR344" i="1"/>
  <c r="AR281" i="1"/>
  <c r="AR216" i="1"/>
  <c r="AT413" i="1"/>
  <c r="AT358" i="1"/>
  <c r="AR500" i="1"/>
  <c r="AR474" i="1"/>
  <c r="AR448" i="1"/>
  <c r="AR435" i="1"/>
  <c r="AR422" i="1"/>
  <c r="AR409" i="1"/>
  <c r="AR396" i="1"/>
  <c r="AR383" i="1"/>
  <c r="AR370" i="1"/>
  <c r="AR356" i="1"/>
  <c r="AR343" i="1"/>
  <c r="AR328" i="1"/>
  <c r="AR313" i="1"/>
  <c r="AR295" i="1"/>
  <c r="AR280" i="1"/>
  <c r="AR264" i="1"/>
  <c r="AR240" i="1"/>
  <c r="AR212" i="1"/>
  <c r="AR185" i="1"/>
  <c r="AR156" i="1"/>
  <c r="AR126" i="1"/>
  <c r="AR100" i="1"/>
  <c r="AR66" i="1"/>
  <c r="AR30" i="1"/>
  <c r="AS490" i="1"/>
  <c r="AS442" i="1"/>
  <c r="AS250" i="1"/>
  <c r="AS58" i="1"/>
  <c r="AT456" i="1"/>
  <c r="AT403" i="1"/>
  <c r="AT348" i="1"/>
  <c r="AT289" i="1"/>
  <c r="AT228" i="1"/>
  <c r="AT167" i="1"/>
  <c r="AT106" i="1"/>
  <c r="AR425" i="1"/>
  <c r="AR283" i="1"/>
  <c r="AR188" i="1"/>
  <c r="AR488" i="1"/>
  <c r="AR449" i="1"/>
  <c r="AR410" i="1"/>
  <c r="AR243" i="1"/>
  <c r="AR128" i="1"/>
  <c r="AT239" i="1"/>
  <c r="AT178" i="1"/>
  <c r="AT2" i="1"/>
  <c r="AT14" i="1"/>
  <c r="AT26" i="1"/>
  <c r="AT38" i="1"/>
  <c r="AT50" i="1"/>
  <c r="AT62" i="1"/>
  <c r="AT74" i="1"/>
  <c r="AT86" i="1"/>
  <c r="AT98" i="1"/>
  <c r="AT110" i="1"/>
  <c r="AT122" i="1"/>
  <c r="AT134" i="1"/>
  <c r="AT146" i="1"/>
  <c r="AT158" i="1"/>
  <c r="AT170" i="1"/>
  <c r="AT182" i="1"/>
  <c r="AT194" i="1"/>
  <c r="AT206" i="1"/>
  <c r="AT218" i="1"/>
  <c r="AT230" i="1"/>
  <c r="AT242" i="1"/>
  <c r="AT254" i="1"/>
  <c r="AT266" i="1"/>
  <c r="AT278" i="1"/>
  <c r="AT290" i="1"/>
  <c r="AT302" i="1"/>
  <c r="AT314" i="1"/>
  <c r="AT326" i="1"/>
  <c r="AT338" i="1"/>
  <c r="AT350" i="1"/>
  <c r="AT362" i="1"/>
  <c r="AT374" i="1"/>
  <c r="AT386" i="1"/>
  <c r="AT398" i="1"/>
  <c r="AT410" i="1"/>
  <c r="AT422" i="1"/>
  <c r="AT434" i="1"/>
  <c r="AT446" i="1"/>
  <c r="AT458" i="1"/>
  <c r="AT470" i="1"/>
  <c r="AT482" i="1"/>
  <c r="AT494" i="1"/>
  <c r="AT3" i="1"/>
  <c r="AT15" i="1"/>
  <c r="AT27" i="1"/>
  <c r="AT39" i="1"/>
  <c r="AT51" i="1"/>
  <c r="AT63" i="1"/>
  <c r="AT75" i="1"/>
  <c r="AT87" i="1"/>
  <c r="AT99" i="1"/>
  <c r="AT111" i="1"/>
  <c r="AT123" i="1"/>
  <c r="AT135" i="1"/>
  <c r="AT147" i="1"/>
  <c r="AT159" i="1"/>
  <c r="AT171" i="1"/>
  <c r="AT183" i="1"/>
  <c r="AT195" i="1"/>
  <c r="AT207" i="1"/>
  <c r="AT219" i="1"/>
  <c r="AT231" i="1"/>
  <c r="AT243" i="1"/>
  <c r="AT255" i="1"/>
  <c r="AT267" i="1"/>
  <c r="AT279" i="1"/>
  <c r="AT291" i="1"/>
  <c r="AT303" i="1"/>
  <c r="AT315" i="1"/>
  <c r="AT327" i="1"/>
  <c r="AT339" i="1"/>
  <c r="AT351" i="1"/>
  <c r="AT363" i="1"/>
  <c r="AT375" i="1"/>
  <c r="AT387" i="1"/>
  <c r="AT399" i="1"/>
  <c r="AT411" i="1"/>
  <c r="AT423" i="1"/>
  <c r="AT435" i="1"/>
  <c r="AT447" i="1"/>
  <c r="AT459" i="1"/>
  <c r="AT471" i="1"/>
  <c r="AT483" i="1"/>
  <c r="AT495" i="1"/>
  <c r="AT4" i="1"/>
  <c r="AT16" i="1"/>
  <c r="AT28" i="1"/>
  <c r="AT40" i="1"/>
  <c r="AT52" i="1"/>
  <c r="AT64" i="1"/>
  <c r="AT76" i="1"/>
  <c r="AT88" i="1"/>
  <c r="AT100" i="1"/>
  <c r="AT112" i="1"/>
  <c r="AT124" i="1"/>
  <c r="AT136" i="1"/>
  <c r="AT148" i="1"/>
  <c r="AT160" i="1"/>
  <c r="AT172" i="1"/>
  <c r="AT184" i="1"/>
  <c r="AT196" i="1"/>
  <c r="AT208" i="1"/>
  <c r="AT220" i="1"/>
  <c r="AT232" i="1"/>
  <c r="AT244" i="1"/>
  <c r="AT256" i="1"/>
  <c r="AT268" i="1"/>
  <c r="AT280" i="1"/>
  <c r="AT292" i="1"/>
  <c r="AT304" i="1"/>
  <c r="AT316" i="1"/>
  <c r="AT328" i="1"/>
  <c r="AT340" i="1"/>
  <c r="AT352" i="1"/>
  <c r="AT364" i="1"/>
  <c r="AT376" i="1"/>
  <c r="AT388" i="1"/>
  <c r="AT400" i="1"/>
  <c r="AT412" i="1"/>
  <c r="AT424" i="1"/>
  <c r="AT436" i="1"/>
  <c r="AT448" i="1"/>
  <c r="AT460" i="1"/>
  <c r="AT472" i="1"/>
  <c r="AT484" i="1"/>
  <c r="AT496" i="1"/>
  <c r="AT8" i="1"/>
  <c r="AT20" i="1"/>
  <c r="AT32" i="1"/>
  <c r="AT44" i="1"/>
  <c r="AT56" i="1"/>
  <c r="AT68" i="1"/>
  <c r="AT80" i="1"/>
  <c r="AT92" i="1"/>
  <c r="AT104" i="1"/>
  <c r="AT116" i="1"/>
  <c r="AT128" i="1"/>
  <c r="AT140" i="1"/>
  <c r="AT152" i="1"/>
  <c r="AT164" i="1"/>
  <c r="AT176" i="1"/>
  <c r="AT188" i="1"/>
  <c r="AT200" i="1"/>
  <c r="AT212" i="1"/>
  <c r="AT224" i="1"/>
  <c r="AT236" i="1"/>
  <c r="AT248" i="1"/>
  <c r="AT260" i="1"/>
  <c r="AT272" i="1"/>
  <c r="AT284" i="1"/>
  <c r="AT296" i="1"/>
  <c r="AT308" i="1"/>
  <c r="AT320" i="1"/>
  <c r="AT332" i="1"/>
  <c r="AT344" i="1"/>
  <c r="AT356" i="1"/>
  <c r="AT368" i="1"/>
  <c r="AT380" i="1"/>
  <c r="AT392" i="1"/>
  <c r="AT404" i="1"/>
  <c r="AT416" i="1"/>
  <c r="AT428" i="1"/>
  <c r="AT440" i="1"/>
  <c r="AT452" i="1"/>
  <c r="AT464" i="1"/>
  <c r="AT476" i="1"/>
  <c r="AT488" i="1"/>
  <c r="AT500" i="1"/>
  <c r="AT9" i="1"/>
  <c r="AT21" i="1"/>
  <c r="AT33" i="1"/>
  <c r="AT45" i="1"/>
  <c r="AT57" i="1"/>
  <c r="AT69" i="1"/>
  <c r="AT81" i="1"/>
  <c r="AT93" i="1"/>
  <c r="AT105" i="1"/>
  <c r="AT117" i="1"/>
  <c r="AT129" i="1"/>
  <c r="AT141" i="1"/>
  <c r="AT153" i="1"/>
  <c r="AT165" i="1"/>
  <c r="AT177" i="1"/>
  <c r="AT189" i="1"/>
  <c r="AT201" i="1"/>
  <c r="AT213" i="1"/>
  <c r="AT225" i="1"/>
  <c r="AT237" i="1"/>
  <c r="AT249" i="1"/>
  <c r="AT261" i="1"/>
  <c r="AT273" i="1"/>
  <c r="AT285" i="1"/>
  <c r="AT297" i="1"/>
  <c r="AT309" i="1"/>
  <c r="AT321" i="1"/>
  <c r="AT5" i="1"/>
  <c r="AT24" i="1"/>
  <c r="AT46" i="1"/>
  <c r="AT66" i="1"/>
  <c r="AT85" i="1"/>
  <c r="AT107" i="1"/>
  <c r="AT127" i="1"/>
  <c r="AT149" i="1"/>
  <c r="AT168" i="1"/>
  <c r="AT190" i="1"/>
  <c r="AT210" i="1"/>
  <c r="AT229" i="1"/>
  <c r="AT251" i="1"/>
  <c r="AT271" i="1"/>
  <c r="AT293" i="1"/>
  <c r="AT312" i="1"/>
  <c r="AT333" i="1"/>
  <c r="AT349" i="1"/>
  <c r="AT369" i="1"/>
  <c r="AT385" i="1"/>
  <c r="AT405" i="1"/>
  <c r="AT421" i="1"/>
  <c r="AT441" i="1"/>
  <c r="AT457" i="1"/>
  <c r="AT477" i="1"/>
  <c r="AT493" i="1"/>
  <c r="AT6" i="1"/>
  <c r="AT25" i="1"/>
  <c r="AT47" i="1"/>
  <c r="AT67" i="1"/>
  <c r="AT89" i="1"/>
  <c r="AT108" i="1"/>
  <c r="AT130" i="1"/>
  <c r="AT150" i="1"/>
  <c r="AT169" i="1"/>
  <c r="AT191" i="1"/>
  <c r="AT211" i="1"/>
  <c r="AT233" i="1"/>
  <c r="AT252" i="1"/>
  <c r="AT274" i="1"/>
  <c r="AT294" i="1"/>
  <c r="AT313" i="1"/>
  <c r="AT334" i="1"/>
  <c r="AT353" i="1"/>
  <c r="AT370" i="1"/>
  <c r="AT389" i="1"/>
  <c r="AT406" i="1"/>
  <c r="AT425" i="1"/>
  <c r="AT442" i="1"/>
  <c r="AT461" i="1"/>
  <c r="AT478" i="1"/>
  <c r="AT497" i="1"/>
  <c r="AT7" i="1"/>
  <c r="AT29" i="1"/>
  <c r="AT48" i="1"/>
  <c r="AT70" i="1"/>
  <c r="AT90" i="1"/>
  <c r="AT109" i="1"/>
  <c r="AT131" i="1"/>
  <c r="AT151" i="1"/>
  <c r="AT173" i="1"/>
  <c r="AT192" i="1"/>
  <c r="AT214" i="1"/>
  <c r="AT234" i="1"/>
  <c r="AT253" i="1"/>
  <c r="AT275" i="1"/>
  <c r="AT295" i="1"/>
  <c r="AT317" i="1"/>
  <c r="AT335" i="1"/>
  <c r="AT354" i="1"/>
  <c r="AT371" i="1"/>
  <c r="AT390" i="1"/>
  <c r="AT407" i="1"/>
  <c r="AT426" i="1"/>
  <c r="AT443" i="1"/>
  <c r="AT462" i="1"/>
  <c r="AT479" i="1"/>
  <c r="AT498" i="1"/>
  <c r="AT10" i="1"/>
  <c r="AT30" i="1"/>
  <c r="AT49" i="1"/>
  <c r="AT71" i="1"/>
  <c r="AT91" i="1"/>
  <c r="AT113" i="1"/>
  <c r="AT132" i="1"/>
  <c r="AT154" i="1"/>
  <c r="AT174" i="1"/>
  <c r="AT193" i="1"/>
  <c r="AT215" i="1"/>
  <c r="AT235" i="1"/>
  <c r="AT257" i="1"/>
  <c r="AT276" i="1"/>
  <c r="AT298" i="1"/>
  <c r="AT318" i="1"/>
  <c r="AT336" i="1"/>
  <c r="AT355" i="1"/>
  <c r="AT372" i="1"/>
  <c r="AT391" i="1"/>
  <c r="AT408" i="1"/>
  <c r="AT427" i="1"/>
  <c r="AT444" i="1"/>
  <c r="AT463" i="1"/>
  <c r="AT480" i="1"/>
  <c r="AT499" i="1"/>
  <c r="AT11" i="1"/>
  <c r="AT31" i="1"/>
  <c r="AT53" i="1"/>
  <c r="AT72" i="1"/>
  <c r="AT94" i="1"/>
  <c r="AT114" i="1"/>
  <c r="AT133" i="1"/>
  <c r="AT155" i="1"/>
  <c r="AT175" i="1"/>
  <c r="AT197" i="1"/>
  <c r="AT216" i="1"/>
  <c r="AT238" i="1"/>
  <c r="AT258" i="1"/>
  <c r="AT277" i="1"/>
  <c r="AT299" i="1"/>
  <c r="AT319" i="1"/>
  <c r="AT337" i="1"/>
  <c r="AT357" i="1"/>
  <c r="AT373" i="1"/>
  <c r="AT393" i="1"/>
  <c r="AT409" i="1"/>
  <c r="AT429" i="1"/>
  <c r="AT445" i="1"/>
  <c r="AT465" i="1"/>
  <c r="AT481" i="1"/>
  <c r="AT501" i="1"/>
  <c r="AT13" i="1"/>
  <c r="AT35" i="1"/>
  <c r="AT55" i="1"/>
  <c r="AT77" i="1"/>
  <c r="AT96" i="1"/>
  <c r="AT118" i="1"/>
  <c r="AT138" i="1"/>
  <c r="AT157" i="1"/>
  <c r="AT179" i="1"/>
  <c r="AT199" i="1"/>
  <c r="AT221" i="1"/>
  <c r="AT240" i="1"/>
  <c r="AT262" i="1"/>
  <c r="AT282" i="1"/>
  <c r="AT301" i="1"/>
  <c r="AT323" i="1"/>
  <c r="AT342" i="1"/>
  <c r="AT359" i="1"/>
  <c r="AT378" i="1"/>
  <c r="AT395" i="1"/>
  <c r="AT414" i="1"/>
  <c r="AT431" i="1"/>
  <c r="AT450" i="1"/>
  <c r="AT467" i="1"/>
  <c r="AT486" i="1"/>
  <c r="AT503" i="1"/>
  <c r="AT17" i="1"/>
  <c r="AT36" i="1"/>
  <c r="AT58" i="1"/>
  <c r="AT78" i="1"/>
  <c r="AT97" i="1"/>
  <c r="AT119" i="1"/>
  <c r="AT139" i="1"/>
  <c r="AT161" i="1"/>
  <c r="AT180" i="1"/>
  <c r="AT202" i="1"/>
  <c r="AT222" i="1"/>
  <c r="AT241" i="1"/>
  <c r="AT263" i="1"/>
  <c r="AT283" i="1"/>
  <c r="AT305" i="1"/>
  <c r="AT324" i="1"/>
  <c r="AT343" i="1"/>
  <c r="AT360" i="1"/>
  <c r="AT379" i="1"/>
  <c r="AT396" i="1"/>
  <c r="AT415" i="1"/>
  <c r="AT432" i="1"/>
  <c r="AT451" i="1"/>
  <c r="AT468" i="1"/>
  <c r="AT487" i="1"/>
  <c r="AT504" i="1"/>
  <c r="AT18" i="1"/>
  <c r="AT37" i="1"/>
  <c r="AT59" i="1"/>
  <c r="AT79" i="1"/>
  <c r="AT101" i="1"/>
  <c r="AT120" i="1"/>
  <c r="AT142" i="1"/>
  <c r="AT162" i="1"/>
  <c r="AT181" i="1"/>
  <c r="AT203" i="1"/>
  <c r="AT223" i="1"/>
  <c r="AT245" i="1"/>
  <c r="AT264" i="1"/>
  <c r="AT286" i="1"/>
  <c r="AT306" i="1"/>
  <c r="AT325" i="1"/>
  <c r="AT345" i="1"/>
  <c r="AT361" i="1"/>
  <c r="AT381" i="1"/>
  <c r="AT397" i="1"/>
  <c r="AT417" i="1"/>
  <c r="AT433" i="1"/>
  <c r="AT453" i="1"/>
  <c r="AT469" i="1"/>
  <c r="AT489" i="1"/>
  <c r="AR487" i="1"/>
  <c r="AR486" i="1"/>
  <c r="AR473" i="1"/>
  <c r="AR460" i="1"/>
  <c r="AR447" i="1"/>
  <c r="AR434" i="1"/>
  <c r="AR421" i="1"/>
  <c r="AR408" i="1"/>
  <c r="AR395" i="1"/>
  <c r="AR382" i="1"/>
  <c r="AR368" i="1"/>
  <c r="AR355" i="1"/>
  <c r="AR342" i="1"/>
  <c r="AR327" i="1"/>
  <c r="AR312" i="1"/>
  <c r="AR294" i="1"/>
  <c r="AR279" i="1"/>
  <c r="AR260" i="1"/>
  <c r="AR236" i="1"/>
  <c r="AR210" i="1"/>
  <c r="AR184" i="1"/>
  <c r="AR152" i="1"/>
  <c r="AR125" i="1"/>
  <c r="AR96" i="1"/>
  <c r="AR65" i="1"/>
  <c r="AR29" i="1"/>
  <c r="AS441" i="1"/>
  <c r="AS297" i="1"/>
  <c r="AS7" i="1"/>
  <c r="AT455" i="1"/>
  <c r="AT402" i="1"/>
  <c r="AT347" i="1"/>
  <c r="AT288" i="1"/>
  <c r="AT227" i="1"/>
  <c r="AT166" i="1"/>
  <c r="AT103" i="1"/>
  <c r="AT42" i="1"/>
  <c r="AR332" i="1"/>
  <c r="AR221" i="1"/>
  <c r="AR385" i="1"/>
  <c r="AR502" i="1"/>
  <c r="AR314" i="1"/>
  <c r="AR266" i="1"/>
  <c r="AR101" i="1"/>
  <c r="AT466" i="1"/>
  <c r="AT300" i="1"/>
  <c r="AT54" i="1"/>
  <c r="AR485" i="1"/>
  <c r="AR472" i="1"/>
  <c r="AR459" i="1"/>
  <c r="AR446" i="1"/>
  <c r="AR433" i="1"/>
  <c r="AR420" i="1"/>
  <c r="AR407" i="1"/>
  <c r="AR394" i="1"/>
  <c r="AR380" i="1"/>
  <c r="AR367" i="1"/>
  <c r="AR354" i="1"/>
  <c r="AR341" i="1"/>
  <c r="AR326" i="1"/>
  <c r="AR308" i="1"/>
  <c r="AR293" i="1"/>
  <c r="AR278" i="1"/>
  <c r="AR258" i="1"/>
  <c r="AR234" i="1"/>
  <c r="AR209" i="1"/>
  <c r="AR180" i="1"/>
  <c r="AR150" i="1"/>
  <c r="AR124" i="1"/>
  <c r="AR92" i="1"/>
  <c r="AR64" i="1"/>
  <c r="AR28" i="1"/>
  <c r="AS56" i="1"/>
  <c r="AS6" i="1"/>
  <c r="AT454" i="1"/>
  <c r="AT401" i="1"/>
  <c r="AT346" i="1"/>
  <c r="AT287" i="1"/>
  <c r="AT226" i="1"/>
  <c r="AT163" i="1"/>
  <c r="AT102" i="1"/>
  <c r="AT41" i="1"/>
  <c r="AR439" i="1"/>
  <c r="AR348" i="1"/>
  <c r="AR284" i="1"/>
  <c r="AR137" i="1"/>
  <c r="AT187" i="1"/>
  <c r="AR412" i="1"/>
  <c r="AR245" i="1"/>
  <c r="AR41" i="1"/>
  <c r="AT186" i="1"/>
  <c r="AR346" i="1"/>
  <c r="AR244" i="1"/>
  <c r="AR40" i="1"/>
  <c r="AR233" i="1"/>
  <c r="AR302" i="1"/>
  <c r="AR78" i="1"/>
  <c r="AT65" i="1"/>
  <c r="AR399" i="1"/>
  <c r="AR398" i="1"/>
  <c r="AR282" i="1"/>
  <c r="AR102" i="1"/>
  <c r="AR484" i="1"/>
  <c r="AR445" i="1"/>
  <c r="AR392" i="1"/>
  <c r="AR340" i="1"/>
  <c r="AR208" i="1"/>
  <c r="AT449" i="1"/>
  <c r="AT281" i="1"/>
  <c r="AT156" i="1"/>
  <c r="AR365" i="1"/>
  <c r="AR276" i="1"/>
  <c r="AR17" i="1"/>
  <c r="AS331" i="1"/>
  <c r="AS139" i="1"/>
  <c r="AS43" i="1"/>
  <c r="AT492" i="1"/>
  <c r="AT439" i="1"/>
  <c r="AT384" i="1"/>
  <c r="AT331" i="1"/>
  <c r="AT270" i="1"/>
  <c r="AT209" i="1"/>
  <c r="AT145" i="1"/>
  <c r="AT84" i="1"/>
  <c r="AT23" i="1"/>
  <c r="AR495" i="1"/>
  <c r="AR482" i="1"/>
  <c r="AR469" i="1"/>
  <c r="AR456" i="1"/>
  <c r="AR443" i="1"/>
  <c r="AR430" i="1"/>
  <c r="AR416" i="1"/>
  <c r="AR403" i="1"/>
  <c r="AR390" i="1"/>
  <c r="AR377" i="1"/>
  <c r="AR364" i="1"/>
  <c r="AR351" i="1"/>
  <c r="AR338" i="1"/>
  <c r="AR320" i="1"/>
  <c r="AR305" i="1"/>
  <c r="AR290" i="1"/>
  <c r="AR272" i="1"/>
  <c r="AR255" i="1"/>
  <c r="AR231" i="1"/>
  <c r="AR200" i="1"/>
  <c r="AR173" i="1"/>
  <c r="AR144" i="1"/>
  <c r="AR114" i="1"/>
  <c r="AR88" i="1"/>
  <c r="AR53" i="1"/>
  <c r="AR16" i="1"/>
  <c r="AS426" i="1"/>
  <c r="AS282" i="1"/>
  <c r="AS42" i="1"/>
  <c r="AT491" i="1"/>
  <c r="AT438" i="1"/>
  <c r="AT383" i="1"/>
  <c r="AT330" i="1"/>
  <c r="AT269" i="1"/>
  <c r="AT205" i="1"/>
  <c r="AT144" i="1"/>
  <c r="AT83" i="1"/>
  <c r="AT22" i="1"/>
  <c r="AR196" i="1"/>
  <c r="AR464" i="1"/>
  <c r="AR162" i="1"/>
  <c r="AR450" i="1"/>
  <c r="AR330" i="1"/>
  <c r="AR497" i="1"/>
  <c r="AR432" i="1"/>
  <c r="AR366" i="1"/>
  <c r="AR307" i="1"/>
  <c r="AR149" i="1"/>
  <c r="AT95" i="1"/>
  <c r="AR470" i="1"/>
  <c r="AR339" i="1"/>
  <c r="AR204" i="1"/>
  <c r="AS475" i="1"/>
  <c r="AR494" i="1"/>
  <c r="AR481" i="1"/>
  <c r="AR468" i="1"/>
  <c r="AR455" i="1"/>
  <c r="AR442" i="1"/>
  <c r="AR428" i="1"/>
  <c r="AR415" i="1"/>
  <c r="AR402" i="1"/>
  <c r="AR389" i="1"/>
  <c r="AR376" i="1"/>
  <c r="AR363" i="1"/>
  <c r="AR350" i="1"/>
  <c r="AR337" i="1"/>
  <c r="AR319" i="1"/>
  <c r="AR304" i="1"/>
  <c r="AR289" i="1"/>
  <c r="AR271" i="1"/>
  <c r="AR252" i="1"/>
  <c r="AR228" i="1"/>
  <c r="AR198" i="1"/>
  <c r="AR172" i="1"/>
  <c r="AR140" i="1"/>
  <c r="AR113" i="1"/>
  <c r="AR52" i="1"/>
  <c r="AS326" i="1"/>
  <c r="AS230" i="1"/>
  <c r="AT490" i="1"/>
  <c r="AT437" i="1"/>
  <c r="AT382" i="1"/>
  <c r="AT329" i="1"/>
  <c r="AT265" i="1"/>
  <c r="AT204" i="1"/>
  <c r="AT143" i="1"/>
  <c r="AT82" i="1"/>
  <c r="AT19" i="1"/>
  <c r="AR18" i="1"/>
  <c r="AR19" i="1"/>
  <c r="AR43" i="1"/>
  <c r="AR79" i="1"/>
  <c r="AR91" i="1"/>
  <c r="AR103" i="1"/>
  <c r="AR115" i="1"/>
  <c r="AR127" i="1"/>
  <c r="AR151" i="1"/>
  <c r="AR199" i="1"/>
  <c r="AR211" i="1"/>
  <c r="AR235" i="1"/>
  <c r="AR247" i="1"/>
  <c r="AR7" i="1"/>
  <c r="AR20" i="1"/>
  <c r="AR32" i="1"/>
  <c r="AR33" i="1"/>
  <c r="AR45" i="1"/>
  <c r="AR57" i="1"/>
  <c r="AR69" i="1"/>
  <c r="AR81" i="1"/>
  <c r="AR105" i="1"/>
  <c r="AR177" i="1"/>
  <c r="AR201" i="1"/>
  <c r="AR225" i="1"/>
  <c r="AR261" i="1"/>
  <c r="AR273" i="1"/>
  <c r="AR285" i="1"/>
  <c r="AR297" i="1"/>
  <c r="AR345" i="1"/>
  <c r="AR357" i="1"/>
  <c r="AR381" i="1"/>
  <c r="AR393" i="1"/>
  <c r="AR405" i="1"/>
  <c r="AR441" i="1"/>
  <c r="AR453" i="1"/>
  <c r="AR465" i="1"/>
  <c r="AR489" i="1"/>
  <c r="AR501" i="1"/>
  <c r="AR9" i="1"/>
  <c r="AR22" i="1"/>
  <c r="AR34" i="1"/>
  <c r="AR46" i="1"/>
  <c r="AR58" i="1"/>
  <c r="AR130" i="1"/>
  <c r="AR142" i="1"/>
  <c r="AR202" i="1"/>
  <c r="AR214" i="1"/>
  <c r="AR226" i="1"/>
  <c r="AR238" i="1"/>
  <c r="AR250" i="1"/>
  <c r="AR262" i="1"/>
  <c r="AR274" i="1"/>
  <c r="AR286" i="1"/>
  <c r="AR310" i="1"/>
  <c r="AR334" i="1"/>
  <c r="AR10" i="1"/>
  <c r="AR35" i="1"/>
  <c r="AR47" i="1"/>
  <c r="AR71" i="1"/>
  <c r="AR95" i="1"/>
  <c r="AR107" i="1"/>
  <c r="AR143" i="1"/>
  <c r="AR167" i="1"/>
  <c r="AR191" i="1"/>
  <c r="AR203" i="1"/>
  <c r="AR227" i="1"/>
  <c r="AR263" i="1"/>
  <c r="AR299" i="1"/>
  <c r="AR323" i="1"/>
  <c r="AR335" i="1"/>
  <c r="AR12" i="1"/>
  <c r="AR25" i="1"/>
  <c r="AR61" i="1"/>
  <c r="AR73" i="1"/>
  <c r="AR121" i="1"/>
  <c r="AR181" i="1"/>
  <c r="AR193" i="1"/>
  <c r="AR217" i="1"/>
  <c r="AR241" i="1"/>
  <c r="AR265" i="1"/>
  <c r="AR13" i="1"/>
  <c r="AR26" i="1"/>
  <c r="AR74" i="1"/>
  <c r="AR98" i="1"/>
  <c r="AR110" i="1"/>
  <c r="AR230" i="1"/>
  <c r="AR242" i="1"/>
  <c r="AR14" i="1"/>
  <c r="AR27" i="1"/>
  <c r="AR51" i="1"/>
  <c r="AR87" i="1"/>
  <c r="AR99" i="1"/>
  <c r="AR111" i="1"/>
  <c r="AR135" i="1"/>
  <c r="AR183" i="1"/>
  <c r="AR207" i="1"/>
  <c r="AR219" i="1"/>
  <c r="AR317" i="1"/>
  <c r="AR269" i="1"/>
  <c r="AR108" i="1"/>
  <c r="AR451" i="1"/>
  <c r="AR268" i="1"/>
  <c r="AR77" i="1"/>
  <c r="AR476" i="1"/>
  <c r="AR411" i="1"/>
  <c r="AR220" i="1"/>
  <c r="AR471" i="1"/>
  <c r="AR419" i="1"/>
  <c r="AR379" i="1"/>
  <c r="AR353" i="1"/>
  <c r="AR325" i="1"/>
  <c r="AR277" i="1"/>
  <c r="AT394" i="1"/>
  <c r="AT217" i="1"/>
  <c r="AS39" i="1"/>
  <c r="AS51" i="1"/>
  <c r="AS135" i="1"/>
  <c r="AS195" i="1"/>
  <c r="AS279" i="1"/>
  <c r="AS399" i="1"/>
  <c r="AS459" i="1"/>
  <c r="AS40" i="1"/>
  <c r="AS112" i="1"/>
  <c r="AS136" i="1"/>
  <c r="AS184" i="1"/>
  <c r="AS196" i="1"/>
  <c r="AS208" i="1"/>
  <c r="AS220" i="1"/>
  <c r="AS244" i="1"/>
  <c r="AS256" i="1"/>
  <c r="AS280" i="1"/>
  <c r="AS316" i="1"/>
  <c r="AS328" i="1"/>
  <c r="AS376" i="1"/>
  <c r="AS388" i="1"/>
  <c r="AS436" i="1"/>
  <c r="AS448" i="1"/>
  <c r="AS460" i="1"/>
  <c r="AS496" i="1"/>
  <c r="AS5" i="1"/>
  <c r="AS41" i="1"/>
  <c r="AS53" i="1"/>
  <c r="AS77" i="1"/>
  <c r="AS113" i="1"/>
  <c r="AS137" i="1"/>
  <c r="AS149" i="1"/>
  <c r="AS185" i="1"/>
  <c r="AS233" i="1"/>
  <c r="AS257" i="1"/>
  <c r="AS305" i="1"/>
  <c r="AS341" i="1"/>
  <c r="AS389" i="1"/>
  <c r="AS401" i="1"/>
  <c r="AS425" i="1"/>
  <c r="AS473" i="1"/>
  <c r="AS485" i="1"/>
  <c r="AS9" i="1"/>
  <c r="AS26" i="1"/>
  <c r="AS92" i="1"/>
  <c r="AS203" i="1"/>
  <c r="AS236" i="1"/>
  <c r="AS362" i="1"/>
  <c r="AS428" i="1"/>
  <c r="AS443" i="1"/>
  <c r="AS78" i="1"/>
  <c r="AS108" i="1"/>
  <c r="AS174" i="1"/>
  <c r="AS204" i="1"/>
  <c r="AS222" i="1"/>
  <c r="AS318" i="1"/>
  <c r="AS366" i="1"/>
  <c r="AS396" i="1"/>
  <c r="AS444" i="1"/>
  <c r="AS462" i="1"/>
  <c r="AS477" i="1"/>
  <c r="AS61" i="1"/>
  <c r="AS79" i="1"/>
  <c r="AS109" i="1"/>
  <c r="AS142" i="1"/>
  <c r="AS157" i="1"/>
  <c r="AS223" i="1"/>
  <c r="AS238" i="1"/>
  <c r="AS286" i="1"/>
  <c r="AS319" i="1"/>
  <c r="AS349" i="1"/>
  <c r="AS415" i="1"/>
  <c r="AS445" i="1"/>
  <c r="AS463" i="1"/>
  <c r="AS478" i="1"/>
  <c r="AS493" i="1"/>
  <c r="AS110" i="1"/>
  <c r="AS128" i="1"/>
  <c r="AS143" i="1"/>
  <c r="AS158" i="1"/>
  <c r="AS272" i="1"/>
  <c r="AS320" i="1"/>
  <c r="AS335" i="1"/>
  <c r="AS350" i="1"/>
  <c r="AS383" i="1"/>
  <c r="AS398" i="1"/>
  <c r="AS446" i="1"/>
  <c r="AS464" i="1"/>
  <c r="AS14" i="1"/>
  <c r="AS114" i="1"/>
  <c r="AS129" i="1"/>
  <c r="AS144" i="1"/>
  <c r="AS225" i="1"/>
  <c r="AS288" i="1"/>
  <c r="AS321" i="1"/>
  <c r="AS19" i="1"/>
  <c r="AS35" i="1"/>
  <c r="AS98" i="1"/>
  <c r="AS131" i="1"/>
  <c r="AS194" i="1"/>
  <c r="AS227" i="1"/>
  <c r="AS242" i="1"/>
  <c r="AS275" i="1"/>
  <c r="AS290" i="1"/>
  <c r="AS323" i="1"/>
  <c r="AS404" i="1"/>
  <c r="AS467" i="1"/>
  <c r="AS482" i="1"/>
  <c r="AS84" i="1"/>
  <c r="AS102" i="1"/>
  <c r="AS117" i="1"/>
  <c r="AS165" i="1"/>
  <c r="AS180" i="1"/>
  <c r="AS276" i="1"/>
  <c r="AS294" i="1"/>
  <c r="AS309" i="1"/>
  <c r="AS420" i="1"/>
  <c r="AS438" i="1"/>
  <c r="AS468" i="1"/>
  <c r="AS2" i="1"/>
  <c r="AS85" i="1"/>
  <c r="AS103" i="1"/>
  <c r="AS118" i="1"/>
  <c r="AS133" i="1"/>
  <c r="AS181" i="1"/>
  <c r="AS247" i="1"/>
  <c r="AS295" i="1"/>
  <c r="AS310" i="1"/>
  <c r="AS421" i="1"/>
  <c r="AR352" i="1"/>
  <c r="AR306" i="1"/>
  <c r="AR291" i="1"/>
  <c r="AR256" i="1"/>
  <c r="AR116" i="1"/>
  <c r="AR54" i="1"/>
  <c r="AS91" i="1"/>
  <c r="AR4" i="1"/>
  <c r="AR5" i="1"/>
  <c r="AR6" i="1"/>
  <c r="AR3" i="1"/>
  <c r="AR31" i="1"/>
  <c r="AR55" i="1"/>
  <c r="AR67" i="1"/>
  <c r="AR139" i="1"/>
  <c r="AR163" i="1"/>
  <c r="AR175" i="1"/>
  <c r="AR187" i="1"/>
  <c r="AR223" i="1"/>
  <c r="AR259" i="1"/>
  <c r="AR44" i="1"/>
  <c r="AR56" i="1"/>
  <c r="AR68" i="1"/>
  <c r="AR8" i="1"/>
  <c r="AR21" i="1"/>
  <c r="AR93" i="1"/>
  <c r="AR117" i="1"/>
  <c r="AR129" i="1"/>
  <c r="AR141" i="1"/>
  <c r="AR153" i="1"/>
  <c r="AR165" i="1"/>
  <c r="AR189" i="1"/>
  <c r="AR213" i="1"/>
  <c r="AR237" i="1"/>
  <c r="AR249" i="1"/>
  <c r="AR309" i="1"/>
  <c r="AR321" i="1"/>
  <c r="AR333" i="1"/>
  <c r="AR369" i="1"/>
  <c r="AR417" i="1"/>
  <c r="AR429" i="1"/>
  <c r="AR477" i="1"/>
  <c r="AR70" i="1"/>
  <c r="AR82" i="1"/>
  <c r="AR94" i="1"/>
  <c r="AR106" i="1"/>
  <c r="AR118" i="1"/>
  <c r="AR154" i="1"/>
  <c r="AR166" i="1"/>
  <c r="AR178" i="1"/>
  <c r="AR190" i="1"/>
  <c r="AR298" i="1"/>
  <c r="AR322" i="1"/>
  <c r="AR23" i="1"/>
  <c r="AR59" i="1"/>
  <c r="AR83" i="1"/>
  <c r="AR119" i="1"/>
  <c r="AR131" i="1"/>
  <c r="AR155" i="1"/>
  <c r="AR179" i="1"/>
  <c r="AR215" i="1"/>
  <c r="AR239" i="1"/>
  <c r="AR251" i="1"/>
  <c r="AR275" i="1"/>
  <c r="AR287" i="1"/>
  <c r="AR311" i="1"/>
  <c r="AR37" i="1"/>
  <c r="AR49" i="1"/>
  <c r="AR85" i="1"/>
  <c r="AR97" i="1"/>
  <c r="AR109" i="1"/>
  <c r="AR133" i="1"/>
  <c r="AR145" i="1"/>
  <c r="AR157" i="1"/>
  <c r="AR169" i="1"/>
  <c r="AR205" i="1"/>
  <c r="AR229" i="1"/>
  <c r="AR253" i="1"/>
  <c r="AR38" i="1"/>
  <c r="AR50" i="1"/>
  <c r="AR62" i="1"/>
  <c r="AR86" i="1"/>
  <c r="AR122" i="1"/>
  <c r="AR134" i="1"/>
  <c r="AR146" i="1"/>
  <c r="AR158" i="1"/>
  <c r="AR170" i="1"/>
  <c r="AR182" i="1"/>
  <c r="AR194" i="1"/>
  <c r="AR206" i="1"/>
  <c r="AR218" i="1"/>
  <c r="AR254" i="1"/>
  <c r="AR39" i="1"/>
  <c r="AR63" i="1"/>
  <c r="AR75" i="1"/>
  <c r="AR123" i="1"/>
  <c r="AR147" i="1"/>
  <c r="AR159" i="1"/>
  <c r="AR171" i="1"/>
  <c r="AR195" i="1"/>
  <c r="AR493" i="1"/>
  <c r="AR480" i="1"/>
  <c r="AR467" i="1"/>
  <c r="AR454" i="1"/>
  <c r="AR440" i="1"/>
  <c r="AR427" i="1"/>
  <c r="AR414" i="1"/>
  <c r="AR401" i="1"/>
  <c r="AR388" i="1"/>
  <c r="AR375" i="1"/>
  <c r="AR362" i="1"/>
  <c r="AR349" i="1"/>
  <c r="AR336" i="1"/>
  <c r="AR318" i="1"/>
  <c r="AR303" i="1"/>
  <c r="AR288" i="1"/>
  <c r="AR270" i="1"/>
  <c r="AR248" i="1"/>
  <c r="AR224" i="1"/>
  <c r="AR197" i="1"/>
  <c r="AR168" i="1"/>
  <c r="AR138" i="1"/>
  <c r="AR112" i="1"/>
  <c r="AR80" i="1"/>
  <c r="AR48" i="1"/>
  <c r="AR11" i="1"/>
  <c r="AS130" i="1"/>
  <c r="AT485" i="1"/>
  <c r="AT430" i="1"/>
  <c r="AT377" i="1"/>
  <c r="AT322" i="1"/>
  <c r="AT259" i="1"/>
  <c r="AT198" i="1"/>
  <c r="AT137" i="1"/>
  <c r="AT73" i="1"/>
  <c r="AT12" i="1"/>
  <c r="AU12" i="1"/>
  <c r="AU14" i="1"/>
  <c r="AU15" i="1"/>
  <c r="AU17" i="1"/>
  <c r="AU19" i="1"/>
  <c r="AU22" i="1"/>
  <c r="AU30" i="1"/>
  <c r="AU32" i="1"/>
  <c r="AU35" i="1"/>
  <c r="AU36" i="1"/>
  <c r="AU37" i="1"/>
  <c r="AU42" i="1"/>
  <c r="AU44" i="1"/>
  <c r="AU54" i="1"/>
  <c r="AU57" i="1"/>
  <c r="AU58" i="1"/>
  <c r="AU62" i="1"/>
  <c r="AU73" i="1"/>
  <c r="AU78" i="1"/>
  <c r="AU81" i="1"/>
  <c r="AU83" i="1"/>
  <c r="AU84" i="1"/>
  <c r="AU96" i="1"/>
  <c r="AU97" i="1"/>
  <c r="AU101" i="1"/>
  <c r="AU104" i="1"/>
  <c r="AU106" i="1"/>
  <c r="AU107" i="1"/>
  <c r="AU108" i="1"/>
  <c r="AU110" i="1"/>
  <c r="AU114" i="1"/>
  <c r="AU117" i="1"/>
  <c r="AU121" i="1"/>
  <c r="AU122" i="1"/>
  <c r="AU124" i="1"/>
  <c r="AU127" i="1"/>
  <c r="AU130" i="1"/>
  <c r="AU131" i="1"/>
  <c r="AU134" i="1"/>
  <c r="AU135" i="1"/>
  <c r="AU136" i="1"/>
  <c r="AU143" i="1"/>
  <c r="AU152" i="1"/>
  <c r="AU155" i="1"/>
  <c r="AU167" i="1"/>
  <c r="AU168" i="1"/>
  <c r="AU173" i="1"/>
  <c r="AU174" i="1"/>
  <c r="AU177" i="1"/>
  <c r="AU180" i="1"/>
  <c r="AU181" i="1"/>
  <c r="AU182" i="1"/>
  <c r="AU183" i="1"/>
  <c r="AU186" i="1"/>
  <c r="AU188" i="1"/>
  <c r="AU196" i="1"/>
  <c r="AU202" i="1"/>
  <c r="AU211" i="1"/>
  <c r="AU220" i="1"/>
  <c r="AU223" i="1"/>
  <c r="AU228" i="1"/>
  <c r="AU236" i="1"/>
  <c r="AU247" i="1"/>
  <c r="AU248" i="1"/>
  <c r="AU249" i="1"/>
  <c r="AU253" i="1"/>
  <c r="AU254" i="1"/>
  <c r="AU256" i="1"/>
  <c r="AU269" i="1"/>
  <c r="AU270" i="1"/>
  <c r="AU276" i="1"/>
  <c r="AU277" i="1"/>
  <c r="AU281" i="1"/>
  <c r="AU285" i="1"/>
  <c r="AU294" i="1"/>
  <c r="AU312" i="1"/>
  <c r="AU317" i="1"/>
  <c r="AU325" i="1"/>
  <c r="AU332" i="1"/>
  <c r="AU333" i="1"/>
  <c r="AU334" i="1"/>
  <c r="AU336" i="1"/>
  <c r="AU339" i="1"/>
  <c r="AU343" i="1"/>
  <c r="AU344" i="1"/>
  <c r="AU345" i="1"/>
  <c r="AU351" i="1"/>
  <c r="AU352" i="1"/>
  <c r="AU370" i="1"/>
  <c r="AU373" i="1"/>
  <c r="AU378" i="1"/>
  <c r="AU383" i="1"/>
  <c r="AU385" i="1"/>
  <c r="AU388" i="1"/>
  <c r="AU389" i="1"/>
  <c r="AU391" i="1"/>
  <c r="AU393" i="1"/>
  <c r="AU394" i="1"/>
  <c r="AU404" i="1"/>
  <c r="AU405" i="1"/>
  <c r="AU408" i="1"/>
  <c r="AU409" i="1"/>
  <c r="AU429" i="1"/>
  <c r="AU436" i="1"/>
  <c r="AU445" i="1"/>
  <c r="AU448" i="1"/>
  <c r="AU449" i="1"/>
  <c r="AU451" i="1"/>
  <c r="AU468" i="1"/>
  <c r="AU469" i="1"/>
  <c r="AU486" i="1"/>
  <c r="AU497" i="1"/>
  <c r="H11" i="9"/>
  <c r="H12" i="9"/>
  <c r="H10" i="9"/>
  <c r="G12" i="9"/>
  <c r="G7" i="9"/>
  <c r="AB43" i="5" a="1"/>
  <c r="AB43" i="5" s="1"/>
  <c r="W82" i="5"/>
  <c r="W83" i="5"/>
  <c r="W84" i="5"/>
  <c r="W85" i="5"/>
  <c r="W86" i="5"/>
  <c r="W87" i="5"/>
  <c r="W88" i="5"/>
  <c r="W89" i="5"/>
  <c r="W81" i="5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Q463" i="1"/>
  <c r="AV463" i="1" s="1"/>
  <c r="AQ464" i="1"/>
  <c r="AV464" i="1" s="1"/>
  <c r="AQ465" i="1"/>
  <c r="AV465" i="1" s="1"/>
  <c r="AQ466" i="1"/>
  <c r="AV466" i="1" s="1"/>
  <c r="AQ467" i="1"/>
  <c r="AV467" i="1" s="1"/>
  <c r="AQ468" i="1"/>
  <c r="AV468" i="1" s="1"/>
  <c r="AQ469" i="1"/>
  <c r="AV469" i="1" s="1"/>
  <c r="AQ470" i="1"/>
  <c r="AV470" i="1" s="1"/>
  <c r="AQ471" i="1"/>
  <c r="AV471" i="1" s="1"/>
  <c r="AQ472" i="1"/>
  <c r="AV472" i="1" s="1"/>
  <c r="AQ473" i="1"/>
  <c r="AV473" i="1" s="1"/>
  <c r="AQ474" i="1"/>
  <c r="AV474" i="1" s="1"/>
  <c r="AQ475" i="1"/>
  <c r="AV475" i="1" s="1"/>
  <c r="AQ476" i="1"/>
  <c r="AV476" i="1" s="1"/>
  <c r="AQ477" i="1"/>
  <c r="AV477" i="1" s="1"/>
  <c r="AQ478" i="1"/>
  <c r="AV478" i="1" s="1"/>
  <c r="AQ479" i="1"/>
  <c r="AV479" i="1" s="1"/>
  <c r="AQ480" i="1"/>
  <c r="AV480" i="1" s="1"/>
  <c r="AQ481" i="1"/>
  <c r="AV481" i="1" s="1"/>
  <c r="AQ482" i="1"/>
  <c r="AV482" i="1" s="1"/>
  <c r="AQ483" i="1"/>
  <c r="AV483" i="1" s="1"/>
  <c r="AQ484" i="1"/>
  <c r="AV484" i="1" s="1"/>
  <c r="AQ485" i="1"/>
  <c r="AV485" i="1" s="1"/>
  <c r="AQ486" i="1"/>
  <c r="AV486" i="1" s="1"/>
  <c r="AQ487" i="1"/>
  <c r="AV487" i="1" s="1"/>
  <c r="AQ488" i="1"/>
  <c r="AV488" i="1" s="1"/>
  <c r="AQ489" i="1"/>
  <c r="AV489" i="1" s="1"/>
  <c r="AQ490" i="1"/>
  <c r="AV490" i="1" s="1"/>
  <c r="AQ491" i="1"/>
  <c r="AV491" i="1" s="1"/>
  <c r="AQ492" i="1"/>
  <c r="AV492" i="1" s="1"/>
  <c r="AQ493" i="1"/>
  <c r="AV493" i="1" s="1"/>
  <c r="AQ494" i="1"/>
  <c r="AV494" i="1" s="1"/>
  <c r="AQ495" i="1"/>
  <c r="AV495" i="1" s="1"/>
  <c r="AQ496" i="1"/>
  <c r="AV496" i="1" s="1"/>
  <c r="AQ497" i="1"/>
  <c r="AV497" i="1" s="1"/>
  <c r="AQ498" i="1"/>
  <c r="AV498" i="1" s="1"/>
  <c r="AQ499" i="1"/>
  <c r="AV499" i="1" s="1"/>
  <c r="AQ500" i="1"/>
  <c r="AV500" i="1" s="1"/>
  <c r="AQ501" i="1"/>
  <c r="AV501" i="1" s="1"/>
  <c r="AQ502" i="1"/>
  <c r="AV502" i="1" s="1"/>
  <c r="AQ503" i="1"/>
  <c r="AV503" i="1" s="1"/>
  <c r="AQ504" i="1"/>
  <c r="AV504" i="1" s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R14" i="5"/>
  <c r="R15" i="5"/>
  <c r="R13" i="5"/>
  <c r="Q14" i="5"/>
  <c r="Q15" i="5"/>
  <c r="Q13" i="5"/>
  <c r="AX469" i="1" l="1"/>
  <c r="AW78" i="1"/>
  <c r="AW269" i="1"/>
  <c r="AW333" i="1"/>
  <c r="AW182" i="1"/>
  <c r="AW236" i="1"/>
  <c r="AW131" i="1"/>
  <c r="AX497" i="1"/>
  <c r="AX468" i="1"/>
  <c r="AW152" i="1"/>
  <c r="AW373" i="1"/>
  <c r="AX486" i="1"/>
  <c r="AW339" i="1"/>
  <c r="AW276" i="1"/>
  <c r="AW124" i="1"/>
  <c r="AW84" i="1"/>
  <c r="I10" i="9"/>
  <c r="J10" i="9" s="1"/>
  <c r="AU1014" i="1" s="1"/>
  <c r="AW15" i="1"/>
  <c r="AW388" i="1"/>
  <c r="AW378" i="1"/>
  <c r="AW409" i="1"/>
  <c r="AW253" i="1"/>
  <c r="AW294" i="1"/>
  <c r="AW248" i="1"/>
  <c r="AW19" i="1"/>
  <c r="AW370" i="1"/>
  <c r="AW136" i="1"/>
  <c r="AW343" i="1"/>
  <c r="AW97" i="1"/>
  <c r="AW486" i="1"/>
  <c r="AW181" i="1"/>
  <c r="AW106" i="1"/>
  <c r="AW114" i="1"/>
  <c r="AW254" i="1"/>
  <c r="AW188" i="1"/>
  <c r="AW249" i="1"/>
  <c r="AW183" i="1"/>
  <c r="AW32" i="1"/>
  <c r="AW394" i="1"/>
  <c r="AW429" i="1"/>
  <c r="AW325" i="1"/>
  <c r="AW332" i="1"/>
  <c r="AW73" i="1"/>
  <c r="AW127" i="1"/>
  <c r="AW44" i="1"/>
  <c r="AW110" i="1"/>
  <c r="AW107" i="1"/>
  <c r="AW448" i="1"/>
  <c r="AW451" i="1"/>
  <c r="AW336" i="1"/>
  <c r="AW167" i="1"/>
  <c r="AW436" i="1"/>
  <c r="AW14" i="1"/>
  <c r="AW186" i="1"/>
  <c r="AW30" i="1"/>
  <c r="AW143" i="1"/>
  <c r="AW317" i="1"/>
  <c r="AW108" i="1"/>
  <c r="AW22" i="1"/>
  <c r="AW173" i="1"/>
  <c r="AW223" i="1"/>
  <c r="AW351" i="1"/>
  <c r="AW247" i="1"/>
  <c r="AW134" i="1"/>
  <c r="AW57" i="1"/>
  <c r="AW345" i="1"/>
  <c r="AW285" i="1"/>
  <c r="AW180" i="1"/>
  <c r="AW104" i="1"/>
  <c r="AW405" i="1"/>
  <c r="AW404" i="1"/>
  <c r="AW17" i="1"/>
  <c r="AW468" i="1"/>
  <c r="AW344" i="1"/>
  <c r="AW228" i="1"/>
  <c r="AW177" i="1"/>
  <c r="AW130" i="1"/>
  <c r="AW101" i="1"/>
  <c r="AW211" i="1"/>
  <c r="AW122" i="1"/>
  <c r="AW445" i="1"/>
  <c r="AW385" i="1"/>
  <c r="AW334" i="1"/>
  <c r="AW121" i="1"/>
  <c r="AW83" i="1"/>
  <c r="AW168" i="1"/>
  <c r="AW256" i="1"/>
  <c r="AW196" i="1"/>
  <c r="AW117" i="1"/>
  <c r="AW35" i="1"/>
  <c r="AW497" i="1"/>
  <c r="AW352" i="1"/>
  <c r="AW312" i="1"/>
  <c r="AW135" i="1"/>
  <c r="AW58" i="1"/>
  <c r="AW469" i="1"/>
  <c r="I12" i="9"/>
  <c r="J12" i="9" s="1"/>
  <c r="AU55" i="1" s="1"/>
  <c r="AW55" i="1" s="1"/>
  <c r="AW408" i="1"/>
  <c r="AW391" i="1"/>
  <c r="AW277" i="1"/>
  <c r="AW174" i="1"/>
  <c r="AW12" i="1"/>
  <c r="I11" i="9"/>
  <c r="J11" i="9" s="1"/>
  <c r="AU99" i="1" s="1"/>
  <c r="AW281" i="1"/>
  <c r="AW449" i="1"/>
  <c r="AW389" i="1"/>
  <c r="AW220" i="1"/>
  <c r="AW96" i="1"/>
  <c r="AW42" i="1"/>
  <c r="AW393" i="1"/>
  <c r="AW270" i="1"/>
  <c r="AW37" i="1"/>
  <c r="AW54" i="1"/>
  <c r="AW202" i="1"/>
  <c r="AW36" i="1"/>
  <c r="AW62" i="1"/>
  <c r="AW383" i="1"/>
  <c r="AW155" i="1"/>
  <c r="AW81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2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Q368" i="1"/>
  <c r="AV368" i="1" s="1"/>
  <c r="AQ369" i="1"/>
  <c r="AV369" i="1" s="1"/>
  <c r="AQ370" i="1"/>
  <c r="AV370" i="1" s="1"/>
  <c r="AX370" i="1" s="1"/>
  <c r="AQ371" i="1"/>
  <c r="AV371" i="1" s="1"/>
  <c r="AQ372" i="1"/>
  <c r="AV372" i="1" s="1"/>
  <c r="AQ373" i="1"/>
  <c r="AV373" i="1" s="1"/>
  <c r="AX373" i="1" s="1"/>
  <c r="AQ374" i="1"/>
  <c r="AV374" i="1" s="1"/>
  <c r="AQ375" i="1"/>
  <c r="AV375" i="1" s="1"/>
  <c r="AQ376" i="1"/>
  <c r="AV376" i="1" s="1"/>
  <c r="AQ377" i="1"/>
  <c r="AV377" i="1" s="1"/>
  <c r="AQ378" i="1"/>
  <c r="AV378" i="1" s="1"/>
  <c r="AX378" i="1" s="1"/>
  <c r="AQ379" i="1"/>
  <c r="AV379" i="1" s="1"/>
  <c r="AQ380" i="1"/>
  <c r="AV380" i="1" s="1"/>
  <c r="AQ381" i="1"/>
  <c r="AV381" i="1" s="1"/>
  <c r="AQ382" i="1"/>
  <c r="AV382" i="1" s="1"/>
  <c r="AQ383" i="1"/>
  <c r="AV383" i="1" s="1"/>
  <c r="AX383" i="1" s="1"/>
  <c r="AQ384" i="1"/>
  <c r="AV384" i="1" s="1"/>
  <c r="AQ385" i="1"/>
  <c r="AV385" i="1" s="1"/>
  <c r="AX385" i="1" s="1"/>
  <c r="AQ386" i="1"/>
  <c r="AV386" i="1" s="1"/>
  <c r="AQ387" i="1"/>
  <c r="AV387" i="1" s="1"/>
  <c r="AQ388" i="1"/>
  <c r="AV388" i="1" s="1"/>
  <c r="AX388" i="1" s="1"/>
  <c r="AQ389" i="1"/>
  <c r="AV389" i="1" s="1"/>
  <c r="AX389" i="1" s="1"/>
  <c r="AQ390" i="1"/>
  <c r="AV390" i="1" s="1"/>
  <c r="AQ391" i="1"/>
  <c r="AV391" i="1" s="1"/>
  <c r="AX391" i="1" s="1"/>
  <c r="AQ392" i="1"/>
  <c r="AV392" i="1" s="1"/>
  <c r="AQ393" i="1"/>
  <c r="AV393" i="1" s="1"/>
  <c r="AX393" i="1" s="1"/>
  <c r="AQ394" i="1"/>
  <c r="AV394" i="1" s="1"/>
  <c r="AX394" i="1" s="1"/>
  <c r="AQ395" i="1"/>
  <c r="AV395" i="1" s="1"/>
  <c r="AQ396" i="1"/>
  <c r="AV396" i="1" s="1"/>
  <c r="AQ397" i="1"/>
  <c r="AV397" i="1" s="1"/>
  <c r="AQ398" i="1"/>
  <c r="AV398" i="1" s="1"/>
  <c r="AQ399" i="1"/>
  <c r="AV399" i="1" s="1"/>
  <c r="AQ400" i="1"/>
  <c r="AV400" i="1" s="1"/>
  <c r="AQ401" i="1"/>
  <c r="AV401" i="1" s="1"/>
  <c r="AQ402" i="1"/>
  <c r="AV402" i="1" s="1"/>
  <c r="AQ403" i="1"/>
  <c r="AV403" i="1" s="1"/>
  <c r="AQ404" i="1"/>
  <c r="AV404" i="1" s="1"/>
  <c r="AX404" i="1" s="1"/>
  <c r="AQ405" i="1"/>
  <c r="AV405" i="1" s="1"/>
  <c r="AX405" i="1" s="1"/>
  <c r="AQ406" i="1"/>
  <c r="AV406" i="1" s="1"/>
  <c r="AQ407" i="1"/>
  <c r="AV407" i="1" s="1"/>
  <c r="AQ408" i="1"/>
  <c r="AV408" i="1" s="1"/>
  <c r="AX408" i="1" s="1"/>
  <c r="AQ409" i="1"/>
  <c r="AV409" i="1" s="1"/>
  <c r="AX409" i="1" s="1"/>
  <c r="AQ410" i="1"/>
  <c r="AV410" i="1" s="1"/>
  <c r="AQ411" i="1"/>
  <c r="AV411" i="1" s="1"/>
  <c r="AQ412" i="1"/>
  <c r="AV412" i="1" s="1"/>
  <c r="AQ413" i="1"/>
  <c r="AV413" i="1" s="1"/>
  <c r="AQ414" i="1"/>
  <c r="AV414" i="1" s="1"/>
  <c r="AQ415" i="1"/>
  <c r="AV415" i="1" s="1"/>
  <c r="AQ416" i="1"/>
  <c r="AV416" i="1" s="1"/>
  <c r="AQ417" i="1"/>
  <c r="AV417" i="1" s="1"/>
  <c r="AQ418" i="1"/>
  <c r="AV418" i="1" s="1"/>
  <c r="AQ419" i="1"/>
  <c r="AV419" i="1" s="1"/>
  <c r="AQ420" i="1"/>
  <c r="AV420" i="1" s="1"/>
  <c r="AQ421" i="1"/>
  <c r="AV421" i="1" s="1"/>
  <c r="AQ422" i="1"/>
  <c r="AV422" i="1" s="1"/>
  <c r="AQ423" i="1"/>
  <c r="AV423" i="1" s="1"/>
  <c r="AQ424" i="1"/>
  <c r="AV424" i="1" s="1"/>
  <c r="AQ425" i="1"/>
  <c r="AV425" i="1" s="1"/>
  <c r="AQ426" i="1"/>
  <c r="AV426" i="1" s="1"/>
  <c r="AQ427" i="1"/>
  <c r="AV427" i="1" s="1"/>
  <c r="AQ428" i="1"/>
  <c r="AV428" i="1" s="1"/>
  <c r="AQ429" i="1"/>
  <c r="AV429" i="1" s="1"/>
  <c r="AX429" i="1" s="1"/>
  <c r="AQ430" i="1"/>
  <c r="AV430" i="1" s="1"/>
  <c r="AQ431" i="1"/>
  <c r="AV431" i="1" s="1"/>
  <c r="AQ432" i="1"/>
  <c r="AV432" i="1" s="1"/>
  <c r="AQ433" i="1"/>
  <c r="AV433" i="1" s="1"/>
  <c r="AQ434" i="1"/>
  <c r="AV434" i="1" s="1"/>
  <c r="AQ435" i="1"/>
  <c r="AV435" i="1" s="1"/>
  <c r="AQ436" i="1"/>
  <c r="AV436" i="1" s="1"/>
  <c r="AX436" i="1" s="1"/>
  <c r="AQ437" i="1"/>
  <c r="AV437" i="1" s="1"/>
  <c r="AQ438" i="1"/>
  <c r="AV438" i="1" s="1"/>
  <c r="AQ439" i="1"/>
  <c r="AV439" i="1" s="1"/>
  <c r="AQ440" i="1"/>
  <c r="AV440" i="1" s="1"/>
  <c r="AQ441" i="1"/>
  <c r="AV441" i="1" s="1"/>
  <c r="AQ442" i="1"/>
  <c r="AV442" i="1" s="1"/>
  <c r="AQ443" i="1"/>
  <c r="AV443" i="1" s="1"/>
  <c r="AQ444" i="1"/>
  <c r="AV444" i="1" s="1"/>
  <c r="AQ445" i="1"/>
  <c r="AV445" i="1" s="1"/>
  <c r="AX445" i="1" s="1"/>
  <c r="AQ446" i="1"/>
  <c r="AV446" i="1" s="1"/>
  <c r="AQ447" i="1"/>
  <c r="AV447" i="1" s="1"/>
  <c r="AQ448" i="1"/>
  <c r="AV448" i="1" s="1"/>
  <c r="AX448" i="1" s="1"/>
  <c r="AQ449" i="1"/>
  <c r="AV449" i="1" s="1"/>
  <c r="AX449" i="1" s="1"/>
  <c r="AQ450" i="1"/>
  <c r="AV450" i="1" s="1"/>
  <c r="AQ451" i="1"/>
  <c r="AV451" i="1" s="1"/>
  <c r="AX451" i="1" s="1"/>
  <c r="AQ452" i="1"/>
  <c r="AV452" i="1" s="1"/>
  <c r="AQ453" i="1"/>
  <c r="AV453" i="1" s="1"/>
  <c r="AQ454" i="1"/>
  <c r="AV454" i="1" s="1"/>
  <c r="AQ455" i="1"/>
  <c r="AV455" i="1" s="1"/>
  <c r="AQ456" i="1"/>
  <c r="AV456" i="1" s="1"/>
  <c r="AQ457" i="1"/>
  <c r="AV457" i="1" s="1"/>
  <c r="AQ458" i="1"/>
  <c r="AV458" i="1" s="1"/>
  <c r="AQ459" i="1"/>
  <c r="AV459" i="1" s="1"/>
  <c r="AQ460" i="1"/>
  <c r="AV460" i="1" s="1"/>
  <c r="AQ461" i="1"/>
  <c r="AV461" i="1" s="1"/>
  <c r="AQ462" i="1"/>
  <c r="AV462" i="1" s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D38" i="5"/>
  <c r="D3" i="5"/>
  <c r="E3" i="5" s="1"/>
  <c r="D4" i="5"/>
  <c r="E4" i="5" s="1"/>
  <c r="D5" i="5"/>
  <c r="E5" i="5" s="1"/>
  <c r="D6" i="5"/>
  <c r="E6" i="5" s="1"/>
  <c r="D7" i="5"/>
  <c r="E7" i="5" s="1"/>
  <c r="D8" i="5"/>
  <c r="E8" i="5" s="1"/>
  <c r="D9" i="5"/>
  <c r="E9" i="5" s="1"/>
  <c r="D10" i="5"/>
  <c r="E10" i="5" s="1"/>
  <c r="D2" i="5"/>
  <c r="E2" i="5" s="1"/>
  <c r="E14" i="5"/>
  <c r="F14" i="5" s="1"/>
  <c r="E15" i="5"/>
  <c r="F15" i="5" s="1"/>
  <c r="E16" i="5"/>
  <c r="F16" i="5" s="1"/>
  <c r="E17" i="5"/>
  <c r="F17" i="5" s="1"/>
  <c r="E18" i="5"/>
  <c r="F18" i="5" s="1"/>
  <c r="E19" i="5"/>
  <c r="F19" i="5" s="1"/>
  <c r="E20" i="5"/>
  <c r="F20" i="5" s="1"/>
  <c r="E21" i="5"/>
  <c r="F21" i="5" s="1"/>
  <c r="E22" i="5"/>
  <c r="F22" i="5" s="1"/>
  <c r="E23" i="5"/>
  <c r="F23" i="5" s="1"/>
  <c r="E24" i="5"/>
  <c r="F24" i="5" s="1"/>
  <c r="E25" i="5"/>
  <c r="F25" i="5" s="1"/>
  <c r="E26" i="5"/>
  <c r="F26" i="5" s="1"/>
  <c r="E27" i="5"/>
  <c r="F27" i="5" s="1"/>
  <c r="E28" i="5"/>
  <c r="F28" i="5" s="1"/>
  <c r="E29" i="5"/>
  <c r="F29" i="5" s="1"/>
  <c r="E30" i="5"/>
  <c r="F30" i="5" s="1"/>
  <c r="E31" i="5"/>
  <c r="F31" i="5" s="1"/>
  <c r="E32" i="5"/>
  <c r="F32" i="5" s="1"/>
  <c r="E33" i="5"/>
  <c r="F33" i="5" s="1"/>
  <c r="E34" i="5"/>
  <c r="F34" i="5" s="1"/>
  <c r="E35" i="5"/>
  <c r="F35" i="5" s="1"/>
  <c r="E36" i="5"/>
  <c r="F36" i="5" s="1"/>
  <c r="E37" i="5"/>
  <c r="F37" i="5" s="1"/>
  <c r="E13" i="5"/>
  <c r="F13" i="5" s="1"/>
  <c r="AU947" i="1" l="1"/>
  <c r="AW947" i="1" s="1"/>
  <c r="AU652" i="1"/>
  <c r="AW652" i="1" s="1"/>
  <c r="AU854" i="1"/>
  <c r="AW854" i="1" s="1"/>
  <c r="AU120" i="1"/>
  <c r="AW120" i="1" s="1"/>
  <c r="AU296" i="1"/>
  <c r="AW296" i="1" s="1"/>
  <c r="AU320" i="1"/>
  <c r="AW320" i="1" s="1"/>
  <c r="AU91" i="1"/>
  <c r="AW91" i="1" s="1"/>
  <c r="AU980" i="1"/>
  <c r="AX980" i="1" s="1"/>
  <c r="AU447" i="1"/>
  <c r="AX447" i="1" s="1"/>
  <c r="AU880" i="1"/>
  <c r="AU834" i="1"/>
  <c r="AU639" i="1"/>
  <c r="AU1017" i="1"/>
  <c r="AU583" i="1"/>
  <c r="AU586" i="1"/>
  <c r="AU1051" i="1"/>
  <c r="AU227" i="1"/>
  <c r="AW227" i="1" s="1"/>
  <c r="AU670" i="1"/>
  <c r="AW670" i="1" s="1"/>
  <c r="AU487" i="1"/>
  <c r="AW487" i="1" s="1"/>
  <c r="AU533" i="1"/>
  <c r="AW533" i="1" s="1"/>
  <c r="AU1083" i="1"/>
  <c r="AX1083" i="1" s="1"/>
  <c r="AU732" i="1"/>
  <c r="AU928" i="1"/>
  <c r="AU1042" i="1"/>
  <c r="AU935" i="1"/>
  <c r="AU808" i="1"/>
  <c r="AU939" i="1"/>
  <c r="AU960" i="1"/>
  <c r="AU699" i="1"/>
  <c r="AU706" i="1"/>
  <c r="AU869" i="1"/>
  <c r="AU814" i="1"/>
  <c r="AU548" i="1"/>
  <c r="AU627" i="1"/>
  <c r="AU710" i="1"/>
  <c r="AU1005" i="1"/>
  <c r="AU1007" i="1"/>
  <c r="AU559" i="1"/>
  <c r="AU1031" i="1"/>
  <c r="AW1031" i="1" s="1"/>
  <c r="AU491" i="1"/>
  <c r="AW491" i="1" s="1"/>
  <c r="AU1078" i="1"/>
  <c r="AW1078" i="1" s="1"/>
  <c r="AU961" i="1"/>
  <c r="AU733" i="1"/>
  <c r="AU956" i="1"/>
  <c r="AU729" i="1"/>
  <c r="AU891" i="1"/>
  <c r="AU728" i="1"/>
  <c r="AU1094" i="1"/>
  <c r="AU957" i="1"/>
  <c r="AU1093" i="1"/>
  <c r="AU1057" i="1"/>
  <c r="AU653" i="1"/>
  <c r="AU421" i="1"/>
  <c r="AW421" i="1" s="1"/>
  <c r="AU762" i="1"/>
  <c r="AW762" i="1" s="1"/>
  <c r="AU1045" i="1"/>
  <c r="AW1045" i="1" s="1"/>
  <c r="AU1036" i="1"/>
  <c r="AU1035" i="1"/>
  <c r="AU841" i="1"/>
  <c r="AU861" i="1"/>
  <c r="AU657" i="1"/>
  <c r="AU821" i="1"/>
  <c r="AU616" i="1"/>
  <c r="AU784" i="1"/>
  <c r="AU568" i="1"/>
  <c r="AU560" i="1"/>
  <c r="AU863" i="1"/>
  <c r="AU833" i="1"/>
  <c r="AU991" i="1"/>
  <c r="AU585" i="1"/>
  <c r="AU618" i="1"/>
  <c r="AU523" i="1"/>
  <c r="AU596" i="1"/>
  <c r="AU244" i="1"/>
  <c r="AW244" i="1" s="1"/>
  <c r="AU646" i="1"/>
  <c r="AW646" i="1" s="1"/>
  <c r="AU546" i="1"/>
  <c r="AW546" i="1" s="1"/>
  <c r="AU303" i="1"/>
  <c r="AW303" i="1" s="1"/>
  <c r="AU418" i="1"/>
  <c r="AX418" i="1" s="1"/>
  <c r="AU576" i="1"/>
  <c r="AW576" i="1" s="1"/>
  <c r="AU119" i="1"/>
  <c r="AW119" i="1" s="1"/>
  <c r="AU506" i="1"/>
  <c r="AW506" i="1" s="1"/>
  <c r="AU129" i="1"/>
  <c r="AW129" i="1" s="1"/>
  <c r="AU156" i="1"/>
  <c r="AW156" i="1" s="1"/>
  <c r="AU137" i="1"/>
  <c r="AW137" i="1" s="1"/>
  <c r="AU77" i="1"/>
  <c r="AW77" i="1" s="1"/>
  <c r="AU969" i="1"/>
  <c r="AX969" i="1" s="1"/>
  <c r="AU504" i="1"/>
  <c r="AW504" i="1" s="1"/>
  <c r="AU38" i="1"/>
  <c r="AW38" i="1" s="1"/>
  <c r="AU690" i="1"/>
  <c r="AW690" i="1" s="1"/>
  <c r="AU984" i="1"/>
  <c r="AW984" i="1" s="1"/>
  <c r="AU71" i="1"/>
  <c r="AW71" i="1" s="1"/>
  <c r="AU438" i="1"/>
  <c r="AW438" i="1" s="1"/>
  <c r="AU609" i="1"/>
  <c r="AW609" i="1" s="1"/>
  <c r="AU1098" i="1"/>
  <c r="AW1098" i="1" s="1"/>
  <c r="AU59" i="1"/>
  <c r="AW59" i="1" s="1"/>
  <c r="AU43" i="1"/>
  <c r="AW43" i="1" s="1"/>
  <c r="AU412" i="1"/>
  <c r="AW412" i="1" s="1"/>
  <c r="AU535" i="1"/>
  <c r="AW535" i="1" s="1"/>
  <c r="AU537" i="1"/>
  <c r="AX537" i="1" s="1"/>
  <c r="AU886" i="1"/>
  <c r="AW886" i="1" s="1"/>
  <c r="AU1068" i="1"/>
  <c r="AW1068" i="1" s="1"/>
  <c r="AU187" i="1"/>
  <c r="AW187" i="1" s="1"/>
  <c r="AU714" i="1"/>
  <c r="AW714" i="1" s="1"/>
  <c r="AU918" i="1"/>
  <c r="AW918" i="1" s="1"/>
  <c r="AU374" i="1"/>
  <c r="AW374" i="1" s="1"/>
  <c r="AU242" i="1"/>
  <c r="AW242" i="1" s="1"/>
  <c r="AU376" i="1"/>
  <c r="AX376" i="1" s="1"/>
  <c r="AU771" i="1"/>
  <c r="AX771" i="1" s="1"/>
  <c r="AU932" i="1"/>
  <c r="AX932" i="1" s="1"/>
  <c r="AU990" i="1"/>
  <c r="AW990" i="1" s="1"/>
  <c r="AU94" i="1"/>
  <c r="AW94" i="1" s="1"/>
  <c r="AU133" i="1"/>
  <c r="AW133" i="1" s="1"/>
  <c r="AU76" i="1"/>
  <c r="AW76" i="1" s="1"/>
  <c r="AU642" i="1"/>
  <c r="AX642" i="1" s="1"/>
  <c r="AU921" i="1"/>
  <c r="AW921" i="1" s="1"/>
  <c r="AU978" i="1"/>
  <c r="AW978" i="1" s="1"/>
  <c r="AU446" i="1"/>
  <c r="AX446" i="1" s="1"/>
  <c r="AU422" i="1"/>
  <c r="AW422" i="1" s="1"/>
  <c r="AU300" i="1"/>
  <c r="AW300" i="1" s="1"/>
  <c r="AU16" i="1"/>
  <c r="AW16" i="1" s="1"/>
  <c r="AU543" i="1"/>
  <c r="AW543" i="1" s="1"/>
  <c r="AU628" i="1"/>
  <c r="AW628" i="1" s="1"/>
  <c r="AU797" i="1"/>
  <c r="AW797" i="1" s="1"/>
  <c r="AU882" i="1"/>
  <c r="AW882" i="1" s="1"/>
  <c r="AU146" i="1"/>
  <c r="AW146" i="1" s="1"/>
  <c r="AU369" i="1"/>
  <c r="AW369" i="1" s="1"/>
  <c r="AU224" i="1"/>
  <c r="AW224" i="1" s="1"/>
  <c r="AU4" i="1"/>
  <c r="AW4" i="1" s="1"/>
  <c r="AU558" i="1"/>
  <c r="AX558" i="1" s="1"/>
  <c r="AU737" i="1"/>
  <c r="AW737" i="1" s="1"/>
  <c r="AU870" i="1"/>
  <c r="AX870" i="1" s="1"/>
  <c r="AU1106" i="1"/>
  <c r="AW1106" i="1" s="1"/>
  <c r="AU61" i="1"/>
  <c r="AW61" i="1" s="1"/>
  <c r="AU309" i="1"/>
  <c r="AW309" i="1" s="1"/>
  <c r="AU185" i="1"/>
  <c r="AW185" i="1" s="1"/>
  <c r="AU493" i="1"/>
  <c r="AX493" i="1" s="1"/>
  <c r="AU718" i="1"/>
  <c r="AX718" i="1" s="1"/>
  <c r="AU521" i="1"/>
  <c r="AW521" i="1" s="1"/>
  <c r="AU922" i="1"/>
  <c r="AW922" i="1" s="1"/>
  <c r="AU1056" i="1"/>
  <c r="AW1056" i="1" s="1"/>
  <c r="AU485" i="1"/>
  <c r="AU64" i="1"/>
  <c r="AU92" i="1"/>
  <c r="AU766" i="1"/>
  <c r="AU554" i="1"/>
  <c r="AU756" i="1"/>
  <c r="AU647" i="1"/>
  <c r="AU624" i="1"/>
  <c r="AU857" i="1"/>
  <c r="AU974" i="1"/>
  <c r="AU825" i="1"/>
  <c r="AU803" i="1"/>
  <c r="AU1038" i="1"/>
  <c r="AU1076" i="1"/>
  <c r="AU95" i="1"/>
  <c r="AU24" i="1"/>
  <c r="AU200" i="1"/>
  <c r="AU229" i="1"/>
  <c r="AU89" i="1"/>
  <c r="AU424" i="1"/>
  <c r="AU40" i="1"/>
  <c r="AU379" i="1"/>
  <c r="AU751" i="1"/>
  <c r="AU517" i="1"/>
  <c r="AU741" i="1"/>
  <c r="AU619" i="1"/>
  <c r="AU612" i="1"/>
  <c r="AU794" i="1"/>
  <c r="AU813" i="1"/>
  <c r="AU864" i="1"/>
  <c r="AU872" i="1"/>
  <c r="AU1053" i="1"/>
  <c r="AU1105" i="1"/>
  <c r="AU201" i="1"/>
  <c r="AU151" i="1"/>
  <c r="AU464" i="1"/>
  <c r="AU361" i="1"/>
  <c r="AU340" i="1"/>
  <c r="AU482" i="1"/>
  <c r="AU399" i="1"/>
  <c r="AU555" i="1"/>
  <c r="AU557" i="1"/>
  <c r="AU651" i="1"/>
  <c r="AU626" i="1"/>
  <c r="AU508" i="1"/>
  <c r="AU597" i="1"/>
  <c r="AU951" i="1"/>
  <c r="AU966" i="1"/>
  <c r="AU806" i="1"/>
  <c r="AU1072" i="1"/>
  <c r="AU1085" i="1"/>
  <c r="AU1001" i="1"/>
  <c r="AU442" i="1"/>
  <c r="AU189" i="1"/>
  <c r="AU79" i="1"/>
  <c r="AU356" i="1"/>
  <c r="AU193" i="1"/>
  <c r="AU316" i="1"/>
  <c r="AU206" i="1"/>
  <c r="AU375" i="1"/>
  <c r="AU720" i="1"/>
  <c r="AU703" i="1"/>
  <c r="AU553" i="1"/>
  <c r="AU680" i="1"/>
  <c r="AU630" i="1"/>
  <c r="AU573" i="1"/>
  <c r="AU888" i="1"/>
  <c r="AU972" i="1"/>
  <c r="AU943" i="1"/>
  <c r="AU1071" i="1"/>
  <c r="AU1086" i="1"/>
  <c r="AU1054" i="1"/>
  <c r="AU443" i="1"/>
  <c r="AU274" i="1"/>
  <c r="AU105" i="1"/>
  <c r="AU7" i="1"/>
  <c r="AU403" i="1"/>
  <c r="AU80" i="1"/>
  <c r="AU232" i="1"/>
  <c r="AU492" i="1"/>
  <c r="AU195" i="1"/>
  <c r="AU767" i="1"/>
  <c r="AU620" i="1"/>
  <c r="AU760" i="1"/>
  <c r="AU614" i="1"/>
  <c r="AU746" i="1"/>
  <c r="AU949" i="1"/>
  <c r="AU842" i="1"/>
  <c r="AU811" i="1"/>
  <c r="AU1037" i="1"/>
  <c r="AU1088" i="1"/>
  <c r="AU335" i="1"/>
  <c r="AU238" i="1"/>
  <c r="AU93" i="1"/>
  <c r="AU246" i="1"/>
  <c r="AU175" i="1"/>
  <c r="AU56" i="1"/>
  <c r="AU184" i="1"/>
  <c r="AU240" i="1"/>
  <c r="AU171" i="1"/>
  <c r="AU719" i="1"/>
  <c r="AU556" i="1"/>
  <c r="AU631" i="1"/>
  <c r="AU754" i="1"/>
  <c r="AU722" i="1"/>
  <c r="AU948" i="1"/>
  <c r="AU981" i="1"/>
  <c r="AU883" i="1"/>
  <c r="AU1043" i="1"/>
  <c r="AU1033" i="1"/>
  <c r="AW99" i="1"/>
  <c r="AU323" i="1"/>
  <c r="AU178" i="1"/>
  <c r="AU45" i="1"/>
  <c r="AU198" i="1"/>
  <c r="AU233" i="1"/>
  <c r="AU20" i="1"/>
  <c r="AU148" i="1"/>
  <c r="AU204" i="1"/>
  <c r="AU123" i="1"/>
  <c r="AU691" i="1"/>
  <c r="AU763" i="1"/>
  <c r="AU649" i="1"/>
  <c r="AU693" i="1"/>
  <c r="AU686" i="1"/>
  <c r="AU859" i="1"/>
  <c r="AU889" i="1"/>
  <c r="AU887" i="1"/>
  <c r="AU914" i="1"/>
  <c r="AU1055" i="1"/>
  <c r="AU1004" i="1"/>
  <c r="AW1014" i="1"/>
  <c r="AX1014" i="1"/>
  <c r="AU239" i="1"/>
  <c r="AU142" i="1"/>
  <c r="AU9" i="1"/>
  <c r="AU150" i="1"/>
  <c r="AU197" i="1"/>
  <c r="AU499" i="1"/>
  <c r="AU88" i="1"/>
  <c r="AU452" i="1"/>
  <c r="AU75" i="1"/>
  <c r="AU622" i="1"/>
  <c r="AU700" i="1"/>
  <c r="AU514" i="1"/>
  <c r="AU641" i="1"/>
  <c r="AU643" i="1"/>
  <c r="AU812" i="1"/>
  <c r="AU783" i="1"/>
  <c r="AU905" i="1"/>
  <c r="AU929" i="1"/>
  <c r="AU1100" i="1"/>
  <c r="AU1028" i="1"/>
  <c r="AU87" i="1"/>
  <c r="AU166" i="1"/>
  <c r="AU154" i="1"/>
  <c r="AU190" i="1"/>
  <c r="AU176" i="1"/>
  <c r="AU68" i="1"/>
  <c r="AU890" i="1"/>
  <c r="AU865" i="1"/>
  <c r="AU873" i="1"/>
  <c r="AU1103" i="1"/>
  <c r="AU999" i="1"/>
  <c r="AU8" i="1"/>
  <c r="AU237" i="1"/>
  <c r="AU221" i="1"/>
  <c r="AU225" i="1"/>
  <c r="AU209" i="1"/>
  <c r="AU213" i="1"/>
  <c r="AU161" i="1"/>
  <c r="AU359" i="1"/>
  <c r="AU456" i="1"/>
  <c r="AU272" i="1"/>
  <c r="AU347" i="1"/>
  <c r="AU324" i="1"/>
  <c r="AU212" i="1"/>
  <c r="AU299" i="1"/>
  <c r="AU264" i="1"/>
  <c r="AU463" i="1"/>
  <c r="AU144" i="1"/>
  <c r="AU126" i="1"/>
  <c r="AU25" i="1"/>
  <c r="AU48" i="1"/>
  <c r="AU102" i="1"/>
  <c r="AU348" i="1"/>
  <c r="AU502" i="1"/>
  <c r="AU90" i="1"/>
  <c r="AU416" i="1"/>
  <c r="AU128" i="1"/>
  <c r="AU466" i="1"/>
  <c r="AU460" i="1"/>
  <c r="AU179" i="1"/>
  <c r="AU342" i="1"/>
  <c r="AU230" i="1"/>
  <c r="AU47" i="1"/>
  <c r="AU430" i="1"/>
  <c r="AU432" i="1"/>
  <c r="AU69" i="1"/>
  <c r="AU259" i="1"/>
  <c r="AU302" i="1"/>
  <c r="AU473" i="1"/>
  <c r="AU5" i="1"/>
  <c r="AU304" i="1"/>
  <c r="AU414" i="1"/>
  <c r="AU165" i="1"/>
  <c r="AU390" i="1"/>
  <c r="AU501" i="1"/>
  <c r="AU387" i="1"/>
  <c r="AU431" i="1"/>
  <c r="AU11" i="1"/>
  <c r="AU298" i="1"/>
  <c r="AU489" i="1"/>
  <c r="AU337" i="1"/>
  <c r="AU103" i="1"/>
  <c r="AU480" i="1"/>
  <c r="AU437" i="1"/>
  <c r="AU13" i="1"/>
  <c r="AU268" i="1"/>
  <c r="AU315" i="1"/>
  <c r="AU490" i="1"/>
  <c r="AU426" i="1"/>
  <c r="AU354" i="1"/>
  <c r="AU191" i="1"/>
  <c r="AU153" i="1"/>
  <c r="AU434" i="1"/>
  <c r="AU163" i="1"/>
  <c r="AU454" i="1"/>
  <c r="AU141" i="1"/>
  <c r="AU362" i="1"/>
  <c r="AU328" i="1"/>
  <c r="AU23" i="1"/>
  <c r="AU481" i="1"/>
  <c r="AU85" i="1"/>
  <c r="AU86" i="1"/>
  <c r="AU419" i="1"/>
  <c r="AU286" i="1"/>
  <c r="AU265" i="1"/>
  <c r="AU428" i="1"/>
  <c r="AU384" i="1"/>
  <c r="AU219" i="1"/>
  <c r="AU407" i="1"/>
  <c r="AU170" i="1"/>
  <c r="AU262" i="1"/>
  <c r="AU441" i="1"/>
  <c r="AU217" i="1"/>
  <c r="AU258" i="1"/>
  <c r="AU380" i="1"/>
  <c r="AU413" i="1"/>
  <c r="AU216" i="1"/>
  <c r="AU172" i="1"/>
  <c r="AU111" i="1"/>
  <c r="AU215" i="1"/>
  <c r="AU10" i="1"/>
  <c r="AU6" i="1"/>
  <c r="AU149" i="1"/>
  <c r="AU331" i="1"/>
  <c r="AU290" i="1"/>
  <c r="AU355" i="1"/>
  <c r="AU125" i="1"/>
  <c r="AU326" i="1"/>
  <c r="AU49" i="1"/>
  <c r="AU307" i="1"/>
  <c r="AU29" i="1"/>
  <c r="AU115" i="1"/>
  <c r="AU455" i="1"/>
  <c r="AU310" i="1"/>
  <c r="AU235" i="1"/>
  <c r="AU461" i="1"/>
  <c r="AU292" i="1"/>
  <c r="AU266" i="1"/>
  <c r="AU465" i="1"/>
  <c r="AU306" i="1"/>
  <c r="AU425" i="1"/>
  <c r="AU208" i="1"/>
  <c r="AU395" i="1"/>
  <c r="AU252" i="1"/>
  <c r="AU214" i="1"/>
  <c r="AU261" i="1"/>
  <c r="AU145" i="1"/>
  <c r="AU138" i="1"/>
  <c r="AU260" i="1"/>
  <c r="AU245" i="1"/>
  <c r="AU392" i="1"/>
  <c r="AU109" i="1"/>
  <c r="AU327" i="1"/>
  <c r="AU1104" i="1"/>
  <c r="AU1026" i="1"/>
  <c r="AU1029" i="1"/>
  <c r="AU1027" i="1"/>
  <c r="AU1002" i="1"/>
  <c r="AU1097" i="1"/>
  <c r="AU995" i="1"/>
  <c r="AU1049" i="1"/>
  <c r="AU1096" i="1"/>
  <c r="AU1077" i="1"/>
  <c r="AU1066" i="1"/>
  <c r="AU1059" i="1"/>
  <c r="AU1047" i="1"/>
  <c r="AU1019" i="1"/>
  <c r="AU1006" i="1"/>
  <c r="AU1003" i="1"/>
  <c r="AU1067" i="1"/>
  <c r="AU1048" i="1"/>
  <c r="AU1010" i="1"/>
  <c r="AU1099" i="1"/>
  <c r="AU1063" i="1"/>
  <c r="AU1061" i="1"/>
  <c r="AU1044" i="1"/>
  <c r="AU1021" i="1"/>
  <c r="AU1016" i="1"/>
  <c r="AU1050" i="1"/>
  <c r="AU1008" i="1"/>
  <c r="AU1081" i="1"/>
  <c r="AU1079" i="1"/>
  <c r="AU1064" i="1"/>
  <c r="AU1069" i="1"/>
  <c r="AU1062" i="1"/>
  <c r="AU1022" i="1"/>
  <c r="AU1087" i="1"/>
  <c r="AU1070" i="1"/>
  <c r="AU1040" i="1"/>
  <c r="AU1023" i="1"/>
  <c r="AU1013" i="1"/>
  <c r="AU1041" i="1"/>
  <c r="AU1089" i="1"/>
  <c r="AU1000" i="1"/>
  <c r="AU1090" i="1"/>
  <c r="AU1075" i="1"/>
  <c r="AU1012" i="1"/>
  <c r="AU997" i="1"/>
  <c r="AU1082" i="1"/>
  <c r="AU1080" i="1"/>
  <c r="AU1052" i="1"/>
  <c r="AU1101" i="1"/>
  <c r="AU1108" i="1"/>
  <c r="AU1073" i="1"/>
  <c r="AU1102" i="1"/>
  <c r="AU1015" i="1"/>
  <c r="AU1107" i="1"/>
  <c r="AU1091" i="1"/>
  <c r="AU287" i="1"/>
  <c r="AU406" i="1"/>
  <c r="AU417" i="1"/>
  <c r="AU488" i="1"/>
  <c r="AU433" i="1"/>
  <c r="AU341" i="1"/>
  <c r="AU199" i="1"/>
  <c r="AU282" i="1"/>
  <c r="AU503" i="1"/>
  <c r="AU275" i="1"/>
  <c r="AU457" i="1"/>
  <c r="AU358" i="1"/>
  <c r="AU82" i="1"/>
  <c r="AU381" i="1"/>
  <c r="AU21" i="1"/>
  <c r="AU368" i="1"/>
  <c r="AU222" i="1"/>
  <c r="AU349" i="1"/>
  <c r="AU439" i="1"/>
  <c r="AU305" i="1"/>
  <c r="AU410" i="1"/>
  <c r="AU67" i="1"/>
  <c r="AU52" i="1"/>
  <c r="AU435" i="1"/>
  <c r="AU396" i="1"/>
  <c r="AU74" i="1"/>
  <c r="AU118" i="1"/>
  <c r="AU33" i="1"/>
  <c r="AU234" i="1"/>
  <c r="AU475" i="1"/>
  <c r="AU470" i="1"/>
  <c r="AU112" i="1"/>
  <c r="AU479" i="1"/>
  <c r="AU263" i="1"/>
  <c r="AU205" i="1"/>
  <c r="AU346" i="1"/>
  <c r="AU70" i="1"/>
  <c r="AU357" i="1"/>
  <c r="AU314" i="1"/>
  <c r="AU308" i="1"/>
  <c r="AU210" i="1"/>
  <c r="AU289" i="1"/>
  <c r="AU367" i="1"/>
  <c r="AU293" i="1"/>
  <c r="AU350" i="1"/>
  <c r="AU31" i="1"/>
  <c r="AU98" i="1"/>
  <c r="AU423" i="1"/>
  <c r="AU440" i="1"/>
  <c r="AU993" i="1"/>
  <c r="AU1084" i="1"/>
  <c r="AU1020" i="1"/>
  <c r="AU1074" i="1"/>
  <c r="AU467" i="1"/>
  <c r="AU251" i="1"/>
  <c r="AU360" i="1"/>
  <c r="AU322" i="1"/>
  <c r="AU46" i="1"/>
  <c r="AU321" i="1"/>
  <c r="AU50" i="1"/>
  <c r="AU164" i="1"/>
  <c r="AU162" i="1"/>
  <c r="AU169" i="1"/>
  <c r="AU319" i="1"/>
  <c r="AU257" i="1"/>
  <c r="AU278" i="1"/>
  <c r="AU402" i="1"/>
  <c r="AU2" i="1"/>
  <c r="AU411" i="1"/>
  <c r="AU34" i="1"/>
  <c r="AU363" i="1"/>
  <c r="AU280" i="1"/>
  <c r="AU787" i="1"/>
  <c r="AU875" i="1"/>
  <c r="AU945" i="1"/>
  <c r="AU946" i="1"/>
  <c r="AU907" i="1"/>
  <c r="AU843" i="1"/>
  <c r="AU926" i="1"/>
  <c r="AU371" i="1"/>
  <c r="AU474" i="1"/>
  <c r="AU160" i="1"/>
  <c r="AU283" i="1"/>
  <c r="AU483" i="1"/>
  <c r="AU987" i="1"/>
  <c r="AU977" i="1"/>
  <c r="AU940" i="1"/>
  <c r="AU952" i="1"/>
  <c r="AU913" i="1"/>
  <c r="AU897" i="1"/>
  <c r="AU893" i="1"/>
  <c r="AU881" i="1"/>
  <c r="AU848" i="1"/>
  <c r="AU836" i="1"/>
  <c r="AU809" i="1"/>
  <c r="AU988" i="1"/>
  <c r="AU941" i="1"/>
  <c r="AU953" i="1"/>
  <c r="AU898" i="1"/>
  <c r="AU867" i="1"/>
  <c r="AU849" i="1"/>
  <c r="AU837" i="1"/>
  <c r="AU810" i="1"/>
  <c r="AU989" i="1"/>
  <c r="AU979" i="1"/>
  <c r="AU930" i="1"/>
  <c r="AU942" i="1"/>
  <c r="AU954" i="1"/>
  <c r="AU915" i="1"/>
  <c r="AU899" i="1"/>
  <c r="AU884" i="1"/>
  <c r="AU868" i="1"/>
  <c r="AU838" i="1"/>
  <c r="AU805" i="1"/>
  <c r="AU789" i="1"/>
  <c r="AU962" i="1"/>
  <c r="AU931" i="1"/>
  <c r="AU916" i="1"/>
  <c r="AU900" i="1"/>
  <c r="AU885" i="1"/>
  <c r="AU828" i="1"/>
  <c r="AU824" i="1"/>
  <c r="AU815" i="1"/>
  <c r="AU963" i="1"/>
  <c r="AU917" i="1"/>
  <c r="AU904" i="1"/>
  <c r="AU901" i="1"/>
  <c r="AU840" i="1"/>
  <c r="AU852" i="1"/>
  <c r="AU816" i="1"/>
  <c r="AU964" i="1"/>
  <c r="AU933" i="1"/>
  <c r="AU902" i="1"/>
  <c r="AU853" i="1"/>
  <c r="AU830" i="1"/>
  <c r="AU971" i="1"/>
  <c r="AU965" i="1"/>
  <c r="AU934" i="1"/>
  <c r="AU919" i="1"/>
  <c r="AU906" i="1"/>
  <c r="AU903" i="1"/>
  <c r="AU986" i="1"/>
  <c r="AU923" i="1"/>
  <c r="AU920" i="1"/>
  <c r="AU876" i="1"/>
  <c r="AU936" i="1"/>
  <c r="AU871" i="1"/>
  <c r="AU801" i="1"/>
  <c r="AU785" i="1"/>
  <c r="AU985" i="1"/>
  <c r="AU937" i="1"/>
  <c r="AU896" i="1"/>
  <c r="AU844" i="1"/>
  <c r="AU823" i="1"/>
  <c r="AU802" i="1"/>
  <c r="AU877" i="1"/>
  <c r="AU845" i="1"/>
  <c r="AU804" i="1"/>
  <c r="AU879" i="1"/>
  <c r="AU847" i="1"/>
  <c r="AU791" i="1"/>
  <c r="AU970" i="1"/>
  <c r="AU973" i="1"/>
  <c r="AU878" i="1"/>
  <c r="AU846" i="1"/>
  <c r="AU832" i="1"/>
  <c r="AU818" i="1"/>
  <c r="AU975" i="1"/>
  <c r="AU792" i="1"/>
  <c r="AU976" i="1"/>
  <c r="AU924" i="1"/>
  <c r="AU839" i="1"/>
  <c r="AU793" i="1"/>
  <c r="AU950" i="1"/>
  <c r="AU958" i="1"/>
  <c r="AU796" i="1"/>
  <c r="AU911" i="1"/>
  <c r="AU798" i="1"/>
  <c r="AU855" i="1"/>
  <c r="AU800" i="1"/>
  <c r="AU927" i="1"/>
  <c r="AU894" i="1"/>
  <c r="AU908" i="1"/>
  <c r="AU909" i="1"/>
  <c r="AU968" i="1"/>
  <c r="AU925" i="1"/>
  <c r="AU912" i="1"/>
  <c r="AU799" i="1"/>
  <c r="AU401" i="1"/>
  <c r="AU53" i="1"/>
  <c r="AU72" i="1"/>
  <c r="AU496" i="1"/>
  <c r="AU338" i="1"/>
  <c r="AU498" i="1"/>
  <c r="AU207" i="1"/>
  <c r="AU377" i="1"/>
  <c r="AU41" i="1"/>
  <c r="AU500" i="1"/>
  <c r="AU484" i="1"/>
  <c r="AU158" i="1"/>
  <c r="AU450" i="1"/>
  <c r="AU159" i="1"/>
  <c r="AU147" i="1"/>
  <c r="AU203" i="1"/>
  <c r="AU633" i="1"/>
  <c r="AU672" i="1"/>
  <c r="AU735" i="1"/>
  <c r="AU526" i="1"/>
  <c r="AU598" i="1"/>
  <c r="AU650" i="1"/>
  <c r="AU697" i="1"/>
  <c r="AU717" i="1"/>
  <c r="AU779" i="1"/>
  <c r="AU716" i="1"/>
  <c r="AU764" i="1"/>
  <c r="AU382" i="1"/>
  <c r="AU495" i="1"/>
  <c r="AU157" i="1"/>
  <c r="AU243" i="1"/>
  <c r="AU477" i="1"/>
  <c r="AU453" i="1"/>
  <c r="AU549" i="1"/>
  <c r="AU561" i="1"/>
  <c r="AU645" i="1"/>
  <c r="AU669" i="1"/>
  <c r="AU681" i="1"/>
  <c r="AU528" i="1"/>
  <c r="AU540" i="1"/>
  <c r="AU552" i="1"/>
  <c r="AU564" i="1"/>
  <c r="AU588" i="1"/>
  <c r="AU600" i="1"/>
  <c r="AU636" i="1"/>
  <c r="AU648" i="1"/>
  <c r="AU660" i="1"/>
  <c r="AU684" i="1"/>
  <c r="AU518" i="1"/>
  <c r="AU531" i="1"/>
  <c r="AU545" i="1"/>
  <c r="AU602" i="1"/>
  <c r="AU629" i="1"/>
  <c r="AU671" i="1"/>
  <c r="AU698" i="1"/>
  <c r="AU734" i="1"/>
  <c r="AU758" i="1"/>
  <c r="AU507" i="1"/>
  <c r="AU532" i="1"/>
  <c r="AU603" i="1"/>
  <c r="AU644" i="1"/>
  <c r="AU658" i="1"/>
  <c r="AU687" i="1"/>
  <c r="AU723" i="1"/>
  <c r="AU747" i="1"/>
  <c r="AU589" i="1"/>
  <c r="AU673" i="1"/>
  <c r="AU711" i="1"/>
  <c r="AU759" i="1"/>
  <c r="AU520" i="1"/>
  <c r="AU562" i="1"/>
  <c r="AU509" i="1"/>
  <c r="AU578" i="1"/>
  <c r="AU591" i="1"/>
  <c r="AU661" i="1"/>
  <c r="AU701" i="1"/>
  <c r="AU713" i="1"/>
  <c r="AU725" i="1"/>
  <c r="AU749" i="1"/>
  <c r="AU761" i="1"/>
  <c r="AU773" i="1"/>
  <c r="AU544" i="1"/>
  <c r="AU593" i="1"/>
  <c r="AU610" i="1"/>
  <c r="AU625" i="1"/>
  <c r="AU677" i="1"/>
  <c r="AU707" i="1"/>
  <c r="AU721" i="1"/>
  <c r="AU739" i="1"/>
  <c r="AU581" i="1"/>
  <c r="AU579" i="1"/>
  <c r="AU662" i="1"/>
  <c r="AU678" i="1"/>
  <c r="AU694" i="1"/>
  <c r="AU708" i="1"/>
  <c r="AU724" i="1"/>
  <c r="AU740" i="1"/>
  <c r="AU755" i="1"/>
  <c r="AU664" i="1"/>
  <c r="AU696" i="1"/>
  <c r="AU757" i="1"/>
  <c r="AU595" i="1"/>
  <c r="AU663" i="1"/>
  <c r="AU679" i="1"/>
  <c r="AU695" i="1"/>
  <c r="AU530" i="1"/>
  <c r="AU727" i="1"/>
  <c r="AU772" i="1"/>
  <c r="AU515" i="1"/>
  <c r="AU551" i="1"/>
  <c r="AU665" i="1"/>
  <c r="AU682" i="1"/>
  <c r="AU712" i="1"/>
  <c r="AU743" i="1"/>
  <c r="AU774" i="1"/>
  <c r="AU599" i="1"/>
  <c r="AU666" i="1"/>
  <c r="AU683" i="1"/>
  <c r="AU775" i="1"/>
  <c r="AU536" i="1"/>
  <c r="AU584" i="1"/>
  <c r="AU601" i="1"/>
  <c r="AU634" i="1"/>
  <c r="AU667" i="1"/>
  <c r="AU685" i="1"/>
  <c r="AU730" i="1"/>
  <c r="AU745" i="1"/>
  <c r="AU776" i="1"/>
  <c r="AU522" i="1"/>
  <c r="AU539" i="1"/>
  <c r="AU571" i="1"/>
  <c r="AU637" i="1"/>
  <c r="AU750" i="1"/>
  <c r="AU778" i="1"/>
  <c r="AU541" i="1"/>
  <c r="AU572" i="1"/>
  <c r="AU638" i="1"/>
  <c r="AU655" i="1"/>
  <c r="AU674" i="1"/>
  <c r="AU704" i="1"/>
  <c r="AU505" i="1"/>
  <c r="AU524" i="1"/>
  <c r="AU542" i="1"/>
  <c r="AU590" i="1"/>
  <c r="AU607" i="1"/>
  <c r="AU705" i="1"/>
  <c r="AU736" i="1"/>
  <c r="AU752" i="1"/>
  <c r="AU780" i="1"/>
  <c r="AU608" i="1"/>
  <c r="AU692" i="1"/>
  <c r="AU738" i="1"/>
  <c r="AU640" i="1"/>
  <c r="AU777" i="1"/>
  <c r="AU748" i="1"/>
  <c r="AU510" i="1"/>
  <c r="AU623" i="1"/>
  <c r="AU702" i="1"/>
  <c r="AU781" i="1"/>
  <c r="AU753" i="1"/>
  <c r="AU570" i="1"/>
  <c r="AU538" i="1"/>
  <c r="AU592" i="1"/>
  <c r="AU604" i="1"/>
  <c r="AU676" i="1"/>
  <c r="AU688" i="1"/>
  <c r="AU635" i="1"/>
  <c r="AU288" i="1"/>
  <c r="AU366" i="1"/>
  <c r="AU291" i="1"/>
  <c r="AU63" i="1"/>
  <c r="AU397" i="1"/>
  <c r="AU218" i="1"/>
  <c r="AU116" i="1"/>
  <c r="AU472" i="1"/>
  <c r="AU100" i="1"/>
  <c r="AU476" i="1"/>
  <c r="AU318" i="1"/>
  <c r="AU279" i="1"/>
  <c r="AU51" i="1"/>
  <c r="AU372" i="1"/>
  <c r="AU267" i="1"/>
  <c r="AU39" i="1"/>
  <c r="AU284" i="1"/>
  <c r="AU26" i="1"/>
  <c r="AU311" i="1"/>
  <c r="AU494" i="1"/>
  <c r="AU478" i="1"/>
  <c r="AU250" i="1"/>
  <c r="AU194" i="1"/>
  <c r="AU297" i="1"/>
  <c r="AU458" i="1"/>
  <c r="AU192" i="1"/>
  <c r="AU462" i="1"/>
  <c r="AU66" i="1"/>
  <c r="AU420" i="1"/>
  <c r="AU271" i="1"/>
  <c r="AU365" i="1"/>
  <c r="AU113" i="1"/>
  <c r="AU313" i="1"/>
  <c r="AU427" i="1"/>
  <c r="AU400" i="1"/>
  <c r="AU28" i="1"/>
  <c r="AU140" i="1"/>
  <c r="AU471" i="1"/>
  <c r="AU255" i="1"/>
  <c r="AU27" i="1"/>
  <c r="AU329" i="1"/>
  <c r="AU226" i="1"/>
  <c r="AU301" i="1"/>
  <c r="AU273" i="1"/>
  <c r="AU386" i="1"/>
  <c r="AU60" i="1"/>
  <c r="AU330" i="1"/>
  <c r="AU18" i="1"/>
  <c r="AU132" i="1"/>
  <c r="AU139" i="1"/>
  <c r="AU353" i="1"/>
  <c r="AU65" i="1"/>
  <c r="AU241" i="1"/>
  <c r="AU295" i="1"/>
  <c r="AU364" i="1"/>
  <c r="AU398" i="1"/>
  <c r="AU415" i="1"/>
  <c r="AU459" i="1"/>
  <c r="AU231" i="1"/>
  <c r="AU3" i="1"/>
  <c r="AU444" i="1"/>
  <c r="F8" i="5"/>
  <c r="F7" i="5"/>
  <c r="F6" i="5"/>
  <c r="F5" i="5"/>
  <c r="F2" i="5"/>
  <c r="F10" i="5"/>
  <c r="F9" i="5"/>
  <c r="F4" i="5"/>
  <c r="F3" i="5"/>
  <c r="F38" i="5"/>
  <c r="D11" i="5"/>
  <c r="E38" i="5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Q302" i="1"/>
  <c r="AV302" i="1" s="1"/>
  <c r="AQ303" i="1"/>
  <c r="AV303" i="1" s="1"/>
  <c r="AQ304" i="1"/>
  <c r="AV304" i="1" s="1"/>
  <c r="AQ305" i="1"/>
  <c r="AV305" i="1" s="1"/>
  <c r="AQ306" i="1"/>
  <c r="AV306" i="1" s="1"/>
  <c r="AQ307" i="1"/>
  <c r="AV307" i="1" s="1"/>
  <c r="AQ308" i="1"/>
  <c r="AV308" i="1" s="1"/>
  <c r="AQ309" i="1"/>
  <c r="AV309" i="1" s="1"/>
  <c r="AQ310" i="1"/>
  <c r="AV310" i="1" s="1"/>
  <c r="AQ311" i="1"/>
  <c r="AV311" i="1" s="1"/>
  <c r="AQ312" i="1"/>
  <c r="AV312" i="1" s="1"/>
  <c r="AX312" i="1" s="1"/>
  <c r="AQ313" i="1"/>
  <c r="AV313" i="1" s="1"/>
  <c r="AQ314" i="1"/>
  <c r="AV314" i="1" s="1"/>
  <c r="AQ315" i="1"/>
  <c r="AV315" i="1" s="1"/>
  <c r="AQ316" i="1"/>
  <c r="AV316" i="1" s="1"/>
  <c r="AQ317" i="1"/>
  <c r="AV317" i="1" s="1"/>
  <c r="AX317" i="1" s="1"/>
  <c r="AQ318" i="1"/>
  <c r="AV318" i="1" s="1"/>
  <c r="AQ319" i="1"/>
  <c r="AV319" i="1" s="1"/>
  <c r="AQ320" i="1"/>
  <c r="AV320" i="1" s="1"/>
  <c r="AQ321" i="1"/>
  <c r="AV321" i="1" s="1"/>
  <c r="AQ322" i="1"/>
  <c r="AV322" i="1" s="1"/>
  <c r="AQ323" i="1"/>
  <c r="AV323" i="1" s="1"/>
  <c r="AQ324" i="1"/>
  <c r="AV324" i="1" s="1"/>
  <c r="AQ325" i="1"/>
  <c r="AV325" i="1" s="1"/>
  <c r="AX325" i="1" s="1"/>
  <c r="AQ326" i="1"/>
  <c r="AV326" i="1" s="1"/>
  <c r="AQ327" i="1"/>
  <c r="AV327" i="1" s="1"/>
  <c r="AQ328" i="1"/>
  <c r="AV328" i="1" s="1"/>
  <c r="AQ329" i="1"/>
  <c r="AV329" i="1" s="1"/>
  <c r="AQ330" i="1"/>
  <c r="AV330" i="1" s="1"/>
  <c r="AQ331" i="1"/>
  <c r="AV331" i="1" s="1"/>
  <c r="AQ332" i="1"/>
  <c r="AV332" i="1" s="1"/>
  <c r="AX332" i="1" s="1"/>
  <c r="AQ333" i="1"/>
  <c r="AV333" i="1" s="1"/>
  <c r="AX333" i="1" s="1"/>
  <c r="AQ334" i="1"/>
  <c r="AV334" i="1" s="1"/>
  <c r="AX334" i="1" s="1"/>
  <c r="AQ335" i="1"/>
  <c r="AV335" i="1" s="1"/>
  <c r="AQ336" i="1"/>
  <c r="AV336" i="1" s="1"/>
  <c r="AX336" i="1" s="1"/>
  <c r="AQ337" i="1"/>
  <c r="AV337" i="1" s="1"/>
  <c r="AQ338" i="1"/>
  <c r="AV338" i="1" s="1"/>
  <c r="AQ339" i="1"/>
  <c r="AV339" i="1" s="1"/>
  <c r="AX339" i="1" s="1"/>
  <c r="AQ340" i="1"/>
  <c r="AV340" i="1" s="1"/>
  <c r="AQ341" i="1"/>
  <c r="AV341" i="1" s="1"/>
  <c r="AQ342" i="1"/>
  <c r="AV342" i="1" s="1"/>
  <c r="AQ343" i="1"/>
  <c r="AV343" i="1" s="1"/>
  <c r="AX343" i="1" s="1"/>
  <c r="AQ344" i="1"/>
  <c r="AV344" i="1" s="1"/>
  <c r="AX344" i="1" s="1"/>
  <c r="AQ345" i="1"/>
  <c r="AV345" i="1" s="1"/>
  <c r="AX345" i="1" s="1"/>
  <c r="AQ346" i="1"/>
  <c r="AV346" i="1" s="1"/>
  <c r="AQ347" i="1"/>
  <c r="AV347" i="1" s="1"/>
  <c r="AQ348" i="1"/>
  <c r="AV348" i="1" s="1"/>
  <c r="AQ349" i="1"/>
  <c r="AV349" i="1" s="1"/>
  <c r="AQ350" i="1"/>
  <c r="AV350" i="1" s="1"/>
  <c r="AQ351" i="1"/>
  <c r="AV351" i="1" s="1"/>
  <c r="AX351" i="1" s="1"/>
  <c r="AQ352" i="1"/>
  <c r="AV352" i="1" s="1"/>
  <c r="AX352" i="1" s="1"/>
  <c r="AQ353" i="1"/>
  <c r="AV353" i="1" s="1"/>
  <c r="AQ354" i="1"/>
  <c r="AV354" i="1" s="1"/>
  <c r="AQ355" i="1"/>
  <c r="AV355" i="1" s="1"/>
  <c r="AQ356" i="1"/>
  <c r="AV356" i="1" s="1"/>
  <c r="AQ357" i="1"/>
  <c r="AV357" i="1" s="1"/>
  <c r="AQ358" i="1"/>
  <c r="AV358" i="1" s="1"/>
  <c r="AQ359" i="1"/>
  <c r="AV359" i="1" s="1"/>
  <c r="AQ360" i="1"/>
  <c r="AV360" i="1" s="1"/>
  <c r="AQ361" i="1"/>
  <c r="AV361" i="1" s="1"/>
  <c r="AQ362" i="1"/>
  <c r="AV362" i="1" s="1"/>
  <c r="AQ363" i="1"/>
  <c r="AV363" i="1" s="1"/>
  <c r="AQ364" i="1"/>
  <c r="AV364" i="1" s="1"/>
  <c r="AQ365" i="1"/>
  <c r="AV365" i="1" s="1"/>
  <c r="AQ366" i="1"/>
  <c r="AV366" i="1" s="1"/>
  <c r="AQ367" i="1"/>
  <c r="AV367" i="1" s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Q276" i="1"/>
  <c r="AV276" i="1" s="1"/>
  <c r="AX276" i="1" s="1"/>
  <c r="AQ277" i="1"/>
  <c r="AV277" i="1" s="1"/>
  <c r="AX277" i="1" s="1"/>
  <c r="AQ278" i="1"/>
  <c r="AV278" i="1" s="1"/>
  <c r="AQ279" i="1"/>
  <c r="AV279" i="1" s="1"/>
  <c r="AQ280" i="1"/>
  <c r="AV280" i="1" s="1"/>
  <c r="AQ281" i="1"/>
  <c r="AV281" i="1" s="1"/>
  <c r="AX281" i="1" s="1"/>
  <c r="AQ282" i="1"/>
  <c r="AV282" i="1" s="1"/>
  <c r="AQ283" i="1"/>
  <c r="AV283" i="1" s="1"/>
  <c r="AQ284" i="1"/>
  <c r="AV284" i="1" s="1"/>
  <c r="AQ285" i="1"/>
  <c r="AV285" i="1" s="1"/>
  <c r="AX285" i="1" s="1"/>
  <c r="AQ286" i="1"/>
  <c r="AV286" i="1" s="1"/>
  <c r="AQ287" i="1"/>
  <c r="AV287" i="1" s="1"/>
  <c r="AQ288" i="1"/>
  <c r="AV288" i="1" s="1"/>
  <c r="AQ289" i="1"/>
  <c r="AV289" i="1" s="1"/>
  <c r="AQ290" i="1"/>
  <c r="AV290" i="1" s="1"/>
  <c r="AQ291" i="1"/>
  <c r="AV291" i="1" s="1"/>
  <c r="AQ292" i="1"/>
  <c r="AV292" i="1" s="1"/>
  <c r="AQ293" i="1"/>
  <c r="AV293" i="1" s="1"/>
  <c r="AQ294" i="1"/>
  <c r="AV294" i="1" s="1"/>
  <c r="AX294" i="1" s="1"/>
  <c r="AQ295" i="1"/>
  <c r="AV295" i="1" s="1"/>
  <c r="AQ296" i="1"/>
  <c r="AV296" i="1" s="1"/>
  <c r="AQ297" i="1"/>
  <c r="AV297" i="1" s="1"/>
  <c r="AQ298" i="1"/>
  <c r="AV298" i="1" s="1"/>
  <c r="AQ299" i="1"/>
  <c r="AV299" i="1" s="1"/>
  <c r="AQ300" i="1"/>
  <c r="AV300" i="1" s="1"/>
  <c r="AQ301" i="1"/>
  <c r="AV301" i="1" s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J3" i="4"/>
  <c r="K3" i="4"/>
  <c r="L3" i="4"/>
  <c r="M3" i="4"/>
  <c r="N3" i="4"/>
  <c r="O3" i="4"/>
  <c r="P3" i="4"/>
  <c r="Q3" i="4"/>
  <c r="R3" i="4"/>
  <c r="S3" i="4"/>
  <c r="T3" i="4"/>
  <c r="I3" i="4"/>
  <c r="AX320" i="1" l="1"/>
  <c r="AX296" i="1"/>
  <c r="AX947" i="1"/>
  <c r="AX652" i="1"/>
  <c r="AX854" i="1"/>
  <c r="AW980" i="1"/>
  <c r="AW447" i="1"/>
  <c r="AX670" i="1"/>
  <c r="AX533" i="1"/>
  <c r="AW1083" i="1"/>
  <c r="AW1051" i="1"/>
  <c r="AX1051" i="1"/>
  <c r="AW586" i="1"/>
  <c r="AX586" i="1"/>
  <c r="AX487" i="1"/>
  <c r="AX1017" i="1"/>
  <c r="AW1017" i="1"/>
  <c r="AX639" i="1"/>
  <c r="AW639" i="1"/>
  <c r="AX583" i="1"/>
  <c r="AW583" i="1"/>
  <c r="AW834" i="1"/>
  <c r="AX834" i="1"/>
  <c r="AW880" i="1"/>
  <c r="AX880" i="1"/>
  <c r="AX491" i="1"/>
  <c r="AX1078" i="1"/>
  <c r="AX706" i="1"/>
  <c r="AW706" i="1"/>
  <c r="AW939" i="1"/>
  <c r="AX939" i="1"/>
  <c r="AW559" i="1"/>
  <c r="AX559" i="1"/>
  <c r="AW808" i="1"/>
  <c r="AX808" i="1"/>
  <c r="AW869" i="1"/>
  <c r="AX869" i="1"/>
  <c r="AX960" i="1"/>
  <c r="AW960" i="1"/>
  <c r="AW1007" i="1"/>
  <c r="AX1007" i="1"/>
  <c r="AW1005" i="1"/>
  <c r="AX1005" i="1"/>
  <c r="AX710" i="1"/>
  <c r="AW710" i="1"/>
  <c r="AX928" i="1"/>
  <c r="AW928" i="1"/>
  <c r="AW814" i="1"/>
  <c r="AX814" i="1"/>
  <c r="AW699" i="1"/>
  <c r="AX699" i="1"/>
  <c r="AW935" i="1"/>
  <c r="AX935" i="1"/>
  <c r="AX1042" i="1"/>
  <c r="AW1042" i="1"/>
  <c r="AX627" i="1"/>
  <c r="AW627" i="1"/>
  <c r="AW732" i="1"/>
  <c r="AX732" i="1"/>
  <c r="AX762" i="1"/>
  <c r="AW548" i="1"/>
  <c r="AX548" i="1"/>
  <c r="AX1031" i="1"/>
  <c r="AX421" i="1"/>
  <c r="AX1045" i="1"/>
  <c r="AX729" i="1"/>
  <c r="AW729" i="1"/>
  <c r="AX956" i="1"/>
  <c r="AW956" i="1"/>
  <c r="AX957" i="1"/>
  <c r="AW957" i="1"/>
  <c r="AW1094" i="1"/>
  <c r="AX1094" i="1"/>
  <c r="AX728" i="1"/>
  <c r="AW728" i="1"/>
  <c r="AW891" i="1"/>
  <c r="AX891" i="1"/>
  <c r="AX733" i="1"/>
  <c r="AW733" i="1"/>
  <c r="AW961" i="1"/>
  <c r="AX961" i="1"/>
  <c r="AW653" i="1"/>
  <c r="AX653" i="1"/>
  <c r="AW1093" i="1"/>
  <c r="AX1093" i="1"/>
  <c r="AX1057" i="1"/>
  <c r="AW1057" i="1"/>
  <c r="AX506" i="1"/>
  <c r="AX646" i="1"/>
  <c r="AX784" i="1"/>
  <c r="AW784" i="1"/>
  <c r="AX616" i="1"/>
  <c r="AW616" i="1"/>
  <c r="AX690" i="1"/>
  <c r="AX821" i="1"/>
  <c r="AW821" i="1"/>
  <c r="AX576" i="1"/>
  <c r="AW596" i="1"/>
  <c r="AX596" i="1"/>
  <c r="AW657" i="1"/>
  <c r="AX657" i="1"/>
  <c r="AX863" i="1"/>
  <c r="AW863" i="1"/>
  <c r="AX568" i="1"/>
  <c r="AW568" i="1"/>
  <c r="AX523" i="1"/>
  <c r="AW523" i="1"/>
  <c r="AX618" i="1"/>
  <c r="AW618" i="1"/>
  <c r="AX585" i="1"/>
  <c r="AW585" i="1"/>
  <c r="AX1035" i="1"/>
  <c r="AW1035" i="1"/>
  <c r="AX991" i="1"/>
  <c r="AW991" i="1"/>
  <c r="AX1036" i="1"/>
  <c r="AW1036" i="1"/>
  <c r="AX560" i="1"/>
  <c r="AW560" i="1"/>
  <c r="AX984" i="1"/>
  <c r="AW861" i="1"/>
  <c r="AX861" i="1"/>
  <c r="AX303" i="1"/>
  <c r="AX841" i="1"/>
  <c r="AW841" i="1"/>
  <c r="AX833" i="1"/>
  <c r="AW833" i="1"/>
  <c r="AW418" i="1"/>
  <c r="AX546" i="1"/>
  <c r="AW969" i="1"/>
  <c r="AX535" i="1"/>
  <c r="AX504" i="1"/>
  <c r="AX1098" i="1"/>
  <c r="AX922" i="1"/>
  <c r="AX374" i="1"/>
  <c r="AW446" i="1"/>
  <c r="AX978" i="1"/>
  <c r="AW376" i="1"/>
  <c r="AW771" i="1"/>
  <c r="AX990" i="1"/>
  <c r="AX628" i="1"/>
  <c r="AX412" i="1"/>
  <c r="AX714" i="1"/>
  <c r="AX921" i="1"/>
  <c r="AW558" i="1"/>
  <c r="AX918" i="1"/>
  <c r="AX1056" i="1"/>
  <c r="AX1106" i="1"/>
  <c r="AW718" i="1"/>
  <c r="AX609" i="1"/>
  <c r="AX737" i="1"/>
  <c r="AX422" i="1"/>
  <c r="AW537" i="1"/>
  <c r="AX438" i="1"/>
  <c r="AW932" i="1"/>
  <c r="AW870" i="1"/>
  <c r="AX1068" i="1"/>
  <c r="AX369" i="1"/>
  <c r="AW642" i="1"/>
  <c r="AW493" i="1"/>
  <c r="AX309" i="1"/>
  <c r="AX521" i="1"/>
  <c r="AX882" i="1"/>
  <c r="AX797" i="1"/>
  <c r="AX886" i="1"/>
  <c r="AX543" i="1"/>
  <c r="AX300" i="1"/>
  <c r="AW607" i="1"/>
  <c r="AX607" i="1"/>
  <c r="AW241" i="1"/>
  <c r="AW420" i="1"/>
  <c r="AX420" i="1"/>
  <c r="AW397" i="1"/>
  <c r="AX397" i="1"/>
  <c r="AW752" i="1"/>
  <c r="AX752" i="1"/>
  <c r="AW682" i="1"/>
  <c r="AX682" i="1"/>
  <c r="AW721" i="1"/>
  <c r="AX721" i="1"/>
  <c r="AW723" i="1"/>
  <c r="AX723" i="1"/>
  <c r="AW540" i="1"/>
  <c r="AX540" i="1"/>
  <c r="AW203" i="1"/>
  <c r="AW800" i="1"/>
  <c r="AX800" i="1"/>
  <c r="AW877" i="1"/>
  <c r="AX877" i="1"/>
  <c r="AW933" i="1"/>
  <c r="AX933" i="1"/>
  <c r="AW954" i="1"/>
  <c r="AX954" i="1"/>
  <c r="AW483" i="1"/>
  <c r="AX483" i="1"/>
  <c r="AW50" i="1"/>
  <c r="AW346" i="1"/>
  <c r="AX346" i="1"/>
  <c r="AW358" i="1"/>
  <c r="AX358" i="1"/>
  <c r="AW1075" i="1"/>
  <c r="AX1075" i="1"/>
  <c r="AW1010" i="1"/>
  <c r="AX1010" i="1"/>
  <c r="AW138" i="1"/>
  <c r="AW331" i="1"/>
  <c r="AX331" i="1"/>
  <c r="AW490" i="1"/>
  <c r="AX490" i="1"/>
  <c r="AW430" i="1"/>
  <c r="AX430" i="1"/>
  <c r="AW456" i="1"/>
  <c r="AX456" i="1"/>
  <c r="AW783" i="1"/>
  <c r="AX783" i="1"/>
  <c r="AW889" i="1"/>
  <c r="AX889" i="1"/>
  <c r="AW556" i="1"/>
  <c r="AX556" i="1"/>
  <c r="AW492" i="1"/>
  <c r="AX492" i="1"/>
  <c r="AW1054" i="1"/>
  <c r="AX1054" i="1"/>
  <c r="AW375" i="1"/>
  <c r="AX375" i="1"/>
  <c r="AW1072" i="1"/>
  <c r="AX1072" i="1"/>
  <c r="AW340" i="1"/>
  <c r="AX340" i="1"/>
  <c r="AW1053" i="1"/>
  <c r="AX1053" i="1"/>
  <c r="AW424" i="1"/>
  <c r="AX424" i="1"/>
  <c r="AW766" i="1"/>
  <c r="AX766" i="1"/>
  <c r="AW65" i="1"/>
  <c r="AW27" i="1"/>
  <c r="AW66" i="1"/>
  <c r="AW39" i="1"/>
  <c r="AW63" i="1"/>
  <c r="AW781" i="1"/>
  <c r="AX781" i="1"/>
  <c r="AW736" i="1"/>
  <c r="AX736" i="1"/>
  <c r="AW541" i="1"/>
  <c r="AX541" i="1"/>
  <c r="AW634" i="1"/>
  <c r="AX634" i="1"/>
  <c r="AW665" i="1"/>
  <c r="AX665" i="1"/>
  <c r="AW664" i="1"/>
  <c r="AX664" i="1"/>
  <c r="AW707" i="1"/>
  <c r="AX707" i="1"/>
  <c r="AW661" i="1"/>
  <c r="AX661" i="1"/>
  <c r="AW687" i="1"/>
  <c r="AX687" i="1"/>
  <c r="AW545" i="1"/>
  <c r="AX545" i="1"/>
  <c r="AW528" i="1"/>
  <c r="AX528" i="1"/>
  <c r="AW764" i="1"/>
  <c r="AX764" i="1"/>
  <c r="AW147" i="1"/>
  <c r="AW72" i="1"/>
  <c r="AW855" i="1"/>
  <c r="AX855" i="1"/>
  <c r="AW818" i="1"/>
  <c r="AX818" i="1"/>
  <c r="AW802" i="1"/>
  <c r="AX802" i="1"/>
  <c r="AW923" i="1"/>
  <c r="AX923" i="1"/>
  <c r="AW964" i="1"/>
  <c r="AX964" i="1"/>
  <c r="AW900" i="1"/>
  <c r="AX900" i="1"/>
  <c r="AW942" i="1"/>
  <c r="AX942" i="1"/>
  <c r="AW809" i="1"/>
  <c r="AX809" i="1"/>
  <c r="AW283" i="1"/>
  <c r="AX283" i="1"/>
  <c r="AW363" i="1"/>
  <c r="AX363" i="1"/>
  <c r="AW321" i="1"/>
  <c r="AX321" i="1"/>
  <c r="AW98" i="1"/>
  <c r="AW205" i="1"/>
  <c r="AW52" i="1"/>
  <c r="AW457" i="1"/>
  <c r="AX457" i="1"/>
  <c r="AW1107" i="1"/>
  <c r="AX1107" i="1"/>
  <c r="AW1090" i="1"/>
  <c r="AX1090" i="1"/>
  <c r="AW1064" i="1"/>
  <c r="AX1064" i="1"/>
  <c r="AW1048" i="1"/>
  <c r="AX1048" i="1"/>
  <c r="AW1097" i="1"/>
  <c r="AX1097" i="1"/>
  <c r="AW145" i="1"/>
  <c r="AW235" i="1"/>
  <c r="AW149" i="1"/>
  <c r="AW262" i="1"/>
  <c r="AW23" i="1"/>
  <c r="AW315" i="1"/>
  <c r="AX315" i="1"/>
  <c r="AW501" i="1"/>
  <c r="AX501" i="1"/>
  <c r="AW47" i="1"/>
  <c r="AW48" i="1"/>
  <c r="AW359" i="1"/>
  <c r="AX359" i="1"/>
  <c r="AW890" i="1"/>
  <c r="AX890" i="1"/>
  <c r="AW812" i="1"/>
  <c r="AX812" i="1"/>
  <c r="AW9" i="1"/>
  <c r="AW859" i="1"/>
  <c r="AX859" i="1"/>
  <c r="AW45" i="1"/>
  <c r="AW719" i="1"/>
  <c r="AX719" i="1"/>
  <c r="AW1088" i="1"/>
  <c r="AX1088" i="1"/>
  <c r="AW232" i="1"/>
  <c r="AW1086" i="1"/>
  <c r="AX1086" i="1"/>
  <c r="AW206" i="1"/>
  <c r="AW806" i="1"/>
  <c r="AX806" i="1"/>
  <c r="AW361" i="1"/>
  <c r="AX361" i="1"/>
  <c r="AW872" i="1"/>
  <c r="AX872" i="1"/>
  <c r="AW89" i="1"/>
  <c r="AW92" i="1"/>
  <c r="AW372" i="1"/>
  <c r="AX372" i="1"/>
  <c r="AW329" i="1"/>
  <c r="AX329" i="1"/>
  <c r="AW284" i="1"/>
  <c r="AX284" i="1"/>
  <c r="AW753" i="1"/>
  <c r="AX753" i="1"/>
  <c r="AW572" i="1"/>
  <c r="AX572" i="1"/>
  <c r="AW667" i="1"/>
  <c r="AX667" i="1"/>
  <c r="AW696" i="1"/>
  <c r="AX696" i="1"/>
  <c r="AW701" i="1"/>
  <c r="AX701" i="1"/>
  <c r="AW602" i="1"/>
  <c r="AX602" i="1"/>
  <c r="AW382" i="1"/>
  <c r="AX382" i="1"/>
  <c r="AW496" i="1"/>
  <c r="AX496" i="1"/>
  <c r="AW975" i="1"/>
  <c r="AX975" i="1"/>
  <c r="AW920" i="1"/>
  <c r="AX920" i="1"/>
  <c r="AW885" i="1"/>
  <c r="AX885" i="1"/>
  <c r="AW988" i="1"/>
  <c r="AX988" i="1"/>
  <c r="AW280" i="1"/>
  <c r="AX280" i="1"/>
  <c r="AW423" i="1"/>
  <c r="AX423" i="1"/>
  <c r="AW435" i="1"/>
  <c r="AX435" i="1"/>
  <c r="AW1091" i="1"/>
  <c r="AX1091" i="1"/>
  <c r="AW1069" i="1"/>
  <c r="AX1069" i="1"/>
  <c r="AW995" i="1"/>
  <c r="AX995" i="1"/>
  <c r="AW461" i="1"/>
  <c r="AX461" i="1"/>
  <c r="AW441" i="1"/>
  <c r="AX441" i="1"/>
  <c r="AW481" i="1"/>
  <c r="AX481" i="1"/>
  <c r="AW387" i="1"/>
  <c r="AX387" i="1"/>
  <c r="AW102" i="1"/>
  <c r="AW865" i="1"/>
  <c r="AX865" i="1"/>
  <c r="AW150" i="1"/>
  <c r="AW198" i="1"/>
  <c r="AW353" i="1"/>
  <c r="AX353" i="1"/>
  <c r="AW255" i="1"/>
  <c r="AW462" i="1"/>
  <c r="AX462" i="1"/>
  <c r="AW267" i="1"/>
  <c r="AW291" i="1"/>
  <c r="AX291" i="1"/>
  <c r="AW702" i="1"/>
  <c r="AX702" i="1"/>
  <c r="AW705" i="1"/>
  <c r="AX705" i="1"/>
  <c r="AW778" i="1"/>
  <c r="AX778" i="1"/>
  <c r="AW601" i="1"/>
  <c r="AX601" i="1"/>
  <c r="AW551" i="1"/>
  <c r="AX551" i="1"/>
  <c r="AW755" i="1"/>
  <c r="AX755" i="1"/>
  <c r="AW677" i="1"/>
  <c r="AX677" i="1"/>
  <c r="AW591" i="1"/>
  <c r="AX591" i="1"/>
  <c r="AW658" i="1"/>
  <c r="AX658" i="1"/>
  <c r="AW531" i="1"/>
  <c r="AX531" i="1"/>
  <c r="AW681" i="1"/>
  <c r="AX681" i="1"/>
  <c r="AW716" i="1"/>
  <c r="AX716" i="1"/>
  <c r="AW159" i="1"/>
  <c r="AW53" i="1"/>
  <c r="AW798" i="1"/>
  <c r="AX798" i="1"/>
  <c r="AW832" i="1"/>
  <c r="AX832" i="1"/>
  <c r="AW823" i="1"/>
  <c r="AX823" i="1"/>
  <c r="AW986" i="1"/>
  <c r="AX986" i="1"/>
  <c r="AW816" i="1"/>
  <c r="AX816" i="1"/>
  <c r="AW916" i="1"/>
  <c r="AX916" i="1"/>
  <c r="AW930" i="1"/>
  <c r="AX930" i="1"/>
  <c r="AW836" i="1"/>
  <c r="AX836" i="1"/>
  <c r="AW160" i="1"/>
  <c r="AW34" i="1"/>
  <c r="AW46" i="1"/>
  <c r="AW31" i="1"/>
  <c r="AW263" i="1"/>
  <c r="AW67" i="1"/>
  <c r="AW275" i="1"/>
  <c r="AW1015" i="1"/>
  <c r="AX1015" i="1"/>
  <c r="AW1000" i="1"/>
  <c r="AX1000" i="1"/>
  <c r="AW1079" i="1"/>
  <c r="AX1079" i="1"/>
  <c r="AW1067" i="1"/>
  <c r="AX1067" i="1"/>
  <c r="AW1002" i="1"/>
  <c r="AX1002" i="1"/>
  <c r="AW261" i="1"/>
  <c r="AW310" i="1"/>
  <c r="AX310" i="1"/>
  <c r="AW6" i="1"/>
  <c r="AW170" i="1"/>
  <c r="AW328" i="1"/>
  <c r="AX328" i="1"/>
  <c r="AW268" i="1"/>
  <c r="AW390" i="1"/>
  <c r="AX390" i="1"/>
  <c r="AW230" i="1"/>
  <c r="AW25" i="1"/>
  <c r="AW161" i="1"/>
  <c r="AW68" i="1"/>
  <c r="AW643" i="1"/>
  <c r="AX643" i="1"/>
  <c r="AW142" i="1"/>
  <c r="AW686" i="1"/>
  <c r="AX686" i="1"/>
  <c r="AW178" i="1"/>
  <c r="AW171" i="1"/>
  <c r="AW1037" i="1"/>
  <c r="AX1037" i="1"/>
  <c r="AW80" i="1"/>
  <c r="AW1071" i="1"/>
  <c r="AX1071" i="1"/>
  <c r="AW316" i="1"/>
  <c r="AX316" i="1"/>
  <c r="AW966" i="1"/>
  <c r="AX966" i="1"/>
  <c r="AW464" i="1"/>
  <c r="AX464" i="1"/>
  <c r="AW864" i="1"/>
  <c r="AX864" i="1"/>
  <c r="AW229" i="1"/>
  <c r="AW1076" i="1"/>
  <c r="AX1076" i="1"/>
  <c r="AW64" i="1"/>
  <c r="AW623" i="1"/>
  <c r="AX623" i="1"/>
  <c r="AW911" i="1"/>
  <c r="AX911" i="1"/>
  <c r="AW503" i="1"/>
  <c r="AX503" i="1"/>
  <c r="AW176" i="1"/>
  <c r="AW485" i="1"/>
  <c r="AX485" i="1"/>
  <c r="AW772" i="1"/>
  <c r="AX772" i="1"/>
  <c r="AW896" i="1"/>
  <c r="AX896" i="1"/>
  <c r="AW282" i="1"/>
  <c r="AX282" i="1"/>
  <c r="AW215" i="1"/>
  <c r="AW24" i="1"/>
  <c r="AW748" i="1"/>
  <c r="AX748" i="1"/>
  <c r="AW562" i="1"/>
  <c r="AX562" i="1"/>
  <c r="AW697" i="1"/>
  <c r="AX697" i="1"/>
  <c r="AW484" i="1"/>
  <c r="AX484" i="1"/>
  <c r="AW919" i="1"/>
  <c r="AX919" i="1"/>
  <c r="AW901" i="1"/>
  <c r="AX901" i="1"/>
  <c r="AW789" i="1"/>
  <c r="AX789" i="1"/>
  <c r="AW810" i="1"/>
  <c r="AX810" i="1"/>
  <c r="AW893" i="1"/>
  <c r="AX893" i="1"/>
  <c r="AW926" i="1"/>
  <c r="AX926" i="1"/>
  <c r="AW402" i="1"/>
  <c r="AX402" i="1"/>
  <c r="AW251" i="1"/>
  <c r="AW367" i="1"/>
  <c r="AX367" i="1"/>
  <c r="AW470" i="1"/>
  <c r="AX470" i="1"/>
  <c r="AW439" i="1"/>
  <c r="AX439" i="1"/>
  <c r="AW199" i="1"/>
  <c r="AW1108" i="1"/>
  <c r="AX1108" i="1"/>
  <c r="AW1013" i="1"/>
  <c r="AX1013" i="1"/>
  <c r="AW1050" i="1"/>
  <c r="AX1050" i="1"/>
  <c r="AW1019" i="1"/>
  <c r="AX1019" i="1"/>
  <c r="AW1026" i="1"/>
  <c r="AX1026" i="1"/>
  <c r="AW395" i="1"/>
  <c r="AX395" i="1"/>
  <c r="AW29" i="1"/>
  <c r="AW111" i="1"/>
  <c r="AW384" i="1"/>
  <c r="AX384" i="1"/>
  <c r="AW454" i="1"/>
  <c r="AX454" i="1"/>
  <c r="AW480" i="1"/>
  <c r="AX480" i="1"/>
  <c r="AW304" i="1"/>
  <c r="AX304" i="1"/>
  <c r="AW460" i="1"/>
  <c r="AX460" i="1"/>
  <c r="AW463" i="1"/>
  <c r="AX463" i="1"/>
  <c r="AW225" i="1"/>
  <c r="AW154" i="1"/>
  <c r="AW700" i="1"/>
  <c r="AX700" i="1"/>
  <c r="AW763" i="1"/>
  <c r="AX763" i="1"/>
  <c r="AW1043" i="1"/>
  <c r="AX1043" i="1"/>
  <c r="AW56" i="1"/>
  <c r="AW949" i="1"/>
  <c r="AX949" i="1"/>
  <c r="AW105" i="1"/>
  <c r="AW888" i="1"/>
  <c r="AX888" i="1"/>
  <c r="AW79" i="1"/>
  <c r="AW508" i="1"/>
  <c r="AX508" i="1"/>
  <c r="AW612" i="1"/>
  <c r="AX612" i="1"/>
  <c r="AW95" i="1"/>
  <c r="AW825" i="1"/>
  <c r="AX825" i="1"/>
  <c r="AW139" i="1"/>
  <c r="AW578" i="1"/>
  <c r="AX578" i="1"/>
  <c r="AW848" i="1"/>
  <c r="AX848" i="1"/>
  <c r="AW407" i="1"/>
  <c r="AX407" i="1"/>
  <c r="AW813" i="1"/>
  <c r="AX813" i="1"/>
  <c r="AW637" i="1"/>
  <c r="AX637" i="1"/>
  <c r="AW796" i="1"/>
  <c r="AX796" i="1"/>
  <c r="AW112" i="1"/>
  <c r="AW141" i="1"/>
  <c r="AW18" i="1"/>
  <c r="AW542" i="1"/>
  <c r="AX542" i="1"/>
  <c r="AW958" i="1"/>
  <c r="AX958" i="1"/>
  <c r="AW318" i="1"/>
  <c r="AX318" i="1"/>
  <c r="AW694" i="1"/>
  <c r="AX694" i="1"/>
  <c r="AW648" i="1"/>
  <c r="AX648" i="1"/>
  <c r="AW650" i="1"/>
  <c r="AX650" i="1"/>
  <c r="AW950" i="1"/>
  <c r="AX950" i="1"/>
  <c r="AW985" i="1"/>
  <c r="AX985" i="1"/>
  <c r="AW934" i="1"/>
  <c r="AX934" i="1"/>
  <c r="AW904" i="1"/>
  <c r="AX904" i="1"/>
  <c r="AW805" i="1"/>
  <c r="AX805" i="1"/>
  <c r="AW837" i="1"/>
  <c r="AX837" i="1"/>
  <c r="AW897" i="1"/>
  <c r="AX897" i="1"/>
  <c r="AW843" i="1"/>
  <c r="AX843" i="1"/>
  <c r="AW278" i="1"/>
  <c r="AX278" i="1"/>
  <c r="AW467" i="1"/>
  <c r="AX467" i="1"/>
  <c r="AW289" i="1"/>
  <c r="AX289" i="1"/>
  <c r="AW475" i="1"/>
  <c r="AX475" i="1"/>
  <c r="AW349" i="1"/>
  <c r="AX349" i="1"/>
  <c r="AW341" i="1"/>
  <c r="AX341" i="1"/>
  <c r="AW1101" i="1"/>
  <c r="AX1101" i="1"/>
  <c r="AW1023" i="1"/>
  <c r="AX1023" i="1"/>
  <c r="AW1016" i="1"/>
  <c r="AX1016" i="1"/>
  <c r="AW1047" i="1"/>
  <c r="AX1047" i="1"/>
  <c r="AW1104" i="1"/>
  <c r="AX1104" i="1"/>
  <c r="AW208" i="1"/>
  <c r="AW307" i="1"/>
  <c r="AX307" i="1"/>
  <c r="AW172" i="1"/>
  <c r="AW428" i="1"/>
  <c r="AX428" i="1"/>
  <c r="AW163" i="1"/>
  <c r="AW103" i="1"/>
  <c r="AW5" i="1"/>
  <c r="AW466" i="1"/>
  <c r="AX466" i="1"/>
  <c r="AW264" i="1"/>
  <c r="AW221" i="1"/>
  <c r="AW166" i="1"/>
  <c r="AW622" i="1"/>
  <c r="AX622" i="1"/>
  <c r="AW691" i="1"/>
  <c r="AX691" i="1"/>
  <c r="AW883" i="1"/>
  <c r="AX883" i="1"/>
  <c r="AW175" i="1"/>
  <c r="AW746" i="1"/>
  <c r="AX746" i="1"/>
  <c r="AW274" i="1"/>
  <c r="AW573" i="1"/>
  <c r="AX573" i="1"/>
  <c r="AW189" i="1"/>
  <c r="AW626" i="1"/>
  <c r="AX626" i="1"/>
  <c r="AW619" i="1"/>
  <c r="AX619" i="1"/>
  <c r="AW974" i="1"/>
  <c r="AX974" i="1"/>
  <c r="AW192" i="1"/>
  <c r="AW625" i="1"/>
  <c r="AX625" i="1"/>
  <c r="AW450" i="1"/>
  <c r="AX450" i="1"/>
  <c r="AW979" i="1"/>
  <c r="AX979" i="1"/>
  <c r="AW410" i="1"/>
  <c r="AX410" i="1"/>
  <c r="AW214" i="1"/>
  <c r="AW342" i="1"/>
  <c r="AX342" i="1"/>
  <c r="AW200" i="1"/>
  <c r="AW132" i="1"/>
  <c r="AW590" i="1"/>
  <c r="AX590" i="1"/>
  <c r="AW645" i="1"/>
  <c r="AX645" i="1"/>
  <c r="AW840" i="1"/>
  <c r="AX840" i="1"/>
  <c r="AW360" i="1"/>
  <c r="AX360" i="1"/>
  <c r="AW1029" i="1"/>
  <c r="AX1029" i="1"/>
  <c r="AW437" i="1"/>
  <c r="AX437" i="1"/>
  <c r="AW514" i="1"/>
  <c r="AX514" i="1"/>
  <c r="AW7" i="1"/>
  <c r="AW356" i="1"/>
  <c r="AX356" i="1"/>
  <c r="AW597" i="1"/>
  <c r="AX597" i="1"/>
  <c r="AW201" i="1"/>
  <c r="AW803" i="1"/>
  <c r="AX803" i="1"/>
  <c r="AW297" i="1"/>
  <c r="AX297" i="1"/>
  <c r="AW775" i="1"/>
  <c r="AX775" i="1"/>
  <c r="AW532" i="1"/>
  <c r="AX532" i="1"/>
  <c r="AW912" i="1"/>
  <c r="AX912" i="1"/>
  <c r="AW231" i="1"/>
  <c r="AW688" i="1"/>
  <c r="AX688" i="1"/>
  <c r="AW539" i="1"/>
  <c r="AX539" i="1"/>
  <c r="AW507" i="1"/>
  <c r="AX507" i="1"/>
  <c r="AW970" i="1"/>
  <c r="AX970" i="1"/>
  <c r="AW427" i="1"/>
  <c r="AX427" i="1"/>
  <c r="AW250" i="1"/>
  <c r="AW476" i="1"/>
  <c r="AX476" i="1"/>
  <c r="AW505" i="1"/>
  <c r="AX505" i="1"/>
  <c r="AW522" i="1"/>
  <c r="AX522" i="1"/>
  <c r="AW666" i="1"/>
  <c r="AX666" i="1"/>
  <c r="AW695" i="1"/>
  <c r="AX695" i="1"/>
  <c r="AW678" i="1"/>
  <c r="AX678" i="1"/>
  <c r="AW773" i="1"/>
  <c r="AX773" i="1"/>
  <c r="AW759" i="1"/>
  <c r="AX759" i="1"/>
  <c r="AW758" i="1"/>
  <c r="AX758" i="1"/>
  <c r="AW636" i="1"/>
  <c r="AX636" i="1"/>
  <c r="AW453" i="1"/>
  <c r="AX453" i="1"/>
  <c r="AW598" i="1"/>
  <c r="AX598" i="1"/>
  <c r="AW41" i="1"/>
  <c r="AW968" i="1"/>
  <c r="AX968" i="1"/>
  <c r="AW793" i="1"/>
  <c r="AX793" i="1"/>
  <c r="AW791" i="1"/>
  <c r="AX791" i="1"/>
  <c r="AW785" i="1"/>
  <c r="AX785" i="1"/>
  <c r="AW965" i="1"/>
  <c r="AX965" i="1"/>
  <c r="AW917" i="1"/>
  <c r="AX917" i="1"/>
  <c r="AW838" i="1"/>
  <c r="AX838" i="1"/>
  <c r="AW849" i="1"/>
  <c r="AX849" i="1"/>
  <c r="AW913" i="1"/>
  <c r="AX913" i="1"/>
  <c r="AW907" i="1"/>
  <c r="AX907" i="1"/>
  <c r="AW257" i="1"/>
  <c r="AW1074" i="1"/>
  <c r="AX1074" i="1"/>
  <c r="AW210" i="1"/>
  <c r="AW234" i="1"/>
  <c r="AW222" i="1"/>
  <c r="AW433" i="1"/>
  <c r="AX433" i="1"/>
  <c r="AW1052" i="1"/>
  <c r="AX1052" i="1"/>
  <c r="AW1040" i="1"/>
  <c r="AX1040" i="1"/>
  <c r="AW1021" i="1"/>
  <c r="AX1021" i="1"/>
  <c r="AW1059" i="1"/>
  <c r="AX1059" i="1"/>
  <c r="AW327" i="1"/>
  <c r="AX327" i="1"/>
  <c r="AW425" i="1"/>
  <c r="AX425" i="1"/>
  <c r="AW49" i="1"/>
  <c r="AW216" i="1"/>
  <c r="AW265" i="1"/>
  <c r="AW434" i="1"/>
  <c r="AX434" i="1"/>
  <c r="AW337" i="1"/>
  <c r="AX337" i="1"/>
  <c r="AW473" i="1"/>
  <c r="AX473" i="1"/>
  <c r="AW128" i="1"/>
  <c r="AW299" i="1"/>
  <c r="AX299" i="1"/>
  <c r="AW237" i="1"/>
  <c r="AW87" i="1"/>
  <c r="AW75" i="1"/>
  <c r="AW123" i="1"/>
  <c r="AW981" i="1"/>
  <c r="AX981" i="1"/>
  <c r="AW246" i="1"/>
  <c r="AW614" i="1"/>
  <c r="AX614" i="1"/>
  <c r="AW443" i="1"/>
  <c r="AX443" i="1"/>
  <c r="AW630" i="1"/>
  <c r="AX630" i="1"/>
  <c r="AW442" i="1"/>
  <c r="AX442" i="1"/>
  <c r="AW651" i="1"/>
  <c r="AX651" i="1"/>
  <c r="AW741" i="1"/>
  <c r="AX741" i="1"/>
  <c r="AW857" i="1"/>
  <c r="AX857" i="1"/>
  <c r="AW584" i="1"/>
  <c r="AX584" i="1"/>
  <c r="AW518" i="1"/>
  <c r="AX518" i="1"/>
  <c r="AW846" i="1"/>
  <c r="AX846" i="1"/>
  <c r="AW474" i="1"/>
  <c r="AX474" i="1"/>
  <c r="AW1081" i="1"/>
  <c r="AX1081" i="1"/>
  <c r="AW362" i="1"/>
  <c r="AX362" i="1"/>
  <c r="AW641" i="1"/>
  <c r="AX641" i="1"/>
  <c r="AW403" i="1"/>
  <c r="AX403" i="1"/>
  <c r="AW951" i="1"/>
  <c r="AX951" i="1"/>
  <c r="AW458" i="1"/>
  <c r="AX458" i="1"/>
  <c r="AW536" i="1"/>
  <c r="AX536" i="1"/>
  <c r="AW684" i="1"/>
  <c r="AX684" i="1"/>
  <c r="AW906" i="1"/>
  <c r="AX906" i="1"/>
  <c r="AW2" i="1"/>
  <c r="AW1006" i="1"/>
  <c r="AX1006" i="1"/>
  <c r="AW179" i="1"/>
  <c r="AW649" i="1"/>
  <c r="AX649" i="1"/>
  <c r="AW635" i="1"/>
  <c r="AX635" i="1"/>
  <c r="AW727" i="1"/>
  <c r="AX727" i="1"/>
  <c r="AW660" i="1"/>
  <c r="AX660" i="1"/>
  <c r="AW973" i="1"/>
  <c r="AX973" i="1"/>
  <c r="AW330" i="1"/>
  <c r="AX330" i="1"/>
  <c r="AW777" i="1"/>
  <c r="AX777" i="1"/>
  <c r="AW530" i="1"/>
  <c r="AX530" i="1"/>
  <c r="AW520" i="1"/>
  <c r="AX520" i="1"/>
  <c r="AW549" i="1"/>
  <c r="AX549" i="1"/>
  <c r="AW500" i="1"/>
  <c r="AX500" i="1"/>
  <c r="AW60" i="1"/>
  <c r="AW640" i="1"/>
  <c r="AX640" i="1"/>
  <c r="AW415" i="1"/>
  <c r="AX415" i="1"/>
  <c r="AW386" i="1"/>
  <c r="AX386" i="1"/>
  <c r="AW313" i="1"/>
  <c r="AX313" i="1"/>
  <c r="AW478" i="1"/>
  <c r="AX478" i="1"/>
  <c r="AW100" i="1"/>
  <c r="AW604" i="1"/>
  <c r="AX604" i="1"/>
  <c r="AW738" i="1"/>
  <c r="AX738" i="1"/>
  <c r="AW704" i="1"/>
  <c r="AX704" i="1"/>
  <c r="AW776" i="1"/>
  <c r="AX776" i="1"/>
  <c r="AW599" i="1"/>
  <c r="AX599" i="1"/>
  <c r="AW679" i="1"/>
  <c r="AX679" i="1"/>
  <c r="AW662" i="1"/>
  <c r="AX662" i="1"/>
  <c r="AW761" i="1"/>
  <c r="AX761" i="1"/>
  <c r="AW711" i="1"/>
  <c r="AX711" i="1"/>
  <c r="AW734" i="1"/>
  <c r="AX734" i="1"/>
  <c r="AW600" i="1"/>
  <c r="AX600" i="1"/>
  <c r="AW477" i="1"/>
  <c r="AX477" i="1"/>
  <c r="AW526" i="1"/>
  <c r="AX526" i="1"/>
  <c r="AW377" i="1"/>
  <c r="AX377" i="1"/>
  <c r="AW909" i="1"/>
  <c r="AX909" i="1"/>
  <c r="AW839" i="1"/>
  <c r="AX839" i="1"/>
  <c r="AW847" i="1"/>
  <c r="AX847" i="1"/>
  <c r="AW801" i="1"/>
  <c r="AX801" i="1"/>
  <c r="AW971" i="1"/>
  <c r="AX971" i="1"/>
  <c r="AW963" i="1"/>
  <c r="AX963" i="1"/>
  <c r="AW868" i="1"/>
  <c r="AX868" i="1"/>
  <c r="AW867" i="1"/>
  <c r="AX867" i="1"/>
  <c r="AW952" i="1"/>
  <c r="AX952" i="1"/>
  <c r="AW946" i="1"/>
  <c r="AX946" i="1"/>
  <c r="AW319" i="1"/>
  <c r="AX319" i="1"/>
  <c r="AW1020" i="1"/>
  <c r="AX1020" i="1"/>
  <c r="AW308" i="1"/>
  <c r="AX308" i="1"/>
  <c r="AW33" i="1"/>
  <c r="AW368" i="1"/>
  <c r="AX368" i="1"/>
  <c r="AW488" i="1"/>
  <c r="AX488" i="1"/>
  <c r="AW1080" i="1"/>
  <c r="AX1080" i="1"/>
  <c r="AW1070" i="1"/>
  <c r="AX1070" i="1"/>
  <c r="AW1044" i="1"/>
  <c r="AX1044" i="1"/>
  <c r="AW1066" i="1"/>
  <c r="AX1066" i="1"/>
  <c r="AW109" i="1"/>
  <c r="AW306" i="1"/>
  <c r="AX306" i="1"/>
  <c r="AW326" i="1"/>
  <c r="AX326" i="1"/>
  <c r="AW413" i="1"/>
  <c r="AX413" i="1"/>
  <c r="AW286" i="1"/>
  <c r="AX286" i="1"/>
  <c r="AW153" i="1"/>
  <c r="AW489" i="1"/>
  <c r="AX489" i="1"/>
  <c r="AW302" i="1"/>
  <c r="AX302" i="1"/>
  <c r="AW416" i="1"/>
  <c r="AX416" i="1"/>
  <c r="AW212" i="1"/>
  <c r="AW8" i="1"/>
  <c r="AW1028" i="1"/>
  <c r="AX1028" i="1"/>
  <c r="AW452" i="1"/>
  <c r="AX452" i="1"/>
  <c r="AW1004" i="1"/>
  <c r="AX1004" i="1"/>
  <c r="AW204" i="1"/>
  <c r="AW948" i="1"/>
  <c r="AX948" i="1"/>
  <c r="AW93" i="1"/>
  <c r="AW760" i="1"/>
  <c r="AX760" i="1"/>
  <c r="AW680" i="1"/>
  <c r="AX680" i="1"/>
  <c r="AW557" i="1"/>
  <c r="AX557" i="1"/>
  <c r="AW517" i="1"/>
  <c r="AX517" i="1"/>
  <c r="AW624" i="1"/>
  <c r="AX624" i="1"/>
  <c r="AW366" i="1"/>
  <c r="AX366" i="1"/>
  <c r="AW740" i="1"/>
  <c r="AX740" i="1"/>
  <c r="AW644" i="1"/>
  <c r="AX644" i="1"/>
  <c r="AW401" i="1"/>
  <c r="AX401" i="1"/>
  <c r="AW844" i="1"/>
  <c r="AX844" i="1"/>
  <c r="AW931" i="1"/>
  <c r="AX931" i="1"/>
  <c r="AW411" i="1"/>
  <c r="AX411" i="1"/>
  <c r="AW479" i="1"/>
  <c r="AX479" i="1"/>
  <c r="AW1102" i="1"/>
  <c r="AX1102" i="1"/>
  <c r="AW1027" i="1"/>
  <c r="AX1027" i="1"/>
  <c r="AW455" i="1"/>
  <c r="AX455" i="1"/>
  <c r="AW13" i="1"/>
  <c r="AW126" i="1"/>
  <c r="AW239" i="1"/>
  <c r="AW323" i="1"/>
  <c r="AX323" i="1"/>
  <c r="AW240" i="1"/>
  <c r="AW811" i="1"/>
  <c r="AX811" i="1"/>
  <c r="AW193" i="1"/>
  <c r="AW140" i="1"/>
  <c r="AW510" i="1"/>
  <c r="AX510" i="1"/>
  <c r="AW724" i="1"/>
  <c r="AX724" i="1"/>
  <c r="AW603" i="1"/>
  <c r="AX603" i="1"/>
  <c r="AW717" i="1"/>
  <c r="AX717" i="1"/>
  <c r="AW878" i="1"/>
  <c r="AX878" i="1"/>
  <c r="AW962" i="1"/>
  <c r="AX962" i="1"/>
  <c r="AW881" i="1"/>
  <c r="AX881" i="1"/>
  <c r="AW293" i="1"/>
  <c r="AX293" i="1"/>
  <c r="AW1073" i="1"/>
  <c r="AX1073" i="1"/>
  <c r="AW1008" i="1"/>
  <c r="AX1008" i="1"/>
  <c r="AW115" i="1"/>
  <c r="AW414" i="1"/>
  <c r="AX414" i="1"/>
  <c r="AW209" i="1"/>
  <c r="AW184" i="1"/>
  <c r="AW3" i="1"/>
  <c r="AW28" i="1"/>
  <c r="AW279" i="1"/>
  <c r="AX279" i="1"/>
  <c r="AW571" i="1"/>
  <c r="AX571" i="1"/>
  <c r="AW708" i="1"/>
  <c r="AX708" i="1"/>
  <c r="AW593" i="1"/>
  <c r="AX593" i="1"/>
  <c r="AW561" i="1"/>
  <c r="AX561" i="1"/>
  <c r="AW937" i="1"/>
  <c r="AX937" i="1"/>
  <c r="AW400" i="1"/>
  <c r="AX400" i="1"/>
  <c r="AW194" i="1"/>
  <c r="AW524" i="1"/>
  <c r="AX524" i="1"/>
  <c r="AW683" i="1"/>
  <c r="AX683" i="1"/>
  <c r="AW544" i="1"/>
  <c r="AX544" i="1"/>
  <c r="AW925" i="1"/>
  <c r="AX925" i="1"/>
  <c r="AW459" i="1"/>
  <c r="AX459" i="1"/>
  <c r="AW676" i="1"/>
  <c r="AX676" i="1"/>
  <c r="AW398" i="1"/>
  <c r="AX398" i="1"/>
  <c r="AW273" i="1"/>
  <c r="AW113" i="1"/>
  <c r="AW494" i="1"/>
  <c r="AX494" i="1"/>
  <c r="AW472" i="1"/>
  <c r="AX472" i="1"/>
  <c r="AW592" i="1"/>
  <c r="AX592" i="1"/>
  <c r="AW692" i="1"/>
  <c r="AX692" i="1"/>
  <c r="AW674" i="1"/>
  <c r="AX674" i="1"/>
  <c r="AW745" i="1"/>
  <c r="AX745" i="1"/>
  <c r="AW774" i="1"/>
  <c r="AX774" i="1"/>
  <c r="AW663" i="1"/>
  <c r="AX663" i="1"/>
  <c r="AW579" i="1"/>
  <c r="AX579" i="1"/>
  <c r="AW749" i="1"/>
  <c r="AX749" i="1"/>
  <c r="AW673" i="1"/>
  <c r="AX673" i="1"/>
  <c r="AW698" i="1"/>
  <c r="AX698" i="1"/>
  <c r="AW588" i="1"/>
  <c r="AX588" i="1"/>
  <c r="AW243" i="1"/>
  <c r="AW735" i="1"/>
  <c r="AX735" i="1"/>
  <c r="AW207" i="1"/>
  <c r="AW908" i="1"/>
  <c r="AX908" i="1"/>
  <c r="AW924" i="1"/>
  <c r="AX924" i="1"/>
  <c r="AW879" i="1"/>
  <c r="AX879" i="1"/>
  <c r="AW871" i="1"/>
  <c r="AX871" i="1"/>
  <c r="AW830" i="1"/>
  <c r="AX830" i="1"/>
  <c r="AW815" i="1"/>
  <c r="AX815" i="1"/>
  <c r="AW884" i="1"/>
  <c r="AX884" i="1"/>
  <c r="AW898" i="1"/>
  <c r="AX898" i="1"/>
  <c r="AW940" i="1"/>
  <c r="AX940" i="1"/>
  <c r="AW945" i="1"/>
  <c r="AX945" i="1"/>
  <c r="AW169" i="1"/>
  <c r="AW1084" i="1"/>
  <c r="AX1084" i="1"/>
  <c r="AW314" i="1"/>
  <c r="AX314" i="1"/>
  <c r="AW118" i="1"/>
  <c r="AW21" i="1"/>
  <c r="AW417" i="1"/>
  <c r="AX417" i="1"/>
  <c r="AW1082" i="1"/>
  <c r="AX1082" i="1"/>
  <c r="AW1087" i="1"/>
  <c r="AX1087" i="1"/>
  <c r="AW1061" i="1"/>
  <c r="AX1061" i="1"/>
  <c r="AW1077" i="1"/>
  <c r="AX1077" i="1"/>
  <c r="AW392" i="1"/>
  <c r="AX392" i="1"/>
  <c r="AW465" i="1"/>
  <c r="AX465" i="1"/>
  <c r="AW125" i="1"/>
  <c r="AW380" i="1"/>
  <c r="AX380" i="1"/>
  <c r="AW419" i="1"/>
  <c r="AX419" i="1"/>
  <c r="AW191" i="1"/>
  <c r="AW298" i="1"/>
  <c r="AX298" i="1"/>
  <c r="AW259" i="1"/>
  <c r="AW90" i="1"/>
  <c r="AW324" i="1"/>
  <c r="AX324" i="1"/>
  <c r="AW999" i="1"/>
  <c r="AX999" i="1"/>
  <c r="AW1100" i="1"/>
  <c r="AX1100" i="1"/>
  <c r="AW88" i="1"/>
  <c r="AW1055" i="1"/>
  <c r="AX1055" i="1"/>
  <c r="AW148" i="1"/>
  <c r="AW722" i="1"/>
  <c r="AX722" i="1"/>
  <c r="AW238" i="1"/>
  <c r="AW620" i="1"/>
  <c r="AX620" i="1"/>
  <c r="AW553" i="1"/>
  <c r="AX553" i="1"/>
  <c r="AW555" i="1"/>
  <c r="AX555" i="1"/>
  <c r="AW751" i="1"/>
  <c r="AX751" i="1"/>
  <c r="AW647" i="1"/>
  <c r="AX647" i="1"/>
  <c r="AW750" i="1"/>
  <c r="AX750" i="1"/>
  <c r="AW779" i="1"/>
  <c r="AX779" i="1"/>
  <c r="AW852" i="1"/>
  <c r="AX852" i="1"/>
  <c r="AW350" i="1"/>
  <c r="AX350" i="1"/>
  <c r="AW1003" i="1"/>
  <c r="AX1003" i="1"/>
  <c r="AW165" i="1"/>
  <c r="AW693" i="1"/>
  <c r="AX693" i="1"/>
  <c r="AW943" i="1"/>
  <c r="AX943" i="1"/>
  <c r="AW1038" i="1"/>
  <c r="AX1038" i="1"/>
  <c r="AW444" i="1"/>
  <c r="AX444" i="1"/>
  <c r="AW288" i="1"/>
  <c r="AX288" i="1"/>
  <c r="AW509" i="1"/>
  <c r="AX509" i="1"/>
  <c r="AW799" i="1"/>
  <c r="AX799" i="1"/>
  <c r="AW371" i="1"/>
  <c r="AX371" i="1"/>
  <c r="AW1041" i="1"/>
  <c r="AX1041" i="1"/>
  <c r="AW219" i="1"/>
  <c r="AW190" i="1"/>
  <c r="AW842" i="1"/>
  <c r="AX842" i="1"/>
  <c r="AW972" i="1"/>
  <c r="AX972" i="1"/>
  <c r="AW794" i="1"/>
  <c r="AX794" i="1"/>
  <c r="AW301" i="1"/>
  <c r="AX301" i="1"/>
  <c r="AW311" i="1"/>
  <c r="AX311" i="1"/>
  <c r="AW538" i="1"/>
  <c r="AX538" i="1"/>
  <c r="AW655" i="1"/>
  <c r="AX655" i="1"/>
  <c r="AW743" i="1"/>
  <c r="AX743" i="1"/>
  <c r="AW581" i="1"/>
  <c r="AX581" i="1"/>
  <c r="AW589" i="1"/>
  <c r="AX589" i="1"/>
  <c r="AW564" i="1"/>
  <c r="AX564" i="1"/>
  <c r="AW672" i="1"/>
  <c r="AX672" i="1"/>
  <c r="AW894" i="1"/>
  <c r="AX894" i="1"/>
  <c r="AW976" i="1"/>
  <c r="AX976" i="1"/>
  <c r="AW804" i="1"/>
  <c r="AX804" i="1"/>
  <c r="AW936" i="1"/>
  <c r="AX936" i="1"/>
  <c r="AW853" i="1"/>
  <c r="AX853" i="1"/>
  <c r="AW824" i="1"/>
  <c r="AX824" i="1"/>
  <c r="AW899" i="1"/>
  <c r="AX899" i="1"/>
  <c r="AW977" i="1"/>
  <c r="AX977" i="1"/>
  <c r="AW875" i="1"/>
  <c r="AX875" i="1"/>
  <c r="AW162" i="1"/>
  <c r="AW993" i="1"/>
  <c r="AX993" i="1"/>
  <c r="AW357" i="1"/>
  <c r="AX357" i="1"/>
  <c r="AW74" i="1"/>
  <c r="AW381" i="1"/>
  <c r="AX381" i="1"/>
  <c r="AW406" i="1"/>
  <c r="AX406" i="1"/>
  <c r="AW997" i="1"/>
  <c r="AX997" i="1"/>
  <c r="AW1022" i="1"/>
  <c r="AX1022" i="1"/>
  <c r="AW1063" i="1"/>
  <c r="AX1063" i="1"/>
  <c r="AW1096" i="1"/>
  <c r="AX1096" i="1"/>
  <c r="AW245" i="1"/>
  <c r="AW266" i="1"/>
  <c r="AW355" i="1"/>
  <c r="AX355" i="1"/>
  <c r="AW258" i="1"/>
  <c r="AW86" i="1"/>
  <c r="AW354" i="1"/>
  <c r="AX354" i="1"/>
  <c r="AW11" i="1"/>
  <c r="AW69" i="1"/>
  <c r="AW502" i="1"/>
  <c r="AX502" i="1"/>
  <c r="AW347" i="1"/>
  <c r="AX347" i="1"/>
  <c r="AW1103" i="1"/>
  <c r="AX1103" i="1"/>
  <c r="AW929" i="1"/>
  <c r="AX929" i="1"/>
  <c r="AW499" i="1"/>
  <c r="AX499" i="1"/>
  <c r="AW914" i="1"/>
  <c r="AX914" i="1"/>
  <c r="AW20" i="1"/>
  <c r="AW754" i="1"/>
  <c r="AX754" i="1"/>
  <c r="AW335" i="1"/>
  <c r="AX335" i="1"/>
  <c r="AW767" i="1"/>
  <c r="AX767" i="1"/>
  <c r="AW703" i="1"/>
  <c r="AX703" i="1"/>
  <c r="AW1001" i="1"/>
  <c r="AX1001" i="1"/>
  <c r="AW399" i="1"/>
  <c r="AX399" i="1"/>
  <c r="AW379" i="1"/>
  <c r="AX379" i="1"/>
  <c r="AW756" i="1"/>
  <c r="AX756" i="1"/>
  <c r="AW471" i="1"/>
  <c r="AX471" i="1"/>
  <c r="AW515" i="1"/>
  <c r="AX515" i="1"/>
  <c r="AW669" i="1"/>
  <c r="AX669" i="1"/>
  <c r="AW903" i="1"/>
  <c r="AX903" i="1"/>
  <c r="AW322" i="1"/>
  <c r="AX322" i="1"/>
  <c r="AW1089" i="1"/>
  <c r="AX1089" i="1"/>
  <c r="AW10" i="1"/>
  <c r="AW213" i="1"/>
  <c r="AW151" i="1"/>
  <c r="AW51" i="1"/>
  <c r="AW610" i="1"/>
  <c r="AX610" i="1"/>
  <c r="AW158" i="1"/>
  <c r="AW989" i="1"/>
  <c r="AX989" i="1"/>
  <c r="AW305" i="1"/>
  <c r="AX305" i="1"/>
  <c r="AW252" i="1"/>
  <c r="AW144" i="1"/>
  <c r="AW1033" i="1"/>
  <c r="AX1033" i="1"/>
  <c r="AW364" i="1"/>
  <c r="AX364" i="1"/>
  <c r="AW365" i="1"/>
  <c r="AX365" i="1"/>
  <c r="AW116" i="1"/>
  <c r="AW608" i="1"/>
  <c r="AX608" i="1"/>
  <c r="AW730" i="1"/>
  <c r="AX730" i="1"/>
  <c r="AW595" i="1"/>
  <c r="AX595" i="1"/>
  <c r="AW725" i="1"/>
  <c r="AX725" i="1"/>
  <c r="AW671" i="1"/>
  <c r="AX671" i="1"/>
  <c r="AW157" i="1"/>
  <c r="AW498" i="1"/>
  <c r="AX498" i="1"/>
  <c r="AW953" i="1"/>
  <c r="AX953" i="1"/>
  <c r="AW295" i="1"/>
  <c r="AX295" i="1"/>
  <c r="AW226" i="1"/>
  <c r="AW271" i="1"/>
  <c r="AW26" i="1"/>
  <c r="AW218" i="1"/>
  <c r="AW570" i="1"/>
  <c r="AX570" i="1"/>
  <c r="AW780" i="1"/>
  <c r="AX780" i="1"/>
  <c r="AW638" i="1"/>
  <c r="AX638" i="1"/>
  <c r="AW685" i="1"/>
  <c r="AX685" i="1"/>
  <c r="AW712" i="1"/>
  <c r="AX712" i="1"/>
  <c r="AW757" i="1"/>
  <c r="AX757" i="1"/>
  <c r="AW739" i="1"/>
  <c r="AX739" i="1"/>
  <c r="AW713" i="1"/>
  <c r="AX713" i="1"/>
  <c r="AW747" i="1"/>
  <c r="AX747" i="1"/>
  <c r="AW629" i="1"/>
  <c r="AX629" i="1"/>
  <c r="AW552" i="1"/>
  <c r="AX552" i="1"/>
  <c r="AW495" i="1"/>
  <c r="AX495" i="1"/>
  <c r="AW633" i="1"/>
  <c r="AX633" i="1"/>
  <c r="AW338" i="1"/>
  <c r="AX338" i="1"/>
  <c r="AW927" i="1"/>
  <c r="AX927" i="1"/>
  <c r="AW792" i="1"/>
  <c r="AX792" i="1"/>
  <c r="AW845" i="1"/>
  <c r="AX845" i="1"/>
  <c r="AW876" i="1"/>
  <c r="AX876" i="1"/>
  <c r="AW902" i="1"/>
  <c r="AX902" i="1"/>
  <c r="AW828" i="1"/>
  <c r="AX828" i="1"/>
  <c r="AW915" i="1"/>
  <c r="AX915" i="1"/>
  <c r="AW941" i="1"/>
  <c r="AX941" i="1"/>
  <c r="AW987" i="1"/>
  <c r="AX987" i="1"/>
  <c r="AW787" i="1"/>
  <c r="AX787" i="1"/>
  <c r="AW164" i="1"/>
  <c r="AW440" i="1"/>
  <c r="AX440" i="1"/>
  <c r="AW70" i="1"/>
  <c r="AW396" i="1"/>
  <c r="AX396" i="1"/>
  <c r="AW82" i="1"/>
  <c r="AW287" i="1"/>
  <c r="AX287" i="1"/>
  <c r="AW1012" i="1"/>
  <c r="AX1012" i="1"/>
  <c r="AW1062" i="1"/>
  <c r="AX1062" i="1"/>
  <c r="AW1099" i="1"/>
  <c r="AX1099" i="1"/>
  <c r="AW1049" i="1"/>
  <c r="AX1049" i="1"/>
  <c r="AW260" i="1"/>
  <c r="AW292" i="1"/>
  <c r="AX292" i="1"/>
  <c r="AW290" i="1"/>
  <c r="AX290" i="1"/>
  <c r="AW217" i="1"/>
  <c r="AW85" i="1"/>
  <c r="AW426" i="1"/>
  <c r="AX426" i="1"/>
  <c r="AW431" i="1"/>
  <c r="AX431" i="1"/>
  <c r="AW432" i="1"/>
  <c r="AX432" i="1"/>
  <c r="AW348" i="1"/>
  <c r="AX348" i="1"/>
  <c r="AW272" i="1"/>
  <c r="AW873" i="1"/>
  <c r="AX873" i="1"/>
  <c r="AW905" i="1"/>
  <c r="AX905" i="1"/>
  <c r="AW197" i="1"/>
  <c r="AW887" i="1"/>
  <c r="AX887" i="1"/>
  <c r="AW233" i="1"/>
  <c r="AW631" i="1"/>
  <c r="AX631" i="1"/>
  <c r="AW195" i="1"/>
  <c r="AW720" i="1"/>
  <c r="AX720" i="1"/>
  <c r="AW1085" i="1"/>
  <c r="AX1085" i="1"/>
  <c r="AW482" i="1"/>
  <c r="AX482" i="1"/>
  <c r="AW1105" i="1"/>
  <c r="AX1105" i="1"/>
  <c r="AW40" i="1"/>
  <c r="AW554" i="1"/>
  <c r="AX554" i="1"/>
  <c r="E11" i="5"/>
  <c r="F11" i="5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Q209" i="1"/>
  <c r="AV209" i="1" s="1"/>
  <c r="AX209" i="1" s="1"/>
  <c r="AQ210" i="1"/>
  <c r="AV210" i="1" s="1"/>
  <c r="AX210" i="1" s="1"/>
  <c r="AQ211" i="1"/>
  <c r="AV211" i="1" s="1"/>
  <c r="AX211" i="1" s="1"/>
  <c r="AQ212" i="1"/>
  <c r="AV212" i="1" s="1"/>
  <c r="AX212" i="1" s="1"/>
  <c r="AQ213" i="1"/>
  <c r="AV213" i="1" s="1"/>
  <c r="AX213" i="1" s="1"/>
  <c r="AQ214" i="1"/>
  <c r="AV214" i="1" s="1"/>
  <c r="AX214" i="1" s="1"/>
  <c r="AQ215" i="1"/>
  <c r="AV215" i="1" s="1"/>
  <c r="AX215" i="1" s="1"/>
  <c r="AQ216" i="1"/>
  <c r="AV216" i="1" s="1"/>
  <c r="AX216" i="1" s="1"/>
  <c r="AQ217" i="1"/>
  <c r="AV217" i="1" s="1"/>
  <c r="AX217" i="1" s="1"/>
  <c r="AQ218" i="1"/>
  <c r="AV218" i="1" s="1"/>
  <c r="AX218" i="1" s="1"/>
  <c r="AQ219" i="1"/>
  <c r="AV219" i="1" s="1"/>
  <c r="AX219" i="1" s="1"/>
  <c r="AQ220" i="1"/>
  <c r="AV220" i="1" s="1"/>
  <c r="AX220" i="1" s="1"/>
  <c r="AQ221" i="1"/>
  <c r="AV221" i="1" s="1"/>
  <c r="AX221" i="1" s="1"/>
  <c r="AQ222" i="1"/>
  <c r="AV222" i="1" s="1"/>
  <c r="AX222" i="1" s="1"/>
  <c r="AQ223" i="1"/>
  <c r="AV223" i="1" s="1"/>
  <c r="AX223" i="1" s="1"/>
  <c r="AQ224" i="1"/>
  <c r="AV224" i="1" s="1"/>
  <c r="AX224" i="1" s="1"/>
  <c r="AQ225" i="1"/>
  <c r="AV225" i="1" s="1"/>
  <c r="AX225" i="1" s="1"/>
  <c r="AQ226" i="1"/>
  <c r="AV226" i="1" s="1"/>
  <c r="AX226" i="1" s="1"/>
  <c r="AQ227" i="1"/>
  <c r="AV227" i="1" s="1"/>
  <c r="AX227" i="1" s="1"/>
  <c r="AQ228" i="1"/>
  <c r="AV228" i="1" s="1"/>
  <c r="AX228" i="1" s="1"/>
  <c r="AQ229" i="1"/>
  <c r="AV229" i="1" s="1"/>
  <c r="AX229" i="1" s="1"/>
  <c r="AQ230" i="1"/>
  <c r="AV230" i="1" s="1"/>
  <c r="AX230" i="1" s="1"/>
  <c r="AQ231" i="1"/>
  <c r="AV231" i="1" s="1"/>
  <c r="AX231" i="1" s="1"/>
  <c r="AQ232" i="1"/>
  <c r="AV232" i="1" s="1"/>
  <c r="AX232" i="1" s="1"/>
  <c r="AQ233" i="1"/>
  <c r="AV233" i="1" s="1"/>
  <c r="AX233" i="1" s="1"/>
  <c r="AQ234" i="1"/>
  <c r="AV234" i="1" s="1"/>
  <c r="AX234" i="1" s="1"/>
  <c r="AQ235" i="1"/>
  <c r="AV235" i="1" s="1"/>
  <c r="AX235" i="1" s="1"/>
  <c r="AQ236" i="1"/>
  <c r="AV236" i="1" s="1"/>
  <c r="AX236" i="1" s="1"/>
  <c r="AQ237" i="1"/>
  <c r="AV237" i="1" s="1"/>
  <c r="AX237" i="1" s="1"/>
  <c r="AQ238" i="1"/>
  <c r="AV238" i="1" s="1"/>
  <c r="AX238" i="1" s="1"/>
  <c r="AQ239" i="1"/>
  <c r="AV239" i="1" s="1"/>
  <c r="AX239" i="1" s="1"/>
  <c r="AQ240" i="1"/>
  <c r="AV240" i="1" s="1"/>
  <c r="AX240" i="1" s="1"/>
  <c r="AQ241" i="1"/>
  <c r="AV241" i="1" s="1"/>
  <c r="AX241" i="1" s="1"/>
  <c r="AQ242" i="1"/>
  <c r="AV242" i="1" s="1"/>
  <c r="AX242" i="1" s="1"/>
  <c r="AQ243" i="1"/>
  <c r="AV243" i="1" s="1"/>
  <c r="AX243" i="1" s="1"/>
  <c r="AQ244" i="1"/>
  <c r="AV244" i="1" s="1"/>
  <c r="AX244" i="1" s="1"/>
  <c r="AQ245" i="1"/>
  <c r="AV245" i="1" s="1"/>
  <c r="AX245" i="1" s="1"/>
  <c r="AQ246" i="1"/>
  <c r="AV246" i="1" s="1"/>
  <c r="AX246" i="1" s="1"/>
  <c r="AQ247" i="1"/>
  <c r="AV247" i="1" s="1"/>
  <c r="AX247" i="1" s="1"/>
  <c r="AQ248" i="1"/>
  <c r="AV248" i="1" s="1"/>
  <c r="AX248" i="1" s="1"/>
  <c r="AQ249" i="1"/>
  <c r="AV249" i="1" s="1"/>
  <c r="AX249" i="1" s="1"/>
  <c r="AQ250" i="1"/>
  <c r="AV250" i="1" s="1"/>
  <c r="AX250" i="1" s="1"/>
  <c r="AQ251" i="1"/>
  <c r="AV251" i="1" s="1"/>
  <c r="AX251" i="1" s="1"/>
  <c r="AQ252" i="1"/>
  <c r="AV252" i="1" s="1"/>
  <c r="AX252" i="1" s="1"/>
  <c r="AQ253" i="1"/>
  <c r="AV253" i="1" s="1"/>
  <c r="AX253" i="1" s="1"/>
  <c r="AQ254" i="1"/>
  <c r="AV254" i="1" s="1"/>
  <c r="AX254" i="1" s="1"/>
  <c r="AQ255" i="1"/>
  <c r="AV255" i="1" s="1"/>
  <c r="AX255" i="1" s="1"/>
  <c r="AQ256" i="1"/>
  <c r="AV256" i="1" s="1"/>
  <c r="AX256" i="1" s="1"/>
  <c r="AQ257" i="1"/>
  <c r="AV257" i="1" s="1"/>
  <c r="AX257" i="1" s="1"/>
  <c r="AQ258" i="1"/>
  <c r="AV258" i="1" s="1"/>
  <c r="AX258" i="1" s="1"/>
  <c r="AQ259" i="1"/>
  <c r="AV259" i="1" s="1"/>
  <c r="AX259" i="1" s="1"/>
  <c r="AQ260" i="1"/>
  <c r="AV260" i="1" s="1"/>
  <c r="AX260" i="1" s="1"/>
  <c r="AQ261" i="1"/>
  <c r="AV261" i="1" s="1"/>
  <c r="AX261" i="1" s="1"/>
  <c r="AQ262" i="1"/>
  <c r="AV262" i="1" s="1"/>
  <c r="AX262" i="1" s="1"/>
  <c r="AQ263" i="1"/>
  <c r="AV263" i="1" s="1"/>
  <c r="AX263" i="1" s="1"/>
  <c r="AQ264" i="1"/>
  <c r="AV264" i="1" s="1"/>
  <c r="AX264" i="1" s="1"/>
  <c r="AQ265" i="1"/>
  <c r="AV265" i="1" s="1"/>
  <c r="AX265" i="1" s="1"/>
  <c r="AQ266" i="1"/>
  <c r="AV266" i="1" s="1"/>
  <c r="AX266" i="1" s="1"/>
  <c r="AQ267" i="1"/>
  <c r="AV267" i="1" s="1"/>
  <c r="AX267" i="1" s="1"/>
  <c r="AQ268" i="1"/>
  <c r="AV268" i="1" s="1"/>
  <c r="AX268" i="1" s="1"/>
  <c r="AQ269" i="1"/>
  <c r="AV269" i="1" s="1"/>
  <c r="AX269" i="1" s="1"/>
  <c r="AQ270" i="1"/>
  <c r="AV270" i="1" s="1"/>
  <c r="AX270" i="1" s="1"/>
  <c r="AQ271" i="1"/>
  <c r="AV271" i="1" s="1"/>
  <c r="AX271" i="1" s="1"/>
  <c r="AQ272" i="1"/>
  <c r="AV272" i="1" s="1"/>
  <c r="AX272" i="1" s="1"/>
  <c r="AQ273" i="1"/>
  <c r="AV273" i="1" s="1"/>
  <c r="AX273" i="1" s="1"/>
  <c r="AQ274" i="1"/>
  <c r="AV274" i="1" s="1"/>
  <c r="AX274" i="1" s="1"/>
  <c r="AQ275" i="1"/>
  <c r="AV275" i="1" s="1"/>
  <c r="AX275" i="1" s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Q2" i="1" l="1"/>
  <c r="AV2" i="1" s="1"/>
  <c r="AX2" i="1" s="1"/>
  <c r="AQ3" i="1"/>
  <c r="AV3" i="1" s="1"/>
  <c r="AX3" i="1" s="1"/>
  <c r="AQ4" i="1"/>
  <c r="AV4" i="1" s="1"/>
  <c r="AX4" i="1" s="1"/>
  <c r="AQ5" i="1"/>
  <c r="AV5" i="1" s="1"/>
  <c r="AX5" i="1" s="1"/>
  <c r="AQ6" i="1"/>
  <c r="AV6" i="1" s="1"/>
  <c r="AX6" i="1" s="1"/>
  <c r="AQ7" i="1"/>
  <c r="AV7" i="1" s="1"/>
  <c r="AX7" i="1" s="1"/>
  <c r="AQ8" i="1"/>
  <c r="AV8" i="1" s="1"/>
  <c r="AX8" i="1" s="1"/>
  <c r="AQ9" i="1"/>
  <c r="AV9" i="1" s="1"/>
  <c r="AX9" i="1" s="1"/>
  <c r="AQ10" i="1"/>
  <c r="AV10" i="1" s="1"/>
  <c r="AX10" i="1" s="1"/>
  <c r="AQ11" i="1"/>
  <c r="AV11" i="1" s="1"/>
  <c r="AX11" i="1" s="1"/>
  <c r="AQ12" i="1"/>
  <c r="AV12" i="1" s="1"/>
  <c r="AX12" i="1" s="1"/>
  <c r="AQ13" i="1"/>
  <c r="AV13" i="1" s="1"/>
  <c r="AX13" i="1" s="1"/>
  <c r="AQ14" i="1"/>
  <c r="AV14" i="1" s="1"/>
  <c r="AX14" i="1" s="1"/>
  <c r="AQ15" i="1"/>
  <c r="AV15" i="1" s="1"/>
  <c r="AX15" i="1" s="1"/>
  <c r="AQ16" i="1"/>
  <c r="AV16" i="1" s="1"/>
  <c r="AX16" i="1" s="1"/>
  <c r="AQ17" i="1"/>
  <c r="AV17" i="1" s="1"/>
  <c r="AX17" i="1" s="1"/>
  <c r="AQ18" i="1"/>
  <c r="AV18" i="1" s="1"/>
  <c r="AX18" i="1" s="1"/>
  <c r="AQ19" i="1"/>
  <c r="AV19" i="1" s="1"/>
  <c r="AX19" i="1" s="1"/>
  <c r="AQ20" i="1"/>
  <c r="AV20" i="1" s="1"/>
  <c r="AX20" i="1" s="1"/>
  <c r="AQ21" i="1"/>
  <c r="AV21" i="1" s="1"/>
  <c r="AX21" i="1" s="1"/>
  <c r="AQ22" i="1"/>
  <c r="AV22" i="1" s="1"/>
  <c r="AX22" i="1" s="1"/>
  <c r="AQ23" i="1"/>
  <c r="AV23" i="1" s="1"/>
  <c r="AX23" i="1" s="1"/>
  <c r="AQ24" i="1"/>
  <c r="AV24" i="1" s="1"/>
  <c r="AX24" i="1" s="1"/>
  <c r="AQ25" i="1"/>
  <c r="AV25" i="1" s="1"/>
  <c r="AX25" i="1" s="1"/>
  <c r="AQ26" i="1"/>
  <c r="AV26" i="1" s="1"/>
  <c r="AX26" i="1" s="1"/>
  <c r="AQ27" i="1"/>
  <c r="AV27" i="1" s="1"/>
  <c r="AX27" i="1" s="1"/>
  <c r="AQ28" i="1"/>
  <c r="AV28" i="1" s="1"/>
  <c r="AX28" i="1" s="1"/>
  <c r="AQ29" i="1"/>
  <c r="AV29" i="1" s="1"/>
  <c r="AX29" i="1" s="1"/>
  <c r="AQ30" i="1"/>
  <c r="AV30" i="1" s="1"/>
  <c r="AX30" i="1" s="1"/>
  <c r="AQ31" i="1"/>
  <c r="AV31" i="1" s="1"/>
  <c r="AX31" i="1" s="1"/>
  <c r="AQ32" i="1"/>
  <c r="AV32" i="1" s="1"/>
  <c r="AX32" i="1" s="1"/>
  <c r="AQ33" i="1"/>
  <c r="AV33" i="1" s="1"/>
  <c r="AX33" i="1" s="1"/>
  <c r="AQ34" i="1"/>
  <c r="AV34" i="1" s="1"/>
  <c r="AX34" i="1" s="1"/>
  <c r="AQ35" i="1"/>
  <c r="AV35" i="1" s="1"/>
  <c r="AX35" i="1" s="1"/>
  <c r="AQ36" i="1"/>
  <c r="AV36" i="1" s="1"/>
  <c r="AX36" i="1" s="1"/>
  <c r="AQ37" i="1"/>
  <c r="AV37" i="1" s="1"/>
  <c r="AX37" i="1" s="1"/>
  <c r="AQ38" i="1"/>
  <c r="AV38" i="1" s="1"/>
  <c r="AX38" i="1" s="1"/>
  <c r="AQ39" i="1"/>
  <c r="AV39" i="1" s="1"/>
  <c r="AX39" i="1" s="1"/>
  <c r="AQ40" i="1"/>
  <c r="AV40" i="1" s="1"/>
  <c r="AX40" i="1" s="1"/>
  <c r="AQ41" i="1"/>
  <c r="AV41" i="1" s="1"/>
  <c r="AX41" i="1" s="1"/>
  <c r="AQ42" i="1"/>
  <c r="AV42" i="1" s="1"/>
  <c r="AX42" i="1" s="1"/>
  <c r="AQ43" i="1"/>
  <c r="AV43" i="1" s="1"/>
  <c r="AX43" i="1" s="1"/>
  <c r="AQ44" i="1"/>
  <c r="AV44" i="1" s="1"/>
  <c r="AX44" i="1" s="1"/>
  <c r="AQ45" i="1"/>
  <c r="AV45" i="1" s="1"/>
  <c r="AX45" i="1" s="1"/>
  <c r="AQ46" i="1"/>
  <c r="AV46" i="1" s="1"/>
  <c r="AX46" i="1" s="1"/>
  <c r="AQ47" i="1"/>
  <c r="AV47" i="1" s="1"/>
  <c r="AX47" i="1" s="1"/>
  <c r="AQ48" i="1"/>
  <c r="AV48" i="1" s="1"/>
  <c r="AX48" i="1" s="1"/>
  <c r="AQ49" i="1"/>
  <c r="AV49" i="1" s="1"/>
  <c r="AX49" i="1" s="1"/>
  <c r="AQ50" i="1"/>
  <c r="AV50" i="1" s="1"/>
  <c r="AX50" i="1" s="1"/>
  <c r="AQ51" i="1"/>
  <c r="AV51" i="1" s="1"/>
  <c r="AX51" i="1" s="1"/>
  <c r="AQ52" i="1"/>
  <c r="AV52" i="1" s="1"/>
  <c r="AX52" i="1" s="1"/>
  <c r="AQ53" i="1"/>
  <c r="AV53" i="1" s="1"/>
  <c r="AX53" i="1" s="1"/>
  <c r="AQ54" i="1"/>
  <c r="AV54" i="1" s="1"/>
  <c r="AX54" i="1" s="1"/>
  <c r="AQ55" i="1"/>
  <c r="AV55" i="1" s="1"/>
  <c r="AX55" i="1" s="1"/>
  <c r="AQ56" i="1"/>
  <c r="AV56" i="1" s="1"/>
  <c r="AX56" i="1" s="1"/>
  <c r="AQ57" i="1"/>
  <c r="AV57" i="1" s="1"/>
  <c r="AX57" i="1" s="1"/>
  <c r="AQ58" i="1"/>
  <c r="AV58" i="1" s="1"/>
  <c r="AX58" i="1" s="1"/>
  <c r="AQ59" i="1"/>
  <c r="AV59" i="1" s="1"/>
  <c r="AX59" i="1" s="1"/>
  <c r="AQ60" i="1"/>
  <c r="AV60" i="1" s="1"/>
  <c r="AX60" i="1" s="1"/>
  <c r="AQ61" i="1"/>
  <c r="AV61" i="1" s="1"/>
  <c r="AX61" i="1" s="1"/>
  <c r="AQ62" i="1"/>
  <c r="AV62" i="1" s="1"/>
  <c r="AX62" i="1" s="1"/>
  <c r="AQ63" i="1"/>
  <c r="AV63" i="1" s="1"/>
  <c r="AX63" i="1" s="1"/>
  <c r="AQ64" i="1"/>
  <c r="AV64" i="1" s="1"/>
  <c r="AX64" i="1" s="1"/>
  <c r="AQ65" i="1"/>
  <c r="AV65" i="1" s="1"/>
  <c r="AX65" i="1" s="1"/>
  <c r="AQ66" i="1"/>
  <c r="AV66" i="1" s="1"/>
  <c r="AX66" i="1" s="1"/>
  <c r="AQ67" i="1"/>
  <c r="AV67" i="1" s="1"/>
  <c r="AX67" i="1" s="1"/>
  <c r="AQ68" i="1"/>
  <c r="AV68" i="1" s="1"/>
  <c r="AX68" i="1" s="1"/>
  <c r="AQ69" i="1"/>
  <c r="AV69" i="1" s="1"/>
  <c r="AX69" i="1" s="1"/>
  <c r="AQ70" i="1"/>
  <c r="AV70" i="1" s="1"/>
  <c r="AX70" i="1" s="1"/>
  <c r="AQ71" i="1"/>
  <c r="AV71" i="1" s="1"/>
  <c r="AX71" i="1" s="1"/>
  <c r="AQ72" i="1"/>
  <c r="AV72" i="1" s="1"/>
  <c r="AX72" i="1" s="1"/>
  <c r="AQ73" i="1"/>
  <c r="AV73" i="1" s="1"/>
  <c r="AX73" i="1" s="1"/>
  <c r="AQ74" i="1"/>
  <c r="AV74" i="1" s="1"/>
  <c r="AX74" i="1" s="1"/>
  <c r="AQ75" i="1"/>
  <c r="AV75" i="1" s="1"/>
  <c r="AX75" i="1" s="1"/>
  <c r="AQ76" i="1"/>
  <c r="AV76" i="1" s="1"/>
  <c r="AX76" i="1" s="1"/>
  <c r="AQ77" i="1"/>
  <c r="AV77" i="1" s="1"/>
  <c r="AX77" i="1" s="1"/>
  <c r="AQ78" i="1"/>
  <c r="AV78" i="1" s="1"/>
  <c r="AX78" i="1" s="1"/>
  <c r="AQ79" i="1"/>
  <c r="AV79" i="1" s="1"/>
  <c r="AX79" i="1" s="1"/>
  <c r="AQ80" i="1"/>
  <c r="AV80" i="1" s="1"/>
  <c r="AX80" i="1" s="1"/>
  <c r="AQ81" i="1"/>
  <c r="AV81" i="1" s="1"/>
  <c r="AX81" i="1" s="1"/>
  <c r="AQ82" i="1"/>
  <c r="AV82" i="1" s="1"/>
  <c r="AX82" i="1" s="1"/>
  <c r="AQ83" i="1"/>
  <c r="AV83" i="1" s="1"/>
  <c r="AX83" i="1" s="1"/>
  <c r="AQ84" i="1"/>
  <c r="AV84" i="1" s="1"/>
  <c r="AX84" i="1" s="1"/>
  <c r="AQ85" i="1"/>
  <c r="AV85" i="1" s="1"/>
  <c r="AX85" i="1" s="1"/>
  <c r="AQ86" i="1"/>
  <c r="AV86" i="1" s="1"/>
  <c r="AX86" i="1" s="1"/>
  <c r="AQ87" i="1"/>
  <c r="AV87" i="1" s="1"/>
  <c r="AX87" i="1" s="1"/>
  <c r="AQ88" i="1"/>
  <c r="AV88" i="1" s="1"/>
  <c r="AX88" i="1" s="1"/>
  <c r="AQ89" i="1"/>
  <c r="AV89" i="1" s="1"/>
  <c r="AX89" i="1" s="1"/>
  <c r="AQ90" i="1"/>
  <c r="AV90" i="1" s="1"/>
  <c r="AX90" i="1" s="1"/>
  <c r="AQ91" i="1"/>
  <c r="AV91" i="1" s="1"/>
  <c r="AX91" i="1" s="1"/>
  <c r="AQ92" i="1"/>
  <c r="AV92" i="1" s="1"/>
  <c r="AX92" i="1" s="1"/>
  <c r="AQ93" i="1"/>
  <c r="AV93" i="1" s="1"/>
  <c r="AX93" i="1" s="1"/>
  <c r="AQ94" i="1"/>
  <c r="AV94" i="1" s="1"/>
  <c r="AX94" i="1" s="1"/>
  <c r="AQ95" i="1"/>
  <c r="AV95" i="1" s="1"/>
  <c r="AX95" i="1" s="1"/>
  <c r="AQ96" i="1"/>
  <c r="AV96" i="1" s="1"/>
  <c r="AX96" i="1" s="1"/>
  <c r="AQ97" i="1"/>
  <c r="AV97" i="1" s="1"/>
  <c r="AX97" i="1" s="1"/>
  <c r="AQ98" i="1"/>
  <c r="AV98" i="1" s="1"/>
  <c r="AX98" i="1" s="1"/>
  <c r="AQ99" i="1"/>
  <c r="AV99" i="1" s="1"/>
  <c r="AX99" i="1" s="1"/>
  <c r="AQ100" i="1"/>
  <c r="AV100" i="1" s="1"/>
  <c r="AX100" i="1" s="1"/>
  <c r="AQ101" i="1"/>
  <c r="AV101" i="1" s="1"/>
  <c r="AX101" i="1" s="1"/>
  <c r="AQ102" i="1"/>
  <c r="AV102" i="1" s="1"/>
  <c r="AX102" i="1" s="1"/>
  <c r="AQ103" i="1"/>
  <c r="AV103" i="1" s="1"/>
  <c r="AX103" i="1" s="1"/>
  <c r="AQ104" i="1"/>
  <c r="AV104" i="1" s="1"/>
  <c r="AX104" i="1" s="1"/>
  <c r="AQ105" i="1"/>
  <c r="AV105" i="1" s="1"/>
  <c r="AX105" i="1" s="1"/>
  <c r="AQ106" i="1"/>
  <c r="AV106" i="1" s="1"/>
  <c r="AX106" i="1" s="1"/>
  <c r="AQ107" i="1"/>
  <c r="AV107" i="1" s="1"/>
  <c r="AX107" i="1" s="1"/>
  <c r="AQ108" i="1"/>
  <c r="AV108" i="1" s="1"/>
  <c r="AX108" i="1" s="1"/>
  <c r="AQ109" i="1"/>
  <c r="AV109" i="1" s="1"/>
  <c r="AX109" i="1" s="1"/>
  <c r="AQ110" i="1"/>
  <c r="AV110" i="1" s="1"/>
  <c r="AX110" i="1" s="1"/>
  <c r="AQ111" i="1"/>
  <c r="AV111" i="1" s="1"/>
  <c r="AX111" i="1" s="1"/>
  <c r="AQ112" i="1"/>
  <c r="AV112" i="1" s="1"/>
  <c r="AX112" i="1" s="1"/>
  <c r="AQ113" i="1"/>
  <c r="AV113" i="1" s="1"/>
  <c r="AX113" i="1" s="1"/>
  <c r="AQ114" i="1"/>
  <c r="AV114" i="1" s="1"/>
  <c r="AX114" i="1" s="1"/>
  <c r="AQ115" i="1"/>
  <c r="AV115" i="1" s="1"/>
  <c r="AX115" i="1" s="1"/>
  <c r="AQ116" i="1"/>
  <c r="AV116" i="1" s="1"/>
  <c r="AX116" i="1" s="1"/>
  <c r="AQ117" i="1"/>
  <c r="AV117" i="1" s="1"/>
  <c r="AX117" i="1" s="1"/>
  <c r="AQ118" i="1"/>
  <c r="AV118" i="1" s="1"/>
  <c r="AX118" i="1" s="1"/>
  <c r="AQ119" i="1"/>
  <c r="AV119" i="1" s="1"/>
  <c r="AX119" i="1" s="1"/>
  <c r="AQ120" i="1"/>
  <c r="AV120" i="1" s="1"/>
  <c r="AX120" i="1" s="1"/>
  <c r="AQ121" i="1"/>
  <c r="AV121" i="1" s="1"/>
  <c r="AX121" i="1" s="1"/>
  <c r="AQ122" i="1"/>
  <c r="AV122" i="1" s="1"/>
  <c r="AX122" i="1" s="1"/>
  <c r="AQ123" i="1"/>
  <c r="AV123" i="1" s="1"/>
  <c r="AX123" i="1" s="1"/>
  <c r="AQ124" i="1"/>
  <c r="AV124" i="1" s="1"/>
  <c r="AX124" i="1" s="1"/>
  <c r="AQ125" i="1"/>
  <c r="AV125" i="1" s="1"/>
  <c r="AX125" i="1" s="1"/>
  <c r="AQ126" i="1"/>
  <c r="AV126" i="1" s="1"/>
  <c r="AX126" i="1" s="1"/>
  <c r="AQ127" i="1"/>
  <c r="AV127" i="1" s="1"/>
  <c r="AX127" i="1" s="1"/>
  <c r="AQ128" i="1"/>
  <c r="AV128" i="1" s="1"/>
  <c r="AX128" i="1" s="1"/>
  <c r="AQ129" i="1"/>
  <c r="AV129" i="1" s="1"/>
  <c r="AX129" i="1" s="1"/>
  <c r="AQ130" i="1"/>
  <c r="AV130" i="1" s="1"/>
  <c r="AX130" i="1" s="1"/>
  <c r="AQ131" i="1"/>
  <c r="AV131" i="1" s="1"/>
  <c r="AX131" i="1" s="1"/>
  <c r="AQ132" i="1"/>
  <c r="AV132" i="1" s="1"/>
  <c r="AX132" i="1" s="1"/>
  <c r="AQ133" i="1"/>
  <c r="AV133" i="1" s="1"/>
  <c r="AX133" i="1" s="1"/>
  <c r="AQ134" i="1"/>
  <c r="AV134" i="1" s="1"/>
  <c r="AX134" i="1" s="1"/>
  <c r="AQ135" i="1"/>
  <c r="AV135" i="1" s="1"/>
  <c r="AX135" i="1" s="1"/>
  <c r="AQ136" i="1"/>
  <c r="AV136" i="1" s="1"/>
  <c r="AX136" i="1" s="1"/>
  <c r="AQ137" i="1"/>
  <c r="AV137" i="1" s="1"/>
  <c r="AX137" i="1" s="1"/>
  <c r="AQ138" i="1"/>
  <c r="AV138" i="1" s="1"/>
  <c r="AX138" i="1" s="1"/>
  <c r="AQ139" i="1"/>
  <c r="AV139" i="1" s="1"/>
  <c r="AX139" i="1" s="1"/>
  <c r="AQ140" i="1"/>
  <c r="AV140" i="1" s="1"/>
  <c r="AX140" i="1" s="1"/>
  <c r="AQ141" i="1"/>
  <c r="AV141" i="1" s="1"/>
  <c r="AX141" i="1" s="1"/>
  <c r="AQ142" i="1"/>
  <c r="AV142" i="1" s="1"/>
  <c r="AX142" i="1" s="1"/>
  <c r="AQ143" i="1"/>
  <c r="AV143" i="1" s="1"/>
  <c r="AX143" i="1" s="1"/>
  <c r="AQ144" i="1"/>
  <c r="AV144" i="1" s="1"/>
  <c r="AX144" i="1" s="1"/>
  <c r="AQ145" i="1"/>
  <c r="AV145" i="1" s="1"/>
  <c r="AX145" i="1" s="1"/>
  <c r="AQ146" i="1"/>
  <c r="AV146" i="1" s="1"/>
  <c r="AX146" i="1" s="1"/>
  <c r="AQ147" i="1"/>
  <c r="AV147" i="1" s="1"/>
  <c r="AX147" i="1" s="1"/>
  <c r="AQ148" i="1"/>
  <c r="AV148" i="1" s="1"/>
  <c r="AX148" i="1" s="1"/>
  <c r="AQ149" i="1"/>
  <c r="AV149" i="1" s="1"/>
  <c r="AX149" i="1" s="1"/>
  <c r="AQ150" i="1"/>
  <c r="AV150" i="1" s="1"/>
  <c r="AX150" i="1" s="1"/>
  <c r="AQ151" i="1"/>
  <c r="AV151" i="1" s="1"/>
  <c r="AX151" i="1" s="1"/>
  <c r="AQ152" i="1"/>
  <c r="AV152" i="1" s="1"/>
  <c r="AX152" i="1" s="1"/>
  <c r="AQ153" i="1"/>
  <c r="AV153" i="1" s="1"/>
  <c r="AX153" i="1" s="1"/>
  <c r="AQ154" i="1"/>
  <c r="AV154" i="1" s="1"/>
  <c r="AX154" i="1" s="1"/>
  <c r="AQ155" i="1"/>
  <c r="AV155" i="1" s="1"/>
  <c r="AX155" i="1" s="1"/>
  <c r="AQ156" i="1"/>
  <c r="AV156" i="1" s="1"/>
  <c r="AX156" i="1" s="1"/>
  <c r="AQ157" i="1"/>
  <c r="AV157" i="1" s="1"/>
  <c r="AX157" i="1" s="1"/>
  <c r="AQ158" i="1"/>
  <c r="AV158" i="1" s="1"/>
  <c r="AX158" i="1" s="1"/>
  <c r="AQ159" i="1"/>
  <c r="AV159" i="1" s="1"/>
  <c r="AX159" i="1" s="1"/>
  <c r="AQ160" i="1"/>
  <c r="AV160" i="1" s="1"/>
  <c r="AX160" i="1" s="1"/>
  <c r="AQ161" i="1"/>
  <c r="AV161" i="1" s="1"/>
  <c r="AX161" i="1" s="1"/>
  <c r="AQ162" i="1"/>
  <c r="AV162" i="1" s="1"/>
  <c r="AX162" i="1" s="1"/>
  <c r="AQ163" i="1"/>
  <c r="AV163" i="1" s="1"/>
  <c r="AX163" i="1" s="1"/>
  <c r="AQ164" i="1"/>
  <c r="AV164" i="1" s="1"/>
  <c r="AX164" i="1" s="1"/>
  <c r="AQ165" i="1"/>
  <c r="AV165" i="1" s="1"/>
  <c r="AX165" i="1" s="1"/>
  <c r="AQ166" i="1"/>
  <c r="AV166" i="1" s="1"/>
  <c r="AX166" i="1" s="1"/>
  <c r="AQ167" i="1"/>
  <c r="AV167" i="1" s="1"/>
  <c r="AX167" i="1" s="1"/>
  <c r="AQ168" i="1"/>
  <c r="AV168" i="1" s="1"/>
  <c r="AX168" i="1" s="1"/>
  <c r="AQ169" i="1"/>
  <c r="AV169" i="1" s="1"/>
  <c r="AX169" i="1" s="1"/>
  <c r="AQ170" i="1"/>
  <c r="AV170" i="1" s="1"/>
  <c r="AX170" i="1" s="1"/>
  <c r="AQ171" i="1"/>
  <c r="AV171" i="1" s="1"/>
  <c r="AX171" i="1" s="1"/>
  <c r="AQ172" i="1"/>
  <c r="AV172" i="1" s="1"/>
  <c r="AX172" i="1" s="1"/>
  <c r="AQ173" i="1"/>
  <c r="AV173" i="1" s="1"/>
  <c r="AX173" i="1" s="1"/>
  <c r="AQ174" i="1"/>
  <c r="AV174" i="1" s="1"/>
  <c r="AX174" i="1" s="1"/>
  <c r="AQ175" i="1"/>
  <c r="AV175" i="1" s="1"/>
  <c r="AX175" i="1" s="1"/>
  <c r="AQ176" i="1"/>
  <c r="AV176" i="1" s="1"/>
  <c r="AX176" i="1" s="1"/>
  <c r="AQ177" i="1"/>
  <c r="AV177" i="1" s="1"/>
  <c r="AX177" i="1" s="1"/>
  <c r="AQ178" i="1"/>
  <c r="AV178" i="1" s="1"/>
  <c r="AX178" i="1" s="1"/>
  <c r="AQ179" i="1"/>
  <c r="AV179" i="1" s="1"/>
  <c r="AX179" i="1" s="1"/>
  <c r="AQ180" i="1"/>
  <c r="AV180" i="1" s="1"/>
  <c r="AX180" i="1" s="1"/>
  <c r="AQ181" i="1"/>
  <c r="AV181" i="1" s="1"/>
  <c r="AX181" i="1" s="1"/>
  <c r="AQ182" i="1"/>
  <c r="AV182" i="1" s="1"/>
  <c r="AX182" i="1" s="1"/>
  <c r="AQ183" i="1"/>
  <c r="AV183" i="1" s="1"/>
  <c r="AX183" i="1" s="1"/>
  <c r="AQ184" i="1"/>
  <c r="AV184" i="1" s="1"/>
  <c r="AX184" i="1" s="1"/>
  <c r="AQ185" i="1"/>
  <c r="AV185" i="1" s="1"/>
  <c r="AX185" i="1" s="1"/>
  <c r="AQ186" i="1"/>
  <c r="AV186" i="1" s="1"/>
  <c r="AX186" i="1" s="1"/>
  <c r="AQ187" i="1"/>
  <c r="AV187" i="1" s="1"/>
  <c r="AX187" i="1" s="1"/>
  <c r="AQ188" i="1"/>
  <c r="AV188" i="1" s="1"/>
  <c r="AX188" i="1" s="1"/>
  <c r="AQ189" i="1"/>
  <c r="AV189" i="1" s="1"/>
  <c r="AX189" i="1" s="1"/>
  <c r="AQ190" i="1"/>
  <c r="AV190" i="1" s="1"/>
  <c r="AX190" i="1" s="1"/>
  <c r="AQ191" i="1"/>
  <c r="AV191" i="1" s="1"/>
  <c r="AX191" i="1" s="1"/>
  <c r="AQ192" i="1"/>
  <c r="AV192" i="1" s="1"/>
  <c r="AX192" i="1" s="1"/>
  <c r="AQ193" i="1"/>
  <c r="AV193" i="1" s="1"/>
  <c r="AX193" i="1" s="1"/>
  <c r="AQ194" i="1"/>
  <c r="AV194" i="1" s="1"/>
  <c r="AX194" i="1" s="1"/>
  <c r="AQ195" i="1"/>
  <c r="AV195" i="1" s="1"/>
  <c r="AX195" i="1" s="1"/>
  <c r="AQ196" i="1"/>
  <c r="AV196" i="1" s="1"/>
  <c r="AX196" i="1" s="1"/>
  <c r="AQ197" i="1"/>
  <c r="AV197" i="1" s="1"/>
  <c r="AX197" i="1" s="1"/>
  <c r="AQ198" i="1"/>
  <c r="AV198" i="1" s="1"/>
  <c r="AX198" i="1" s="1"/>
  <c r="AQ199" i="1"/>
  <c r="AV199" i="1" s="1"/>
  <c r="AX199" i="1" s="1"/>
  <c r="AQ200" i="1"/>
  <c r="AV200" i="1" s="1"/>
  <c r="AX200" i="1" s="1"/>
  <c r="AQ201" i="1"/>
  <c r="AV201" i="1" s="1"/>
  <c r="AX201" i="1" s="1"/>
  <c r="AQ202" i="1"/>
  <c r="AV202" i="1" s="1"/>
  <c r="AX202" i="1" s="1"/>
  <c r="AQ203" i="1"/>
  <c r="AV203" i="1" s="1"/>
  <c r="AX203" i="1" s="1"/>
  <c r="AQ204" i="1"/>
  <c r="AV204" i="1" s="1"/>
  <c r="AX204" i="1" s="1"/>
  <c r="AQ205" i="1"/>
  <c r="AV205" i="1" s="1"/>
  <c r="AX205" i="1" s="1"/>
  <c r="AQ206" i="1"/>
  <c r="AV206" i="1" s="1"/>
  <c r="AX206" i="1" s="1"/>
  <c r="AQ207" i="1"/>
  <c r="AV207" i="1" s="1"/>
  <c r="AX207" i="1" s="1"/>
  <c r="AQ208" i="1"/>
  <c r="AV208" i="1" s="1"/>
  <c r="AX208" i="1" s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J2" i="4"/>
  <c r="K2" i="4"/>
  <c r="L2" i="4"/>
  <c r="M2" i="4"/>
  <c r="N2" i="4"/>
  <c r="O2" i="4"/>
  <c r="P2" i="4"/>
  <c r="Q2" i="4"/>
  <c r="R2" i="4"/>
  <c r="S2" i="4"/>
  <c r="T2" i="4"/>
  <c r="I2" i="4"/>
  <c r="AP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1E68F2-DEC8-437D-AE98-5DCE63FDBE7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78A4A6D-1B41-4D36-ABF6-F347F8EE04FC}" name="WorksheetConnection__Viralimalai_Overall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_Viralimalai_Overall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3">
    <s v="ThisWorkbookDataModel"/>
    <s v="{[Table1].[Consider].[All]}"/>
    <s v="{[Table1].[Date].[All]}"/>
  </metadataStrings>
  <mdxMetadata count="2">
    <mdx n="0" f="s">
      <ms ns="1" c="0"/>
    </mdx>
    <mdx n="0" f="s">
      <ms ns="2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<sst xmlns="http://schemas.openxmlformats.org/spreadsheetml/2006/main" count="47808" uniqueCount="4070">
  <si>
    <t>Sample ID</t>
  </si>
  <si>
    <t>Timestamp</t>
  </si>
  <si>
    <t>Location</t>
  </si>
  <si>
    <t>Address</t>
  </si>
  <si>
    <t>Audio Url</t>
  </si>
  <si>
    <t>Audio Duration (in secs)</t>
  </si>
  <si>
    <t>Offline Mode</t>
  </si>
  <si>
    <t>Surveyor Name</t>
  </si>
  <si>
    <t>Surveyor Phone Number</t>
  </si>
  <si>
    <t>Surveyor Vendor Name</t>
  </si>
  <si>
    <t>TALUKA/BLOCK</t>
  </si>
  <si>
    <t>LOCALITY</t>
  </si>
  <si>
    <t>பதிலளிப்பவர் பெயர்/Respondent Name</t>
  </si>
  <si>
    <t>பாலினம்/Gender</t>
  </si>
  <si>
    <t>பதிலளித்தவரின் மொபைல்  எண்/Mobile Number</t>
  </si>
  <si>
    <t>பதிலளித்தவரின் வயது/Age Group</t>
  </si>
  <si>
    <t>தொழில்/Occupation</t>
  </si>
  <si>
    <t>மாத வருமானம்/Monthly Income</t>
  </si>
  <si>
    <t>தமிழக முதல்வர் மு.க. ஸ்டாலின் தலைமையிலான தற்போதைய திமுக அரசின் செயல்திறனை நீங்கள் எப்படி மதிப்பீடு செய்கிறீர்கள்?/ How would you rate the performance of the current DMK-led government under Chief Minister M.K. Stalin?</t>
  </si>
  <si>
    <t>2026 சட்டமன்றத் தேர்தலில் ஆட்சி மாற்றம் தேவை என நீங்கள் கருதுகிறீர்களா?/ Do you feel a change in government is needed in the 2026 assembly Elections?</t>
  </si>
  <si>
    <t xml:space="preserve">2021 சட்டமன்றத் தேர்தலில் நீங்கள் எந்தக் கட்சிக்கு வாக்களித்தீர்கள்?/ Which party did you vote in 2021 Assembly Elections?   </t>
  </si>
  <si>
    <t>தமிழகத்தின் அடுத்த முதல்வராக யாருக்கு நீங்கள் ஆதரவு அளிக்க விரும்புகிறீர்கள்?/ Who would you support as Tamil Nadu’s next Chief Minister?</t>
  </si>
  <si>
    <t xml:space="preserve">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</t>
  </si>
  <si>
    <t>விஜயின் அரசியல் வருகை 2026 தேர்தலில் குறிப்பிடத்தக்க தாக்கத்தை ஏற்படுத்தும் என நீங்கள் நம்புகிறீர்களா?/ Do you believe Vijay’s political entry will significantly impact the 2026 elections?</t>
  </si>
  <si>
    <t>உங்கள் பதில் "ஆமாம்" எனில், விஜயின் அரசியல் வருகையால் அதிகம் பாதிக்கப்படக்கூடிய கட்சி/கூட்டணி எது? / If yes, which party/alliance will be most affected by Vijay’s entry?</t>
  </si>
  <si>
    <t>தமிழக வெற்றி கழகம் (TVK) தற்போது எப்படி செயல்படுகிறது என நீங்கள் மதிப்பீடு செய்கிறீர்கள்? / How would you rate Tamilaga Vettri Kazhagam’s (TVK) current performance?</t>
  </si>
  <si>
    <t>சமூக பிரச்சனைகளைத் தீர்க்கும் முயற்சிகளில் விஜய் எவ்வளவு பயனுள்ளதாக இருந்துள்ளார்?/ How effective has Vijay been in addressing social issues?</t>
  </si>
  <si>
    <t>திமுக அல்லது அதிமுக கூட்டணிகள் 2026க்கு முந்தைய காலத்தில் உடைந்துவிடும் என நீங்கள் கருதுகிறீர்களா? / Do you foresee the DMK or AIADMK alliances breaking apart before 2026?</t>
  </si>
  <si>
    <t>எந்தக் கூட்டணியில் விஜயின் கட்சி (TVK) சேரவேண்டும் என நீங்கள் விரும்புகிறீர்கள்?/ Which alliance would you prefer Vijay’s party (TVK) to join, if any?</t>
  </si>
  <si>
    <t>தற்போதைய தமிழகத்தில் மிக முக்கியமான பிரச்சனை எது என நீங்கள் கருதுகிறீர்கள்?/ What is the most critical issue facing Tamil Nadu today?</t>
  </si>
  <si>
    <t>சாதி வகை/Caste Category</t>
  </si>
  <si>
    <t>சாதி/Caste</t>
  </si>
  <si>
    <t>QC User Name</t>
  </si>
  <si>
    <t>QC Remark</t>
  </si>
  <si>
    <t>QC Comment</t>
  </si>
  <si>
    <t>QC Date</t>
  </si>
  <si>
    <t>App Version</t>
  </si>
  <si>
    <t>false</t>
  </si>
  <si>
    <t>-</t>
  </si>
  <si>
    <t>46-60</t>
  </si>
  <si>
    <t>50,000 - 1,00,000</t>
  </si>
  <si>
    <t>இந்திய தேசிய காங்கிரஸ்</t>
  </si>
  <si>
    <t>DEVENDRA KULA VELLALAR</t>
  </si>
  <si>
    <t>wCoRngjNmpdXwr8jpUtS</t>
  </si>
  <si>
    <t>2025-07-30 11:50:28.774519</t>
  </si>
  <si>
    <t>(10.4599207, 78.7030535)</t>
  </si>
  <si>
    <t>55,,Annavasal,622101,Tamil Nadu,India.</t>
  </si>
  <si>
    <t>https://firebasestorage.googleapis.com/v0/b/mindbrink-survey-production.appspot.com/o/audioFiles%2FAtznECuQc6klLPsRR6u2%2FnV4IA56gMWWp4NfG0H1PGfyqfM92%2F2025-07-30%2011%3A50%3A15.491639.m4a?alt=media&amp;token=23fd1b60-6ea5-4086-a9e0-12b2896623eb</t>
  </si>
  <si>
    <t>G.muthukumar</t>
  </si>
  <si>
    <t>+918940041476</t>
  </si>
  <si>
    <t xml:space="preserve">Subramanian </t>
  </si>
  <si>
    <t>VIRALIMALAI</t>
  </si>
  <si>
    <t>ATHIPALLAM</t>
  </si>
  <si>
    <t>sinnathuri</t>
  </si>
  <si>
    <t>ஆண்/Male</t>
  </si>
  <si>
    <t>31-45</t>
  </si>
  <si>
    <t>கூலி தொழில்/ Daily Wage</t>
  </si>
  <si>
    <t>10,000 - 25,000</t>
  </si>
  <si>
    <t>திருப்திகரமானது / Satisfactory</t>
  </si>
  <si>
    <t>இல்லை/ No</t>
  </si>
  <si>
    <t>திமுக கூட்டணி / DMK Alliance</t>
  </si>
  <si>
    <t>மு.க. ஸ்டாலின் (திமுக) / M.K. Stalin (DMK)</t>
  </si>
  <si>
    <t>திமுக / DMK</t>
  </si>
  <si>
    <t>இல்லை / No</t>
  </si>
  <si>
    <t>திருப்திகரமல்ல / Unsatisfactory</t>
  </si>
  <si>
    <t>குறைவான ஈடுபாடு / Inadequate</t>
  </si>
  <si>
    <t xml:space="preserve">•	இல்லை: திமுக மற்றும் அதிமுக கூட்டணிகள் இரண்டும் உடையாது/ No: Both DMK &amp; AIADMK alliances will not break up </t>
  </si>
  <si>
    <t>தனித்துப் போட்டியிட வேண்டும் / Contest Independently</t>
  </si>
  <si>
    <t>மதுபானம் / போதைப்பொருள் பழக்கம்/ Alcohol/Drug abuse</t>
  </si>
  <si>
    <t>OBC</t>
  </si>
  <si>
    <t>URALI GOUNDER</t>
  </si>
  <si>
    <t>DK5RFIfUeSBZOmSRQwlG</t>
  </si>
  <si>
    <t>2025-07-30 13:47:12.018718</t>
  </si>
  <si>
    <t>(10.4596218, 78.7023729)</t>
  </si>
  <si>
    <t>FP52+XV3,,Annavasal,622101,Tamil Nadu,India.</t>
  </si>
  <si>
    <t>https://firebasestorage.googleapis.com/v0/b/mindbrink-survey-production.appspot.com/o/audioFiles%2FAtznECuQc6klLPsRR6u2%2Fe5risFoEPidDckOLperfsZqxzae2%2F2025-07-30%2013%3A47%3A06.589839.m4a?alt=media&amp;token=491fc27d-ed7b-4fbf-88ba-a7af8002c801</t>
  </si>
  <si>
    <t>Sinthanai selvi</t>
  </si>
  <si>
    <t>+918508766594</t>
  </si>
  <si>
    <t>ILLUPUR</t>
  </si>
  <si>
    <t>ANNAVASAL</t>
  </si>
  <si>
    <t>raja</t>
  </si>
  <si>
    <t>18-30</t>
  </si>
  <si>
    <t>மாணவர்/ Student</t>
  </si>
  <si>
    <t>ஆம் / Yes</t>
  </si>
  <si>
    <t>வேகம் குறைபாடுடன் செயல்படுகிறது / Needs more momentum</t>
  </si>
  <si>
    <t>பயனில்லை / Not effective</t>
  </si>
  <si>
    <t>•	ஆமாம்: அதிமுக கூட்டணி உடையும்/ Yes: AIADMK alliance will break up</t>
  </si>
  <si>
    <t>நாம் தமிழர் கட்சி / NTK</t>
  </si>
  <si>
    <t>BC</t>
  </si>
  <si>
    <t>MUKKULATHOR</t>
  </si>
  <si>
    <t>RdafTkFtqCYc1Xw504xM</t>
  </si>
  <si>
    <t>2025-07-30 14:00:49.781847</t>
  </si>
  <si>
    <t>(10.4595158, 78.7023314)</t>
  </si>
  <si>
    <t>FP53+P33,,Purakarai Natham Pannai,622005,Tamil Nadu,India.</t>
  </si>
  <si>
    <t>https://firebasestorage.googleapis.com/v0/b/mindbrink-survey-production.appspot.com/o/audioFiles%2FAtznECuQc6klLPsRR6u2%2Fe5risFoEPidDckOLperfsZqxzae2%2F2025-07-30%2014%3A00%3A45.291038.m4a?alt=media&amp;token=cecc8db3-cd5a-48ee-a3e6-d691de1219b0</t>
  </si>
  <si>
    <t>ஆம், TVK கூட்டணிக்கு வாக்களிப்பேன் / Yes, I will shift my vote to the TVK alliance</t>
  </si>
  <si>
    <t xml:space="preserve">முருகேசன் </t>
  </si>
  <si>
    <t>சொந்த தொழில் / சுயதொழில் செய்பவர்/ Self Employed/Business</t>
  </si>
  <si>
    <t>திருப்திகரமல்ல/ Unsatisfactory</t>
  </si>
  <si>
    <t>அதிமுக கூட்டணி / AIADMK Alliance</t>
  </si>
  <si>
    <t>எடப்பாடி பழனிசாமி (அதிமுக) / Edappadi K. Palaniswami (AIADMK)</t>
  </si>
  <si>
    <t>அதிமுக / AIADMK</t>
  </si>
  <si>
    <t>•	ஆமாம்: திமுக கூட்டணி உடையும் / Yes: DMK Alliance will break up</t>
  </si>
  <si>
    <t>விவசாய நெருக்கடி / Agricultural crisis</t>
  </si>
  <si>
    <t>jXAWjqyIxq87qPMieuPS</t>
  </si>
  <si>
    <t>2025-07-30 14:19:29.593894</t>
  </si>
  <si>
    <t>(10.4623883, 78.6815105)</t>
  </si>
  <si>
    <t>FM6J+JHW,,Pudukkottai,622103,Tamil Nadu,India.</t>
  </si>
  <si>
    <t>https://firebasestorage.googleapis.com/v0/b/mindbrink-survey-production.appspot.com/o/audioFiles%2FAtznECuQc6klLPsRR6u2%2F2ukCmICpvKWhqTT6dgmjG6nFGjc2%2F2025-07-30%2014%3A19%3A23.528277.m4a?alt=media&amp;token=2a8a1c48-d5a0-40e2-b2c9-f58e1c5cbbb7</t>
  </si>
  <si>
    <t>U.Amir nisha</t>
  </si>
  <si>
    <t>+919698565662</t>
  </si>
  <si>
    <t>MUKKANNAMALAIPATTI</t>
  </si>
  <si>
    <t>Rathinam</t>
  </si>
  <si>
    <t>10,000க்கும் குறைவானது/Less than 10,000</t>
  </si>
  <si>
    <t>தமிழக வெற்றி கழகம் / TVK</t>
  </si>
  <si>
    <t>•	ஆமாம்: திமுக மற்றும் அதிமுக கூட்டணிகள் இரண்டும் உடையும்/ Yes: Both DMK &amp; AIADMK alliances will break up</t>
  </si>
  <si>
    <t>வேலைவாய்ப்பு குறைபாடு / Unemployment</t>
  </si>
  <si>
    <t>SC</t>
  </si>
  <si>
    <t>PALLAR SC</t>
  </si>
  <si>
    <t>inwjrr2qGauklkuB5CLS</t>
  </si>
  <si>
    <t>2025-07-30 14:26:30.602916</t>
  </si>
  <si>
    <t>(10.4623704, 78.681544)</t>
  </si>
  <si>
    <t>https://firebasestorage.googleapis.com/v0/b/mindbrink-survey-production.appspot.com/o/audioFiles%2FAtznECuQc6klLPsRR6u2%2F2ukCmICpvKWhqTT6dgmjG6nFGjc2%2F2025-07-30%2014%3A26%3A24.415606.m4a?alt=media&amp;token=94a2343f-ce0d-4c6c-812f-f12d4d988ffa</t>
  </si>
  <si>
    <t>Albert Xavier</t>
  </si>
  <si>
    <t>விவசாயி/ Farmer</t>
  </si>
  <si>
    <t>விஜய் (தமிழக வெற்றி கழகம்) / Vijay (TVK)</t>
  </si>
  <si>
    <t>ஆமாம் / Yes</t>
  </si>
  <si>
    <t>போதுமான ஈடுபாடு / Adequate</t>
  </si>
  <si>
    <t>தே.மு.தி.க /  DMDK</t>
  </si>
  <si>
    <t>CHRISTIAN</t>
  </si>
  <si>
    <t>oYxHjk6VwK6zG0z9HzLl</t>
  </si>
  <si>
    <t>2025-07-30 14:35:10.789469</t>
  </si>
  <si>
    <t>(10.4623843, 78.6815277)</t>
  </si>
  <si>
    <t>https://firebasestorage.googleapis.com/v0/b/mindbrink-survey-production.appspot.com/o/audioFiles%2FAtznECuQc6klLPsRR6u2%2F2ukCmICpvKWhqTT6dgmjG6nFGjc2%2F2025-07-30%2014%3A35%3A02.869454.m4a?alt=media&amp;token=66fec1a3-fae7-4769-b641-1ce8faff9d0d</t>
  </si>
  <si>
    <t>Jaya</t>
  </si>
  <si>
    <t>பெண்/Female</t>
  </si>
  <si>
    <t>இல்லத்தரசி/ Housewife</t>
  </si>
  <si>
    <t>மேம்பாடு தேவை / Needs improvement</t>
  </si>
  <si>
    <t>பிறவை / Others</t>
  </si>
  <si>
    <t>wEykrB7PWmMFbpcLSh29</t>
  </si>
  <si>
    <t>2025-07-30 14:42:51.078465</t>
  </si>
  <si>
    <t>(10.462279, 78.6809876)</t>
  </si>
  <si>
    <t>https://firebasestorage.googleapis.com/v0/b/mindbrink-survey-production.appspot.com/o/audioFiles%2FAtznECuQc6klLPsRR6u2%2F2ukCmICpvKWhqTT6dgmjG6nFGjc2%2F2025-07-30%2014%3A42%3A42.625814.m4a?alt=media&amp;token=aa21e8ba-da98-4d18-8f39-886502c10bef</t>
  </si>
  <si>
    <t>Jesuthas</t>
  </si>
  <si>
    <t>u9XGRvPU08lptw83iYlu</t>
  </si>
  <si>
    <t>2025-07-30 14:51:49.473078</t>
  </si>
  <si>
    <t>(10.4623531, 78.6809325)</t>
  </si>
  <si>
    <t>https://firebasestorage.googleapis.com/v0/b/mindbrink-survey-production.appspot.com/o/audioFiles%2FAtznECuQc6klLPsRR6u2%2F2ukCmICpvKWhqTT6dgmjG6nFGjc2%2F2025-07-30%2014%3A51%3A43.908029.m4a?alt=media&amp;token=483045d4-e721-4bd9-870a-817b0e8046be</t>
  </si>
  <si>
    <t>Jayamary</t>
  </si>
  <si>
    <t>e6ac5EItzYfOFpBKRvtE</t>
  </si>
  <si>
    <t>2025-07-30 14:56:26.558863</t>
  </si>
  <si>
    <t>(10.4621783, 78.6809415)</t>
  </si>
  <si>
    <t>https://firebasestorage.googleapis.com/v0/b/mindbrink-survey-production.appspot.com/o/audioFiles%2FAtznECuQc6klLPsRR6u2%2F2ukCmICpvKWhqTT6dgmjG6nFGjc2%2F2025-07-30%2014%3A56%3A20.571686.m4a?alt=media&amp;token=09e17480-5dfc-4cff-9135-47f53823b27a</t>
  </si>
  <si>
    <t>Arokiya shalini</t>
  </si>
  <si>
    <t>E0uszhEvnSbx6OhSMH4r</t>
  </si>
  <si>
    <t>2025-07-30 15:02:09.334115</t>
  </si>
  <si>
    <t>(10.462594, 78.6806822)</t>
  </si>
  <si>
    <t>FM7J+89V,,Madakoil,622103,Tamil Nadu,India.</t>
  </si>
  <si>
    <t>https://firebasestorage.googleapis.com/v0/b/mindbrink-survey-production.appspot.com/o/audioFiles%2FAtznECuQc6klLPsRR6u2%2F2ukCmICpvKWhqTT6dgmjG6nFGjc2%2F2025-07-30%2015%3A02%3A02.380467.m4a?alt=media&amp;token=81f317a8-fb8d-43d3-859d-4d0a1d121306</t>
  </si>
  <si>
    <t>sivanthai</t>
  </si>
  <si>
    <t>BhxdqOskEmCZ304Pnoub</t>
  </si>
  <si>
    <t>2025-07-30 15:10:51.958258</t>
  </si>
  <si>
    <t>(10.4629467, 78.6810732)</t>
  </si>
  <si>
    <t>https://firebasestorage.googleapis.com/v0/b/mindbrink-survey-production.appspot.com/o/audioFiles%2FAtznECuQc6klLPsRR6u2%2F2ukCmICpvKWhqTT6dgmjG6nFGjc2%2F2025-07-30%2015%3A10%3A39.624126.m4a?alt=media&amp;token=d885f812-189d-4fd3-8103-6594736f083c</t>
  </si>
  <si>
    <t>jansi rani</t>
  </si>
  <si>
    <t>நினைவில் இல்லை / Don’t Remember</t>
  </si>
  <si>
    <t>LtwsC8GYqQizC0FxeuxW</t>
  </si>
  <si>
    <t>2025-07-30 15:14:56.602348</t>
  </si>
  <si>
    <t>(10.4628599, 78.6808137)</t>
  </si>
  <si>
    <t>https://firebasestorage.googleapis.com/v0/b/mindbrink-survey-production.appspot.com/o/audioFiles%2FAtznECuQc6klLPsRR6u2%2F2ukCmICpvKWhqTT6dgmjG6nFGjc2%2F2025-07-30%2015%3A14%3A48.563168.m4a?alt=media&amp;token=e6b48caf-67ad-4c1d-aadf-d84204f505a0</t>
  </si>
  <si>
    <t>Arulselvi</t>
  </si>
  <si>
    <t>FLsiRm9ghGywSALQLkrG</t>
  </si>
  <si>
    <t>2025-07-30 15:22:50.193952</t>
  </si>
  <si>
    <t>(10.4623872, 78.6812088)</t>
  </si>
  <si>
    <t>https://firebasestorage.googleapis.com/v0/b/mindbrink-survey-production.appspot.com/o/audioFiles%2FAtznECuQc6klLPsRR6u2%2F2ukCmICpvKWhqTT6dgmjG6nFGjc2%2F2025-07-30%2015%3A22%3A43.573884.m4a?alt=media&amp;token=4cd0e220-95da-44da-aaa9-c777ef7841dd</t>
  </si>
  <si>
    <t>இல்லை, நான் அந்த கூட்டணிக்கு வாக்களிக்க மாட்டேன். / No, I will not vote for the alliance</t>
  </si>
  <si>
    <t>Thangaraj</t>
  </si>
  <si>
    <t xml:space="preserve">பிரேமலதா விஜயகாந்த் (தே.மு.தி.க) / Premalatha Vijayakanth (DMDK) </t>
  </si>
  <si>
    <t>தே.மு.தி.க / DMDK</t>
  </si>
  <si>
    <t>sDDIr8V1yHzoWUgSK00R</t>
  </si>
  <si>
    <t>2025-07-30 15:30:53.448076</t>
  </si>
  <si>
    <t>(10.4643837, 78.6819469)</t>
  </si>
  <si>
    <t>FM7J+M94,,முக்கண்ணாமலைப்பட்டி,622103,Tamil Nadu,India.</t>
  </si>
  <si>
    <t>https://firebasestorage.googleapis.com/v0/b/mindbrink-survey-production.appspot.com/o/audioFiles%2FAtznECuQc6klLPsRR6u2%2F2ukCmICpvKWhqTT6dgmjG6nFGjc2%2F2025-07-30%2015%3A30%3A45.514206.m4a?alt=media&amp;token=1340b071-b4ac-4d58-b685-73243bf19ea6</t>
  </si>
  <si>
    <t>Nanasekaran</t>
  </si>
  <si>
    <t>வாக்களிக்கவில்லை / Did not Vote</t>
  </si>
  <si>
    <t>tI405pi9lJy0LbXX5C4s</t>
  </si>
  <si>
    <t>2025-07-30 15:35:55.650104</t>
  </si>
  <si>
    <t>(10.455089, 78.6993429)</t>
  </si>
  <si>
    <t>26,,Annavasal,622101,Tamil Nadu,India.</t>
  </si>
  <si>
    <t>https://firebasestorage.googleapis.com/v0/b/mindbrink-survey-production.appspot.com/o/audioFiles%2FAtznECuQc6klLPsRR6u2%2Fe5risFoEPidDckOLperfsZqxzae2%2F2025-07-30%2015%3A35%3A50.859266.m4a?alt=media&amp;token=a71b268a-0e42-49f9-b38a-0f72e53777fa</t>
  </si>
  <si>
    <t xml:space="preserve">நிர்மலாதேவி </t>
  </si>
  <si>
    <t>89wBhigeRma6tshYGBI8</t>
  </si>
  <si>
    <t>2025-07-30 15:42:18.371496</t>
  </si>
  <si>
    <t>(10.4642517, 78.6820535)</t>
  </si>
  <si>
    <t>https://firebasestorage.googleapis.com/v0/b/mindbrink-survey-production.appspot.com/o/audioFiles%2FAtznECuQc6klLPsRR6u2%2F2ukCmICpvKWhqTT6dgmjG6nFGjc2%2F2025-07-30%2015%3A42%3A12.663843.m4a?alt=media&amp;token=fbe1a920-1b84-4ac6-8e80-dce2048b7937</t>
  </si>
  <si>
    <t>Bakkiyalakshmi</t>
  </si>
  <si>
    <t>சீமான் (நாம் தமிழர் கட்சி) / Seeman (NTK)</t>
  </si>
  <si>
    <t>FiF32ZEsHpkN2GQCSHlq</t>
  </si>
  <si>
    <t>2025-07-30 15:48:53.305038</t>
  </si>
  <si>
    <t>(10.4640632, 78.681902)</t>
  </si>
  <si>
    <t>https://firebasestorage.googleapis.com/v0/b/mindbrink-survey-production.appspot.com/o/audioFiles%2FAtznECuQc6klLPsRR6u2%2F2ukCmICpvKWhqTT6dgmjG6nFGjc2%2F2025-07-30%2015%3A48%3A46.692608.m4a?alt=media&amp;token=be273a24-4ac2-4792-a6cd-a63c7b2cb4f5</t>
  </si>
  <si>
    <t>vasantha</t>
  </si>
  <si>
    <t>uMFvL3F1vzkHs7mDszLK</t>
  </si>
  <si>
    <t>2025-07-30 15:53:41.023690</t>
  </si>
  <si>
    <t>(10.4635473, 78.6822758)</t>
  </si>
  <si>
    <t>Pudukkottai,,Pudukkottai,622103,Tamil Nadu,India.</t>
  </si>
  <si>
    <t>https://firebasestorage.googleapis.com/v0/b/mindbrink-survey-production.appspot.com/o/audioFiles%2FAtznECuQc6klLPsRR6u2%2F2ukCmICpvKWhqTT6dgmjG6nFGjc2%2F2025-07-30%2015%3A53%3A33.562064.m4a?alt=media&amp;token=e7d2fc8e-0380-4f09-a4f3-412dc63eeb6d</t>
  </si>
  <si>
    <t>palaniyayi</t>
  </si>
  <si>
    <t>UlwFEnQZu5J6qofFDWlC</t>
  </si>
  <si>
    <t>2025-07-30 16:00:42.438016</t>
  </si>
  <si>
    <t>(10.4633553, 78.6822232)</t>
  </si>
  <si>
    <t>https://firebasestorage.googleapis.com/v0/b/mindbrink-survey-production.appspot.com/o/audioFiles%2FAtznECuQc6klLPsRR6u2%2F2ukCmICpvKWhqTT6dgmjG6nFGjc2%2F2025-07-30%2016%3A00%3A33.724922.m4a?alt=media&amp;token=b7f0dac1-fac1-45f0-bc95-25d9f5b3583d</t>
  </si>
  <si>
    <t>Devadharshini</t>
  </si>
  <si>
    <t>ACSZtICbGEURVf2JYmE9</t>
  </si>
  <si>
    <t>2025-07-30 16:03:36.798733</t>
  </si>
  <si>
    <t>(10.4633047, 78.6823868)</t>
  </si>
  <si>
    <t>https://firebasestorage.googleapis.com/v0/b/mindbrink-survey-production.appspot.com/o/audioFiles%2FAtznECuQc6klLPsRR6u2%2F2ukCmICpvKWhqTT6dgmjG6nFGjc2%2F2025-07-30%2016%3A03%3A32.261214.m4a?alt=media&amp;token=332ddb4d-fbaa-4034-a5ab-c5cad37c8713</t>
  </si>
  <si>
    <t>saravanan</t>
  </si>
  <si>
    <t>பணியாளர்/ Employee</t>
  </si>
  <si>
    <t>ByY9PQhlvxnMPtiaZUc3</t>
  </si>
  <si>
    <t>2025-07-30 16:07:43.206764</t>
  </si>
  <si>
    <t>(10.4635513, 78.6818782)</t>
  </si>
  <si>
    <t>https://firebasestorage.googleapis.com/v0/b/mindbrink-survey-production.appspot.com/o/audioFiles%2FAtznECuQc6klLPsRR6u2%2F2ukCmICpvKWhqTT6dgmjG6nFGjc2%2F2025-07-30%2016%3A07%3A34.233967.m4a?alt=media&amp;token=ad66d765-7f8a-44d5-9ed9-38241ec7fc0f</t>
  </si>
  <si>
    <t>kanakavalli</t>
  </si>
  <si>
    <t>RWfOXoqqJc735TsyBpQJ</t>
  </si>
  <si>
    <t>2025-07-30 16:10:10.523756</t>
  </si>
  <si>
    <t>(10.463292, 78.6818869)</t>
  </si>
  <si>
    <t>https://firebasestorage.googleapis.com/v0/b/mindbrink-survey-production.appspot.com/o/audioFiles%2FAtznECuQc6klLPsRR6u2%2F2ukCmICpvKWhqTT6dgmjG6nFGjc2%2F2025-07-30%2016%3A10%3A07.338035.m4a?alt=media&amp;token=85b56614-4f8a-4049-8298-c601091ae7df</t>
  </si>
  <si>
    <t>mohanraj</t>
  </si>
  <si>
    <t>gAMy9Ua0S6TtiWgyxkLp</t>
  </si>
  <si>
    <t>2025-07-30 16:13:57.322973</t>
  </si>
  <si>
    <t>(10.4631425, 78.6820704)</t>
  </si>
  <si>
    <t>https://firebasestorage.googleapis.com/v0/b/mindbrink-survey-production.appspot.com/o/audioFiles%2FAtznECuQc6klLPsRR6u2%2F2ukCmICpvKWhqTT6dgmjG6nFGjc2%2F2025-07-30%2016%3A13%3A53.390893.m4a?alt=media&amp;token=9d693a8c-7157-4c2b-8190-a784d4983c8a</t>
  </si>
  <si>
    <t>sinnathambi</t>
  </si>
  <si>
    <t>RXTBQmHWU1J0KjGnRfI3</t>
  </si>
  <si>
    <t>2025-07-30 16:17:38.864194</t>
  </si>
  <si>
    <t>(10.463055, 78.68222)</t>
  </si>
  <si>
    <t>https://firebasestorage.googleapis.com/v0/b/mindbrink-survey-production.appspot.com/o/audioFiles%2FAtznECuQc6klLPsRR6u2%2F2ukCmICpvKWhqTT6dgmjG6nFGjc2%2F2025-07-30%2016%3A17%3A33.611802.m4a?alt=media&amp;token=f23180f2-f009-4666-8167-23490ca4e8fd</t>
  </si>
  <si>
    <t>sasikala</t>
  </si>
  <si>
    <t>1JYJFFvosOIXkJwYBrmF</t>
  </si>
  <si>
    <t>2025-07-30 16:35:43.631833</t>
  </si>
  <si>
    <t>(10.4638752, 78.6818717)</t>
  </si>
  <si>
    <t>https://firebasestorage.googleapis.com/v0/b/mindbrink-survey-production.appspot.com/o/audioFiles%2FAtznECuQc6klLPsRR6u2%2FfYiv0HvGk4VbFlXYwsKbSZ6fwXI2%2F2025-07-30%2016%3A35%3A37.602188.m4a?alt=media&amp;token=3d6f8fc9-ac03-4680-a82e-e4283c836425</t>
  </si>
  <si>
    <t>A.Banu</t>
  </si>
  <si>
    <t>+919443892814</t>
  </si>
  <si>
    <t>lakshmi</t>
  </si>
  <si>
    <t>JWoCTT5VAIyrDLjwlJrc</t>
  </si>
  <si>
    <t>2025-07-30 16:39:47.639907</t>
  </si>
  <si>
    <t>(10.4645783, 78.6818767)</t>
  </si>
  <si>
    <t>https://firebasestorage.googleapis.com/v0/b/mindbrink-survey-production.appspot.com/o/audioFiles%2FAtznECuQc6klLPsRR6u2%2FfYiv0HvGk4VbFlXYwsKbSZ6fwXI2%2F2025-07-30%2016%3A39%3A37.194104.m4a?alt=media&amp;token=ca5d1b95-cb02-486f-9662-6bf23c8cb372</t>
  </si>
  <si>
    <t>pothumponnu</t>
  </si>
  <si>
    <t>wwRfA4GlJy6fZ2ZbKuak</t>
  </si>
  <si>
    <t>2025-07-30 16:51:07.475808</t>
  </si>
  <si>
    <t>(10.46107, 78.68201)</t>
  </si>
  <si>
    <t>1/38a,,Vilampatti,622103,Tamil Nadu,India.</t>
  </si>
  <si>
    <t>https://firebasestorage.googleapis.com/v0/b/mindbrink-survey-production.appspot.com/o/audioFiles%2FAtznECuQc6klLPsRR6u2%2FfYiv0HvGk4VbFlXYwsKbSZ6fwXI2%2F2025-07-30%2016%3A50%3A58.899548.m4a?alt=media&amp;token=42809576-aa51-468e-ab03-13a46c6f90d1</t>
  </si>
  <si>
    <t>vignesh</t>
  </si>
  <si>
    <t>riajf0AIeAVTomWMcgRN</t>
  </si>
  <si>
    <t>2025-07-30 16:54:23.510881</t>
  </si>
  <si>
    <t>(10.4608433, 78.6818367)</t>
  </si>
  <si>
    <t>https://firebasestorage.googleapis.com/v0/b/mindbrink-survey-production.appspot.com/o/audioFiles%2FAtznECuQc6klLPsRR6u2%2FfYiv0HvGk4VbFlXYwsKbSZ6fwXI2%2F2025-07-30%2016%3A54%3A19.203754.m4a?alt=media&amp;token=77615caa-ee75-4d57-a6aa-9bdbe39ee754</t>
  </si>
  <si>
    <t>Hari</t>
  </si>
  <si>
    <t>Asari</t>
  </si>
  <si>
    <t>GTH1oiCeaKMcyJ24Fiel</t>
  </si>
  <si>
    <t>2025-07-30 16:59:33.384449</t>
  </si>
  <si>
    <t>(10.4606668, 78.6825397)</t>
  </si>
  <si>
    <t>https://firebasestorage.googleapis.com/v0/b/mindbrink-survey-production.appspot.com/o/audioFiles%2FAtznECuQc6klLPsRR6u2%2FfYiv0HvGk4VbFlXYwsKbSZ6fwXI2%2F2025-07-30%2016%3A59%3A27.503120.m4a?alt=media&amp;token=d72a1ab4-be3f-4d48-88b5-39d0044410ac</t>
  </si>
  <si>
    <t>Selvaraj</t>
  </si>
  <si>
    <t>MUTTARAIYAR</t>
  </si>
  <si>
    <t>bwDpgEMJhfbXTaxIlBU9</t>
  </si>
  <si>
    <t>2025-07-30 17:02:17.738151</t>
  </si>
  <si>
    <t>(10.4557827, 78.7050715)</t>
  </si>
  <si>
    <t>FP44+82G,,Annavasal,622101,Tamil Nadu,India.</t>
  </si>
  <si>
    <t>https://firebasestorage.googleapis.com/v0/b/mindbrink-survey-production.appspot.com/o/audioFiles%2FAtznECuQc6klLPsRR6u2%2Fe5risFoEPidDckOLperfsZqxzae2%2F2025-07-30%2017%3A02%3A04.621290.m4a?alt=media&amp;token=02a86073-4ea1-48d0-bd37-cb23f7041635</t>
  </si>
  <si>
    <t>பரக்கத்துல்லா</t>
  </si>
  <si>
    <t>அதிமுக + பா.ஜ.க/ AIADMK + BJP</t>
  </si>
  <si>
    <t>Muslim</t>
  </si>
  <si>
    <t>MUSLIM</t>
  </si>
  <si>
    <t>sj17UxqqR4TtjjrHnjXm</t>
  </si>
  <si>
    <t>2025-07-30 17:03:59.213672</t>
  </si>
  <si>
    <t>(10.4606733, 78.6824318)</t>
  </si>
  <si>
    <t>https://firebasestorage.googleapis.com/v0/b/mindbrink-survey-production.appspot.com/o/audioFiles%2FAtznECuQc6klLPsRR6u2%2FfYiv0HvGk4VbFlXYwsKbSZ6fwXI2%2F2025-07-30%2017%3A03%3A55.136747.m4a?alt=media&amp;token=56dfe266-2871-4e7a-a766-6b028a4f37db</t>
  </si>
  <si>
    <t xml:space="preserve">Rajammal </t>
  </si>
  <si>
    <t>YmSLvabtnvkn80ChOqhv</t>
  </si>
  <si>
    <t>2025-07-30 17:06:29.729722</t>
  </si>
  <si>
    <t>(10.4607683, 78.682838)</t>
  </si>
  <si>
    <t>https://firebasestorage.googleapis.com/v0/b/mindbrink-survey-production.appspot.com/o/audioFiles%2FAtznECuQc6klLPsRR6u2%2FfYiv0HvGk4VbFlXYwsKbSZ6fwXI2%2F2025-07-30%2017%3A06%3A25.213194.m4a?alt=media&amp;token=6c08397a-23e0-4f3e-b43a-68054910a6da</t>
  </si>
  <si>
    <t>உறுதி இல்லை / வேட்பாளரைப் பொறுத்தது/ Not sure / Depends on candidate</t>
  </si>
  <si>
    <t>Ranjitham</t>
  </si>
  <si>
    <t>625uvQ5YrPEXFtdObpiG</t>
  </si>
  <si>
    <t>2025-07-30 17:12:17.060594</t>
  </si>
  <si>
    <t>(10.460765, 78.6825617)</t>
  </si>
  <si>
    <t>https://firebasestorage.googleapis.com/v0/b/mindbrink-survey-production.appspot.com/o/audioFiles%2FAtznECuQc6klLPsRR6u2%2FfYiv0HvGk4VbFlXYwsKbSZ6fwXI2%2F2025-07-30%2017%3A12%3A12.709054.m4a?alt=media&amp;token=3e45a9ac-0c51-4d21-aa47-470041b765c8</t>
  </si>
  <si>
    <t>Dhanalakshmi</t>
  </si>
  <si>
    <t>பிற கட்சிகள் / Others</t>
  </si>
  <si>
    <t>C8Dsl3RrwQroONYVXlcO</t>
  </si>
  <si>
    <t>2025-07-30 17:12:32.644866</t>
  </si>
  <si>
    <t>(10.4557629, 78.7050725)</t>
  </si>
  <si>
    <t>https://firebasestorage.googleapis.com/v0/b/mindbrink-survey-production.appspot.com/o/audioFiles%2FAtznECuQc6klLPsRR6u2%2Fe5risFoEPidDckOLperfsZqxzae2%2F2025-07-30%2017%3A12%3A25.676265.m4a?alt=media&amp;token=89623527-62b0-4dcc-a31b-acd847b47c66</t>
  </si>
  <si>
    <t xml:space="preserve">மல்லிகா </t>
  </si>
  <si>
    <t>உறுதியாக தெரியவில்லை / Not Sure</t>
  </si>
  <si>
    <t xml:space="preserve">யதாவ் </t>
  </si>
  <si>
    <t>i0JVuR5EldWs89UpOc1C</t>
  </si>
  <si>
    <t>2025-07-30 17:16:06.610471</t>
  </si>
  <si>
    <t>(10.4607367, 78.6824984)</t>
  </si>
  <si>
    <t>https://firebasestorage.googleapis.com/v0/b/mindbrink-survey-production.appspot.com/o/audioFiles%2FAtznECuQc6klLPsRR6u2%2FfYiv0HvGk4VbFlXYwsKbSZ6fwXI2%2F2025-07-30%2017%3A16%3A02.409887.m4a?alt=media&amp;token=90d157b8-417d-4ffc-be8b-1e2d62948016</t>
  </si>
  <si>
    <t>Rajendran</t>
  </si>
  <si>
    <t>KtEhx3V2oBCvljCFjMi1</t>
  </si>
  <si>
    <t>2025-07-30 17:22:05.879534</t>
  </si>
  <si>
    <t>(10.46023, 78.6827133)</t>
  </si>
  <si>
    <t>https://firebasestorage.googleapis.com/v0/b/mindbrink-survey-production.appspot.com/o/audioFiles%2FAtznECuQc6klLPsRR6u2%2FfYiv0HvGk4VbFlXYwsKbSZ6fwXI2%2F2025-07-30%2017%3A21%3A42.845498.m4a?alt=media&amp;token=b67b2d09-4590-4ffc-b359-5f47d889ed7f</t>
  </si>
  <si>
    <t>Samikannu</t>
  </si>
  <si>
    <t>vh99WpdxXo0MEbZgPea6</t>
  </si>
  <si>
    <t>2025-07-30 17:22:34.279718</t>
  </si>
  <si>
    <t>(10.4597091, 78.7022323)</t>
  </si>
  <si>
    <t>https://firebasestorage.googleapis.com/v0/b/mindbrink-survey-production.appspot.com/o/audioFiles%2FAtznECuQc6klLPsRR6u2%2Fe5risFoEPidDckOLperfsZqxzae2%2F2025-07-30%2017%3A22%3A29.611106.m4a?alt=media&amp;token=9f9ad2f6-ed79-4fee-bb62-2577a089bf8f</t>
  </si>
  <si>
    <t xml:space="preserve">மோகன்குமார் </t>
  </si>
  <si>
    <t>General</t>
  </si>
  <si>
    <t xml:space="preserve">நாயக்கர் </t>
  </si>
  <si>
    <t>PcNcoeTGxeyBK3kpHNj3</t>
  </si>
  <si>
    <t>2025-07-30 17:27:19.309317</t>
  </si>
  <si>
    <t>(10.460075, 78.68262)</t>
  </si>
  <si>
    <t>https://firebasestorage.googleapis.com/v0/b/mindbrink-survey-production.appspot.com/o/audioFiles%2FAtznECuQc6klLPsRR6u2%2FfYiv0HvGk4VbFlXYwsKbSZ6fwXI2%2F2025-07-30%2017%3A27%3A14.468311.m4a?alt=media&amp;token=8a62abbd-8d55-4b2b-bec3-e97ea1e09822</t>
  </si>
  <si>
    <t>VEERAPATTI</t>
  </si>
  <si>
    <t>krishnakumar</t>
  </si>
  <si>
    <t>2x9cYYm7ImDdwtkPv7gQ</t>
  </si>
  <si>
    <t>2025-07-30 17:30:46.192038</t>
  </si>
  <si>
    <t>(10.460245, 78.6824333)</t>
  </si>
  <si>
    <t>https://firebasestorage.googleapis.com/v0/b/mindbrink-survey-production.appspot.com/o/audioFiles%2FAtznECuQc6klLPsRR6u2%2FfYiv0HvGk4VbFlXYwsKbSZ6fwXI2%2F2025-07-30%2017%3A30%3A41.333434.m4a?alt=media&amp;token=351f2542-0a3b-4fbe-bf5a-357c9ba7f38f</t>
  </si>
  <si>
    <t>sivagami</t>
  </si>
  <si>
    <t>kTVsPMA8T7faxSj38lEY</t>
  </si>
  <si>
    <t>2025-07-30 17:34:59.329295</t>
  </si>
  <si>
    <t>(10.4598067, 78.6825817)</t>
  </si>
  <si>
    <t>https://firebasestorage.googleapis.com/v0/b/mindbrink-survey-production.appspot.com/o/audioFiles%2FAtznECuQc6klLPsRR6u2%2FfYiv0HvGk4VbFlXYwsKbSZ6fwXI2%2F2025-07-30%2017%3A34%3A53.880757.m4a?alt=media&amp;token=d8a52737-f4fc-42e4-91b9-7b5b541457a6</t>
  </si>
  <si>
    <t>Prathiba</t>
  </si>
  <si>
    <t>உட்கட்டமைப்பு மேம்பாடு / Infrastructure development</t>
  </si>
  <si>
    <t>6zjcBt5iUEZaCB6mu2Ig</t>
  </si>
  <si>
    <t>2025-07-30 17:40:57.453093</t>
  </si>
  <si>
    <t>(10.456378, 78.7003456)</t>
  </si>
  <si>
    <t>42/43,,Annavasal,622101,Tamil Nadu,India.</t>
  </si>
  <si>
    <t>https://firebasestorage.googleapis.com/v0/b/mindbrink-survey-production.appspot.com/o/audioFiles%2FAtznECuQc6klLPsRR6u2%2Fe5risFoEPidDckOLperfsZqxzae2%2F2025-07-30%2017%3A40%3A51.803052.m4a?alt=media&amp;token=aa8b4929-57c7-4954-924b-4701a39da350</t>
  </si>
  <si>
    <t>R46ctjO5cVyXhDWpsccI</t>
  </si>
  <si>
    <t>2025-07-30 17:50:56.350415</t>
  </si>
  <si>
    <t>(10.4580902, 78.6994924)</t>
  </si>
  <si>
    <t>22/A,,Annavasal,622101,Tamil Nadu,India.</t>
  </si>
  <si>
    <t>https://firebasestorage.googleapis.com/v0/b/mindbrink-survey-production.appspot.com/o/audioFiles%2FAtznECuQc6klLPsRR6u2%2Fe5risFoEPidDckOLperfsZqxzae2%2F2025-07-30%2017%3A50%3A50.759521.m4a?alt=media&amp;token=03f03cc0-1f39-492f-8dde-e629ae9bef21</t>
  </si>
  <si>
    <t>இளஞ்சியம்</t>
  </si>
  <si>
    <t>TCWp5Rp0ntwIwFL3ZcxZ</t>
  </si>
  <si>
    <t>2025-07-30 18:18:35.517883</t>
  </si>
  <si>
    <t>(10.4567399, 78.6767951)</t>
  </si>
  <si>
    <t>FM4G+JVJ,,Mukknamalpatti,622103,Tamil Nadu,India.</t>
  </si>
  <si>
    <t>https://firebasestorage.googleapis.com/v0/b/mindbrink-survey-production.appspot.com/o/audioFiles%2FAtznECuQc6klLPsRR6u2%2FfYiv0HvGk4VbFlXYwsKbSZ6fwXI2%2F2025-07-30%2018%3A18%3A29.612461.m4a?alt=media&amp;token=bb5a98ef-fe0b-462b-9908-fe9f8bbf5709</t>
  </si>
  <si>
    <t>Bugari</t>
  </si>
  <si>
    <t>oFlcpEKZJTCq20kYeXAt</t>
  </si>
  <si>
    <t>2025-07-30 18:22:33.937283</t>
  </si>
  <si>
    <t>(10.4555801, 78.7051901)</t>
  </si>
  <si>
    <t>FP44+836,,Annavasal,622101,Tamil Nadu,India.</t>
  </si>
  <si>
    <t>https://firebasestorage.googleapis.com/v0/b/mindbrink-survey-production.appspot.com/o/audioFiles%2FAtznECuQc6klLPsRR6u2%2Fe5risFoEPidDckOLperfsZqxzae2%2F2025-07-30%2018%3A22%3A20.767213.m4a?alt=media&amp;token=80b75b8f-a091-40d6-af25-5872fe7f59a5</t>
  </si>
  <si>
    <t xml:space="preserve">பழனியம்மாள் </t>
  </si>
  <si>
    <t>60+</t>
  </si>
  <si>
    <t>BaBgSpdHExXyHT8ts1KV</t>
  </si>
  <si>
    <t>2025-07-30 18:27:47.906472</t>
  </si>
  <si>
    <t>(10.4566937, 78.6764513)</t>
  </si>
  <si>
    <t>FM4G+MGJ,,Mukknamalpatti,622103,Tamil Nadu,India.</t>
  </si>
  <si>
    <t>https://firebasestorage.googleapis.com/v0/b/mindbrink-survey-production.appspot.com/o/audioFiles%2FAtznECuQc6klLPsRR6u2%2FfYiv0HvGk4VbFlXYwsKbSZ6fwXI2%2F2025-07-30%2018%3A27%3A42.123347.m4a?alt=media&amp;token=f8dae3ef-36f3-4753-babc-dccd78901929</t>
  </si>
  <si>
    <t>umsalima</t>
  </si>
  <si>
    <t>EDtyMJ27WdXsevCdjc9q</t>
  </si>
  <si>
    <t>2025-07-30 18:31:22.493369</t>
  </si>
  <si>
    <t>(10.456693, 78.6764446)</t>
  </si>
  <si>
    <t>https://firebasestorage.googleapis.com/v0/b/mindbrink-survey-production.appspot.com/o/audioFiles%2FAtznECuQc6klLPsRR6u2%2FfYiv0HvGk4VbFlXYwsKbSZ6fwXI2%2F2025-07-30%2018%3A31%3A14.823960.m4a?alt=media&amp;token=51373197-6438-4eca-bbea-36e27d8cd94f</t>
  </si>
  <si>
    <t>fyrose</t>
  </si>
  <si>
    <t>74QTlPEi8pFWvnyEhKuj</t>
  </si>
  <si>
    <t>2025-07-30 18:37:58.053124</t>
  </si>
  <si>
    <t>(10.4566917, 78.6764481)</t>
  </si>
  <si>
    <t>https://firebasestorage.googleapis.com/v0/b/mindbrink-survey-production.appspot.com/o/audioFiles%2FAtznECuQc6klLPsRR6u2%2FfYiv0HvGk4VbFlXYwsKbSZ6fwXI2%2F2025-07-30%2018%3A37%3A27.096214.m4a?alt=media&amp;token=7f40148c-d3aa-4b4e-ad89-83cdd2f64837</t>
  </si>
  <si>
    <t>Jahir usan</t>
  </si>
  <si>
    <t>v6JccaM3Nbt1N5tpe9eV</t>
  </si>
  <si>
    <t>2025-07-30 18:43:13.845797</t>
  </si>
  <si>
    <t>(10.4566916, 78.6764346)</t>
  </si>
  <si>
    <t>https://firebasestorage.googleapis.com/v0/b/mindbrink-survey-production.appspot.com/o/audioFiles%2FAtznECuQc6klLPsRR6u2%2FfYiv0HvGk4VbFlXYwsKbSZ6fwXI2%2F2025-07-30%2018%3A43%3A07.077254.m4a?alt=media&amp;token=5a010714-24b3-4c1f-aaff-75fa375b6d4a</t>
  </si>
  <si>
    <t>Balaji</t>
  </si>
  <si>
    <t>சட்டம் மற்றும் ஒழுங்கு/ Law and order</t>
  </si>
  <si>
    <t>n53g7hB2xnRNClZCUGDr</t>
  </si>
  <si>
    <t>2025-07-30 18:48:27.714148</t>
  </si>
  <si>
    <t>(10.4565883, 78.6762283)</t>
  </si>
  <si>
    <t>https://firebasestorage.googleapis.com/v0/b/mindbrink-survey-production.appspot.com/o/audioFiles%2FAtznECuQc6klLPsRR6u2%2FfYiv0HvGk4VbFlXYwsKbSZ6fwXI2%2F2025-07-30%2018%3A48%3A21.731656.m4a?alt=media&amp;token=5717e47e-6dc9-492f-955f-12de4d98ec49</t>
  </si>
  <si>
    <t>Mubarak</t>
  </si>
  <si>
    <t>DGmwD5mSpLhsz75LXk7o</t>
  </si>
  <si>
    <t>2025-07-30 18:52:28.690623</t>
  </si>
  <si>
    <t>(10.4572549, 78.6743761)</t>
  </si>
  <si>
    <t>FM4F+PQC,,Mukknamalpatti,622103,Tamil Nadu,India.</t>
  </si>
  <si>
    <t>https://firebasestorage.googleapis.com/v0/b/mindbrink-survey-production.appspot.com/o/audioFiles%2FAtznECuQc6klLPsRR6u2%2FfYiv0HvGk4VbFlXYwsKbSZ6fwXI2%2F2025-07-30%2018%3A52%3A24.196625.m4a?alt=media&amp;token=0d2fee61-60f3-43d8-88f0-2e5adcaf95e3</t>
  </si>
  <si>
    <t>Sarmila</t>
  </si>
  <si>
    <t>jlKfKsDDz5wVTawCjz0K</t>
  </si>
  <si>
    <t>2025-07-30 19:00:01.187198</t>
  </si>
  <si>
    <t>(10.45667, 78.6810667)</t>
  </si>
  <si>
    <t>FM4J+G76,,Mukknamalpatti,622103,Tamil Nadu,India.</t>
  </si>
  <si>
    <t>https://firebasestorage.googleapis.com/v0/b/mindbrink-survey-production.appspot.com/o/audioFiles%2FAtznECuQc6klLPsRR6u2%2FfYiv0HvGk4VbFlXYwsKbSZ6fwXI2%2F2025-07-30%2018%3A59%3A54.870199.m4a?alt=media&amp;token=38647072-7a82-48f1-b77c-ca5e040a8ff4</t>
  </si>
  <si>
    <t>Baruk</t>
  </si>
  <si>
    <t>ஊழல்/ Corruption</t>
  </si>
  <si>
    <t>oPFm7HPY2uJvkjG37Awx</t>
  </si>
  <si>
    <t>2025-07-30 19:17:07.149590</t>
  </si>
  <si>
    <t>(10.4528494, 78.6991889)</t>
  </si>
  <si>
    <t>6/C,,Annavasal,622101,Tamil Nadu,India.</t>
  </si>
  <si>
    <t>https://firebasestorage.googleapis.com/v0/b/mindbrink-survey-production.appspot.com/o/audioFiles%2FAtznECuQc6klLPsRR6u2%2Fe5risFoEPidDckOLperfsZqxzae2%2F2025-07-30%2019%3A16%3A57.193446.m4a?alt=media&amp;token=9b09651c-2903-4bd8-bd4c-a146c3003637</t>
  </si>
  <si>
    <t>முத்து</t>
  </si>
  <si>
    <t>y0zDjI07wvmmieKGpCr1</t>
  </si>
  <si>
    <t>2025-07-30 19:32:33.865735</t>
  </si>
  <si>
    <t>(10.4565715, 78.6998932)</t>
  </si>
  <si>
    <t>46,,Annavasal,622101,Tamil Nadu,India.</t>
  </si>
  <si>
    <t>https://firebasestorage.googleapis.com/v0/b/mindbrink-survey-production.appspot.com/o/audioFiles%2FAtznECuQc6klLPsRR6u2%2Fe5risFoEPidDckOLperfsZqxzae2%2F2025-07-30%2019%3A32%3A25.489200.m4a?alt=media&amp;token=4a905e86-07c8-40e7-bc1e-dd61f5698d98</t>
  </si>
  <si>
    <t>தனுஷியா</t>
  </si>
  <si>
    <t>oVnCaefGWxVNkhztoatx</t>
  </si>
  <si>
    <t>2025-07-30 19:38:44.443517</t>
  </si>
  <si>
    <t>(10.4564836, 78.6998403)</t>
  </si>
  <si>
    <t>https://firebasestorage.googleapis.com/v0/b/mindbrink-survey-production.appspot.com/o/audioFiles%2FAtznECuQc6klLPsRR6u2%2Fe5risFoEPidDckOLperfsZqxzae2%2F2025-07-30%2019%3A38%3A37.561981.m4a?alt=media&amp;token=c3ae356b-028b-4702-8f87-58ade0895c08</t>
  </si>
  <si>
    <t xml:space="preserve">வெற்றிவேல் </t>
  </si>
  <si>
    <t>சாதி வேறுபாடு/ Caste discrimination</t>
  </si>
  <si>
    <t>Time</t>
  </si>
  <si>
    <t>Rev Party</t>
  </si>
  <si>
    <t>Rev Caste</t>
  </si>
  <si>
    <t>Long</t>
  </si>
  <si>
    <t>நீங்கள் விரும்பும் கட்சி (வினா 13 இல் தெரிவுசெய்தது) தமிழக வெற்றி கழகத்துடன் கூட்டணி அமைத்தால், நீங்கள் அந்த கூட்டணிக்கு வாக்களிக்கிறீர்களா?  (இந்த வினா AIADMK, NTK, PMK, DMDK, அல்லது INC-ஐ தேர்ந்தெடுத்தவர்களுக்கே लागू) / If your preferred party (in quest</t>
  </si>
  <si>
    <t>Date</t>
  </si>
  <si>
    <t>Row Labels</t>
  </si>
  <si>
    <t>Grand Total</t>
  </si>
  <si>
    <t>Party</t>
  </si>
  <si>
    <t>AIADMK</t>
  </si>
  <si>
    <t>TVK</t>
  </si>
  <si>
    <t>DMK</t>
  </si>
  <si>
    <t>DMDK</t>
  </si>
  <si>
    <t>INC</t>
  </si>
  <si>
    <t>BJP</t>
  </si>
  <si>
    <t>NTK</t>
  </si>
  <si>
    <t>VCK</t>
  </si>
  <si>
    <t>PMK</t>
  </si>
  <si>
    <t>CPI</t>
  </si>
  <si>
    <t>CPM</t>
  </si>
  <si>
    <t>Others</t>
  </si>
  <si>
    <t>Count of Sample ID</t>
  </si>
  <si>
    <t>Y8JFQQhtxqdjNs5AUuql</t>
  </si>
  <si>
    <t>2025-07-31 08:55:25.648813</t>
  </si>
  <si>
    <t>(10.6042751, 78.5462921)</t>
  </si>
  <si>
    <t>JG3W+JG5,,Viralimalai,621316,Tamil Nadu,India.</t>
  </si>
  <si>
    <t>https://firebasestorage.googleapis.com/v0/b/mindbrink-survey-production.appspot.com/o/audioFiles%2FAtznECuQc6klLPsRR6u2%2FnV4IA56gMWWp4NfG0H1PGfyqfM92%2F2025-07-31%2008%3A55%3A11.869736.m4a?alt=media&amp;token=5ea62833-20ae-45d9-b719-36ad746d139c</t>
  </si>
  <si>
    <t>pantiyan</t>
  </si>
  <si>
    <t>காங்கிரஸ் + விடுதலைச் சிறுத்தைகள் + இடதுசாரி / INC+VCK+Communist</t>
  </si>
  <si>
    <t>emnkk0RQseUr5ctIIEML</t>
  </si>
  <si>
    <t>2025-07-31 09:15:03.511263</t>
  </si>
  <si>
    <t>(10.4554248, 78.7049094)</t>
  </si>
  <si>
    <t>https://firebasestorage.googleapis.com/v0/b/mindbrink-survey-production.appspot.com/o/audioFiles%2FAtznECuQc6klLPsRR6u2%2Fe5risFoEPidDckOLperfsZqxzae2%2F2025-07-31%2009%3A14%3A58.717083.m4a?alt=media&amp;token=4c286675-bb39-467e-a8f8-9630a15d7058</t>
  </si>
  <si>
    <t>மதுமிதா</t>
  </si>
  <si>
    <t>3qB5tMTjU2zUGpgdlh5n</t>
  </si>
  <si>
    <t>2025-07-31 09:20:51.570888</t>
  </si>
  <si>
    <t>(10.4548727, 78.7049745)</t>
  </si>
  <si>
    <t>FP33+VX7,,Pudukkottai,622101,Tamil Nadu,India.</t>
  </si>
  <si>
    <t>https://firebasestorage.googleapis.com/v0/b/mindbrink-survey-production.appspot.com/o/audioFiles%2FAtznECuQc6klLPsRR6u2%2Fe5risFoEPidDckOLperfsZqxzae2%2F2025-07-31%2009%3A20%3A47.800353.m4a?alt=media&amp;token=a47167b0-7d0f-4c02-ab42-d2bb22942355</t>
  </si>
  <si>
    <t xml:space="preserve">செல்வி </t>
  </si>
  <si>
    <t xml:space="preserve">வண்ணார் </t>
  </si>
  <si>
    <t>Cpk2DFKwFAtVoVB9nNey</t>
  </si>
  <si>
    <t>2025-07-31 10:32:29.721611</t>
  </si>
  <si>
    <t>(10.4549145, 78.7050216)</t>
  </si>
  <si>
    <t>https://firebasestorage.googleapis.com/v0/b/mindbrink-survey-production.appspot.com/o/audioFiles%2FAtznECuQc6klLPsRR6u2%2Fe5risFoEPidDckOLperfsZqxzae2%2F2025-07-31%2010%3A32%3A25.334703.m4a?alt=media&amp;token=ff29c24c-2f90-444c-9f38-991c9989b9b4</t>
  </si>
  <si>
    <t xml:space="preserve">ரவி </t>
  </si>
  <si>
    <t>iDFdwMFND6U6pKrWkiuc</t>
  </si>
  <si>
    <t>2025-07-31 10:40:09.888664</t>
  </si>
  <si>
    <t>(10.4552463, 78.7051899)</t>
  </si>
  <si>
    <t>FP44+25X,,Annavasal,622101,Tamil Nadu,India.</t>
  </si>
  <si>
    <t>https://firebasestorage.googleapis.com/v0/b/mindbrink-survey-production.appspot.com/o/audioFiles%2FAtznECuQc6klLPsRR6u2%2Fe5risFoEPidDckOLperfsZqxzae2%2F2025-07-31%2010%3A40%3A05.645990.m4a?alt=media&amp;token=bbff0f1b-81ed-4312-8714-c8cf064ffc9a</t>
  </si>
  <si>
    <t xml:space="preserve">மாணிக்கம் </t>
  </si>
  <si>
    <t>நாவிதர்</t>
  </si>
  <si>
    <t>SAu38KVlv3rlFBLX4I1m</t>
  </si>
  <si>
    <t>2025-07-31 10:49:06.593165</t>
  </si>
  <si>
    <t>(10.4554337, 78.7051535)</t>
  </si>
  <si>
    <t>https://firebasestorage.googleapis.com/v0/b/mindbrink-survey-production.appspot.com/o/audioFiles%2FAtznECuQc6klLPsRR6u2%2Fe5risFoEPidDckOLperfsZqxzae2%2F2025-07-31%2010%3A49%3A01.806284.m4a?alt=media&amp;token=467bf787-6bb2-44b3-9fc8-c88cf2064a24</t>
  </si>
  <si>
    <t>வசந்தா</t>
  </si>
  <si>
    <t>இந்திய தேசிய காங்கிரஸ் / INC</t>
  </si>
  <si>
    <t>காங்கிரஸ் / INC</t>
  </si>
  <si>
    <t>யாதவ்</t>
  </si>
  <si>
    <t>9BJaVFmIMpfkhXPMEFzU</t>
  </si>
  <si>
    <t>2025-07-31 10:53:38.253001</t>
  </si>
  <si>
    <t>(10.4554281, 78.7052334)</t>
  </si>
  <si>
    <t>https://firebasestorage.googleapis.com/v0/b/mindbrink-survey-production.appspot.com/o/audioFiles%2FAtznECuQc6klLPsRR6u2%2Fe5risFoEPidDckOLperfsZqxzae2%2F2025-07-31%2010%3A53%3A34.456469.m4a?alt=media&amp;token=b23f5795-d4e1-4103-a5a5-ba1fd5660ebb</t>
  </si>
  <si>
    <t>சந்துரு</t>
  </si>
  <si>
    <t>uDvtyUeq1yzOzxht3xc5</t>
  </si>
  <si>
    <t>2025-07-31 10:59:55.950993</t>
  </si>
  <si>
    <t>(10.4557571, 78.7050821)</t>
  </si>
  <si>
    <t>https://firebasestorage.googleapis.com/v0/b/mindbrink-survey-production.appspot.com/o/audioFiles%2FAtznECuQc6klLPsRR6u2%2Fe5risFoEPidDckOLperfsZqxzae2%2F2025-07-31%2010%3A59%3A47.846514.m4a?alt=media&amp;token=6bc1044d-be8b-4a31-aca3-c1da5973f24f</t>
  </si>
  <si>
    <t>ஜலாலுதீன்</t>
  </si>
  <si>
    <t>மற்றவை/ Others</t>
  </si>
  <si>
    <t>y1wMg4zmN8iy85k2oFsP</t>
  </si>
  <si>
    <t>2025-07-31 11:07:22.169564</t>
  </si>
  <si>
    <t>(10.4557511, 78.7050889)</t>
  </si>
  <si>
    <t>https://firebasestorage.googleapis.com/v0/b/mindbrink-survey-production.appspot.com/o/audioFiles%2FAtznECuQc6klLPsRR6u2%2Fe5risFoEPidDckOLperfsZqxzae2%2F2025-07-31%2011%3A07%3A05.848951.m4a?alt=media&amp;token=b9b3d6da-0293-40c7-bc88-b30e83072426</t>
  </si>
  <si>
    <t>இளஞ்செல்வி</t>
  </si>
  <si>
    <t>nDdqWHiugb42MLo0f4F4</t>
  </si>
  <si>
    <t>2025-07-31 11:15:43.891056</t>
  </si>
  <si>
    <t>(10.4557524, 78.705083)</t>
  </si>
  <si>
    <t>https://firebasestorage.googleapis.com/v0/b/mindbrink-survey-production.appspot.com/o/audioFiles%2FAtznECuQc6klLPsRR6u2%2Fe5risFoEPidDckOLperfsZqxzae2%2F2025-07-31%2011%3A15%3A36.716163.m4a?alt=media&amp;token=e6cf1396-7f8a-49fe-ac72-9de5aef70767</t>
  </si>
  <si>
    <t>முகம்மதுஹபீப்</t>
  </si>
  <si>
    <t>6a1Rqg3j8RqdSUaeowmK</t>
  </si>
  <si>
    <t>2025-07-31 11:20:17.537717</t>
  </si>
  <si>
    <t>(10.4557507, 78.70509)</t>
  </si>
  <si>
    <t>https://firebasestorage.googleapis.com/v0/b/mindbrink-survey-production.appspot.com/o/audioFiles%2FAtznECuQc6klLPsRR6u2%2Fe5risFoEPidDckOLperfsZqxzae2%2F2025-07-31%2011%3A20%3A12.813321.m4a?alt=media&amp;token=f8d757b0-8081-4f03-8cca-76029b85087f</t>
  </si>
  <si>
    <t>அப்துல் ரகுமான்</t>
  </si>
  <si>
    <t>hP7G97doq4NNUFmYZViD</t>
  </si>
  <si>
    <t>2025-07-31 11:27:42.131622</t>
  </si>
  <si>
    <t>(10.4127903, 78.6616347)</t>
  </si>
  <si>
    <t>CM76+959,,Kudumiyamalai,622104,Tamil Nadu,India.</t>
  </si>
  <si>
    <t>https://firebasestorage.googleapis.com/v0/b/mindbrink-survey-production.appspot.com/o/audioFiles%2FAtznECuQc6klLPsRR6u2%2F2ukCmICpvKWhqTT6dgmjG6nFGjc2%2F2025-07-31%2011%3A27%3A35.729760.m4a?alt=media&amp;token=a96fce76-6836-4274-9d93-bf956af64d13</t>
  </si>
  <si>
    <t>KUDUMIYANMALAI</t>
  </si>
  <si>
    <t>Periyasamy</t>
  </si>
  <si>
    <t>j0IrKEodSytZslYjWGOL</t>
  </si>
  <si>
    <t>2025-07-31 11:33:02.640321</t>
  </si>
  <si>
    <t>(10.4149832, 78.6611959)</t>
  </si>
  <si>
    <t>CM86+6HH,,Kudumiyamalai,622104,Tamil Nadu,India.</t>
  </si>
  <si>
    <t>https://firebasestorage.googleapis.com/v0/b/mindbrink-survey-production.appspot.com/o/audioFiles%2FAtznECuQc6klLPsRR6u2%2F2ukCmICpvKWhqTT6dgmjG6nFGjc2%2F2025-07-31%2011%3A32%3A54.503789.m4a?alt=media&amp;token=2f4e4978-3498-4635-bc18-c270f8f9243b</t>
  </si>
  <si>
    <t>R.Sekar</t>
  </si>
  <si>
    <t>CHOLIA VELLALAR</t>
  </si>
  <si>
    <t>99ZrHHU9dQc5rkMzd3y3</t>
  </si>
  <si>
    <t>2025-07-31 11:36:00.410705</t>
  </si>
  <si>
    <t>(10.4151521, 78.661297)</t>
  </si>
  <si>
    <t>https://firebasestorage.googleapis.com/v0/b/mindbrink-survey-production.appspot.com/o/audioFiles%2FAtznECuQc6klLPsRR6u2%2F2ukCmICpvKWhqTT6dgmjG6nFGjc2%2F2025-07-31%2011%3A35%3A57.400217.m4a?alt=media&amp;token=f8eda38d-84ec-40ce-82fc-6609b9c25538</t>
  </si>
  <si>
    <t>S.Ramadevi</t>
  </si>
  <si>
    <t>T1luNgswdN17jdz0STFe</t>
  </si>
  <si>
    <t>2025-07-31 11:36:55.847181</t>
  </si>
  <si>
    <t>(10.4557812, 78.7050551)</t>
  </si>
  <si>
    <t>https://firebasestorage.googleapis.com/v0/b/mindbrink-survey-production.appspot.com/o/audioFiles%2FAtznECuQc6klLPsRR6u2%2Fe5risFoEPidDckOLperfsZqxzae2%2F2025-07-31%2011%3A36%3A50.733421.m4a?alt=media&amp;token=28e7b733-a0be-4425-b095-94888276e84a</t>
  </si>
  <si>
    <t>முகம்மது ஆசிக்</t>
  </si>
  <si>
    <t>ZRKZHQA1FZRdxyHwMk6o</t>
  </si>
  <si>
    <t>2025-07-31 11:41:17.191475</t>
  </si>
  <si>
    <t>(10.4140805, 78.6613384)</t>
  </si>
  <si>
    <t>CM76+J69,,Kudumiyamalai,622104,Tamil Nadu,India.</t>
  </si>
  <si>
    <t>https://firebasestorage.googleapis.com/v0/b/mindbrink-survey-production.appspot.com/o/audioFiles%2FAtznECuQc6klLPsRR6u2%2F2ukCmICpvKWhqTT6dgmjG6nFGjc2%2F2025-07-31%2011%3A41%3A12.355175.m4a?alt=media&amp;token=7a1fae69-7f67-4e86-af15-024b3e35bd3a</t>
  </si>
  <si>
    <t>Pubarani</t>
  </si>
  <si>
    <t>WjbXoetfplq9bBpTzqgA</t>
  </si>
  <si>
    <t>2025-07-31 11:41:55.860963</t>
  </si>
  <si>
    <t>(10.4557562, 78.7050501)</t>
  </si>
  <si>
    <t>https://firebasestorage.googleapis.com/v0/b/mindbrink-survey-production.appspot.com/o/audioFiles%2FAtznECuQc6klLPsRR6u2%2Fe5risFoEPidDckOLperfsZqxzae2%2F2025-07-31%2011%3A41%3A51.449339.m4a?alt=media&amp;token=17c5670f-78d4-49c9-9ec1-59c99209277b</t>
  </si>
  <si>
    <t>சீனிவாசன்</t>
  </si>
  <si>
    <t>DypD8JOVDpGNZCGwGCWF</t>
  </si>
  <si>
    <t>2025-07-31 11:44:21.800996</t>
  </si>
  <si>
    <t>(10.4142734, 78.6614817)</t>
  </si>
  <si>
    <t>https://firebasestorage.googleapis.com/v0/b/mindbrink-survey-production.appspot.com/o/audioFiles%2FAtznECuQc6klLPsRR6u2%2F2ukCmICpvKWhqTT6dgmjG6nFGjc2%2F2025-07-31%2011%3A44%3A18.254434.m4a?alt=media&amp;token=b8887410-f288-4688-8321-c0fddb2069a4</t>
  </si>
  <si>
    <t>Marikannu</t>
  </si>
  <si>
    <t>yJxCHpruHIo3Z7ks1pFq</t>
  </si>
  <si>
    <t>2025-07-31 11:47:44.795498</t>
  </si>
  <si>
    <t>(10.4140376, 78.6612648)</t>
  </si>
  <si>
    <t>https://firebasestorage.googleapis.com/v0/b/mindbrink-survey-production.appspot.com/o/audioFiles%2FAtznECuQc6klLPsRR6u2%2F2ukCmICpvKWhqTT6dgmjG6nFGjc2%2F2025-07-31%2011%3A47%3A41.237147.m4a?alt=media&amp;token=94dde514-3e11-4f88-9fad-6c096ef793a9</t>
  </si>
  <si>
    <t>Deivanai</t>
  </si>
  <si>
    <t>0ucC2BIAiNzc2dNOoVkR</t>
  </si>
  <si>
    <t>2025-07-31 11:49:35.682915</t>
  </si>
  <si>
    <t>(10.4557503, 78.7050881)</t>
  </si>
  <si>
    <t>https://firebasestorage.googleapis.com/v0/b/mindbrink-survey-production.appspot.com/o/audioFiles%2FAtznECuQc6klLPsRR6u2%2Fe5risFoEPidDckOLperfsZqxzae2%2F2025-07-31%2011%3A49%3A30.126787.m4a?alt=media&amp;token=3b5577a6-5869-4459-8c0f-0375b79d5603</t>
  </si>
  <si>
    <t>கிருஷ்ணன்</t>
  </si>
  <si>
    <t>வண்ணார்</t>
  </si>
  <si>
    <t>RtHf60Y9eAmvwpX9bIqt</t>
  </si>
  <si>
    <t>2025-07-31 11:51:10.734939</t>
  </si>
  <si>
    <t>(10.413926, 78.6626696)</t>
  </si>
  <si>
    <t>Pudukottai - Manapparai Road,,Kudumiyamalai,622104,Tamil Nadu,India.</t>
  </si>
  <si>
    <t>https://firebasestorage.googleapis.com/v0/b/mindbrink-survey-production.appspot.com/o/audioFiles%2FAtznECuQc6klLPsRR6u2%2F2ukCmICpvKWhqTT6dgmjG6nFGjc2%2F2025-07-31%2011%3A51%3A07.084608.m4a?alt=media&amp;token=83b01f36-06ed-41fd-b6eb-d2148c5b1cad</t>
  </si>
  <si>
    <t>Kalingasen</t>
  </si>
  <si>
    <t>5xqt6Zzh33uxIz76NpHq</t>
  </si>
  <si>
    <t>2025-07-31 11:56:07.640150</t>
  </si>
  <si>
    <t>(10.4564413, 78.7044716)</t>
  </si>
  <si>
    <t>FP43+MRX,,Annavasal,622101,Tamil Nadu,India.</t>
  </si>
  <si>
    <t>https://firebasestorage.googleapis.com/v0/b/mindbrink-survey-production.appspot.com/o/audioFiles%2FAtznECuQc6klLPsRR6u2%2Fe5risFoEPidDckOLperfsZqxzae2%2F2025-07-31%2011%3A56%3A02.713735.m4a?alt=media&amp;token=3fef27ca-553c-42d7-b302-23c2549cb1b4</t>
  </si>
  <si>
    <t>சின்னம்மாள்</t>
  </si>
  <si>
    <t>நாயக்கர்</t>
  </si>
  <si>
    <t>gGmTtw0LNeciPOrr2Z2y</t>
  </si>
  <si>
    <t>2025-07-31 11:58:23.749571</t>
  </si>
  <si>
    <t>(10.4112259, 78.6638583)</t>
  </si>
  <si>
    <t>CM68+R3J,,Kudumiyamalai,622104,Tamil Nadu,India.</t>
  </si>
  <si>
    <t>https://firebasestorage.googleapis.com/v0/b/mindbrink-survey-production.appspot.com/o/audioFiles%2FAtznECuQc6klLPsRR6u2%2F2ukCmICpvKWhqTT6dgmjG6nFGjc2%2F2025-07-31%2011%3A58%3A18.146512.m4a?alt=media&amp;token=def0b0d3-383f-4b02-900c-eeb1701db445</t>
  </si>
  <si>
    <t>peBZosCHNSqG3KLBKYvr</t>
  </si>
  <si>
    <t>2025-07-31 12:01:42.914078</t>
  </si>
  <si>
    <t>(10.4559999, 78.7047606)</t>
  </si>
  <si>
    <t>https://firebasestorage.googleapis.com/v0/b/mindbrink-survey-production.appspot.com/o/audioFiles%2FAtznECuQc6klLPsRR6u2%2Fe5risFoEPidDckOLperfsZqxzae2%2F2025-07-31%2012%3A01%3A37.640419.m4a?alt=media&amp;token=e11375f1-072a-4f08-92af-873eabf1b6cd</t>
  </si>
  <si>
    <t xml:space="preserve">ஜோதி </t>
  </si>
  <si>
    <t>iZkVnvdVESGZzLFapHzZ</t>
  </si>
  <si>
    <t>2025-07-31 12:02:03.858134</t>
  </si>
  <si>
    <t>(10.4117986, 78.66373)</t>
  </si>
  <si>
    <t>https://firebasestorage.googleapis.com/v0/b/mindbrink-survey-production.appspot.com/o/audioFiles%2FAtznECuQc6klLPsRR6u2%2F2ukCmICpvKWhqTT6dgmjG6nFGjc2%2F2025-07-31%2012%3A02%3A00.545967.m4a?alt=media&amp;token=07dc2432-1808-454e-a12e-45bd8c4e8792</t>
  </si>
  <si>
    <t>Govindasamy</t>
  </si>
  <si>
    <t>lwdKkhaXYzudTNNxznZO</t>
  </si>
  <si>
    <t>2025-07-31 12:11:28.302699</t>
  </si>
  <si>
    <t>(10.4126633, 78.6616787)</t>
  </si>
  <si>
    <t>Kudumiyamalai,,Kudumiyamalai,622104,Tamil Nadu,India.</t>
  </si>
  <si>
    <t>https://firebasestorage.googleapis.com/v0/b/mindbrink-survey-production.appspot.com/o/audioFiles%2FAtznECuQc6klLPsRR6u2%2F2ukCmICpvKWhqTT6dgmjG6nFGjc2%2F2025-07-31%2012%3A11%3A21.370367.m4a?alt=media&amp;token=db1019b7-3c84-49d9-923b-98e35d77dee0</t>
  </si>
  <si>
    <t>6385107834</t>
  </si>
  <si>
    <t>s5QhZOc9bClBQwVqegli</t>
  </si>
  <si>
    <t>2025-07-31 12:26:03.844985</t>
  </si>
  <si>
    <t>(10.4138537, 78.6639229)</t>
  </si>
  <si>
    <t>CM77+FQ8,,Illupur,622104,Tamil Nadu,India.</t>
  </si>
  <si>
    <t>https://firebasestorage.googleapis.com/v0/b/mindbrink-survey-production.appspot.com/o/audioFiles%2FAtznECuQc6klLPsRR6u2%2F2ukCmICpvKWhqTT6dgmjG6nFGjc2%2F2025-07-31%2012%3A25%3A59.298188.m4a?alt=media&amp;token=18327583-6bb7-4347-a3fb-3a10972c9127</t>
  </si>
  <si>
    <t>Vellaisamy</t>
  </si>
  <si>
    <t>YgdS2uqAxqme4GLxIVco</t>
  </si>
  <si>
    <t>2025-07-31 12:30:02.268182</t>
  </si>
  <si>
    <t>(10.4136401, 78.6638611)</t>
  </si>
  <si>
    <t>https://firebasestorage.googleapis.com/v0/b/mindbrink-survey-production.appspot.com/o/audioFiles%2FAtznECuQc6klLPsRR6u2%2F2ukCmICpvKWhqTT6dgmjG6nFGjc2%2F2025-07-31%2012%3A29%3A58.585006.m4a?alt=media&amp;token=948c5246-12c2-4dba-8b3f-abf8e40cef51</t>
  </si>
  <si>
    <t>Vijay</t>
  </si>
  <si>
    <t>vngmGT6wtz3y245u27iX</t>
  </si>
  <si>
    <t>2025-07-31 12:54:02.522546</t>
  </si>
  <si>
    <t>(10.4140833, 78.6614676)</t>
  </si>
  <si>
    <t>https://firebasestorage.googleapis.com/v0/b/mindbrink-survey-production.appspot.com/o/audioFiles%2FAtznECuQc6klLPsRR6u2%2FfYiv0HvGk4VbFlXYwsKbSZ6fwXI2%2F2025-07-31%2012%3A53%3A58.664428.m4a?alt=media&amp;token=975e795a-f41a-4e55-ac3d-f6e9588e9e35</t>
  </si>
  <si>
    <t>Santhi</t>
  </si>
  <si>
    <t>leEADqwPcKz6BotL4x9N</t>
  </si>
  <si>
    <t>2025-07-31 12:57:44.968910</t>
  </si>
  <si>
    <t>(10.41389, 78.6607633)</t>
  </si>
  <si>
    <t>https://firebasestorage.googleapis.com/v0/b/mindbrink-survey-production.appspot.com/o/audioFiles%2FAtznECuQc6klLPsRR6u2%2FfYiv0HvGk4VbFlXYwsKbSZ6fwXI2%2F2025-07-31%2012%3A57%3A40.831785.m4a?alt=media&amp;token=225cfa40-7366-4ae9-8caf-a6337dacedaf</t>
  </si>
  <si>
    <t>sugumar</t>
  </si>
  <si>
    <t>bpigyKPstYjv6bOZoVvd</t>
  </si>
  <si>
    <t>2025-07-31 13:01:40.802502</t>
  </si>
  <si>
    <t>(10.4139133, 78.6610367)</t>
  </si>
  <si>
    <t>https://firebasestorage.googleapis.com/v0/b/mindbrink-survey-production.appspot.com/o/audioFiles%2FAtznECuQc6klLPsRR6u2%2FfYiv0HvGk4VbFlXYwsKbSZ6fwXI2%2F2025-07-31%2013%3A01%3A36.586293.m4a?alt=media&amp;token=50619f91-5f83-476b-9cb0-b841b3c6727f</t>
  </si>
  <si>
    <t>Subramaniyan</t>
  </si>
  <si>
    <t>k8b4aQ72bKTMtVChUlsS</t>
  </si>
  <si>
    <t>2025-07-31 13:06:01.478204</t>
  </si>
  <si>
    <t>(10.41423, 78.6605833)</t>
  </si>
  <si>
    <t>https://firebasestorage.googleapis.com/v0/b/mindbrink-survey-production.appspot.com/o/audioFiles%2FAtznECuQc6klLPsRR6u2%2FfYiv0HvGk4VbFlXYwsKbSZ6fwXI2%2F2025-07-31%2013%3A05%3A57.499829.m4a?alt=media&amp;token=ddcea48e-2693-418a-893d-507b4eb2b2ea</t>
  </si>
  <si>
    <t>Pugothai</t>
  </si>
  <si>
    <t>தி.மு.க/DMK</t>
  </si>
  <si>
    <t>CPqhggRWCgUSSbDXjjwj</t>
  </si>
  <si>
    <t>2025-07-31 13:12:31.769164</t>
  </si>
  <si>
    <t>(10.41394, 78.6605217)</t>
  </si>
  <si>
    <t>CM76+H5X,,Kudumiyamalai,622104,Tamil Nadu,India.</t>
  </si>
  <si>
    <t>https://firebasestorage.googleapis.com/v0/b/mindbrink-survey-production.appspot.com/o/audioFiles%2FAtznECuQc6klLPsRR6u2%2FfYiv0HvGk4VbFlXYwsKbSZ6fwXI2%2F2025-07-31%2013%3A12%3A26.567977.m4a?alt=media&amp;token=09a879ea-af78-4078-b68f-942b1756a869</t>
  </si>
  <si>
    <t>Mohamed gani</t>
  </si>
  <si>
    <t>LaTMQyX6HEsmqnfRhO3c</t>
  </si>
  <si>
    <t>2025-07-31 13:18:32.403501</t>
  </si>
  <si>
    <t>(10.414032, 78.6606546)</t>
  </si>
  <si>
    <t>https://firebasestorage.googleapis.com/v0/b/mindbrink-survey-production.appspot.com/o/audioFiles%2FAtznECuQc6klLPsRR6u2%2F2ukCmICpvKWhqTT6dgmjG6nFGjc2%2F2025-07-31%2013%3A18%3A25.547442.m4a?alt=media&amp;token=5aef288f-bcf6-4acd-917c-cc47617b751a</t>
  </si>
  <si>
    <t>Arumugam</t>
  </si>
  <si>
    <t>vannar</t>
  </si>
  <si>
    <t>eyIciS5zIYRYgnlW8fVF</t>
  </si>
  <si>
    <t>2025-07-31 13:24:08.436438</t>
  </si>
  <si>
    <t>(10.4142471, 78.6604942)</t>
  </si>
  <si>
    <t>CM76+M4V,,Kudumiyamalai,622104,Tamil Nadu,India.</t>
  </si>
  <si>
    <t>https://firebasestorage.googleapis.com/v0/b/mindbrink-survey-production.appspot.com/o/audioFiles%2FAtznECuQc6klLPsRR6u2%2FfYiv0HvGk4VbFlXYwsKbSZ6fwXI2%2F2025-07-31%2013%3A24%3A04.035833.m4a?alt=media&amp;token=82a7b031-52d5-453f-a427-36b817b187f9</t>
  </si>
  <si>
    <t>Sellathurai</t>
  </si>
  <si>
    <t>Vannar</t>
  </si>
  <si>
    <t>gGntWWLPuAkz6yecnve9</t>
  </si>
  <si>
    <t>2025-07-31 13:27:30.326866</t>
  </si>
  <si>
    <t>(10.4140146, 78.6606271)</t>
  </si>
  <si>
    <t>https://firebasestorage.googleapis.com/v0/b/mindbrink-survey-production.appspot.com/o/audioFiles%2FAtznECuQc6klLPsRR6u2%2F2ukCmICpvKWhqTT6dgmjG6nFGjc2%2F2025-07-31%2013%3A27%3A22.557292.m4a?alt=media&amp;token=8ff34efe-55cb-4eff-9683-6b391a983c34</t>
  </si>
  <si>
    <t>kalarani</t>
  </si>
  <si>
    <t>ziyTZjRlJ7sBsUXsCvRN</t>
  </si>
  <si>
    <t>2025-07-31 13:32:37.187502</t>
  </si>
  <si>
    <t>(10.4143317, 78.6600781)</t>
  </si>
  <si>
    <t>CM76+M3X,,Kudumiyamalai,622104,Tamil Nadu,India.</t>
  </si>
  <si>
    <t>https://firebasestorage.googleapis.com/v0/b/mindbrink-survey-production.appspot.com/o/audioFiles%2FAtznECuQc6klLPsRR6u2%2F2ukCmICpvKWhqTT6dgmjG6nFGjc2%2F2025-07-31%2013%3A32%3A30.756815.m4a?alt=media&amp;token=d73aa1a6-861b-4cbf-bfc5-f565eac85c3f</t>
  </si>
  <si>
    <t>Raja</t>
  </si>
  <si>
    <t>tRERT7BG5Wt9lOrUKA3z</t>
  </si>
  <si>
    <t>2025-07-31 13:38:23.288581</t>
  </si>
  <si>
    <t>(10.4140553, 78.6600717)</t>
  </si>
  <si>
    <t>https://firebasestorage.googleapis.com/v0/b/mindbrink-survey-production.appspot.com/o/audioFiles%2FAtznECuQc6klLPsRR6u2%2FfYiv0HvGk4VbFlXYwsKbSZ6fwXI2%2F2025-07-31%2013%3A38%3A17.665898.m4a?alt=media&amp;token=7a128d86-a244-48bd-9f28-f341ead358e3</t>
  </si>
  <si>
    <t>Mohamed Baruk</t>
  </si>
  <si>
    <t>ccTfpvH7uOTYKC7AIpLO</t>
  </si>
  <si>
    <t>2025-07-31 13:43:31.399096</t>
  </si>
  <si>
    <t>(10.4141436, 78.6601838)</t>
  </si>
  <si>
    <t>https://firebasestorage.googleapis.com/v0/b/mindbrink-survey-production.appspot.com/o/audioFiles%2FAtznECuQc6klLPsRR6u2%2F2ukCmICpvKWhqTT6dgmjG6nFGjc2%2F2025-07-31%2013%3A43%3A25.089585.m4a?alt=media&amp;token=51ced4da-c3f9-4043-bf94-40b00558b04e</t>
  </si>
  <si>
    <t>muthusamy</t>
  </si>
  <si>
    <t>MoUSyDfIub7JN1wsTCdv</t>
  </si>
  <si>
    <t>2025-07-31 13:53:17.159118</t>
  </si>
  <si>
    <t>(10.4141583, 78.6601416)</t>
  </si>
  <si>
    <t>https://firebasestorage.googleapis.com/v0/b/mindbrink-survey-production.appspot.com/o/audioFiles%2FAtznECuQc6klLPsRR6u2%2FfYiv0HvGk4VbFlXYwsKbSZ6fwXI2%2F2025-07-31%2013%3A53%3A08.439590.m4a?alt=media&amp;token=7bdaa253-b94e-447a-9fde-1edda3764110</t>
  </si>
  <si>
    <t>maheswari</t>
  </si>
  <si>
    <t>NFQMusP3puoI1HowhdwJ</t>
  </si>
  <si>
    <t>2025-07-31 13:54:42.626894</t>
  </si>
  <si>
    <t>(10.4134503, 78.6602555)</t>
  </si>
  <si>
    <t>https://firebasestorage.googleapis.com/v0/b/mindbrink-survey-production.appspot.com/o/audioFiles%2FAtznECuQc6klLPsRR6u2%2F2ukCmICpvKWhqTT6dgmjG6nFGjc2%2F2025-07-31%2013%3A54%3A32.369181.m4a?alt=media&amp;token=4ed7699b-906d-4c43-89ad-7f4181df1133</t>
  </si>
  <si>
    <t>Alagu</t>
  </si>
  <si>
    <t>GdjIlzTrYr0uXC5PaFns</t>
  </si>
  <si>
    <t>2025-07-31 13:57:52.202048</t>
  </si>
  <si>
    <t>(10.4537158, 78.705429)</t>
  </si>
  <si>
    <t>FP34+C8M,,Pudukkottai,622101,Tamil Nadu,India.</t>
  </si>
  <si>
    <t>https://firebasestorage.googleapis.com/v0/b/mindbrink-survey-production.appspot.com/o/audioFiles%2FAtznECuQc6klLPsRR6u2%2Fe5risFoEPidDckOLperfsZqxzae2%2F2025-07-31%2013%3A57%3A38.870295.m4a?alt=media&amp;token=cfd9351a-714c-4a45-bca9-b16160da371b</t>
  </si>
  <si>
    <t>கிருஷ்ணமூர்த்தி</t>
  </si>
  <si>
    <t>2H7dNuRbrPqPKSagJma6</t>
  </si>
  <si>
    <t>2025-07-31 14:03:27.419846</t>
  </si>
  <si>
    <t>(10.4134936, 78.6602517)</t>
  </si>
  <si>
    <t>https://firebasestorage.googleapis.com/v0/b/mindbrink-survey-production.appspot.com/o/audioFiles%2FAtznECuQc6klLPsRR6u2%2F2ukCmICpvKWhqTT6dgmjG6nFGjc2%2F2025-07-31%2014%3A03%3A14.473704.m4a?alt=media&amp;token=3e86c421-2801-448e-b3cb-ee32d8372d43</t>
  </si>
  <si>
    <t>Gomathi</t>
  </si>
  <si>
    <t>3ykBeOgGzCrBHFIerVpF</t>
  </si>
  <si>
    <t>2025-07-31 14:05:41.911256</t>
  </si>
  <si>
    <t>(10.4130633, 78.65995)</t>
  </si>
  <si>
    <t>https://firebasestorage.googleapis.com/v0/b/mindbrink-survey-production.appspot.com/o/audioFiles%2FAtznECuQc6klLPsRR6u2%2FfYiv0HvGk4VbFlXYwsKbSZ6fwXI2%2F2025-07-31%2014%3A05%3A32.422996.m4a?alt=media&amp;token=f21f4e67-a634-4f28-a10a-3c762967d67b</t>
  </si>
  <si>
    <t>ramesabev</t>
  </si>
  <si>
    <t>VjmSHM1Qv3qDJVsNOtZf</t>
  </si>
  <si>
    <t>2025-07-31 14:07:22.960840</t>
  </si>
  <si>
    <t>(10.4527346, 78.7050003)</t>
  </si>
  <si>
    <t>119/G,,Annavasal,622101,Tamil Nadu,India.</t>
  </si>
  <si>
    <t>https://firebasestorage.googleapis.com/v0/b/mindbrink-survey-production.appspot.com/o/audioFiles%2FAtznECuQc6klLPsRR6u2%2Fe5risFoEPidDckOLperfsZqxzae2%2F2025-07-31%2014%3A07%3A15.974072.m4a?alt=media&amp;token=1f01fc71-723b-4c11-ad15-aa14983ffcdd</t>
  </si>
  <si>
    <t>சித்ரா</t>
  </si>
  <si>
    <t>JnFqPDIk4wsQFASnG1TG</t>
  </si>
  <si>
    <t>2025-07-31 14:09:57.758715</t>
  </si>
  <si>
    <t>(10.4134486, 78.6602705)</t>
  </si>
  <si>
    <t>https://firebasestorage.googleapis.com/v0/b/mindbrink-survey-production.appspot.com/o/audioFiles%2FAtznECuQc6klLPsRR6u2%2F2ukCmICpvKWhqTT6dgmjG6nFGjc2%2F2025-07-31%2014%3A09%3A22.888017.m4a?alt=media&amp;token=3e63971b-8107-4cc1-9de6-b99682fb30ea</t>
  </si>
  <si>
    <t>sumathi</t>
  </si>
  <si>
    <t>AS0b5bQJr2Hp692hPLma</t>
  </si>
  <si>
    <t>2025-07-31 14:13:58.787316</t>
  </si>
  <si>
    <t>(10.4135817, 78.660052)</t>
  </si>
  <si>
    <t>https://firebasestorage.googleapis.com/v0/b/mindbrink-survey-production.appspot.com/o/audioFiles%2FAtznECuQc6klLPsRR6u2%2F2ukCmICpvKWhqTT6dgmjG6nFGjc2%2F2025-07-31%2014%3A13%3A50.308400.m4a?alt=media&amp;token=0b29977a-145a-4cf4-842c-e93e9cf46636</t>
  </si>
  <si>
    <t>Kala</t>
  </si>
  <si>
    <t>WyBjPEpE7Zu0YVOAJXxc</t>
  </si>
  <si>
    <t>2025-07-31 14:15:04.773212</t>
  </si>
  <si>
    <t>(10.4135793, 78.6600443)</t>
  </si>
  <si>
    <t>https://firebasestorage.googleapis.com/v0/b/mindbrink-survey-production.appspot.com/o/audioFiles%2FAtznECuQc6klLPsRR6u2%2FfYiv0HvGk4VbFlXYwsKbSZ6fwXI2%2F2025-07-31%2014%3A14%3A51.898408.m4a?alt=media&amp;token=48b325fc-ba0d-451c-8478-ac1aa2ea11f7</t>
  </si>
  <si>
    <t>vahithabanu</t>
  </si>
  <si>
    <t>TT1yCIFC4RwwXO5wU30R</t>
  </si>
  <si>
    <t>2025-07-31 14:15:40.343932</t>
  </si>
  <si>
    <t>(10.4523936, 78.7056429)</t>
  </si>
  <si>
    <t>https://firebasestorage.googleapis.com/v0/b/mindbrink-survey-production.appspot.com/o/audioFiles%2FAtznECuQc6klLPsRR6u2%2Fe5risFoEPidDckOLperfsZqxzae2%2F2025-07-31%2014%3A15%3A26.883462.m4a?alt=media&amp;token=5bf99e25-6fe2-44d7-ad59-66b8e98c0f22</t>
  </si>
  <si>
    <t>லெட்சுமணன்</t>
  </si>
  <si>
    <t>Dc6qVnAj6i9d3VBEn7ek</t>
  </si>
  <si>
    <t>2025-07-31 14:21:30.401350</t>
  </si>
  <si>
    <t>(10.4135814, 78.660044)</t>
  </si>
  <si>
    <t>https://firebasestorage.googleapis.com/v0/b/mindbrink-survey-production.appspot.com/o/audioFiles%2FAtznECuQc6klLPsRR6u2%2FfYiv0HvGk4VbFlXYwsKbSZ6fwXI2%2F2025-07-31%2014%3A21%3A26.115240.m4a?alt=media&amp;token=1cb8e791-e2de-4538-ae02-22b3ed821acf</t>
  </si>
  <si>
    <t>Lakshmi</t>
  </si>
  <si>
    <t>Fm4OaQcM4nwuo2tsAkDO</t>
  </si>
  <si>
    <t>2025-07-31 14:23:09.915573</t>
  </si>
  <si>
    <t>(10.4527125, 78.7041921)</t>
  </si>
  <si>
    <t>FP23+XVW,,Tachchampatti,622101,Tamil Nadu,India.</t>
  </si>
  <si>
    <t>https://firebasestorage.googleapis.com/v0/b/mindbrink-survey-production.appspot.com/o/audioFiles%2FAtznECuQc6klLPsRR6u2%2Fe5risFoEPidDckOLperfsZqxzae2%2F2025-07-31%2014%3A23%3A04.158849.m4a?alt=media&amp;token=42893d61-38cf-412d-94a7-25b29af69c5b</t>
  </si>
  <si>
    <t>அலி</t>
  </si>
  <si>
    <t>89zBijNmmgmmQGJPcIMQ</t>
  </si>
  <si>
    <t>2025-07-31 14:31:09.919663</t>
  </si>
  <si>
    <t>(10.4526929, 78.7042059)</t>
  </si>
  <si>
    <t>https://firebasestorage.googleapis.com/v0/b/mindbrink-survey-production.appspot.com/o/audioFiles%2FAtznECuQc6klLPsRR6u2%2Fe5risFoEPidDckOLperfsZqxzae2%2F2025-07-31%2014%3A31%3A04.709920.m4a?alt=media&amp;token=6bf15d67-3346-487b-a843-35b2c116169d</t>
  </si>
  <si>
    <t>அலிமாபீவி</t>
  </si>
  <si>
    <t>1rxoSDLftoi6f2thJf8e</t>
  </si>
  <si>
    <t>2025-07-31 14:37:09.748876</t>
  </si>
  <si>
    <t>(10.4527389, 78.7042189)</t>
  </si>
  <si>
    <t>https://firebasestorage.googleapis.com/v0/b/mindbrink-survey-production.appspot.com/o/audioFiles%2FAtznECuQc6klLPsRR6u2%2Fe5risFoEPidDckOLperfsZqxzae2%2F2025-07-31%2014%3A37%3A01.997986.m4a?alt=media&amp;token=c11dbb59-8fff-4936-a140-2102cad3766b</t>
  </si>
  <si>
    <t>ஜெயந்தி</t>
  </si>
  <si>
    <t>கவுண்டர்</t>
  </si>
  <si>
    <t>c1irB3iH5xKbOd18nKpn</t>
  </si>
  <si>
    <t>2025-07-31 14:37:24.233348</t>
  </si>
  <si>
    <t>https://firebasestorage.googleapis.com/v0/b/mindbrink-survey-production.appspot.com/o/audioFiles%2FAtznECuQc6klLPsRR6u2%2FfYiv0HvGk4VbFlXYwsKbSZ6fwXI2%2F2025-07-31%2014%3A37%3A19.872400.m4a?alt=media&amp;token=adc63d93-c9f3-4e50-82a9-5a72a5809483</t>
  </si>
  <si>
    <t>Marimuthu</t>
  </si>
  <si>
    <t>D39iCHgk0Br7kIHZ4xV8</t>
  </si>
  <si>
    <t>2025-07-31 14:47:49.474297</t>
  </si>
  <si>
    <t>(10.4149439, 78.6600722)</t>
  </si>
  <si>
    <t>2/952,,Kudumiyamalai,620007,Tamil Nadu,India.</t>
  </si>
  <si>
    <t>https://firebasestorage.googleapis.com/v0/b/mindbrink-survey-production.appspot.com/o/audioFiles%2FAtznECuQc6klLPsRR6u2%2FfYiv0HvGk4VbFlXYwsKbSZ6fwXI2%2F2025-07-31%2014%3A47%3A39.893581.m4a?alt=media&amp;token=7f912c5e-aae4-450c-9767-573dc6546fc5</t>
  </si>
  <si>
    <t>Pavi</t>
  </si>
  <si>
    <t>B85IeBVIyzsgJKosIhy0</t>
  </si>
  <si>
    <t>2025-07-31 14:48:34.177018</t>
  </si>
  <si>
    <t>(10.4527346, 78.7044263)</t>
  </si>
  <si>
    <t>https://firebasestorage.googleapis.com/v0/b/mindbrink-survey-production.appspot.com/o/audioFiles%2FAtznECuQc6klLPsRR6u2%2Fe5risFoEPidDckOLperfsZqxzae2%2F2025-07-31%2014%3A47%3A55.055352.m4a?alt=media&amp;token=03db2de4-3659-4e70-90b3-cba31ef303ea</t>
  </si>
  <si>
    <t>பரமேஸ்வரி</t>
  </si>
  <si>
    <t>செட்டியார்</t>
  </si>
  <si>
    <t>ty7vXRTPJA51SzfjDib2</t>
  </si>
  <si>
    <t>2025-07-31 14:50:52.001930</t>
  </si>
  <si>
    <t>(10.4155261, 78.6601549)</t>
  </si>
  <si>
    <t>CM86+735,,Kudumiyamalai,622104,Tamil Nadu,India.</t>
  </si>
  <si>
    <t>https://firebasestorage.googleapis.com/v0/b/mindbrink-survey-production.appspot.com/o/audioFiles%2FAtznECuQc6klLPsRR6u2%2FfYiv0HvGk4VbFlXYwsKbSZ6fwXI2%2F2025-07-31%2014%3A50%3A46.850826.m4a?alt=media&amp;token=c72e482e-f369-46ec-a134-c5434978e8ff</t>
  </si>
  <si>
    <t>JfAsFawlCAgFNLnZKOs1</t>
  </si>
  <si>
    <t>2025-07-31 14:55:53.702933</t>
  </si>
  <si>
    <t>(10.4156795, 78.6599968)</t>
  </si>
  <si>
    <t>https://firebasestorage.googleapis.com/v0/b/mindbrink-survey-production.appspot.com/o/audioFiles%2FAtznECuQc6klLPsRR6u2%2FfYiv0HvGk4VbFlXYwsKbSZ6fwXI2%2F2025-07-31%2014%3A55%3A47.981037.m4a?alt=media&amp;token=0cf88a1c-f519-4cdb-a172-b45c8e63f56b</t>
  </si>
  <si>
    <t>Ravi</t>
  </si>
  <si>
    <t>MGLRCY4mNkQHdAGdPVHn</t>
  </si>
  <si>
    <t>2025-07-31 14:59:28.806599</t>
  </si>
  <si>
    <t>(10.4151417, 78.6591667)</t>
  </si>
  <si>
    <t>CM75+XJQ,,Kudumiyamalai,622104,Tamil Nadu,India.</t>
  </si>
  <si>
    <t>https://firebasestorage.googleapis.com/v0/b/mindbrink-survey-production.appspot.com/o/audioFiles%2FAtznECuQc6klLPsRR6u2%2FfYiv0HvGk4VbFlXYwsKbSZ6fwXI2%2F2025-07-31%2014%3A59%3A23.778954.m4a?alt=media&amp;token=7ea7b2e4-45e7-4219-b617-d8a4f0efe3f7</t>
  </si>
  <si>
    <t>Muthulakshmi</t>
  </si>
  <si>
    <t>z8ERVUrYkSKIqvEmwb7I</t>
  </si>
  <si>
    <t>2025-07-31 15:02:47.347309</t>
  </si>
  <si>
    <t>(10.4537018, 78.7057716)</t>
  </si>
  <si>
    <t>FP34+F9R,,Annavasal,622101,Tamil Nadu,India.</t>
  </si>
  <si>
    <t>https://firebasestorage.googleapis.com/v0/b/mindbrink-survey-production.appspot.com/o/audioFiles%2FAtznECuQc6klLPsRR6u2%2Fe5risFoEPidDckOLperfsZqxzae2%2F2025-07-31%2015%3A02%3A41.213983.m4a?alt=media&amp;token=377a53ab-4ae6-4905-99dc-c94c2ddb1b48</t>
  </si>
  <si>
    <t>மூகாம்பிகை</t>
  </si>
  <si>
    <t>d4LPNXw6gjzlSGwYTUPJ</t>
  </si>
  <si>
    <t>2025-07-31 15:03:40.196471</t>
  </si>
  <si>
    <t>(10.4154525, 78.6573469)</t>
  </si>
  <si>
    <t>CM84+2WG,,Kudumiyamalai,622104,Tamil Nadu,India.</t>
  </si>
  <si>
    <t>https://firebasestorage.googleapis.com/v0/b/mindbrink-survey-production.appspot.com/o/audioFiles%2FAtznECuQc6klLPsRR6u2%2FfYiv0HvGk4VbFlXYwsKbSZ6fwXI2%2F2025-07-31%2015%3A03%3A34.002379.m4a?alt=media&amp;token=3147494c-591d-41ce-b610-eb2b826817eb</t>
  </si>
  <si>
    <t>Sithira</t>
  </si>
  <si>
    <t>Hg53lD4aPA9iqcZhIty3</t>
  </si>
  <si>
    <t>2025-07-31 15:05:55.349160</t>
  </si>
  <si>
    <t>(10.415447, 78.6573562)</t>
  </si>
  <si>
    <t>https://firebasestorage.googleapis.com/v0/b/mindbrink-survey-production.appspot.com/o/audioFiles%2FAtznECuQc6klLPsRR6u2%2FfYiv0HvGk4VbFlXYwsKbSZ6fwXI2%2F2025-07-31%2015%3A05%3A51.422173.m4a?alt=media&amp;token=e7a5182b-7b6e-498f-816a-9c3433293829</t>
  </si>
  <si>
    <t>Adhi sivan</t>
  </si>
  <si>
    <t>XSFt6mPS08FWgK0CzAp9</t>
  </si>
  <si>
    <t>2025-07-31 15:08:51.642150</t>
  </si>
  <si>
    <t>(10.415472, 78.6573265)</t>
  </si>
  <si>
    <t>https://firebasestorage.googleapis.com/v0/b/mindbrink-survey-production.appspot.com/o/audioFiles%2FAtznECuQc6klLPsRR6u2%2FfYiv0HvGk4VbFlXYwsKbSZ6fwXI2%2F2025-07-31%2015%3A08%3A47.514291.m4a?alt=media&amp;token=5cd5f682-4a01-4cdb-8ff2-07f71fff3325</t>
  </si>
  <si>
    <t>Ramasamy</t>
  </si>
  <si>
    <t>YtWJ1rGZQ5oZoKPfEYK1</t>
  </si>
  <si>
    <t>2025-07-31 15:11:41.444057</t>
  </si>
  <si>
    <t>(10.4154709, 78.6573259)</t>
  </si>
  <si>
    <t>https://firebasestorage.googleapis.com/v0/b/mindbrink-survey-production.appspot.com/o/audioFiles%2FAtznECuQc6klLPsRR6u2%2FfYiv0HvGk4VbFlXYwsKbSZ6fwXI2%2F2025-07-31%2015%3A11%3A37.185911.m4a?alt=media&amp;token=f44cc2f0-07d2-4daf-bc21-63b7559da972</t>
  </si>
  <si>
    <t>Muthukannan</t>
  </si>
  <si>
    <t>0CRI147sO4fBXCvlIWT4</t>
  </si>
  <si>
    <t>2025-07-31 15:17:48.821434</t>
  </si>
  <si>
    <t>(10.4150117, 78.6576867)</t>
  </si>
  <si>
    <t>https://firebasestorage.googleapis.com/v0/b/mindbrink-survey-production.appspot.com/o/audioFiles%2FAtznECuQc6klLPsRR6u2%2FfYiv0HvGk4VbFlXYwsKbSZ6fwXI2%2F2025-07-31%2015%3A17%3A44.526810.m4a?alt=media&amp;token=3dbee328-274b-4444-8eab-45d39c650e73</t>
  </si>
  <si>
    <t>Balu</t>
  </si>
  <si>
    <t>1lohvQOTWt4xzvzNg3cu</t>
  </si>
  <si>
    <t>2025-07-31 15:18:46.304502</t>
  </si>
  <si>
    <t>(10.4547728, 78.7055567)</t>
  </si>
  <si>
    <t>FP34+V5V,,Annavasal,622101,Tamil Nadu,India.</t>
  </si>
  <si>
    <t>https://firebasestorage.googleapis.com/v0/b/mindbrink-survey-production.appspot.com/o/audioFiles%2FAtznECuQc6klLPsRR6u2%2Fe5risFoEPidDckOLperfsZqxzae2%2F2025-07-31%2015%3A18%3A01.940789.m4a?alt=media&amp;token=a90673a1-0b9d-476f-a83e-f9d644142f45</t>
  </si>
  <si>
    <t>தில் சாத்பேகம்</t>
  </si>
  <si>
    <t>hB2QO6pztZcHvHKyOK4e</t>
  </si>
  <si>
    <t>2025-07-31 15:28:11.495415</t>
  </si>
  <si>
    <t>(10.4272031, 78.6411089)</t>
  </si>
  <si>
    <t>Pudukottai - Manapparai Road,,Vannarappatti,622104,Tamil Nadu,India.</t>
  </si>
  <si>
    <t>https://firebasestorage.googleapis.com/v0/b/mindbrink-survey-production.appspot.com/o/audioFiles%2FAtznECuQc6klLPsRR6u2%2F2ukCmICpvKWhqTT6dgmjG6nFGjc2%2F2025-07-31%2015%3A28%3A06.306489.m4a?alt=media&amp;token=ae732a80-7663-4e77-b8d9-9ceadd353663</t>
  </si>
  <si>
    <t>Rahul</t>
  </si>
  <si>
    <t>50aylC4zHxBP6cfdYyva</t>
  </si>
  <si>
    <t>2025-07-31 15:34:57.882550</t>
  </si>
  <si>
    <t>(10.4272896, 78.6411701)</t>
  </si>
  <si>
    <t>https://firebasestorage.googleapis.com/v0/b/mindbrink-survey-production.appspot.com/o/audioFiles%2FAtznECuQc6klLPsRR6u2%2F2ukCmICpvKWhqTT6dgmjG6nFGjc2%2F2025-07-31%2015%3A34%3A51.293770.m4a?alt=media&amp;token=7d6353f0-d0df-4dbe-97f5-6b04656ce2e3</t>
  </si>
  <si>
    <t>PARAMBUR</t>
  </si>
  <si>
    <t>Palainyappan</t>
  </si>
  <si>
    <t>ArP0OmkIrDhGv474jBaF</t>
  </si>
  <si>
    <t>2025-07-31 15:40:20.785855</t>
  </si>
  <si>
    <t>(10.4546827, 78.7053028)</t>
  </si>
  <si>
    <t>FP34+V4V,,Annavasal,622101,Tamil Nadu,India.</t>
  </si>
  <si>
    <t>https://firebasestorage.googleapis.com/v0/b/mindbrink-survey-production.appspot.com/o/audioFiles%2FAtznECuQc6klLPsRR6u2%2Fe5risFoEPidDckOLperfsZqxzae2%2F2025-07-31%2015%3A40%3A12.718225.m4a?alt=media&amp;token=22c4cf7d-bb84-450d-b408-b98dc99a1559</t>
  </si>
  <si>
    <t>கன் சுல் பானு</t>
  </si>
  <si>
    <t>7xQlrZ50nax4X4x11Dax</t>
  </si>
  <si>
    <t>2025-07-31 15:40:52.821154</t>
  </si>
  <si>
    <t>(10.4274464, 78.6414695)</t>
  </si>
  <si>
    <t>https://firebasestorage.googleapis.com/v0/b/mindbrink-survey-production.appspot.com/o/audioFiles%2FAtznECuQc6klLPsRR6u2%2F2ukCmICpvKWhqTT6dgmjG6nFGjc2%2F2025-07-31%2015%3A40%3A48.108175.m4a?alt=media&amp;token=a0c4708e-43d5-4c6c-a063-2cb8ed528f1f</t>
  </si>
  <si>
    <t>Yogaraj</t>
  </si>
  <si>
    <t>pattaiyachi</t>
  </si>
  <si>
    <t>pTsilDNKwMGKDmXtV2Pl</t>
  </si>
  <si>
    <t>2025-07-31 15:44:17.651669</t>
  </si>
  <si>
    <t>(10.42978, 78.6411867)</t>
  </si>
  <si>
    <t>CJJR+99P,,Vannarappatti,622104,Tamil Nadu,India.</t>
  </si>
  <si>
    <t>https://firebasestorage.googleapis.com/v0/b/mindbrink-survey-production.appspot.com/o/audioFiles%2FAtznECuQc6klLPsRR6u2%2FfYiv0HvGk4VbFlXYwsKbSZ6fwXI2%2F2025-07-31%2015%3A44%3A10.528408.m4a?alt=media&amp;token=30a8c6aa-973a-478c-af31-a820726b3b9d</t>
  </si>
  <si>
    <t>karupiya</t>
  </si>
  <si>
    <t>uDD6ITYRlQqzqjzuQMov</t>
  </si>
  <si>
    <t>2025-07-31 15:44:45.267367</t>
  </si>
  <si>
    <t>(10.4546752, 78.7051016)</t>
  </si>
  <si>
    <t>https://firebasestorage.googleapis.com/v0/b/mindbrink-survey-production.appspot.com/o/audioFiles%2FAtznECuQc6klLPsRR6u2%2Fe5risFoEPidDckOLperfsZqxzae2%2F2025-07-31%2015%3A44%3A39.841161.m4a?alt=media&amp;token=d2cbcd04-bf65-4423-ace4-a1e6f0622fc5</t>
  </si>
  <si>
    <t>மகமூதா</t>
  </si>
  <si>
    <t>14nTNKxvknhO3OkSwAm8</t>
  </si>
  <si>
    <t>2025-07-31 15:47:43.699933</t>
  </si>
  <si>
    <t>(10.4306082, 78.6408181)</t>
  </si>
  <si>
    <t>https://firebasestorage.googleapis.com/v0/b/mindbrink-survey-production.appspot.com/o/audioFiles%2FAtznECuQc6klLPsRR6u2%2F2ukCmICpvKWhqTT6dgmjG6nFGjc2%2F2025-07-31%2015%3A47%3A38.641090.m4a?alt=media&amp;token=5f50e780-9013-4bea-998b-0094dcb64c8e</t>
  </si>
  <si>
    <t>Moyshami</t>
  </si>
  <si>
    <t>yM4ef4QcQ2aJ0fwGr7nM</t>
  </si>
  <si>
    <t>2025-07-31 15:49:28.295417</t>
  </si>
  <si>
    <t>(10.4298583, 78.6408584)</t>
  </si>
  <si>
    <t>https://firebasestorage.googleapis.com/v0/b/mindbrink-survey-production.appspot.com/o/audioFiles%2FAtznECuQc6klLPsRR6u2%2FfYiv0HvGk4VbFlXYwsKbSZ6fwXI2%2F2025-07-31%2015%3A49%3A10.364367.m4a?alt=media&amp;token=59537a9a-5427-439d-a7db-a96ba6348d06</t>
  </si>
  <si>
    <t>Ajibatcha</t>
  </si>
  <si>
    <t>BVz8whVYn98SfHwNNz5H</t>
  </si>
  <si>
    <t>2025-07-31 15:53:45.266288</t>
  </si>
  <si>
    <t>(10.4547612, 78.705396)</t>
  </si>
  <si>
    <t>https://firebasestorage.googleapis.com/v0/b/mindbrink-survey-production.appspot.com/o/audioFiles%2FAtznECuQc6klLPsRR6u2%2Fe5risFoEPidDckOLperfsZqxzae2%2F2025-07-31%2015%3A53%3A38.859826.m4a?alt=media&amp;token=cdf36d33-d66b-4855-bb4e-ba4cb074e7f7</t>
  </si>
  <si>
    <t>மும் தாஜ் நிஷா</t>
  </si>
  <si>
    <t>பா.ஜ.க / BJP</t>
  </si>
  <si>
    <t>LeZessJ5Sm0K0hBZaqtC</t>
  </si>
  <si>
    <t>2025-07-31 15:56:00.046020</t>
  </si>
  <si>
    <t>(10.4309349, 78.6409743)</t>
  </si>
  <si>
    <t>https://firebasestorage.googleapis.com/v0/b/mindbrink-survey-production.appspot.com/o/audioFiles%2FAtznECuQc6klLPsRR6u2%2F2ukCmICpvKWhqTT6dgmjG6nFGjc2%2F2025-07-31%2015%3A55%3A54.570888.m4a?alt=media&amp;token=9de0dc51-a3b0-4b3b-a4ec-d71b82be6b2a</t>
  </si>
  <si>
    <t>Anandan</t>
  </si>
  <si>
    <t>ZYKRLVW8e2VtIswt5OnA</t>
  </si>
  <si>
    <t>2025-07-31 15:59:09.716439</t>
  </si>
  <si>
    <t>(10.4319602, 78.6410176)</t>
  </si>
  <si>
    <t>https://firebasestorage.googleapis.com/v0/b/mindbrink-survey-production.appspot.com/o/audioFiles%2FAtznECuQc6klLPsRR6u2%2F2ukCmICpvKWhqTT6dgmjG6nFGjc2%2F2025-07-31%2015%3A59%3A05.458031.m4a?alt=media&amp;token=a537ebdc-9579-4cb6-b96f-4bb100283b0c</t>
  </si>
  <si>
    <t>Abbas</t>
  </si>
  <si>
    <t>dGuDC6Zc227rtYMzoLcA</t>
  </si>
  <si>
    <t>2025-07-31 15:59:32.691221</t>
  </si>
  <si>
    <t>(10.4320562, 78.6410294)</t>
  </si>
  <si>
    <t>https://firebasestorage.googleapis.com/v0/b/mindbrink-survey-production.appspot.com/o/audioFiles%2FAtznECuQc6klLPsRR6u2%2FfYiv0HvGk4VbFlXYwsKbSZ6fwXI2%2F2025-07-31%2015%3A57%3A22.972800.m4a?alt=media&amp;token=18cc628a-749c-42c8-bd7d-40eb93ad02e8</t>
  </si>
  <si>
    <t>mukuthan</t>
  </si>
  <si>
    <t>settiyar</t>
  </si>
  <si>
    <t>jZb46RVW5gAHziOhtUGy</t>
  </si>
  <si>
    <t>2025-07-31 16:00:58.998653</t>
  </si>
  <si>
    <t>(10.4546952, 78.7051597)</t>
  </si>
  <si>
    <t>https://firebasestorage.googleapis.com/v0/b/mindbrink-survey-production.appspot.com/o/audioFiles%2FAtznECuQc6klLPsRR6u2%2Fe5risFoEPidDckOLperfsZqxzae2%2F2025-07-31%2016%3A00%3A53.872541.m4a?alt=media&amp;token=68e9bd7f-f8e1-4d1b-98d9-4b62116b4ceb</t>
  </si>
  <si>
    <t>|சலீம்</t>
  </si>
  <si>
    <t>1cYfLU5jtvvgkOOA274g</t>
  </si>
  <si>
    <t>2025-07-31 16:02:34.709756</t>
  </si>
  <si>
    <t>(10.4315583, 78.6410467)</t>
  </si>
  <si>
    <t>https://firebasestorage.googleapis.com/v0/b/mindbrink-survey-production.appspot.com/o/audioFiles%2FAtznECuQc6klLPsRR6u2%2FfYiv0HvGk4VbFlXYwsKbSZ6fwXI2%2F2025-07-31%2016%3A02%3A21.994784.m4a?alt=media&amp;token=488f9816-019f-4983-8f94-d82513531732</t>
  </si>
  <si>
    <t>Rani</t>
  </si>
  <si>
    <t>wtOWi85JK6MkpLt81VuN</t>
  </si>
  <si>
    <t>2025-07-31 16:08:50.286676</t>
  </si>
  <si>
    <t>(10.4323844, 78.6407925)</t>
  </si>
  <si>
    <t>CJMR+52F,,Parambur,622104,Tamil Nadu,India.</t>
  </si>
  <si>
    <t>https://firebasestorage.googleapis.com/v0/b/mindbrink-survey-production.appspot.com/o/audioFiles%2FAtznECuQc6klLPsRR6u2%2F2ukCmICpvKWhqTT6dgmjG6nFGjc2%2F2025-07-31%2016%3A08%3A45.728039.m4a?alt=media&amp;token=72c1f614-770f-4ed6-ba68-337ccb847592</t>
  </si>
  <si>
    <t>karuppaiya</t>
  </si>
  <si>
    <t>8IcRlMwuxBSzI0DVEtUn</t>
  </si>
  <si>
    <t>2025-07-31 16:09:11.033096</t>
  </si>
  <si>
    <t>(10.4319012, 78.6406419)</t>
  </si>
  <si>
    <t>https://firebasestorage.googleapis.com/v0/b/mindbrink-survey-production.appspot.com/o/audioFiles%2FAtznECuQc6klLPsRR6u2%2FfYiv0HvGk4VbFlXYwsKbSZ6fwXI2%2F2025-07-31%2016%3A08%3A59.437345.m4a?alt=media&amp;token=d88e0d4e-4904-49e4-944b-4bbfdcbd64bd</t>
  </si>
  <si>
    <t>palaniyammal</t>
  </si>
  <si>
    <t>wRPAUlWcAUU8wb5QeRNP</t>
  </si>
  <si>
    <t>2025-07-31 16:14:59.640113</t>
  </si>
  <si>
    <t>(10.4320965, 78.6409801)</t>
  </si>
  <si>
    <t>https://firebasestorage.googleapis.com/v0/b/mindbrink-survey-production.appspot.com/o/audioFiles%2FAtznECuQc6klLPsRR6u2%2FfYiv0HvGk4VbFlXYwsKbSZ6fwXI2%2F2025-07-31%2016%3A14%3A39.609443.m4a?alt=media&amp;token=d96e802e-8cf6-4660-a6c2-78f00e9cbfe3</t>
  </si>
  <si>
    <t>rauman</t>
  </si>
  <si>
    <t>gAMzTWGcC4BFCRjJ5mbJ</t>
  </si>
  <si>
    <t>2025-07-31 16:16:08.970573</t>
  </si>
  <si>
    <t>(10.4314377, 78.6409942)</t>
  </si>
  <si>
    <t>https://firebasestorage.googleapis.com/v0/b/mindbrink-survey-production.appspot.com/o/audioFiles%2FAtznECuQc6klLPsRR6u2%2F2ukCmICpvKWhqTT6dgmjG6nFGjc2%2F2025-07-31%2016%3A16%3A03.749095.m4a?alt=media&amp;token=e6f80956-45db-4d15-a8b5-bfb4e7f0cee6</t>
  </si>
  <si>
    <t>Ashok kumar</t>
  </si>
  <si>
    <t>xYjSGWf8Y1M3bcR610X8</t>
  </si>
  <si>
    <t>2025-07-31 16:20:16.135129</t>
  </si>
  <si>
    <t>(10.4320555, 78.6410334)</t>
  </si>
  <si>
    <t>https://firebasestorage.googleapis.com/v0/b/mindbrink-survey-production.appspot.com/o/audioFiles%2FAtznECuQc6klLPsRR6u2%2FfYiv0HvGk4VbFlXYwsKbSZ6fwXI2%2F2025-07-31%2016%3A19%3A42.803323.m4a?alt=media&amp;token=51e4e559-8669-464d-bcdb-d966a614cb69</t>
  </si>
  <si>
    <t>jagadeesvaran</t>
  </si>
  <si>
    <t>Gavundar</t>
  </si>
  <si>
    <t>B9VRDfLKrQEro0kbh8TV</t>
  </si>
  <si>
    <t>2025-07-31 16:24:36.763675</t>
  </si>
  <si>
    <t>(10.433047, 78.6407012)</t>
  </si>
  <si>
    <t>CJMR+F5F,,Parambur,622104,Tamil Nadu,India.</t>
  </si>
  <si>
    <t>https://firebasestorage.googleapis.com/v0/b/mindbrink-survey-production.appspot.com/o/audioFiles%2FAtznECuQc6klLPsRR6u2%2F2ukCmICpvKWhqTT6dgmjG6nFGjc2%2F2025-07-31%2016%3A24%3A32.812062.m4a?alt=media&amp;token=d4197e9a-5171-4f1e-a9cb-c01b908e76b7</t>
  </si>
  <si>
    <t>vinayagam</t>
  </si>
  <si>
    <t>PBpEkUE2FKyES3oev17e</t>
  </si>
  <si>
    <t>2025-07-31 16:25:10.788331</t>
  </si>
  <si>
    <t>(10.4333374, 78.6405738)</t>
  </si>
  <si>
    <t>https://firebasestorage.googleapis.com/v0/b/mindbrink-survey-production.appspot.com/o/audioFiles%2FAtznECuQc6klLPsRR6u2%2FfYiv0HvGk4VbFlXYwsKbSZ6fwXI2%2F2025-07-31%2016%3A24%3A44.431557.m4a?alt=media&amp;token=3191602a-5eef-4997-87ae-80870eb1f630</t>
  </si>
  <si>
    <t>rajathi</t>
  </si>
  <si>
    <t>du0hV8XEWWRdkGkiIHIP</t>
  </si>
  <si>
    <t>2025-07-31 16:29:30.716542</t>
  </si>
  <si>
    <t>(10.4333533, 78.6404967)</t>
  </si>
  <si>
    <t>https://firebasestorage.googleapis.com/v0/b/mindbrink-survey-production.appspot.com/o/audioFiles%2FAtznECuQc6klLPsRR6u2%2FfYiv0HvGk4VbFlXYwsKbSZ6fwXI2%2F2025-07-31%2016%3A29%3A18.528382.m4a?alt=media&amp;token=f8a221b6-1d69-4599-bcba-3a537c3c5ca6</t>
  </si>
  <si>
    <t>Ratha</t>
  </si>
  <si>
    <t>QlRkyhux5cel9lGTLINq</t>
  </si>
  <si>
    <t>2025-07-31 16:37:48.695052</t>
  </si>
  <si>
    <t>(10.4335623, 78.6403558)</t>
  </si>
  <si>
    <t>https://firebasestorage.googleapis.com/v0/b/mindbrink-survey-production.appspot.com/o/audioFiles%2FAtznECuQc6klLPsRR6u2%2F2ukCmICpvKWhqTT6dgmjG6nFGjc2%2F2025-07-31%2016%3A37%3A44.559656.m4a?alt=media&amp;token=e74ba123-aed7-49a8-94f5-2958deb976f5</t>
  </si>
  <si>
    <t>muthumari</t>
  </si>
  <si>
    <t>L4MHtwv1ldf40WyB2TZn</t>
  </si>
  <si>
    <t>2025-07-31 16:42:50.159230</t>
  </si>
  <si>
    <t>(10.4335001, 78.6404177)</t>
  </si>
  <si>
    <t>https://firebasestorage.googleapis.com/v0/b/mindbrink-survey-production.appspot.com/o/audioFiles%2FAtznECuQc6klLPsRR6u2%2FfYiv0HvGk4VbFlXYwsKbSZ6fwXI2%2F2025-07-31%2016%3A42%3A43.293262.m4a?alt=media&amp;token=36676712-95a7-4c3f-92c1-39d14617e696</t>
  </si>
  <si>
    <t>Krishnamoorthi</t>
  </si>
  <si>
    <t>u7nslsxnSBQvkYFL43B9</t>
  </si>
  <si>
    <t>2025-07-31 16:48:19.415353</t>
  </si>
  <si>
    <t>(10.4335457, 78.6403639)</t>
  </si>
  <si>
    <t>https://firebasestorage.googleapis.com/v0/b/mindbrink-survey-production.appspot.com/o/audioFiles%2FAtznECuQc6klLPsRR6u2%2FfYiv0HvGk4VbFlXYwsKbSZ6fwXI2%2F2025-07-31%2016%3A48%3A12.841295.m4a?alt=media&amp;token=79fd1f47-2b5d-4b7a-b8f4-d74d8e628fc3</t>
  </si>
  <si>
    <t>NmputGHvS6gyLhqKUMZU</t>
  </si>
  <si>
    <t>2025-07-31 16:48:36.086531</t>
  </si>
  <si>
    <t>(10.4342566, 78.6398925)</t>
  </si>
  <si>
    <t>CJMR+P2C,,Parambur,622104,Tamil Nadu,India.</t>
  </si>
  <si>
    <t>https://firebasestorage.googleapis.com/v0/b/mindbrink-survey-production.appspot.com/o/audioFiles%2FAtznECuQc6klLPsRR6u2%2F2ukCmICpvKWhqTT6dgmjG6nFGjc2%2F2025-07-31%2016%3A48%3A30.315342.m4a?alt=media&amp;token=e1f3574a-e369-4e7d-845b-33ca02e49a46</t>
  </si>
  <si>
    <t>Manganathan</t>
  </si>
  <si>
    <t>2PY2n0mGsG3n10PdpKLb</t>
  </si>
  <si>
    <t>2025-07-31 16:54:51.042200</t>
  </si>
  <si>
    <t>(10.4342509, 78.6398856)</t>
  </si>
  <si>
    <t>https://firebasestorage.googleapis.com/v0/b/mindbrink-survey-production.appspot.com/o/audioFiles%2FAtznECuQc6klLPsRR6u2%2FfYiv0HvGk4VbFlXYwsKbSZ6fwXI2%2F2025-07-31%2016%3A54%3A34.442746.m4a?alt=media&amp;token=fc69599f-799f-4aac-a380-80fdbe3dde09</t>
  </si>
  <si>
    <t>subbaiya</t>
  </si>
  <si>
    <t>J5LuLm20Bd1fY6Kj1xVk</t>
  </si>
  <si>
    <t>2025-07-31 16:59:21.626096</t>
  </si>
  <si>
    <t>(10.4344085, 78.6397728)</t>
  </si>
  <si>
    <t>CJMQ+PV9,,Parambur,622104,Tamil Nadu,India.</t>
  </si>
  <si>
    <t>https://firebasestorage.googleapis.com/v0/b/mindbrink-survey-production.appspot.com/o/audioFiles%2FAtznECuQc6klLPsRR6u2%2F2ukCmICpvKWhqTT6dgmjG6nFGjc2%2F2025-07-31%2016%3A59%3A15.840924.m4a?alt=media&amp;token=74ad68ad-fb3a-437f-9789-36697fd9923a</t>
  </si>
  <si>
    <t>Revathi</t>
  </si>
  <si>
    <t>ghd5P4BKwVv81Fr32jxu</t>
  </si>
  <si>
    <t>2025-07-31 17:01:58.198247</t>
  </si>
  <si>
    <t>(10.4344094, 78.639768)</t>
  </si>
  <si>
    <t>https://firebasestorage.googleapis.com/v0/b/mindbrink-survey-production.appspot.com/o/audioFiles%2FAtznECuQc6klLPsRR6u2%2FfYiv0HvGk4VbFlXYwsKbSZ6fwXI2%2F2025-07-31%2017%3A01%3A45.673193.m4a?alt=media&amp;token=ddd96222-f214-4edc-b5ef-f2f514395241</t>
  </si>
  <si>
    <t>vasuthevan</t>
  </si>
  <si>
    <t>i6MxrmJClbIZzeCfdlzj</t>
  </si>
  <si>
    <t>2025-07-31 17:07:13.060601</t>
  </si>
  <si>
    <t>(10.4343117, 78.6397783)</t>
  </si>
  <si>
    <t>https://firebasestorage.googleapis.com/v0/b/mindbrink-survey-production.appspot.com/o/audioFiles%2FAtznECuQc6klLPsRR6u2%2FfYiv0HvGk4VbFlXYwsKbSZ6fwXI2%2F2025-07-31%2017%3A07%3A04.443931.m4a?alt=media&amp;token=9b4686dc-eeea-4d00-aefc-4032b9b86960</t>
  </si>
  <si>
    <t>suganthi</t>
  </si>
  <si>
    <t>HkI1wJZXmBrz8XNdJB4H</t>
  </si>
  <si>
    <t>2025-07-31 17:09:43.735676</t>
  </si>
  <si>
    <t>https://firebasestorage.googleapis.com/v0/b/mindbrink-survey-production.appspot.com/o/audioFiles%2FAtznECuQc6klLPsRR6u2%2F2ukCmICpvKWhqTT6dgmjG6nFGjc2%2F2025-07-31%2017%3A09%3A32.838323.m4a?alt=media&amp;token=bea0c9cc-4b50-4b30-82ad-56f4d915c260</t>
  </si>
  <si>
    <t>Santhiyq</t>
  </si>
  <si>
    <t>jgG7Mrrq52bgEpyV7ToA</t>
  </si>
  <si>
    <t>2025-07-31 17:12:31.975347</t>
  </si>
  <si>
    <t>(10.4344085, 78.6397732)</t>
  </si>
  <si>
    <t>https://firebasestorage.googleapis.com/v0/b/mindbrink-survey-production.appspot.com/o/audioFiles%2FAtznECuQc6klLPsRR6u2%2FfYiv0HvGk4VbFlXYwsKbSZ6fwXI2%2F2025-07-31%2017%3A12%3A20.128940.m4a?alt=media&amp;token=a198c9de-c020-4da2-a499-c00d185743cf</t>
  </si>
  <si>
    <t>Baskar</t>
  </si>
  <si>
    <t>RYN3wtX9sXE7eJvqqdO4</t>
  </si>
  <si>
    <t>2025-07-31 17:14:55.520509</t>
  </si>
  <si>
    <t>(10.4344078, 78.6397754)</t>
  </si>
  <si>
    <t>https://firebasestorage.googleapis.com/v0/b/mindbrink-survey-production.appspot.com/o/audioFiles%2FAtznECuQc6klLPsRR6u2%2F2ukCmICpvKWhqTT6dgmjG6nFGjc2%2F2025-07-31%2017%3A14%3A51.205390.m4a?alt=media&amp;token=97a9a5c6-20de-4e6e-9734-a059f5fb047a</t>
  </si>
  <si>
    <t>w27ILFNnl7kmUKZ5T0tL</t>
  </si>
  <si>
    <t>2025-07-31 17:20:14.628050</t>
  </si>
  <si>
    <t>(10.4344081, 78.6397747)</t>
  </si>
  <si>
    <t>https://firebasestorage.googleapis.com/v0/b/mindbrink-survey-production.appspot.com/o/audioFiles%2FAtznECuQc6klLPsRR6u2%2FfYiv0HvGk4VbFlXYwsKbSZ6fwXI2%2F2025-07-31%2017%3A19%3A58.155779.m4a?alt=media&amp;token=a121c3cf-4a55-4274-bf1e-c7edb15c0b89</t>
  </si>
  <si>
    <t>moothilal</t>
  </si>
  <si>
    <t>uyDFurJHVQPQ1WBbP9yL</t>
  </si>
  <si>
    <t>2025-07-31 17:22:33.516525</t>
  </si>
  <si>
    <t>(10.4343933, 78.6397706)</t>
  </si>
  <si>
    <t>https://firebasestorage.googleapis.com/v0/b/mindbrink-survey-production.appspot.com/o/audioFiles%2FAtznECuQc6klLPsRR6u2%2F2ukCmICpvKWhqTT6dgmjG6nFGjc2%2F2025-07-31%2017%3A22%3A29.784459.m4a?alt=media&amp;token=710c4406-8f83-4d24-be9b-deceaf25699a</t>
  </si>
  <si>
    <t>Kamala</t>
  </si>
  <si>
    <t>WHRK7bzONOJeYXTNZXO4</t>
  </si>
  <si>
    <t>2025-07-31 17:26:18.466386</t>
  </si>
  <si>
    <t>(10.4343968, 78.6397571)</t>
  </si>
  <si>
    <t>https://firebasestorage.googleapis.com/v0/b/mindbrink-survey-production.appspot.com/o/audioFiles%2FAtznECuQc6klLPsRR6u2%2FfYiv0HvGk4VbFlXYwsKbSZ6fwXI2%2F2025-07-31%2017%3A26%3A13.255689.m4a?alt=media&amp;token=54b51767-f8b7-478d-a62c-d3e67814fb32</t>
  </si>
  <si>
    <t>Selvaakumar</t>
  </si>
  <si>
    <t>xSLTxLNAFc8AaVYDHtwt</t>
  </si>
  <si>
    <t>2025-07-31 17:29:28.994564</t>
  </si>
  <si>
    <t>(10.4344045, 78.6397619)</t>
  </si>
  <si>
    <t>https://firebasestorage.googleapis.com/v0/b/mindbrink-survey-production.appspot.com/o/audioFiles%2FAtznECuQc6klLPsRR6u2%2F2ukCmICpvKWhqTT6dgmjG6nFGjc2%2F2025-07-31%2017%3A29%3A24.568565.m4a?alt=media&amp;token=58352557-67e5-4126-af46-e33e93aaa67d</t>
  </si>
  <si>
    <t>Siva</t>
  </si>
  <si>
    <t>g1yo6mOQPpxFKcUps8Xt</t>
  </si>
  <si>
    <t>2025-07-31 17:34:54.420587</t>
  </si>
  <si>
    <t>(10.4344228, 78.639753)</t>
  </si>
  <si>
    <t>https://firebasestorage.googleapis.com/v0/b/mindbrink-survey-production.appspot.com/o/audioFiles%2FAtznECuQc6klLPsRR6u2%2FfYiv0HvGk4VbFlXYwsKbSZ6fwXI2%2F2025-07-31%2017%3A34%3A37.009719.m4a?alt=media&amp;token=a1390298-d3df-45ae-8bf5-a73d544c10ad</t>
  </si>
  <si>
    <t>kamal</t>
  </si>
  <si>
    <t>25,000 - 50,000</t>
  </si>
  <si>
    <t>umq6Zc34R85ybQodd87B</t>
  </si>
  <si>
    <t>2025-07-31 17:35:50.650778</t>
  </si>
  <si>
    <t>(10.4344334, 78.6397252)</t>
  </si>
  <si>
    <t>https://firebasestorage.googleapis.com/v0/b/mindbrink-survey-production.appspot.com/o/audioFiles%2FAtznECuQc6klLPsRR6u2%2F2ukCmICpvKWhqTT6dgmjG6nFGjc2%2F2025-07-31%2017%3A35%3A45.792149.m4a?alt=media&amp;token=0f817fb6-208a-4282-a52d-800a413a4aff</t>
  </si>
  <si>
    <t>Chinnaiya</t>
  </si>
  <si>
    <t>kPfmHGUFqCi2dbNb62d0</t>
  </si>
  <si>
    <t>2025-07-31 17:38:05.048295</t>
  </si>
  <si>
    <t>(10.4342002, 78.6395034)</t>
  </si>
  <si>
    <t>CJMQ+PVC,,Parambur,622104,Tamil Nadu,India.</t>
  </si>
  <si>
    <t>https://firebasestorage.googleapis.com/v0/b/mindbrink-survey-production.appspot.com/o/audioFiles%2FAtznECuQc6klLPsRR6u2%2F2ukCmICpvKWhqTT6dgmjG6nFGjc2%2F2025-07-31%2017%3A38%3A01.636260.m4a?alt=media&amp;token=e8311e41-e2d8-49f3-8136-5321a8bd6ef2</t>
  </si>
  <si>
    <t>Pandithurai</t>
  </si>
  <si>
    <t>3TriIHLHL0PM2aC0NDDy</t>
  </si>
  <si>
    <t>2025-07-31 17:41:46.592849</t>
  </si>
  <si>
    <t>(10.4341848, 78.6395271)</t>
  </si>
  <si>
    <t>https://firebasestorage.googleapis.com/v0/b/mindbrink-survey-production.appspot.com/o/audioFiles%2FAtznECuQc6klLPsRR6u2%2F2ukCmICpvKWhqTT6dgmjG6nFGjc2%2F2025-07-31%2017%3A41%3A42.500467.m4a?alt=media&amp;token=3b46b265-9e03-4da5-bf09-5aeb25f67cb2</t>
  </si>
  <si>
    <t>Vasanthi</t>
  </si>
  <si>
    <t>2EzwiFqw0IQwMwdVRVCf</t>
  </si>
  <si>
    <t>2025-07-31 17:44:45.269478</t>
  </si>
  <si>
    <t>(10.4341844, 78.6395236)</t>
  </si>
  <si>
    <t>https://firebasestorage.googleapis.com/v0/b/mindbrink-survey-production.appspot.com/o/audioFiles%2FAtznECuQc6klLPsRR6u2%2F2ukCmICpvKWhqTT6dgmjG6nFGjc2%2F2025-07-31%2017%3A44%3A40.919690.m4a?alt=media&amp;token=cc70683d-d918-4371-b434-08a037b450d4</t>
  </si>
  <si>
    <t>klV0wIWGlSy2B9NiKIML</t>
  </si>
  <si>
    <t>2025-07-31 17:47:46.372882</t>
  </si>
  <si>
    <t>(10.4342687, 78.6393861)</t>
  </si>
  <si>
    <t>CJMQ+MPP,,Parambur,622104,Tamil Nadu,India.</t>
  </si>
  <si>
    <t>https://firebasestorage.googleapis.com/v0/b/mindbrink-survey-production.appspot.com/o/audioFiles%2FAtznECuQc6klLPsRR6u2%2FfYiv0HvGk4VbFlXYwsKbSZ6fwXI2%2F2025-07-31%2017%3A47%3A41.975222.m4a?alt=media&amp;token=2b2cf2b3-f736-45e1-83ee-d9689e7025b2</t>
  </si>
  <si>
    <t>Iqbal</t>
  </si>
  <si>
    <t>CqWVspCkswoMmUoNItQm</t>
  </si>
  <si>
    <t>2025-07-31 18:02:48.123366</t>
  </si>
  <si>
    <t>(10.4495066, 78.6067112)</t>
  </si>
  <si>
    <t>CJX4+XGF,,Pudukkottai,622408,Tamil Nadu,India.</t>
  </si>
  <si>
    <t>https://firebasestorage.googleapis.com/v0/b/mindbrink-survey-production.appspot.com/o/audioFiles%2FAtznECuQc6klLPsRR6u2%2F2ukCmICpvKWhqTT6dgmjG6nFGjc2%2F2025-07-31%2018%3A02%3A36.192941.m4a?alt=media&amp;token=2759bfab-7efd-4ac1-b75f-be5f742e8fc7</t>
  </si>
  <si>
    <t>KILIKUDI</t>
  </si>
  <si>
    <t>Murugesan</t>
  </si>
  <si>
    <t>th7zJIARpBHqKvQgWQSd</t>
  </si>
  <si>
    <t>2025-07-31 18:05:53.193981</t>
  </si>
  <si>
    <t>(10.449125, 78.6066767)</t>
  </si>
  <si>
    <t>https://firebasestorage.googleapis.com/v0/b/mindbrink-survey-production.appspot.com/o/audioFiles%2FAtznECuQc6klLPsRR6u2%2FfYiv0HvGk4VbFlXYwsKbSZ6fwXI2%2F2025-07-31%2018%3A05%3A02.240880.m4a?alt=media&amp;token=a54c5e1d-993d-4636-a5c9-3a385e075172</t>
  </si>
  <si>
    <t>Perabakar</t>
  </si>
  <si>
    <t>K1TeOqOH5StgbYoX22TE</t>
  </si>
  <si>
    <t>2025-07-31 18:06:33.414429</t>
  </si>
  <si>
    <t>(10.4569573, 78.7041386)</t>
  </si>
  <si>
    <t>FP43+JMJ,,Annavasal,622101,Tamil Nadu,India.</t>
  </si>
  <si>
    <t>https://firebasestorage.googleapis.com/v0/b/mindbrink-survey-production.appspot.com/o/audioFiles%2FAtznECuQc6klLPsRR6u2%2Fe5risFoEPidDckOLperfsZqxzae2%2F2025-07-31%2018%3A06%3A29.141865.m4a?alt=media&amp;token=999d8bd2-5144-47e7-bdb5-65e7fddabce8</t>
  </si>
  <si>
    <t>சுகாசினி</t>
  </si>
  <si>
    <t>2iuBGvETqGXazdybf3BP</t>
  </si>
  <si>
    <t>2025-07-31 18:12:03.672068</t>
  </si>
  <si>
    <t>(10.4560416, 78.7024415)</t>
  </si>
  <si>
    <t>58/59,,Annavasal,622101,Tamil Nadu,India.</t>
  </si>
  <si>
    <t>https://firebasestorage.googleapis.com/v0/b/mindbrink-survey-production.appspot.com/o/audioFiles%2FAtznECuQc6klLPsRR6u2%2Fe5risFoEPidDckOLperfsZqxzae2%2F2025-07-31%2018%3A11%3A59.725725.m4a?alt=media&amp;token=2b83a6d9-3acf-4bbb-9893-bcfd635b4306</t>
  </si>
  <si>
    <t>மகேஸ்வரி</t>
  </si>
  <si>
    <t>VMbtDoDuAvWFW0vr55gX</t>
  </si>
  <si>
    <t>2025-07-31 18:14:20.221955</t>
  </si>
  <si>
    <t>(10.40229, 78.6035183)</t>
  </si>
  <si>
    <t>CJ23+GCJ,,Karaiyur,622408,Tamil Nadu,India.</t>
  </si>
  <si>
    <t>https://firebasestorage.googleapis.com/v0/b/mindbrink-survey-production.appspot.com/o/audioFiles%2FAtznECuQc6klLPsRR6u2%2F2ukCmICpvKWhqTT6dgmjG6nFGjc2%2F2025-07-31%2018%3A14%3A02.898752.m4a?alt=media&amp;token=26d35a23-f013-4799-be7c-5d102f0f60ba</t>
  </si>
  <si>
    <t>Balakrishnan</t>
  </si>
  <si>
    <t>HfcClk3s8LTm6CCRY7Ib</t>
  </si>
  <si>
    <t>2025-07-31 18:18:14.381740</t>
  </si>
  <si>
    <t>(10.4563014, 78.7025484)</t>
  </si>
  <si>
    <t>https://firebasestorage.googleapis.com/v0/b/mindbrink-survey-production.appspot.com/o/audioFiles%2FAtznECuQc6klLPsRR6u2%2Fe5risFoEPidDckOLperfsZqxzae2%2F2025-07-31%2018%3A18%3A09.744142.m4a?alt=media&amp;token=4afb72dc-2b3f-4ebf-b9a7-4de3b7a892be</t>
  </si>
  <si>
    <t>அடைக்கலம்</t>
  </si>
  <si>
    <t>dgTJNFHlatk7qi8sgwtA</t>
  </si>
  <si>
    <t>2025-07-31 18:20:27.016614</t>
  </si>
  <si>
    <t>(10.4493783, 78.6063417)</t>
  </si>
  <si>
    <t>https://firebasestorage.googleapis.com/v0/b/mindbrink-survey-production.appspot.com/o/audioFiles%2FAtznECuQc6klLPsRR6u2%2FfYiv0HvGk4VbFlXYwsKbSZ6fwXI2%2F2025-07-31%2018%3A16%3A54.991001.m4a?alt=media&amp;token=a771cbfa-ffd6-4fde-bd43-e07b29ba6238</t>
  </si>
  <si>
    <t>Sakthivel</t>
  </si>
  <si>
    <t>Tt5vlycPttHckHwkQRDK</t>
  </si>
  <si>
    <t>2025-07-31 18:22:10.891921</t>
  </si>
  <si>
    <t>(10.456454, 78.7024846)</t>
  </si>
  <si>
    <t>https://firebasestorage.googleapis.com/v0/b/mindbrink-survey-production.appspot.com/o/audioFiles%2FAtznECuQc6klLPsRR6u2%2Fe5risFoEPidDckOLperfsZqxzae2%2F2025-07-31%2018%3A22%3A07.660455.m4a?alt=media&amp;token=e35d7d65-0a84-4b76-b7a9-8d623f0f38f2</t>
  </si>
  <si>
    <t>நிசாந்தி</t>
  </si>
  <si>
    <t>zmPdXa0GEr0atPEH5p6k</t>
  </si>
  <si>
    <t>2025-07-31 18:23:00.694333</t>
  </si>
  <si>
    <t>(10.4430522, 78.6130961)</t>
  </si>
  <si>
    <t>CJV7+4MC,,Veppaganipatti,622408,Tamil Nadu,India.</t>
  </si>
  <si>
    <t>https://firebasestorage.googleapis.com/v0/b/mindbrink-survey-production.appspot.com/o/audioFiles%2FAtznECuQc6klLPsRR6u2%2F2ukCmICpvKWhqTT6dgmjG6nFGjc2%2F2025-07-31%2018%3A22%3A46.981719.m4a?alt=media&amp;token=ab2716b1-78e9-47b8-bf0b-98c71f72e951</t>
  </si>
  <si>
    <t>Sathiyapriya</t>
  </si>
  <si>
    <t>valaiyar</t>
  </si>
  <si>
    <t>jsA942wNMNNgIMjCbR2Z</t>
  </si>
  <si>
    <t>2025-07-31 18:28:19.021829</t>
  </si>
  <si>
    <t>(10.4566714, 78.702772)</t>
  </si>
  <si>
    <t>https://firebasestorage.googleapis.com/v0/b/mindbrink-survey-production.appspot.com/o/audioFiles%2FAtznECuQc6klLPsRR6u2%2Fe5risFoEPidDckOLperfsZqxzae2%2F2025-07-31%2018%3A28%3A13.673043.m4a?alt=media&amp;token=d1cf6cf9-0bb5-4f5c-9207-0248b92396f2</t>
  </si>
  <si>
    <t>ஆதிசிவன்</t>
  </si>
  <si>
    <t>PIJl7AkkyjjYIOwjwRTz</t>
  </si>
  <si>
    <t>2025-07-31 18:29:27.532108</t>
  </si>
  <si>
    <t>(10.449675, 78.6051317)</t>
  </si>
  <si>
    <t>CJX4+V49,,Kilikkudi,622408,Tamil Nadu,India.</t>
  </si>
  <si>
    <t>https://firebasestorage.googleapis.com/v0/b/mindbrink-survey-production.appspot.com/o/audioFiles%2FAtznECuQc6klLPsRR6u2%2FfYiv0HvGk4VbFlXYwsKbSZ6fwXI2%2F2025-07-31%2018%3A27%3A51.113690.m4a?alt=media&amp;token=d9aa65cc-e120-411f-9bf5-d0d7b33a6d0f</t>
  </si>
  <si>
    <t>Ganesan</t>
  </si>
  <si>
    <t>5Y73XE1ZDEcOmvj91eJ7</t>
  </si>
  <si>
    <t>2025-07-31 18:32:14.741453</t>
  </si>
  <si>
    <t>(10.4498788, 78.6042372)</t>
  </si>
  <si>
    <t>CJX3+WM6,,Kilikkudi,622408,Tamil Nadu,India.</t>
  </si>
  <si>
    <t>https://firebasestorage.googleapis.com/v0/b/mindbrink-survey-production.appspot.com/o/audioFiles%2FAtznECuQc6klLPsRR6u2%2F2ukCmICpvKWhqTT6dgmjG6nFGjc2%2F2025-07-31%2018%3A32%3A05.766951.m4a?alt=media&amp;token=3a543cc7-b446-4044-98ae-06317a666842</t>
  </si>
  <si>
    <t>Sivarajan</t>
  </si>
  <si>
    <t>OzDpYQmJEOmDY4qaUrcG</t>
  </si>
  <si>
    <t>2025-07-31 18:35:07.176754</t>
  </si>
  <si>
    <t>(10.4567462, 78.7025923)</t>
  </si>
  <si>
    <t>https://firebasestorage.googleapis.com/v0/b/mindbrink-survey-production.appspot.com/o/audioFiles%2FAtznECuQc6klLPsRR6u2%2Fe5risFoEPidDckOLperfsZqxzae2%2F2025-07-31%2018%3A35%3A02.737165.m4a?alt=media&amp;token=668b2223-702c-4617-b375-0961d5215115</t>
  </si>
  <si>
    <t>சுதா</t>
  </si>
  <si>
    <t>Uf29irxqJ6s8emMR2JVE</t>
  </si>
  <si>
    <t>2025-07-31 18:36:29.918774</t>
  </si>
  <si>
    <t>(10.4496125, 78.6053277)</t>
  </si>
  <si>
    <t>https://firebasestorage.googleapis.com/v0/b/mindbrink-survey-production.appspot.com/o/audioFiles%2FAtznECuQc6klLPsRR6u2%2FfYiv0HvGk4VbFlXYwsKbSZ6fwXI2%2F2025-07-31%2018%3A33%3A21.403396.m4a?alt=media&amp;token=22054840-f924-40a1-aeb3-8dffec8fcd82</t>
  </si>
  <si>
    <t>marimuthu</t>
  </si>
  <si>
    <t>xJJk66IXHOOI1py0kVzd</t>
  </si>
  <si>
    <t>2025-07-31 18:36:38.508524</t>
  </si>
  <si>
    <t>(10.4498941, 78.6043984)</t>
  </si>
  <si>
    <t>https://firebasestorage.googleapis.com/v0/b/mindbrink-survey-production.appspot.com/o/audioFiles%2FAtznECuQc6klLPsRR6u2%2F2ukCmICpvKWhqTT6dgmjG6nFGjc2%2F2025-07-31%2018%3A36%3A31.901589.m4a?alt=media&amp;token=64b39532-543a-4853-9c33-c76b4f769f59</t>
  </si>
  <si>
    <t>rLlhBOj7wJWNlrxud3ue</t>
  </si>
  <si>
    <t>2025-07-31 18:40:41.420515</t>
  </si>
  <si>
    <t>(10.4566214, 78.7021719)</t>
  </si>
  <si>
    <t>https://firebasestorage.googleapis.com/v0/b/mindbrink-survey-production.appspot.com/o/audioFiles%2FAtznECuQc6klLPsRR6u2%2Fe5risFoEPidDckOLperfsZqxzae2%2F2025-07-31%2018%3A40%3A35.607223.m4a?alt=media&amp;token=f2dbea8e-6805-44fe-bb4d-b4cc5168dc39</t>
  </si>
  <si>
    <t>விஜயராணி</t>
  </si>
  <si>
    <t>VAin4Xu3ZPa1LBoW0bx8</t>
  </si>
  <si>
    <t>2025-07-31 18:47:43.347098</t>
  </si>
  <si>
    <t>(10.4564988, 78.701436)</t>
  </si>
  <si>
    <t>FP42+GHH,,Annavasal,622101,Tamil Nadu,India.</t>
  </si>
  <si>
    <t>https://firebasestorage.googleapis.com/v0/b/mindbrink-survey-production.appspot.com/o/audioFiles%2FAtznECuQc6klLPsRR6u2%2Fe5risFoEPidDckOLperfsZqxzae2%2F2025-07-31%2018%3A47%3A38.869090.m4a?alt=media&amp;token=889a749b-c058-42dc-91c9-72115aac638d</t>
  </si>
  <si>
    <t>லதா</t>
  </si>
  <si>
    <t>bbgwq3Tgw6PVZm5DW8YR</t>
  </si>
  <si>
    <t>2025-07-31 18:49:52.555803</t>
  </si>
  <si>
    <t>(10.4497925, 78.6038359)</t>
  </si>
  <si>
    <t>CJX3+XFG,,Kilikkudi,622408,Tamil Nadu,India.</t>
  </si>
  <si>
    <t>https://firebasestorage.googleapis.com/v0/b/mindbrink-survey-production.appspot.com/o/audioFiles%2FAtznECuQc6klLPsRR6u2%2F2ukCmICpvKWhqTT6dgmjG6nFGjc2%2F2025-07-31%2018%3A49%3A24.017840.m4a?alt=media&amp;token=f28f7437-dfa7-4c9d-878b-9b51c65874ce</t>
  </si>
  <si>
    <t>Ramaraj</t>
  </si>
  <si>
    <t>9jO1xWqf3EfhsI4MWeqC</t>
  </si>
  <si>
    <t>2025-07-31 18:50:40.034975</t>
  </si>
  <si>
    <t>(10.4499118, 78.604452)</t>
  </si>
  <si>
    <t>https://firebasestorage.googleapis.com/v0/b/mindbrink-survey-production.appspot.com/o/audioFiles%2FAtznECuQc6klLPsRR6u2%2FfYiv0HvGk4VbFlXYwsKbSZ6fwXI2%2F2025-07-31%2018%3A42%3A02.422454.m4a?alt=media&amp;token=3c14faed-1ef8-40ab-be4d-a47b1e7f592e</t>
  </si>
  <si>
    <t>Adaiki</t>
  </si>
  <si>
    <t>ZU81yM7ZSY8CTr8aSFcH</t>
  </si>
  <si>
    <t>2025-07-31 18:52:35.587581</t>
  </si>
  <si>
    <t>(10.4562998, 78.7011888)</t>
  </si>
  <si>
    <t>https://firebasestorage.googleapis.com/v0/b/mindbrink-survey-production.appspot.com/o/audioFiles%2FAtznECuQc6klLPsRR6u2%2Fe5risFoEPidDckOLperfsZqxzae2%2F2025-07-31%2018%3A52%3A26.778108.m4a?alt=media&amp;token=14608de2-9264-4e26-b030-d898117c7cf2</t>
  </si>
  <si>
    <t>முருகேசன்</t>
  </si>
  <si>
    <t>cjvLHfUzvJGBFgdX3QUB</t>
  </si>
  <si>
    <t>2025-07-31 18:54:50.842291</t>
  </si>
  <si>
    <t>(10.4499016, 78.6045623)</t>
  </si>
  <si>
    <t>https://firebasestorage.googleapis.com/v0/b/mindbrink-survey-production.appspot.com/o/audioFiles%2FAtznECuQc6klLPsRR6u2%2FfYiv0HvGk4VbFlXYwsKbSZ6fwXI2%2F2025-07-31%2018%3A54%3A05.539123.m4a?alt=media&amp;token=262213d9-5139-4b98-9318-abd85360bd87</t>
  </si>
  <si>
    <t>Sivakumar</t>
  </si>
  <si>
    <t>vtULjwB8WG7D5kl9fVBQ</t>
  </si>
  <si>
    <t>2025-07-31 18:55:22.393030</t>
  </si>
  <si>
    <t>(10.4499848, 78.603816)</t>
  </si>
  <si>
    <t>https://firebasestorage.googleapis.com/v0/b/mindbrink-survey-production.appspot.com/o/audioFiles%2FAtznECuQc6klLPsRR6u2%2F2ukCmICpvKWhqTT6dgmjG6nFGjc2%2F2025-07-31%2018%3A55%3A18.312945.m4a?alt=media&amp;token=56c7844f-3b3f-4cee-85b9-f4810f2bab1f</t>
  </si>
  <si>
    <t>Anandapandiyan</t>
  </si>
  <si>
    <t>OoegsPFlFmKb9yAdX0Pe</t>
  </si>
  <si>
    <t>2025-07-31 18:57:45.946674</t>
  </si>
  <si>
    <t>(10.4499761, 78.6038009)</t>
  </si>
  <si>
    <t>https://firebasestorage.googleapis.com/v0/b/mindbrink-survey-production.appspot.com/o/audioFiles%2FAtznECuQc6klLPsRR6u2%2F2ukCmICpvKWhqTT6dgmjG6nFGjc2%2F2025-07-31%2018%3A57%3A37.744636.m4a?alt=media&amp;token=d9c50570-0854-4f5f-bdf0-b9f67ffcd701</t>
  </si>
  <si>
    <t>kalaiarasan</t>
  </si>
  <si>
    <t>LZxObkz0mRGg4miGbE0L</t>
  </si>
  <si>
    <t>2025-07-31 18:59:33.115702</t>
  </si>
  <si>
    <t>(10.456437, 78.7012662)</t>
  </si>
  <si>
    <t>https://firebasestorage.googleapis.com/v0/b/mindbrink-survey-production.appspot.com/o/audioFiles%2FAtznECuQc6klLPsRR6u2%2Fe5risFoEPidDckOLperfsZqxzae2%2F2025-07-31%2018%3A59%3A28.444941.m4a?alt=media&amp;token=bf78f13f-93c2-46d2-b126-ea57e272ec9a</t>
  </si>
  <si>
    <t>ஷீலா ராணி</t>
  </si>
  <si>
    <t>2AHCMtLtKR04ZLtdWArp</t>
  </si>
  <si>
    <t>2025-07-31 19:01:43.780165</t>
  </si>
  <si>
    <t>(10.449884, 78.6034291)</t>
  </si>
  <si>
    <t>CJX3+W73,,Kilikkudi,622408,Tamil Nadu,India.</t>
  </si>
  <si>
    <t>https://firebasestorage.googleapis.com/v0/b/mindbrink-survey-production.appspot.com/o/audioFiles%2FAtznECuQc6klLPsRR6u2%2FfYiv0HvGk4VbFlXYwsKbSZ6fwXI2%2F2025-07-31%2019%3A00%3A45.286438.m4a?alt=media&amp;token=7f1c2787-5133-46ff-9a52-c19eedaa3ff0</t>
  </si>
  <si>
    <t>Hariram</t>
  </si>
  <si>
    <t>iNlpBgfidY1XtsVi2PRv</t>
  </si>
  <si>
    <t>2025-07-31 19:04:08.228170</t>
  </si>
  <si>
    <t>(10.4499077, 78.6033423)</t>
  </si>
  <si>
    <t>https://firebasestorage.googleapis.com/v0/b/mindbrink-survey-production.appspot.com/o/audioFiles%2FAtznECuQc6klLPsRR6u2%2F2ukCmICpvKWhqTT6dgmjG6nFGjc2%2F2025-07-31%2019%3A03%3A55.423671.m4a?alt=media&amp;token=ac6613f4-2971-4f67-997d-28cab785f5cd</t>
  </si>
  <si>
    <t>Suresh</t>
  </si>
  <si>
    <t>rylhYmwhCEyXSCUevmNf</t>
  </si>
  <si>
    <t>2025-07-31 19:06:43.178877</t>
  </si>
  <si>
    <t>(10.4565256, 78.7012349)</t>
  </si>
  <si>
    <t>https://firebasestorage.googleapis.com/v0/b/mindbrink-survey-production.appspot.com/o/audioFiles%2FAtznECuQc6klLPsRR6u2%2Fe5risFoEPidDckOLperfsZqxzae2%2F2025-07-31%2019%3A06%3A25.636433.m4a?alt=media&amp;token=99ec3c0c-089b-4c7d-94ea-0007fd9b0d53</t>
  </si>
  <si>
    <t>அழகுமணி</t>
  </si>
  <si>
    <t>மார்க்ஸிஸ்ட் கம்யூனிஸ்ட் கட்சி / CPM</t>
  </si>
  <si>
    <t>EohkXCUv4y4sm0x507D5</t>
  </si>
  <si>
    <t>2025-07-31 19:07:52.299344</t>
  </si>
  <si>
    <t>(10.4499972, 78.6037272)</t>
  </si>
  <si>
    <t>https://firebasestorage.googleapis.com/v0/b/mindbrink-survey-production.appspot.com/o/audioFiles%2FAtznECuQc6klLPsRR6u2%2F2ukCmICpvKWhqTT6dgmjG6nFGjc2%2F2025-07-31%2019%3A07%3A31.678351.m4a?alt=media&amp;token=55d158db-81e9-402f-83fb-dc701df2471c</t>
  </si>
  <si>
    <t>Duraisamy</t>
  </si>
  <si>
    <t>kurumban</t>
  </si>
  <si>
    <t>MRLAVcINdNWpWVZUdwBV</t>
  </si>
  <si>
    <t>2025-07-31 19:08:23.535480</t>
  </si>
  <si>
    <t>(10.4498967, 78.6045032)</t>
  </si>
  <si>
    <t>https://firebasestorage.googleapis.com/v0/b/mindbrink-survey-production.appspot.com/o/audioFiles%2FAtznECuQc6klLPsRR6u2%2FfYiv0HvGk4VbFlXYwsKbSZ6fwXI2%2F2025-07-31%2019%3A05%3A28.235147.m4a?alt=media&amp;token=b5176f59-fec0-48bb-bc4a-3623cc4dbbc9</t>
  </si>
  <si>
    <t>jayarani</t>
  </si>
  <si>
    <t>FKLvDrdt2RctXZMorwVX</t>
  </si>
  <si>
    <t>2025-07-31 19:13:29.842677</t>
  </si>
  <si>
    <t>(10.4499454, 78.6043797)</t>
  </si>
  <si>
    <t>https://firebasestorage.googleapis.com/v0/b/mindbrink-survey-production.appspot.com/o/audioFiles%2FAtznECuQc6klLPsRR6u2%2F2ukCmICpvKWhqTT6dgmjG6nFGjc2%2F2025-07-31%2019%3A12%3A23.044350.m4a?alt=media&amp;token=cf1baf50-c0c3-4d53-9952-ace86b0ab267</t>
  </si>
  <si>
    <t>9g2pzcnwCdEV0wDqCfIf</t>
  </si>
  <si>
    <t>2025-07-31 19:14:42.115378</t>
  </si>
  <si>
    <t>(10.4499064, 78.6045317)</t>
  </si>
  <si>
    <t>CKM VILLA 1071,,Kilikkudi,622102,Tamil Nadu,India.</t>
  </si>
  <si>
    <t>https://firebasestorage.googleapis.com/v0/b/mindbrink-survey-production.appspot.com/o/audioFiles%2FAtznECuQc6klLPsRR6u2%2FfYiv0HvGk4VbFlXYwsKbSZ6fwXI2%2F2025-07-31%2019%3A12%3A47.954050.m4a?alt=media&amp;token=072ba113-b084-4ac0-b280-4b7e2470c75e</t>
  </si>
  <si>
    <t>eAJveYorMTxv3Y31ru1D</t>
  </si>
  <si>
    <t>2025-07-31 19:15:47.720405</t>
  </si>
  <si>
    <t>(10.4564434, 78.7011052)</t>
  </si>
  <si>
    <t>https://firebasestorage.googleapis.com/v0/b/mindbrink-survey-production.appspot.com/o/audioFiles%2FAtznECuQc6klLPsRR6u2%2Fe5risFoEPidDckOLperfsZqxzae2%2F2025-07-31%2019%3A15%3A36.507099.m4a?alt=media&amp;token=de88f929-908b-4e8c-a9e1-0aeeea5ca8aa</t>
  </si>
  <si>
    <t>லெட்சுமி</t>
  </si>
  <si>
    <t>TOWDey6BJpkYhWD4CE0X</t>
  </si>
  <si>
    <t>2025-07-31 19:16:20.846755</t>
  </si>
  <si>
    <t>(10.4501251, 78.6032475)</t>
  </si>
  <si>
    <t>FJ23+47H,,Kilikkudi,622102,Tamil Nadu,India.</t>
  </si>
  <si>
    <t>https://firebasestorage.googleapis.com/v0/b/mindbrink-survey-production.appspot.com/o/audioFiles%2FAtznECuQc6klLPsRR6u2%2F2ukCmICpvKWhqTT6dgmjG6nFGjc2%2F2025-07-31%2019%3A16%3A09.081678.m4a?alt=media&amp;token=15e86646-0d57-4a8c-bef4-17ab0921a0b4</t>
  </si>
  <si>
    <t>Sureshkumar</t>
  </si>
  <si>
    <t>dAnCcSR2EdFqJzVjDr7m</t>
  </si>
  <si>
    <t>2025-07-31 19:18:37.512730</t>
  </si>
  <si>
    <t>(10.4500429, 78.6031804)</t>
  </si>
  <si>
    <t>https://firebasestorage.googleapis.com/v0/b/mindbrink-survey-production.appspot.com/o/audioFiles%2FAtznECuQc6klLPsRR6u2%2F2ukCmICpvKWhqTT6dgmjG6nFGjc2%2F2025-07-31%2019%3A18%3A31.119202.m4a?alt=media&amp;token=5f75a6bc-2d2f-447b-9fe9-ddb8495003df</t>
  </si>
  <si>
    <t>owYKq9gjO0RXuWoKitsN</t>
  </si>
  <si>
    <t>2025-07-31 19:19:28.475717</t>
  </si>
  <si>
    <t>(10.4565222, 78.7010101)</t>
  </si>
  <si>
    <t>45,,Annavasal,622101,Tamil Nadu,India.</t>
  </si>
  <si>
    <t>https://firebasestorage.googleapis.com/v0/b/mindbrink-survey-production.appspot.com/o/audioFiles%2FAtznECuQc6klLPsRR6u2%2Fe5risFoEPidDckOLperfsZqxzae2%2F2025-07-31%2019%3A19%3A17.760170.m4a?alt=media&amp;token=c4173c16-2c5e-4695-ac20-b94ffbb0eeb0</t>
  </si>
  <si>
    <t>மனோன்மணி</t>
  </si>
  <si>
    <t>M3MpQ0djlll6o8Vx4kuo</t>
  </si>
  <si>
    <t>2025-07-31 19:21:42.698840</t>
  </si>
  <si>
    <t>(10.45036, 78.6033622)</t>
  </si>
  <si>
    <t>https://firebasestorage.googleapis.com/v0/b/mindbrink-survey-production.appspot.com/o/audioFiles%2FAtznECuQc6klLPsRR6u2%2F2ukCmICpvKWhqTT6dgmjG6nFGjc2%2F2025-07-31%2019%3A21%3A22.660990.m4a?alt=media&amp;token=eec62b6d-f50d-4d81-be17-d44bfe57679b</t>
  </si>
  <si>
    <t>Thangama</t>
  </si>
  <si>
    <t>VxivbffPvtIi5v1prXmu</t>
  </si>
  <si>
    <t>2025-07-31 19:26:27.553676</t>
  </si>
  <si>
    <t>(10.4511174, 78.6027552)</t>
  </si>
  <si>
    <t>FJ22+9W4,,Kilikkudi,622408,Tamil Nadu,India.</t>
  </si>
  <si>
    <t>https://firebasestorage.googleapis.com/v0/b/mindbrink-survey-production.appspot.com/o/audioFiles%2FAtznECuQc6klLPsRR6u2%2F2ukCmICpvKWhqTT6dgmjG6nFGjc2%2F2025-07-31%2019%3A25%3A47.023190.m4a?alt=media&amp;token=2c3cf10e-22b2-4c68-8925-701920eb8e09</t>
  </si>
  <si>
    <t>saroja</t>
  </si>
  <si>
    <t>jLfBn8FG9cmjQvwjyOD1</t>
  </si>
  <si>
    <t>2025-07-31 19:26:55.691867</t>
  </si>
  <si>
    <t>(10.456422, 78.7003128)</t>
  </si>
  <si>
    <t>https://firebasestorage.googleapis.com/v0/b/mindbrink-survey-production.appspot.com/o/audioFiles%2FAtznECuQc6klLPsRR6u2%2Fe5risFoEPidDckOLperfsZqxzae2%2F2025-07-31%2019%3A26%3A41.670220.m4a?alt=media&amp;token=d302606b-177b-4735-b11d-a738ee7b90d9</t>
  </si>
  <si>
    <t>சர்மிளா</t>
  </si>
  <si>
    <t>FGodaTCYiV1scLJkcqWQ</t>
  </si>
  <si>
    <t>2025-07-31 19:29:08.046087</t>
  </si>
  <si>
    <t>(10.61539, 78.5156283)</t>
  </si>
  <si>
    <t>Alagar Garden,,Vanadirayanpatti,621316,Tamil Nadu,India.</t>
  </si>
  <si>
    <t>https://firebasestorage.googleapis.com/v0/b/mindbrink-survey-production.appspot.com/o/audioFiles%2FAtznECuQc6klLPsRR6u2%2FnV4IA56gMWWp4NfG0H1PGfyqfM92%2F2025-07-31%2019%3A28%3A45.370243.m4a?alt=media&amp;token=0ab8b4df-d978-4766-a299-630fa46baffa</t>
  </si>
  <si>
    <t>f0f6dZsunslaIDZsZl13</t>
  </si>
  <si>
    <t>2025-07-31 19:29:35.183519</t>
  </si>
  <si>
    <t>(10.449914, 78.603922)</t>
  </si>
  <si>
    <t>https://firebasestorage.googleapis.com/v0/b/mindbrink-survey-production.appspot.com/o/audioFiles%2FAtznECuQc6klLPsRR6u2%2F2ukCmICpvKWhqTT6dgmjG6nFGjc2%2F2025-07-31%2019%3A29%3A18.514995.m4a?alt=media&amp;token=066dbf2e-b3f8-4663-bea8-9d79230e5309</t>
  </si>
  <si>
    <t>manimegalai</t>
  </si>
  <si>
    <t>kBZ9hsz6JcLdn9htQgxt</t>
  </si>
  <si>
    <t>2025-07-31 19:32:29.869668</t>
  </si>
  <si>
    <t>(10.4499484, 78.6043694)</t>
  </si>
  <si>
    <t>https://firebasestorage.googleapis.com/v0/b/mindbrink-survey-production.appspot.com/o/audioFiles%2FAtznECuQc6klLPsRR6u2%2F2ukCmICpvKWhqTT6dgmjG6nFGjc2%2F2025-07-31%2019%3A31%3A57.256681.m4a?alt=media&amp;token=3a86064e-5a7e-4a27-96c9-78574b0f1049</t>
  </si>
  <si>
    <t>Manikandan</t>
  </si>
  <si>
    <t>JUI46soR2ubSrPw1AQzg</t>
  </si>
  <si>
    <t>2025-07-31 19:35:15.314486</t>
  </si>
  <si>
    <t>(10.4499167, 78.6045313)</t>
  </si>
  <si>
    <t>https://firebasestorage.googleapis.com/v0/b/mindbrink-survey-production.appspot.com/o/audioFiles%2FAtznECuQc6klLPsRR6u2%2F2ukCmICpvKWhqTT6dgmjG6nFGjc2%2F2025-07-31%2019%3A35%3A07.540057.m4a?alt=media&amp;token=e13b3675-93d5-46cd-ae5a-abe0a48a0091</t>
  </si>
  <si>
    <t>Rangasamy</t>
  </si>
  <si>
    <t>RCcwfrQqVVmXEwmN0XXX</t>
  </si>
  <si>
    <t>2025-07-31 19:42:39.365222</t>
  </si>
  <si>
    <t>(10.4499097, 78.6045688)</t>
  </si>
  <si>
    <t>https://firebasestorage.googleapis.com/v0/b/mindbrink-survey-production.appspot.com/o/audioFiles%2FAtznECuQc6klLPsRR6u2%2F2ukCmICpvKWhqTT6dgmjG6nFGjc2%2F2025-07-31%2019%3A42%3A03.771456.m4a?alt=media&amp;token=a680a6c0-e09d-40e5-b87d-f4a39f043da7</t>
  </si>
  <si>
    <t>Silampayyi</t>
  </si>
  <si>
    <t>rWuFzwavSvsWqwORLGz2</t>
  </si>
  <si>
    <t>2025-07-31 19:45:32.284439</t>
  </si>
  <si>
    <t>(10.449898, 78.6045494)</t>
  </si>
  <si>
    <t>https://firebasestorage.googleapis.com/v0/b/mindbrink-survey-production.appspot.com/o/audioFiles%2FAtznECuQc6klLPsRR6u2%2F2ukCmICpvKWhqTT6dgmjG6nFGjc2%2F2025-07-31%2019%3A45%3A02.875675.m4a?alt=media&amp;token=79af50ee-7cf6-4920-affd-bd3cd9b476ab</t>
  </si>
  <si>
    <t>Rosy</t>
  </si>
  <si>
    <t>No Number</t>
  </si>
  <si>
    <t>Column Labels</t>
  </si>
  <si>
    <t>OTHERS</t>
  </si>
  <si>
    <t>Ac name</t>
  </si>
  <si>
    <t>Caste</t>
  </si>
  <si>
    <t>Required</t>
  </si>
  <si>
    <t>Collected</t>
  </si>
  <si>
    <t>Pending</t>
  </si>
  <si>
    <t>(All)</t>
  </si>
  <si>
    <t>OyMteQSNUXW15iqJKZHN</t>
  </si>
  <si>
    <t>2025-08-04 12:35:24.346980</t>
  </si>
  <si>
    <t>(10.6052539, 78.5470546)</t>
  </si>
  <si>
    <t>JG4W+2VX,,Viralimalai,621316,Tamil Nadu,India.</t>
  </si>
  <si>
    <t>https://firebasestorage.googleapis.com/v0/b/mindbrink-survey-production.appspot.com/o/audioFiles%2FAtznECuQc6klLPsRR6u2%2Fio3eMuqyU5eWdOSV7NnjRG3eOnc2%2F2025-08-04%2012%3A35%3A18.192560.m4a?alt=media&amp;token=9a23e01b-2af5-4974-85d7-e317b5ad42ba</t>
  </si>
  <si>
    <t>priya</t>
  </si>
  <si>
    <t>+919790903597</t>
  </si>
  <si>
    <t>murkesn</t>
  </si>
  <si>
    <t>dxBhavEJJCzKkTCALqyl</t>
  </si>
  <si>
    <t>2025-08-04 12:37:01.714208</t>
  </si>
  <si>
    <t>(10.6055434, 78.5470498)</t>
  </si>
  <si>
    <t>JG4W+6QM,,Viralimalai,621316,Tamil Nadu,India.</t>
  </si>
  <si>
    <t>https://firebasestorage.googleapis.com/v0/b/mindbrink-survey-production.appspot.com/o/audioFiles%2FAtznECuQc6klLPsRR6u2%2Fi7rHaGVsQtUuH9WIbNPBcYow6HH3%2F2025-08-04%2012%3A36%3A56.391735.m4a?alt=media&amp;token=cf27b6c4-6806-47d5-bbf7-b55a42c7c993</t>
  </si>
  <si>
    <t>Immaculatebanumathi</t>
  </si>
  <si>
    <t>+917395821468</t>
  </si>
  <si>
    <t>velamall</t>
  </si>
  <si>
    <t>PK7WVnrE7AGfwDXQt2sI</t>
  </si>
  <si>
    <t>2025-08-04 12:41:02.258278</t>
  </si>
  <si>
    <t>(10.6052509, 78.5470717)</t>
  </si>
  <si>
    <t>https://firebasestorage.googleapis.com/v0/b/mindbrink-survey-production.appspot.com/o/audioFiles%2FAtznECuQc6klLPsRR6u2%2Fio3eMuqyU5eWdOSV7NnjRG3eOnc2%2F2025-08-04%2012%3A40%3A50.632965.m4a?alt=media&amp;token=61756079-8dab-4a2b-b2f1-1abe48a64cee</t>
  </si>
  <si>
    <t>thanalaesmi</t>
  </si>
  <si>
    <t>phtLf7jPfN8HTl5YCvr5</t>
  </si>
  <si>
    <t>2025-08-04 12:42:18.352199</t>
  </si>
  <si>
    <t>(10.6055426, 78.5469479)</t>
  </si>
  <si>
    <t>https://firebasestorage.googleapis.com/v0/b/mindbrink-survey-production.appspot.com/o/audioFiles%2FAtznECuQc6klLPsRR6u2%2Fi7rHaGVsQtUuH9WIbNPBcYow6HH3%2F2025-08-04%2012%3A42%3A13.291598.m4a?alt=media&amp;token=095ab10a-8d03-4013-98fd-2e737ff47cf2</t>
  </si>
  <si>
    <t>Vembu</t>
  </si>
  <si>
    <t>zDlIcX2L8iLNLijV5Xdt</t>
  </si>
  <si>
    <t>2025-08-04 12:46:51.764348</t>
  </si>
  <si>
    <t>(10.6054275, 78.5469819)</t>
  </si>
  <si>
    <t>https://firebasestorage.googleapis.com/v0/b/mindbrink-survey-production.appspot.com/o/audioFiles%2FAtznECuQc6klLPsRR6u2%2Fio3eMuqyU5eWdOSV7NnjRG3eOnc2%2F2025-08-04%2012%3A46%3A45.359417.m4a?alt=media&amp;token=c1cbb722-3597-413c-a2b5-41549272f647</t>
  </si>
  <si>
    <t>vadamalai</t>
  </si>
  <si>
    <t>sFHiqBNieyuxOnCkA16m</t>
  </si>
  <si>
    <t>2025-08-04 12:49:53.394695</t>
  </si>
  <si>
    <t>(10.6055159, 78.5469651)</t>
  </si>
  <si>
    <t>https://firebasestorage.googleapis.com/v0/b/mindbrink-survey-production.appspot.com/o/audioFiles%2FAtznECuQc6klLPsRR6u2%2Fi7rHaGVsQtUuH9WIbNPBcYow6HH3%2F2025-08-04%2012%3A49%3A48.435762.m4a?alt=media&amp;token=787eaa4e-3441-407d-9f75-0012a59c1e76</t>
  </si>
  <si>
    <t>Nanthini</t>
  </si>
  <si>
    <t>Flaz1EVL7NLdyPh5pOyf</t>
  </si>
  <si>
    <t>2025-08-04 12:51:27.957557</t>
  </si>
  <si>
    <t>(10.6052334, 78.5471416)</t>
  </si>
  <si>
    <t>https://firebasestorage.googleapis.com/v0/b/mindbrink-survey-production.appspot.com/o/audioFiles%2FAtznECuQc6klLPsRR6u2%2Fio3eMuqyU5eWdOSV7NnjRG3eOnc2%2F2025-08-04%2012%3A51%3A20.176058.m4a?alt=media&amp;token=b27731ad-daab-4250-821d-8a3d42336ba9</t>
  </si>
  <si>
    <t>parthasarathi</t>
  </si>
  <si>
    <t>rDujGHL8cQstDWL8S6oR</t>
  </si>
  <si>
    <t>2025-08-04 12:56:20.367835</t>
  </si>
  <si>
    <t>(10.6058079, 78.546697)</t>
  </si>
  <si>
    <t>https://firebasestorage.googleapis.com/v0/b/mindbrink-survey-production.appspot.com/o/audioFiles%2FAtznECuQc6klLPsRR6u2%2Fi7rHaGVsQtUuH9WIbNPBcYow6HH3%2F2025-08-04%2012%3A56%3A14.667798.m4a?alt=media&amp;token=f1fdd942-a914-4066-bb0a-217a7f823c0a</t>
  </si>
  <si>
    <t>dFw8mLmNKd4ecFvoUdcU</t>
  </si>
  <si>
    <t>2025-08-04 12:57:50.400470</t>
  </si>
  <si>
    <t>(10.6056271, 78.5464767)</t>
  </si>
  <si>
    <t>https://firebasestorage.googleapis.com/v0/b/mindbrink-survey-production.appspot.com/o/audioFiles%2FAtznECuQc6klLPsRR6u2%2Fio3eMuqyU5eWdOSV7NnjRG3eOnc2%2F2025-08-04%2012%3A57%3A34.133276.m4a?alt=media&amp;token=f54a97b7-c32f-4c51-bc3c-3ff41cb3829c</t>
  </si>
  <si>
    <t>banumathi</t>
  </si>
  <si>
    <t>xdVL8oiYPpHhNlcREek6</t>
  </si>
  <si>
    <t>2025-08-04 13:01:58.387768</t>
  </si>
  <si>
    <t>(10.4139918, 78.7212975)</t>
  </si>
  <si>
    <t>CP7C+GF8,,Mangudi,622101,Tamil Nadu,India.</t>
  </si>
  <si>
    <t>https://firebasestorage.googleapis.com/v0/b/mindbrink-survey-production.appspot.com/o/audioFiles%2FAtznECuQc6klLPsRR6u2%2F2ukCmICpvKWhqTT6dgmjG6nFGjc2%2F2025-08-04%2013%3A01%3A53.961085.m4a?alt=media&amp;token=64e370de-f25a-49dc-9854-a6ad43fb419d</t>
  </si>
  <si>
    <t>MANGUDI</t>
  </si>
  <si>
    <t>Vengadachalam</t>
  </si>
  <si>
    <t>2oZFlSbYJdSvU1R8SHkl</t>
  </si>
  <si>
    <t>2025-08-04 13:03:03.866946</t>
  </si>
  <si>
    <t>(10.6056269, 78.5464811)</t>
  </si>
  <si>
    <t>https://firebasestorage.googleapis.com/v0/b/mindbrink-survey-production.appspot.com/o/audioFiles%2FAtznECuQc6klLPsRR6u2%2Fio3eMuqyU5eWdOSV7NnjRG3eOnc2%2F2025-08-04%2013%3A02%3A48.600624.m4a?alt=media&amp;token=3d17b07a-a8d9-4b4e-bb7c-916b0bfbd683</t>
  </si>
  <si>
    <t>yWDo6ZtUfUdO5CsvaNof</t>
  </si>
  <si>
    <t>2025-08-04 13:06:43.298073</t>
  </si>
  <si>
    <t>(10.604911, 78.5467422)</t>
  </si>
  <si>
    <t>JG3W+VJ6,,Viralimalai,621316,Tamil Nadu,India.</t>
  </si>
  <si>
    <t>https://firebasestorage.googleapis.com/v0/b/mindbrink-survey-production.appspot.com/o/audioFiles%2FAtznECuQc6klLPsRR6u2%2Fi7rHaGVsQtUuH9WIbNPBcYow6HH3%2F2025-08-04%2013%3A06%3A37.682887.m4a?alt=media&amp;token=7b6460da-f246-42d1-9cb4-157aab2f97a9</t>
  </si>
  <si>
    <t>sairani</t>
  </si>
  <si>
    <t>9WGOOCQxKIR5GzyojDXs</t>
  </si>
  <si>
    <t>2025-08-04 13:15:30.498419</t>
  </si>
  <si>
    <t>(10.6056255, 78.5464699)</t>
  </si>
  <si>
    <t>https://firebasestorage.googleapis.com/v0/b/mindbrink-survey-production.appspot.com/o/audioFiles%2FAtznECuQc6klLPsRR6u2%2Fi7rHaGVsQtUuH9WIbNPBcYow6HH3%2F2025-08-04%2013%3A15%3A25.864040.m4a?alt=media&amp;token=35f58639-d746-4278-9919-eaca1f679506</t>
  </si>
  <si>
    <t>Magala</t>
  </si>
  <si>
    <t>OQEXztPn9mvcswhzx6bH</t>
  </si>
  <si>
    <t>2025-08-04 13:15:31.713473</t>
  </si>
  <si>
    <t>(10.4136484, 78.7206008)</t>
  </si>
  <si>
    <t>CP7C+845,,Iluppur,622101,Tamil Nadu,India.</t>
  </si>
  <si>
    <t>https://firebasestorage.googleapis.com/v0/b/mindbrink-survey-production.appspot.com/o/audioFiles%2FAtznECuQc6klLPsRR6u2%2FfYiv0HvGk4VbFlXYwsKbSZ6fwXI2%2F2025-08-04%2013%3A15%3A06.823795.m4a?alt=media&amp;token=93154696-5d54-465d-b634-abb030fb632d</t>
  </si>
  <si>
    <t>pothuponu</t>
  </si>
  <si>
    <t>2xRdRlQOXkllIVlSTE7X</t>
  </si>
  <si>
    <t>2025-08-04 13:17:33.003581</t>
  </si>
  <si>
    <t>(10.4140836, 78.7212264)</t>
  </si>
  <si>
    <t>https://firebasestorage.googleapis.com/v0/b/mindbrink-survey-production.appspot.com/o/audioFiles%2FAtznECuQc6klLPsRR6u2%2F2ukCmICpvKWhqTT6dgmjG6nFGjc2%2F2025-08-04%2013%3A17%3A27.012716.m4a?alt=media&amp;token=94c2ab04-591b-41b7-b5ba-88e91cebc76a</t>
  </si>
  <si>
    <t>mookaiya</t>
  </si>
  <si>
    <t>sPFSMbd660y7fEsmZlmK</t>
  </si>
  <si>
    <t>2025-08-04 13:18:55.543690</t>
  </si>
  <si>
    <t>(10.6052095, 78.5464336)</t>
  </si>
  <si>
    <t>JG4W+2H9,,Viralimalai,621316,Tamil Nadu,India.</t>
  </si>
  <si>
    <t>https://firebasestorage.googleapis.com/v0/b/mindbrink-survey-production.appspot.com/o/audioFiles%2FAtznECuQc6klLPsRR6u2%2Fio3eMuqyU5eWdOSV7NnjRG3eOnc2%2F2025-08-04%2013%3A18%3A37.626476.m4a?alt=media&amp;token=cdc184bf-be73-4a82-99ab-b772dbc9308a</t>
  </si>
  <si>
    <t>poonamal</t>
  </si>
  <si>
    <t>பா.ம.க / PMK</t>
  </si>
  <si>
    <t>ao2vdGmpXmpg98twfc7I</t>
  </si>
  <si>
    <t>2025-08-04 13:26:18.966014</t>
  </si>
  <si>
    <t>(10.4137398, 78.7198137)</t>
  </si>
  <si>
    <t>CP79+GR7,,Mangudi,622101,Tamil Nadu,India.</t>
  </si>
  <si>
    <t>https://firebasestorage.googleapis.com/v0/b/mindbrink-survey-production.appspot.com/o/audioFiles%2FAtznECuQc6klLPsRR6u2%2F2ukCmICpvKWhqTT6dgmjG6nFGjc2%2F2025-08-04%2013%3A26%3A14.549982.m4a?alt=media&amp;token=1bfb4a91-d788-40bf-87de-e1e0b03f2582</t>
  </si>
  <si>
    <t>Rajathi</t>
  </si>
  <si>
    <t>GJlbHcwPf1zZMVyHYyqn</t>
  </si>
  <si>
    <t>2025-08-04 13:26:31.132586</t>
  </si>
  <si>
    <t>(10.6042188, 78.5467422)</t>
  </si>
  <si>
    <t>1/60,,Meppudakkudi,621316,Tamil Nadu,India.</t>
  </si>
  <si>
    <t>https://firebasestorage.googleapis.com/v0/b/mindbrink-survey-production.appspot.com/o/audioFiles%2FAtznECuQc6klLPsRR6u2%2Fi7rHaGVsQtUuH9WIbNPBcYow6HH3%2F2025-08-04%2013%3A26%3A24.261528.m4a?alt=media&amp;token=d0dcd874-2e7e-4e71-9f01-e7500b3135c4</t>
  </si>
  <si>
    <t>Lelavethi</t>
  </si>
  <si>
    <t>0e68nyI67XfjZ4lHJTyO</t>
  </si>
  <si>
    <t>2025-08-04 13:26:41.953381</t>
  </si>
  <si>
    <t>(10.604521, 78.5463575)</t>
  </si>
  <si>
    <t>JG3W+VHX,,Viralimalai,621316,Tamil Nadu,India.</t>
  </si>
  <si>
    <t>https://firebasestorage.googleapis.com/v0/b/mindbrink-survey-production.appspot.com/o/audioFiles%2FAtznECuQc6klLPsRR6u2%2Fio3eMuqyU5eWdOSV7NnjRG3eOnc2%2F2025-08-04%2013%3A26%3A30.556411.m4a?alt=media&amp;token=46b40225-1410-474f-bd87-de40ed102b2b</t>
  </si>
  <si>
    <t>jeniber</t>
  </si>
  <si>
    <t>yJFr7fY9KnShUS0ZReC4</t>
  </si>
  <si>
    <t>2025-08-04 13:31:59.332827</t>
  </si>
  <si>
    <t>(10.6046625, 78.5464794)</t>
  </si>
  <si>
    <t>https://firebasestorage.googleapis.com/v0/b/mindbrink-survey-production.appspot.com/o/audioFiles%2FAtznECuQc6klLPsRR6u2%2Fio3eMuqyU5eWdOSV7NnjRG3eOnc2%2F2025-08-04%2013%3A31%3A51.549715.m4a?alt=media&amp;token=c4aa2623-dfa2-4492-a3af-8ba515a15a3d</t>
  </si>
  <si>
    <t>uma</t>
  </si>
  <si>
    <t>TDOmTmiPFyudt1hinfwI</t>
  </si>
  <si>
    <t>2025-08-04 13:32:20.635601</t>
  </si>
  <si>
    <t>(10.4138933, 78.7198983)</t>
  </si>
  <si>
    <t>https://firebasestorage.googleapis.com/v0/b/mindbrink-survey-production.appspot.com/o/audioFiles%2FAtznECuQc6klLPsRR6u2%2FfYiv0HvGk4VbFlXYwsKbSZ6fwXI2%2F2025-08-04%2013%3A32%3A07.301994.m4a?alt=media&amp;token=8f9baf71-d183-4d52-a752-da8bd35c6a20</t>
  </si>
  <si>
    <t>valliyappan</t>
  </si>
  <si>
    <t>ysFOUAEkXvBFSprryIiV</t>
  </si>
  <si>
    <t>2025-08-04 13:38:26.848452</t>
  </si>
  <si>
    <t>(10.6045542, 78.5465616)</t>
  </si>
  <si>
    <t>https://firebasestorage.googleapis.com/v0/b/mindbrink-survey-production.appspot.com/o/audioFiles%2FAtznECuQc6klLPsRR6u2%2Fio3eMuqyU5eWdOSV7NnjRG3eOnc2%2F2025-08-04%2013%3A38%3A16.222080.m4a?alt=media&amp;token=e99a4c4c-7120-43c4-a993-ae2679b603d0</t>
  </si>
  <si>
    <t>phubaneswari</t>
  </si>
  <si>
    <t>fPApLrbmgS9dReYYxKLD</t>
  </si>
  <si>
    <t>2025-08-04 13:39:21.216594</t>
  </si>
  <si>
    <t>(10.6043508, 78.5467191)</t>
  </si>
  <si>
    <t>https://firebasestorage.googleapis.com/v0/b/mindbrink-survey-production.appspot.com/o/audioFiles%2FAtznECuQc6klLPsRR6u2%2Fi7rHaGVsQtUuH9WIbNPBcYow6HH3%2F2025-08-04%2013%3A39%3A15.197247.m4a?alt=media&amp;token=a65ea896-3bf1-4476-b9c6-12afbd52b256</t>
  </si>
  <si>
    <t>Sanmugam</t>
  </si>
  <si>
    <t>WsILBXyBE9WqQg3155LN</t>
  </si>
  <si>
    <t>2025-08-04 13:43:38.584939</t>
  </si>
  <si>
    <t>(10.4137418, 78.7198193)</t>
  </si>
  <si>
    <t>https://firebasestorage.googleapis.com/v0/b/mindbrink-survey-production.appspot.com/o/audioFiles%2FAtznECuQc6klLPsRR6u2%2F2ukCmICpvKWhqTT6dgmjG6nFGjc2%2F2025-08-04%2013%3A43%3A34.197334.m4a?alt=media&amp;token=3062b61d-24a0-4705-b60a-9271748ac896</t>
  </si>
  <si>
    <t>Rasu</t>
  </si>
  <si>
    <t>wmXLAjBeGW19MJPjeOQk</t>
  </si>
  <si>
    <t>2025-08-04 13:46:37.483272</t>
  </si>
  <si>
    <t>(10.4145925, 78.7258326)</t>
  </si>
  <si>
    <t>Unnamed Road,,Pudukkottai,622101,Tamil Nadu,India.</t>
  </si>
  <si>
    <t>https://firebasestorage.googleapis.com/v0/b/mindbrink-survey-production.appspot.com/o/audioFiles%2FAtznECuQc6klLPsRR6u2%2FfYiv0HvGk4VbFlXYwsKbSZ6fwXI2%2F2025-08-04%2013%3A46%3A00.687951.m4a?alt=media&amp;token=4db2b9c6-550e-45e8-b891-3487918fdd35</t>
  </si>
  <si>
    <t>vithya</t>
  </si>
  <si>
    <t>RzoGM7lM5Yyc8X2IraQU</t>
  </si>
  <si>
    <t>2025-08-04 13:48:38.950261</t>
  </si>
  <si>
    <t>(10.4137415, 78.7198156)</t>
  </si>
  <si>
    <t>https://firebasestorage.googleapis.com/v0/b/mindbrink-survey-production.appspot.com/o/audioFiles%2FAtznECuQc6klLPsRR6u2%2F2ukCmICpvKWhqTT6dgmjG6nFGjc2%2F2025-08-04%2013%3A48%3A34.907955.m4a?alt=media&amp;token=7456a29c-8b06-4d85-9995-38ba984839b4</t>
  </si>
  <si>
    <t>Ps8N5Hf8SabRc6nHWuSF</t>
  </si>
  <si>
    <t>2025-08-04 13:50:46.333804</t>
  </si>
  <si>
    <t>(10.6042318, 78.5470971)</t>
  </si>
  <si>
    <t>JG3W+MWV,,Viralimalai,621316,Tamil Nadu,India.</t>
  </si>
  <si>
    <t>https://firebasestorage.googleapis.com/v0/b/mindbrink-survey-production.appspot.com/o/audioFiles%2FAtznECuQc6klLPsRR6u2%2Fi7rHaGVsQtUuH9WIbNPBcYow6HH3%2F2025-08-04%2013%3A50%3A40.978630.m4a?alt=media&amp;token=5b493bef-f560-41c7-90d3-3f04cd66a6a4</t>
  </si>
  <si>
    <t>mudulaksmi</t>
  </si>
  <si>
    <t>UPfAVNqddSjhH3em16DJ</t>
  </si>
  <si>
    <t>2025-08-04 13:52:39.303841</t>
  </si>
  <si>
    <t>(10.4133823, 78.7212524)</t>
  </si>
  <si>
    <t>CP7C+8FP,,Pudukkottai,622101,Tamil Nadu,India.</t>
  </si>
  <si>
    <t>https://firebasestorage.googleapis.com/v0/b/mindbrink-survey-production.appspot.com/o/audioFiles%2FAtznECuQc6klLPsRR6u2%2F2ukCmICpvKWhqTT6dgmjG6nFGjc2%2F2025-08-04%2013%3A52%3A35.961463.m4a?alt=media&amp;token=823bdb70-ab9d-4a7f-92fb-2177bf89c357</t>
  </si>
  <si>
    <t>KR7spCEG4odRrfgSmW0x</t>
  </si>
  <si>
    <t>2025-08-04 13:59:36.321019</t>
  </si>
  <si>
    <t>(10.4140531, 78.7211068)</t>
  </si>
  <si>
    <t>https://firebasestorage.googleapis.com/v0/b/mindbrink-survey-production.appspot.com/o/audioFiles%2FAtznECuQc6klLPsRR6u2%2F2ukCmICpvKWhqTT6dgmjG6nFGjc2%2F2025-08-04%2013%3A59%3A30.479465.m4a?alt=media&amp;token=cba146c9-f49d-4bb1-83c2-49c2f880bc2a</t>
  </si>
  <si>
    <t>KLclDWdVNBMVCU77ysC6</t>
  </si>
  <si>
    <t>2025-08-04 14:07:33.914252</t>
  </si>
  <si>
    <t>(10.4136042, 78.7212457)</t>
  </si>
  <si>
    <t>https://firebasestorage.googleapis.com/v0/b/mindbrink-survey-production.appspot.com/o/audioFiles%2FAtznECuQc6klLPsRR6u2%2F2ukCmICpvKWhqTT6dgmjG6nFGjc2%2F2025-08-04%2014%3A07%3A26.676170.m4a?alt=media&amp;token=064d093e-a842-4004-80d4-e56103912ecd</t>
  </si>
  <si>
    <t>Roja</t>
  </si>
  <si>
    <t>me7P1TlKiORJ4UGrIEyg</t>
  </si>
  <si>
    <t>2025-08-04 14:17:31.277710</t>
  </si>
  <si>
    <t>(10.4133835, 78.7212546)</t>
  </si>
  <si>
    <t>https://firebasestorage.googleapis.com/v0/b/mindbrink-survey-production.appspot.com/o/audioFiles%2FAtznECuQc6klLPsRR6u2%2F2ukCmICpvKWhqTT6dgmjG6nFGjc2%2F2025-08-04%2014%3A17%3A26.988734.m4a?alt=media&amp;token=327d17c5-f2f1-4725-8467-9b0cc973b2d8</t>
  </si>
  <si>
    <t>Singaram</t>
  </si>
  <si>
    <t>YYGh0pIsAOobHCLGLgtB</t>
  </si>
  <si>
    <t>2025-08-04 14:19:47.739415</t>
  </si>
  <si>
    <t>(10.6023662, 78.5462666)</t>
  </si>
  <si>
    <t>No 1,,Viralimalai,621316,Tamil Nadu,India.</t>
  </si>
  <si>
    <t>https://firebasestorage.googleapis.com/v0/b/mindbrink-survey-production.appspot.com/o/audioFiles%2FAtznECuQc6klLPsRR6u2%2Fio3eMuqyU5eWdOSV7NnjRG3eOnc2%2F2025-08-04%2014%3A19%3A40.467616.m4a?alt=media&amp;token=9490062a-823b-4a6c-81fe-5ac00df87513</t>
  </si>
  <si>
    <t>santhi</t>
  </si>
  <si>
    <t>JX4IkNRGdTwXIJH7QpHk</t>
  </si>
  <si>
    <t>2025-08-04 14:25:53.685450</t>
  </si>
  <si>
    <t>(10.6021683, 78.5474521)</t>
  </si>
  <si>
    <t>JG3W+2VJ,,Viralimalai,621316,Tamil Nadu,India.</t>
  </si>
  <si>
    <t>https://firebasestorage.googleapis.com/v0/b/mindbrink-survey-production.appspot.com/o/audioFiles%2FAtznECuQc6klLPsRR6u2%2Fi7rHaGVsQtUuH9WIbNPBcYow6HH3%2F2025-08-04%2014%3A25%3A47.740811.m4a?alt=media&amp;token=92052972-8275-42ed-8fe3-0a335857d0fd</t>
  </si>
  <si>
    <t>Temilselvi</t>
  </si>
  <si>
    <t>Christian</t>
  </si>
  <si>
    <t>jeT9DGvrG8Gy83P7FdBj</t>
  </si>
  <si>
    <t>2025-08-04 14:29:46.806873</t>
  </si>
  <si>
    <t>(10.4136202, 78.7188069)</t>
  </si>
  <si>
    <t>CP79+99P,,Mangudi,622101,Tamil Nadu,India.</t>
  </si>
  <si>
    <t>https://firebasestorage.googleapis.com/v0/b/mindbrink-survey-production.appspot.com/o/audioFiles%2FAtznECuQc6klLPsRR6u2%2F2ukCmICpvKWhqTT6dgmjG6nFGjc2%2F2025-08-04%2014%3A29%3A41.742177.m4a?alt=media&amp;token=5292071e-66e4-45e7-9967-efc3788e14fd</t>
  </si>
  <si>
    <t>Seetha</t>
  </si>
  <si>
    <t>dJvO0ysdCypNstFuVeLQ</t>
  </si>
  <si>
    <t>2025-08-04 14:30:14.358251</t>
  </si>
  <si>
    <t>(10.4127733, 78.7185717)</t>
  </si>
  <si>
    <t>CP79+5GV,,Mangudi,622101,Tamil Nadu,India.</t>
  </si>
  <si>
    <t>https://firebasestorage.googleapis.com/v0/b/mindbrink-survey-production.appspot.com/o/audioFiles%2FAtznECuQc6klLPsRR6u2%2FfYiv0HvGk4VbFlXYwsKbSZ6fwXI2%2F2025-08-04%2014%3A30%3A04.729139.m4a?alt=media&amp;token=9b0e8183-62d1-4f3e-918f-fc7a01c29673</t>
  </si>
  <si>
    <t>antony infanta aarthi</t>
  </si>
  <si>
    <t>AGvkCOXB5ZoPswiRIwUK</t>
  </si>
  <si>
    <t>2025-08-04 14:35:14.858064</t>
  </si>
  <si>
    <t>(10.4134838, 78.7178102)</t>
  </si>
  <si>
    <t>CP79+C3H,,Pudukkottai,622101,Tamil Nadu,India.</t>
  </si>
  <si>
    <t>https://firebasestorage.googleapis.com/v0/b/mindbrink-survey-production.appspot.com/o/audioFiles%2FAtznECuQc6klLPsRR6u2%2F2ukCmICpvKWhqTT6dgmjG6nFGjc2%2F2025-08-04%2014%3A35%3A11.300055.m4a?alt=media&amp;token=d4abe781-61eb-4ea1-9674-280ba151c127</t>
  </si>
  <si>
    <t>susilla</t>
  </si>
  <si>
    <t>nHgfidgYGgqolUvArYq1</t>
  </si>
  <si>
    <t>2025-08-04 14:37:54.336634</t>
  </si>
  <si>
    <t>(10.6025367, 78.5475882)</t>
  </si>
  <si>
    <t>JG3X+22M,,Viralimalai,621316,Tamil Nadu,India.</t>
  </si>
  <si>
    <t>https://firebasestorage.googleapis.com/v0/b/mindbrink-survey-production.appspot.com/o/audioFiles%2FAtznECuQc6klLPsRR6u2%2Fio3eMuqyU5eWdOSV7NnjRG3eOnc2%2F2025-08-04%2014%3A37%3A48.086078.m4a?alt=media&amp;token=b3b88419-d0a1-4449-9a4d-be423240f56b</t>
  </si>
  <si>
    <t>akamalal</t>
  </si>
  <si>
    <t>5F2q0tcsiY1trYtfYQvG</t>
  </si>
  <si>
    <t>2025-08-04 14:38:53.078104</t>
  </si>
  <si>
    <t>(10.4136349, 78.7180044)</t>
  </si>
  <si>
    <t>CP79+F6X,,Mangudi,622101,Tamil Nadu,India.</t>
  </si>
  <si>
    <t>https://firebasestorage.googleapis.com/v0/b/mindbrink-survey-production.appspot.com/o/audioFiles%2FAtznECuQc6klLPsRR6u2%2F2ukCmICpvKWhqTT6dgmjG6nFGjc2%2F2025-08-04%2014%3A38%3A49.831746.m4a?alt=media&amp;token=f5ffe4d2-7aa8-4bad-9350-571d379e8783</t>
  </si>
  <si>
    <t>gWXOcTZB7PIfesAFYMYs</t>
  </si>
  <si>
    <t>2025-08-04 14:39:01.845976</t>
  </si>
  <si>
    <t>https://firebasestorage.googleapis.com/v0/b/mindbrink-survey-production.appspot.com/o/audioFiles%2FAtznECuQc6klLPsRR6u2%2Fi7rHaGVsQtUuH9WIbNPBcYow6HH3%2F2025-08-04%2014%3A38%3A55.872369.m4a?alt=media&amp;token=60b4491d-f918-456e-b8e8-103827549b84</t>
  </si>
  <si>
    <t>geetha</t>
  </si>
  <si>
    <t>LNGviGy9MTvjrW9uxwiz</t>
  </si>
  <si>
    <t>2025-08-04 14:42:52.160142</t>
  </si>
  <si>
    <t>(10.413475, 78.7184)</t>
  </si>
  <si>
    <t>https://firebasestorage.googleapis.com/v0/b/mindbrink-survey-production.appspot.com/o/audioFiles%2FAtznECuQc6klLPsRR6u2%2FfYiv0HvGk4VbFlXYwsKbSZ6fwXI2%2F2025-08-04%2014%3A42%3A39.747175.m4a?alt=media&amp;token=d7af51b8-5d8a-44fb-961a-1534e3c26bbf</t>
  </si>
  <si>
    <t>malathi</t>
  </si>
  <si>
    <t>uyTDUZwa8cIHFZRgVjHw</t>
  </si>
  <si>
    <t>2025-08-04 14:44:48.934991</t>
  </si>
  <si>
    <t>(10.414091, 78.7180901)</t>
  </si>
  <si>
    <t>CP79+H7Q,,Mangudi,622101,Tamil Nadu,India.</t>
  </si>
  <si>
    <t>https://firebasestorage.googleapis.com/v0/b/mindbrink-survey-production.appspot.com/o/audioFiles%2FAtznECuQc6klLPsRR6u2%2F2ukCmICpvKWhqTT6dgmjG6nFGjc2%2F2025-08-04%2014%3A44%3A43.345542.m4a?alt=media&amp;token=9e78ac43-e539-48cf-8382-96c45e616ccb</t>
  </si>
  <si>
    <t>Hari krishnan</t>
  </si>
  <si>
    <t>loi0PB9MkndJZhfOGEV8</t>
  </si>
  <si>
    <t>2025-08-04 14:47:55.638992</t>
  </si>
  <si>
    <t>(10.60237, 78.5476083)</t>
  </si>
  <si>
    <t>https://firebasestorage.googleapis.com/v0/b/mindbrink-survey-production.appspot.com/o/audioFiles%2FAtznECuQc6klLPsRR6u2%2Fio3eMuqyU5eWdOSV7NnjRG3eOnc2%2F2025-08-04%2014%3A47%3A46.791008.m4a?alt=media&amp;token=3a9586c2-dd58-4e40-aba1-c28c341bc383</t>
  </si>
  <si>
    <t>kala</t>
  </si>
  <si>
    <t>D0uunELqm4QlMDPD3QxX</t>
  </si>
  <si>
    <t>2025-08-04 14:48:48.563047</t>
  </si>
  <si>
    <t>(10.5996398, 78.5481247)</t>
  </si>
  <si>
    <t>HGXX+QGC,,Viralimalai,621316,Tamil Nadu,India.</t>
  </si>
  <si>
    <t>https://firebasestorage.googleapis.com/v0/b/mindbrink-survey-production.appspot.com/o/audioFiles%2FAtznECuQc6klLPsRR6u2%2Fi7rHaGVsQtUuH9WIbNPBcYow6HH3%2F2025-08-04%2014%3A48%3A43.068165.m4a?alt=media&amp;token=146a7287-bf00-4cd5-bf94-7bb5746672a0</t>
  </si>
  <si>
    <t>Kainthsamy</t>
  </si>
  <si>
    <t>4R2lkAgDfbyJIr6zBGMP</t>
  </si>
  <si>
    <t>2025-08-04 14:53:20.568314</t>
  </si>
  <si>
    <t>(10.6021833, 78.5477867)</t>
  </si>
  <si>
    <t>JG2X+Q6G,,Viralimalai,621316,Tamil Nadu,India.</t>
  </si>
  <si>
    <t>https://firebasestorage.googleapis.com/v0/b/mindbrink-survey-production.appspot.com/o/audioFiles%2FAtznECuQc6klLPsRR6u2%2Fio3eMuqyU5eWdOSV7NnjRG3eOnc2%2F2025-08-04%2014%3A53%3A13.989896.m4a?alt=media&amp;token=bba188bc-cce7-4500-a2c2-411f246174aa</t>
  </si>
  <si>
    <t>vnitha</t>
  </si>
  <si>
    <t>d4FBQMVHzzsHuylaJFes</t>
  </si>
  <si>
    <t>2025-08-04 14:56:27.032644</t>
  </si>
  <si>
    <t>(10.4143984, 78.7182399)</t>
  </si>
  <si>
    <t>https://firebasestorage.googleapis.com/v0/b/mindbrink-survey-production.appspot.com/o/audioFiles%2FAtznECuQc6klLPsRR6u2%2F2ukCmICpvKWhqTT6dgmjG6nFGjc2%2F2025-08-04%2014%3A56%3A23.258824.m4a?alt=media&amp;token=7a0a3f05-334c-4017-9a01-4ceee18b26bf</t>
  </si>
  <si>
    <t>Pupathi</t>
  </si>
  <si>
    <t>DFNf5KFZv7KFtDMaDBx4</t>
  </si>
  <si>
    <t>2025-08-04 15:00:32.954927</t>
  </si>
  <si>
    <t>(10.4143613, 78.718241)</t>
  </si>
  <si>
    <t>https://firebasestorage.googleapis.com/v0/b/mindbrink-survey-production.appspot.com/o/audioFiles%2FAtznECuQc6klLPsRR6u2%2F2ukCmICpvKWhqTT6dgmjG6nFGjc2%2F2025-08-04%2015%3A00%3A29.408621.m4a?alt=media&amp;token=934e724d-b864-43fc-8f05-d6ed8440f049</t>
  </si>
  <si>
    <t>Vallikannu</t>
  </si>
  <si>
    <t>J7YJWp7EBBDR0YcdZOkH</t>
  </si>
  <si>
    <t>2025-08-04 15:15:37.505638</t>
  </si>
  <si>
    <t>(10.4136342, 78.7180043)</t>
  </si>
  <si>
    <t>https://firebasestorage.googleapis.com/v0/b/mindbrink-survey-production.appspot.com/o/audioFiles%2FAtznECuQc6klLPsRR6u2%2F2ukCmICpvKWhqTT6dgmjG6nFGjc2%2F2025-08-04%2015%3A15%3A33.880395.m4a?alt=media&amp;token=f146737b-d1df-4fdb-a90f-3d8663e50baa</t>
  </si>
  <si>
    <t>Naina mohamed</t>
  </si>
  <si>
    <t>GJcjFRtHXmsFLrOstTpw</t>
  </si>
  <si>
    <t>2025-08-04 15:17:47.251190</t>
  </si>
  <si>
    <t>(10.4136331, 78.7180008)</t>
  </si>
  <si>
    <t>https://firebasestorage.googleapis.com/v0/b/mindbrink-survey-production.appspot.com/o/audioFiles%2FAtznECuQc6klLPsRR6u2%2FfYiv0HvGk4VbFlXYwsKbSZ6fwXI2%2F2025-08-04%2015%3A17%3A37.812561.m4a?alt=media&amp;token=966b274a-c093-4bfe-8eff-a796431cc109</t>
  </si>
  <si>
    <t>inthra</t>
  </si>
  <si>
    <t>4h6waZzHOipwRB8JPC4n</t>
  </si>
  <si>
    <t>2025-08-04 15:19:04.022459</t>
  </si>
  <si>
    <t>(10.4136347, 78.7180039)</t>
  </si>
  <si>
    <t>https://firebasestorage.googleapis.com/v0/b/mindbrink-survey-production.appspot.com/o/audioFiles%2FAtznECuQc6klLPsRR6u2%2F2ukCmICpvKWhqTT6dgmjG6nFGjc2%2F2025-08-04%2015%3A19%3A00.838637.m4a?alt=media&amp;token=a26c26de-a907-494b-b0c0-2856d19e22f4</t>
  </si>
  <si>
    <t>Pandiselvam</t>
  </si>
  <si>
    <t>5zIQQazOChJ5NRiGz7di</t>
  </si>
  <si>
    <t>2025-08-04 15:24:21.122990</t>
  </si>
  <si>
    <t>https://firebasestorage.googleapis.com/v0/b/mindbrink-survey-production.appspot.com/o/audioFiles%2FAtznECuQc6klLPsRR6u2%2F2ukCmICpvKWhqTT6dgmjG6nFGjc2%2F2025-08-04%2015%3A24%3A17.706617.m4a?alt=media&amp;token=629a54c4-4278-4c9a-8a55-b87402df51ed</t>
  </si>
  <si>
    <t>Ramya</t>
  </si>
  <si>
    <t>3usoSxKAiRLk0hepD27s</t>
  </si>
  <si>
    <t>2025-08-04 15:28:03.932572</t>
  </si>
  <si>
    <t>https://firebasestorage.googleapis.com/v0/b/mindbrink-survey-production.appspot.com/o/audioFiles%2FAtznECuQc6klLPsRR6u2%2F2ukCmICpvKWhqTT6dgmjG6nFGjc2%2F2025-08-04%2015%3A28%3A00.588364.m4a?alt=media&amp;token=614771e6-cf9a-4c89-a561-be6954cae705</t>
  </si>
  <si>
    <t>Idauthulla</t>
  </si>
  <si>
    <t>KtTt4OC35h1a5J93VBLf</t>
  </si>
  <si>
    <t>2025-08-04 15:28:43.905431</t>
  </si>
  <si>
    <t>https://firebasestorage.googleapis.com/v0/b/mindbrink-survey-production.appspot.com/o/audioFiles%2FAtznECuQc6klLPsRR6u2%2Fi7rHaGVsQtUuH9WIbNPBcYow6HH3%2F2025-08-04%2015%3A28%3A38.817067.m4a?alt=media&amp;token=fda0a822-518e-4a1a-9664-af9051965391</t>
  </si>
  <si>
    <t>Prbakar</t>
  </si>
  <si>
    <t>vmzw0XgwFwk6dZ1QZ2vq</t>
  </si>
  <si>
    <t>2025-08-04 15:33:03.293127</t>
  </si>
  <si>
    <t>(10.604234, 78.5480571)</t>
  </si>
  <si>
    <t>JG3X+J5H,,Viralimalai,621316,Tamil Nadu,India.</t>
  </si>
  <si>
    <t>https://firebasestorage.googleapis.com/v0/b/mindbrink-survey-production.appspot.com/o/audioFiles%2FAtznECuQc6klLPsRR6u2%2Fio3eMuqyU5eWdOSV7NnjRG3eOnc2%2F2025-08-04%2015%3A32%3A44.884004.m4a?alt=media&amp;token=9284ec4e-40cc-4cd1-98e4-aea86bc977d9</t>
  </si>
  <si>
    <t>ravathi</t>
  </si>
  <si>
    <t>ZPuBgKdN38lpncLxGlLh</t>
  </si>
  <si>
    <t>2025-08-04 15:38:49.207573</t>
  </si>
  <si>
    <t>(10.6047977, 78.5478357)</t>
  </si>
  <si>
    <t>JG3W+XXH,,Viralimalai,621316,Tamil Nadu,India.</t>
  </si>
  <si>
    <t>https://firebasestorage.googleapis.com/v0/b/mindbrink-survey-production.appspot.com/o/audioFiles%2FAtznECuQc6klLPsRR6u2%2Fi7rHaGVsQtUuH9WIbNPBcYow6HH3%2F2025-08-04%2015%3A38%3A39.917984.m4a?alt=media&amp;token=20d5edeb-484d-4cc8-992c-cb0112d09750</t>
  </si>
  <si>
    <t>Anu</t>
  </si>
  <si>
    <t>BocK5JVFmQlIXlOvYT6B</t>
  </si>
  <si>
    <t>2025-08-04 15:39:30.485443</t>
  </si>
  <si>
    <t>(10.6042227, 78.5480874)</t>
  </si>
  <si>
    <t>https://firebasestorage.googleapis.com/v0/b/mindbrink-survey-production.appspot.com/o/audioFiles%2FAtznECuQc6klLPsRR6u2%2Fio3eMuqyU5eWdOSV7NnjRG3eOnc2%2F2025-08-04%2015%3A39%3A21.440033.m4a?alt=media&amp;token=48ab7dd2-fa63-4eaf-8414-b5d3962113c3</t>
  </si>
  <si>
    <t>lavaniya</t>
  </si>
  <si>
    <t>9depYIyfeADuOM9u9z77</t>
  </si>
  <si>
    <t>2025-08-04 15:40:38.252338</t>
  </si>
  <si>
    <t>(10.413955, 78.7175017)</t>
  </si>
  <si>
    <t>CP78+JVR,,Mangudi,622101,Tamil Nadu,India.</t>
  </si>
  <si>
    <t>https://firebasestorage.googleapis.com/v0/b/mindbrink-survey-production.appspot.com/o/audioFiles%2FAtznECuQc6klLPsRR6u2%2FfYiv0HvGk4VbFlXYwsKbSZ6fwXI2%2F2025-08-04%2015%3A40%3A30.273716.m4a?alt=media&amp;token=196648f8-a7e7-4b80-9549-2cb7f346d181</t>
  </si>
  <si>
    <t>arabu nisha</t>
  </si>
  <si>
    <t>SmRV1Atdn3FWh1kHq5fK</t>
  </si>
  <si>
    <t>2025-08-04 15:43:54.409307</t>
  </si>
  <si>
    <t>(10.4132499, 78.7164039)</t>
  </si>
  <si>
    <t>CP78+F5M,,Mangudi,622101,Tamil Nadu,India.</t>
  </si>
  <si>
    <t>https://firebasestorage.googleapis.com/v0/b/mindbrink-survey-production.appspot.com/o/audioFiles%2FAtznECuQc6klLPsRR6u2%2F2ukCmICpvKWhqTT6dgmjG6nFGjc2%2F2025-08-04%2015%3A43%3A50.364005.m4a?alt=media&amp;token=8c892935-3feb-4ad3-8ca4-7f3315ab3017</t>
  </si>
  <si>
    <t>Rohana begam</t>
  </si>
  <si>
    <t>2QndPHKFMvUPBLEfjQuy</t>
  </si>
  <si>
    <t>2025-08-04 15:52:17.807730</t>
  </si>
  <si>
    <t>(10.6052008, 78.5477053)</t>
  </si>
  <si>
    <t>1,,Viralimalai,621316,Tamil Nadu,India.</t>
  </si>
  <si>
    <t>https://firebasestorage.googleapis.com/v0/b/mindbrink-survey-production.appspot.com/o/audioFiles%2FAtznECuQc6klLPsRR6u2%2Fi7rHaGVsQtUuH9WIbNPBcYow6HH3%2F2025-08-04%2015%3A52%3A10.292818.m4a?alt=media&amp;token=8ed4a9ef-92d6-47a8-b6c8-8781073dcf3f</t>
  </si>
  <si>
    <t>Thasbeeha</t>
  </si>
  <si>
    <t>jlxXLLrG2QwFONMxU83Z</t>
  </si>
  <si>
    <t>2025-08-04 15:53:36.665663</t>
  </si>
  <si>
    <t>(10.6053253, 78.5477293)</t>
  </si>
  <si>
    <t>Pudukkottai,,Viralimalai,621316,Tamil Nadu,India.</t>
  </si>
  <si>
    <t>https://firebasestorage.googleapis.com/v0/b/mindbrink-survey-production.appspot.com/o/audioFiles%2FAtznECuQc6klLPsRR6u2%2Fio3eMuqyU5eWdOSV7NnjRG3eOnc2%2F2025-08-04%2015%3A53%3A22.215131.m4a?alt=media&amp;token=f02f2cee-fbad-465c-887a-d824475a7ea5</t>
  </si>
  <si>
    <t>pandi</t>
  </si>
  <si>
    <t>HXMVtEfgvwJBDZvUErTW</t>
  </si>
  <si>
    <t>2025-08-04 15:57:29.158311</t>
  </si>
  <si>
    <t>(10.605756, 78.5476526)</t>
  </si>
  <si>
    <t>JG4X+742,,Viralimalai,621316,Tamil Nadu,India.</t>
  </si>
  <si>
    <t>https://firebasestorage.googleapis.com/v0/b/mindbrink-survey-production.appspot.com/o/audioFiles%2FAtznECuQc6klLPsRR6u2%2Fi7rHaGVsQtUuH9WIbNPBcYow6HH3%2F2025-08-04%2015%3A57%3A24.844682.m4a?alt=media&amp;token=9480bef5-1606-463d-b917-85c250de8eff</t>
  </si>
  <si>
    <t>isweriya</t>
  </si>
  <si>
    <t>tsMCfq17cFKLeUQURhQa</t>
  </si>
  <si>
    <t>2025-08-04 16:01:09.328371</t>
  </si>
  <si>
    <t>(10.6057296, 78.5476839)</t>
  </si>
  <si>
    <t>https://firebasestorage.googleapis.com/v0/b/mindbrink-survey-production.appspot.com/o/audioFiles%2FAtznECuQc6klLPsRR6u2%2Fio3eMuqyU5eWdOSV7NnjRG3eOnc2%2F2025-08-04%2016%3A01%3A02.153887.m4a?alt=media&amp;token=1ce09a37-9994-4bea-9b63-4c063adc3a99</t>
  </si>
  <si>
    <t>supalalaesmi</t>
  </si>
  <si>
    <t>1vqxc6NyVgt1dPTAppEe</t>
  </si>
  <si>
    <t>2025-08-04 16:07:30.706056</t>
  </si>
  <si>
    <t>(10.414195, 78.7187633)</t>
  </si>
  <si>
    <t>25,,Mangudi,622101,Tamil Nadu,India.</t>
  </si>
  <si>
    <t>https://firebasestorage.googleapis.com/v0/b/mindbrink-survey-production.appspot.com/o/audioFiles%2FAtznECuQc6klLPsRR6u2%2FfYiv0HvGk4VbFlXYwsKbSZ6fwXI2%2F2025-08-04%2016%3A07%3A22.120913.m4a?alt=media&amp;token=f839e0dc-27eb-4ff2-b65b-f7c3f765edbe</t>
  </si>
  <si>
    <t>Tamil selvi</t>
  </si>
  <si>
    <t>9DKLUcELplX4D0HZkdt7</t>
  </si>
  <si>
    <t>2025-08-04 16:20:07.404407</t>
  </si>
  <si>
    <t>(10.6081443, 78.5488239)</t>
  </si>
  <si>
    <t>Trichy - Madurai Highway,,Viralimalai,621316,Tamil Nadu,India.</t>
  </si>
  <si>
    <t>https://firebasestorage.googleapis.com/v0/b/mindbrink-survey-production.appspot.com/o/audioFiles%2FAtznECuQc6klLPsRR6u2%2Fio3eMuqyU5eWdOSV7NnjRG3eOnc2%2F2025-08-04%2016%3A19%3A55.918347.m4a?alt=media&amp;token=8cb866ca-5ca9-487e-9839-4d1d34dcef25</t>
  </si>
  <si>
    <t>saroraja</t>
  </si>
  <si>
    <t>Y0v7xXYPrwRg1Y5VMesX</t>
  </si>
  <si>
    <t>2025-08-04 16:20:45.480371</t>
  </si>
  <si>
    <t>(10.608078, 78.5481619)</t>
  </si>
  <si>
    <t>185,Kamarajar Nagar,Viralimalai,621316,Tamil Nadu,India.</t>
  </si>
  <si>
    <t>https://firebasestorage.googleapis.com/v0/b/mindbrink-survey-production.appspot.com/o/audioFiles%2FAtznECuQc6klLPsRR6u2%2Fi7rHaGVsQtUuH9WIbNPBcYow6HH3%2F2025-08-04%2016%3A20%3A38.938528.m4a?alt=media&amp;token=6749c2a6-c795-4110-92f3-0805d400abbe</t>
  </si>
  <si>
    <t>latha</t>
  </si>
  <si>
    <t>U7KTlpWMV0KovjGeu4rn</t>
  </si>
  <si>
    <t>2025-08-04 16:28:10.510873</t>
  </si>
  <si>
    <t>(10.6073988, 78.5485169)</t>
  </si>
  <si>
    <t>No 6,,Viralimalai,621316,Tamil Nadu,India.</t>
  </si>
  <si>
    <t>https://firebasestorage.googleapis.com/v0/b/mindbrink-survey-production.appspot.com/o/audioFiles%2FAtznECuQc6klLPsRR6u2%2Fi7rHaGVsQtUuH9WIbNPBcYow6HH3%2F2025-08-04%2016%3A28%3A03.346455.m4a?alt=media&amp;token=0ca41335-3eec-4f6e-843a-656d6a6ee576</t>
  </si>
  <si>
    <t>Asika</t>
  </si>
  <si>
    <t>dsY8fpxBy2gZjcSnZCvi</t>
  </si>
  <si>
    <t>2025-08-04 16:29:50.398712</t>
  </si>
  <si>
    <t>(10.6084033, 78.5488922)</t>
  </si>
  <si>
    <t>JG5X+9GC,,Viralimalai,621316,Tamil Nadu,India.</t>
  </si>
  <si>
    <t>https://firebasestorage.googleapis.com/v0/b/mindbrink-survey-production.appspot.com/o/audioFiles%2FAtznECuQc6klLPsRR6u2%2Fio3eMuqyU5eWdOSV7NnjRG3eOnc2%2F2025-08-04%2016%3A29%3A41.075925.m4a?alt=media&amp;token=e258ad39-194b-43f7-bf6e-ff3305ac5c7b</t>
  </si>
  <si>
    <t>dhilsath</t>
  </si>
  <si>
    <t>4z8DV82glrG4xl0qtitK</t>
  </si>
  <si>
    <t>2025-08-04 16:34:32.208278</t>
  </si>
  <si>
    <t>(10.6083492, 78.5488679)</t>
  </si>
  <si>
    <t>https://firebasestorage.googleapis.com/v0/b/mindbrink-survey-production.appspot.com/o/audioFiles%2FAtznECuQc6klLPsRR6u2%2Fi7rHaGVsQtUuH9WIbNPBcYow6HH3%2F2025-08-04%2016%3A34%3A22.990868.m4a?alt=media&amp;token=ed7ff179-df56-46f8-b087-17992477f7c8</t>
  </si>
  <si>
    <t>0JWjmiHoSwZKGpBoNqLE</t>
  </si>
  <si>
    <t>2025-08-05 11:54:33.930514</t>
  </si>
  <si>
    <t>(10.725465, 78.6327183)</t>
  </si>
  <si>
    <t>PJGM+34G,,K.Kallikudy South,620012,Tamil Nadu,India.</t>
  </si>
  <si>
    <t>https://firebasestorage.googleapis.com/v0/b/mindbrink-survey-production.appspot.com/o/audioFiles%2FAtznECuQc6klLPsRR6u2%2Fio3eMuqyU5eWdOSV7NnjRG3eOnc2%2F2025-08-05%2011%3A54%3A26.623750.m4a?alt=media&amp;token=8a45bbd7-3971-44be-9a77-c0d19f9f6e93</t>
  </si>
  <si>
    <t>rathika</t>
  </si>
  <si>
    <t>PAnmegIt6TPr3A6P9jh7</t>
  </si>
  <si>
    <t>2025-08-05 12:00:18.249647</t>
  </si>
  <si>
    <t>(10.7253581, 78.6326593)</t>
  </si>
  <si>
    <t>https://firebasestorage.googleapis.com/v0/b/mindbrink-survey-production.appspot.com/o/audioFiles%2FAtznECuQc6klLPsRR6u2%2Fi7rHaGVsQtUuH9WIbNPBcYow6HH3%2F2025-08-05%2012%3A00%3A12.773037.m4a?alt=media&amp;token=380ca992-6537-4698-a5c9-135ce6212629</t>
  </si>
  <si>
    <t>jothirani</t>
  </si>
  <si>
    <t>rU54sNukonvwYtYmF8EA</t>
  </si>
  <si>
    <t>2025-08-05 12:12:54.853235</t>
  </si>
  <si>
    <t>(10.725275, 78.6326133)</t>
  </si>
  <si>
    <t>https://firebasestorage.googleapis.com/v0/b/mindbrink-survey-production.appspot.com/o/audioFiles%2FAtznECuQc6klLPsRR6u2%2Fio3eMuqyU5eWdOSV7NnjRG3eOnc2%2F2025-08-05%2012%3A12%3A47.776976.m4a?alt=media&amp;token=6f69dec4-fe5c-4c35-b2c0-8c825b05c26e</t>
  </si>
  <si>
    <t>pariyaamma</t>
  </si>
  <si>
    <t>xHcxrriFhfjLcUng7s67</t>
  </si>
  <si>
    <t>2025-08-05 12:14:05.497449</t>
  </si>
  <si>
    <t>(10.7262284, 78.6340222)</t>
  </si>
  <si>
    <t>PJGM+H93,,Mattapparai Patti,620012,Tamil Nadu,India.</t>
  </si>
  <si>
    <t>https://firebasestorage.googleapis.com/v0/b/mindbrink-survey-production.appspot.com/o/audioFiles%2FAtznECuQc6klLPsRR6u2%2Fi7rHaGVsQtUuH9WIbNPBcYow6HH3%2F2025-08-05%2012%3A14%3A00.783170.m4a?alt=media&amp;token=60b8eefe-ea8d-4255-8dd4-ce4a0ef3e3d9</t>
  </si>
  <si>
    <t>manivel</t>
  </si>
  <si>
    <t>Novns0wVkWWf95xR3V7k</t>
  </si>
  <si>
    <t>2025-08-05 13:43:32.878145</t>
  </si>
  <si>
    <t>(10.6025831, 78.543466)</t>
  </si>
  <si>
    <t>JG3V+5F7,,Viralimalai,621316,Tamil Nadu,India.</t>
  </si>
  <si>
    <t>https://firebasestorage.googleapis.com/v0/b/mindbrink-survey-production.appspot.com/o/audioFiles%2FAtznECuQc6klLPsRR6u2%2Fio3eMuqyU5eWdOSV7NnjRG3eOnc2%2F2025-08-05%2013%3A43%3A19.842301.m4a?alt=media&amp;token=f8f39024-5e38-477f-bb64-d0c2deb074c1</t>
  </si>
  <si>
    <t>krishnaveni</t>
  </si>
  <si>
    <t>nN3QvvAcZK86VShG45zE</t>
  </si>
  <si>
    <t>2025-08-05 13:47:02.943143</t>
  </si>
  <si>
    <t>(10.6024305, 78.5428235)</t>
  </si>
  <si>
    <t>JG2V+Q6V,,Viralimalai,621316,Tamil Nadu,India.</t>
  </si>
  <si>
    <t>https://firebasestorage.googleapis.com/v0/b/mindbrink-survey-production.appspot.com/o/audioFiles%2FAtznECuQc6klLPsRR6u2%2Fi7rHaGVsQtUuH9WIbNPBcYow6HH3%2F2025-08-05%2013%3A46%3A55.885010.m4a?alt=media&amp;token=b36fec06-24fd-424d-9077-f8f95fa90e40</t>
  </si>
  <si>
    <t>Diviye</t>
  </si>
  <si>
    <t>mUdZCHRjCVVqyrnUITqD</t>
  </si>
  <si>
    <t>2025-08-05 13:51:18.099832</t>
  </si>
  <si>
    <t>(10.6023452, 78.5428376)</t>
  </si>
  <si>
    <t>https://firebasestorage.googleapis.com/v0/b/mindbrink-survey-production.appspot.com/o/audioFiles%2FAtznECuQc6klLPsRR6u2%2Fio3eMuqyU5eWdOSV7NnjRG3eOnc2%2F2025-08-05%2013%3A50%3A55.486103.m4a?alt=media&amp;token=a8300ea1-1353-46f7-b8ad-6b77dd028383</t>
  </si>
  <si>
    <t>ol1VggAlNFrRr6xyofav</t>
  </si>
  <si>
    <t>2025-08-05 13:55:43.730785</t>
  </si>
  <si>
    <t>(10.6023104, 78.5425152)</t>
  </si>
  <si>
    <t>https://firebasestorage.googleapis.com/v0/b/mindbrink-survey-production.appspot.com/o/audioFiles%2FAtznECuQc6klLPsRR6u2%2Fi7rHaGVsQtUuH9WIbNPBcYow6HH3%2F2025-08-05%2013%3A55%3A38.875795.m4a?alt=media&amp;token=d30863ee-b5a4-458f-ba6f-c8fc85b4fb03</t>
  </si>
  <si>
    <t>Annanthi</t>
  </si>
  <si>
    <t>SpESGosSAE95kIkdByTV</t>
  </si>
  <si>
    <t>2025-08-05 14:04:00.234269</t>
  </si>
  <si>
    <t>(10.6026913, 78.5428376)</t>
  </si>
  <si>
    <t>JG3V+383,R Nagar,Manapparai,621316,Tamil Nadu,India.</t>
  </si>
  <si>
    <t>https://firebasestorage.googleapis.com/v0/b/mindbrink-survey-production.appspot.com/o/audioFiles%2FAtznECuQc6klLPsRR6u2%2Fio3eMuqyU5eWdOSV7NnjRG3eOnc2%2F2025-08-05%2014%3A03%3A49.792805.m4a?alt=media&amp;token=6ca53810-e4c3-400a-bdf5-c5ce964574e0</t>
  </si>
  <si>
    <t>senaka</t>
  </si>
  <si>
    <t>XVd0SBuVhLxYNYSnNggG</t>
  </si>
  <si>
    <t>2025-08-05 14:07:46.535628</t>
  </si>
  <si>
    <t>(10.6029351, 78.5423197)</t>
  </si>
  <si>
    <t>JG3R+5H3,,Viralimalai,621316,Tamil Nadu,India.</t>
  </si>
  <si>
    <t>https://firebasestorage.googleapis.com/v0/b/mindbrink-survey-production.appspot.com/o/audioFiles%2FAtznECuQc6klLPsRR6u2%2Fi7rHaGVsQtUuH9WIbNPBcYow6HH3%2F2025-08-05%2014%3A07%3A40.135473.m4a?alt=media&amp;token=ba480e99-49df-4202-9e96-01047ac4fde2</t>
  </si>
  <si>
    <t>mahalakshmi</t>
  </si>
  <si>
    <t>6BRBWXeenSH5Jp21Gzd5</t>
  </si>
  <si>
    <t>2025-08-05 14:12:01.091983</t>
  </si>
  <si>
    <t>(10.6044348, 78.5431926)</t>
  </si>
  <si>
    <t>JG3V+R9X,,Viralimalai,621316,Tamil Nadu,India.</t>
  </si>
  <si>
    <t>https://firebasestorage.googleapis.com/v0/b/mindbrink-survey-production.appspot.com/o/audioFiles%2FAtznECuQc6klLPsRR6u2%2Fio3eMuqyU5eWdOSV7NnjRG3eOnc2%2F2025-08-05%2014%3A11%3A40.113384.m4a?alt=media&amp;token=54ca0f86-16d3-4914-9a09-771ad2993ea5</t>
  </si>
  <si>
    <t>panjavaram</t>
  </si>
  <si>
    <t>O8u7iMKQ7Kr8CR2PyQFX</t>
  </si>
  <si>
    <t>2025-08-05 14:16:05.217413</t>
  </si>
  <si>
    <t>(10.6031525, 78.5424939)</t>
  </si>
  <si>
    <t>JG3V+H3F,,Viralimalai,621316,Tamil Nadu,India.</t>
  </si>
  <si>
    <t>https://firebasestorage.googleapis.com/v0/b/mindbrink-survey-production.appspot.com/o/audioFiles%2FAtznECuQc6klLPsRR6u2%2Fi7rHaGVsQtUuH9WIbNPBcYow6HH3%2F2025-08-05%2014%3A15%3A56.909241.m4a?alt=media&amp;token=c2a40b9d-e72f-4624-834c-1f6750432c13</t>
  </si>
  <si>
    <t>Vativel</t>
  </si>
  <si>
    <t>QNY9sibeykgQJiHPjTJt</t>
  </si>
  <si>
    <t>2025-08-05 14:18:39.288790</t>
  </si>
  <si>
    <t>(10.6043827, 78.5417727)</t>
  </si>
  <si>
    <t>JG3R+RJF,,Viralimalai,621316,Tamil Nadu,India.</t>
  </si>
  <si>
    <t>https://firebasestorage.googleapis.com/v0/b/mindbrink-survey-production.appspot.com/o/audioFiles%2FAtznECuQc6klLPsRR6u2%2Fio3eMuqyU5eWdOSV7NnjRG3eOnc2%2F2025-08-05%2014%3A18%3A31.398789.m4a?alt=media&amp;token=961f516b-33f5-4e92-b953-d9356c2a2699</t>
  </si>
  <si>
    <t>PPVsXdfcdTHnf317JTDW</t>
  </si>
  <si>
    <t>2025-08-05 14:24:59.578233</t>
  </si>
  <si>
    <t>(10.6028969, 78.5425613)</t>
  </si>
  <si>
    <t>https://firebasestorage.googleapis.com/v0/b/mindbrink-survey-production.appspot.com/o/audioFiles%2FAtznECuQc6klLPsRR6u2%2Fi7rHaGVsQtUuH9WIbNPBcYow6HH3%2F2025-08-05%2014%3A24%3A53.720536.m4a?alt=media&amp;token=98c70613-df9a-47ec-90b9-8a1075fd8196</t>
  </si>
  <si>
    <t>marikannu</t>
  </si>
  <si>
    <t>AS7IipaaIcPZDtBmjdGS</t>
  </si>
  <si>
    <t>2025-08-05 14:57:05.393546</t>
  </si>
  <si>
    <t>(10.6030238, 78.5437806)</t>
  </si>
  <si>
    <t>JG3V+5F7,MGR nagar,Viralimalai,621316,Tamil Nadu,India.</t>
  </si>
  <si>
    <t>https://firebasestorage.googleapis.com/v0/b/mindbrink-survey-production.appspot.com/o/audioFiles%2FAtznECuQc6klLPsRR6u2%2Fio3eMuqyU5eWdOSV7NnjRG3eOnc2%2F2025-08-05%2014%3A56%3A59.939727.m4a?alt=media&amp;token=1e965568-b63e-4c25-853e-a4e7089f5f9e</t>
  </si>
  <si>
    <t>parhumavathi</t>
  </si>
  <si>
    <t>64mJGR5BspezyTCcRB2L</t>
  </si>
  <si>
    <t>2025-08-05 15:00:13.021411</t>
  </si>
  <si>
    <t>(10.6030158, 78.543774)</t>
  </si>
  <si>
    <t>https://firebasestorage.googleapis.com/v0/b/mindbrink-survey-production.appspot.com/o/audioFiles%2FAtznECuQc6klLPsRR6u2%2Fi7rHaGVsQtUuH9WIbNPBcYow6HH3%2F2025-08-05%2014%3A59%3A52.937397.m4a?alt=media&amp;token=250a704f-d4e8-4841-b623-2c3d95216860</t>
  </si>
  <si>
    <t>Subulaksmi</t>
  </si>
  <si>
    <t>l5xe8pvyLMiOhGUzY21r</t>
  </si>
  <si>
    <t>2025-08-05 15:12:38.670846</t>
  </si>
  <si>
    <t>(10.604872, 78.5443034)</t>
  </si>
  <si>
    <t>JG3V+XJ8,,Viralimalai,621316,Tamil Nadu,India.</t>
  </si>
  <si>
    <t>https://firebasestorage.googleapis.com/v0/b/mindbrink-survey-production.appspot.com/o/audioFiles%2FAtznECuQc6klLPsRR6u2%2Fio3eMuqyU5eWdOSV7NnjRG3eOnc2%2F2025-08-05%2015%3A12%3A24.391050.m4a?alt=media&amp;token=112a84dd-98f5-4fbe-b3e7-ffd74720546b</t>
  </si>
  <si>
    <t>valisamy</t>
  </si>
  <si>
    <t>pFoXGeuKlVCtP2a6LvZE</t>
  </si>
  <si>
    <t>2025-08-05 15:17:40.072024</t>
  </si>
  <si>
    <t>(10.6048216, 78.5447544)</t>
  </si>
  <si>
    <t>JG3W+Q2P,,Viralimalai,621316,Tamil Nadu,India.</t>
  </si>
  <si>
    <t>https://firebasestorage.googleapis.com/v0/b/mindbrink-survey-production.appspot.com/o/audioFiles%2FAtznECuQc6klLPsRR6u2%2Fi7rHaGVsQtUuH9WIbNPBcYow6HH3%2F2025-08-05%2015%3A17%3A35.658735.m4a?alt=media&amp;token=7494b93c-d24d-4a3c-9df9-59cf87033608</t>
  </si>
  <si>
    <t>lalitha</t>
  </si>
  <si>
    <t>xtQlbm8b8DVsbiPzcC9s</t>
  </si>
  <si>
    <t>2025-08-05 15:24:42.436387</t>
  </si>
  <si>
    <t>(10.6047037, 78.5452031)</t>
  </si>
  <si>
    <t>466/1,,Viralimalai,621316,Tamil Nadu,India.</t>
  </si>
  <si>
    <t>https://firebasestorage.googleapis.com/v0/b/mindbrink-survey-production.appspot.com/o/audioFiles%2FAtznECuQc6klLPsRR6u2%2Fi7rHaGVsQtUuH9WIbNPBcYow6HH3%2F2025-08-05%2015%3A24%3A38.315851.m4a?alt=media&amp;token=d3757930-66e5-4e92-9323-e726417a3642</t>
  </si>
  <si>
    <t>Annitha</t>
  </si>
  <si>
    <t>pVb0RJ6niBmAkFQobviB</t>
  </si>
  <si>
    <t>2025-08-05 15:25:22.599002</t>
  </si>
  <si>
    <t>(10.6046967, 78.5452032)</t>
  </si>
  <si>
    <t>https://firebasestorage.googleapis.com/v0/b/mindbrink-survey-production.appspot.com/o/audioFiles%2FAtznECuQc6klLPsRR6u2%2Fio3eMuqyU5eWdOSV7NnjRG3eOnc2%2F2025-08-05%2015%3A25%3A03.564788.m4a?alt=media&amp;token=78aa4a86-2550-438b-9b18-ee7b9b12f19a</t>
  </si>
  <si>
    <t>srlram</t>
  </si>
  <si>
    <t>lMEPsn6ZckCEezHF3jpd</t>
  </si>
  <si>
    <t>2025-08-05 15:31:52.466833</t>
  </si>
  <si>
    <t>(10.6047042, 78.5452008)</t>
  </si>
  <si>
    <t>https://firebasestorage.googleapis.com/v0/b/mindbrink-survey-production.appspot.com/o/audioFiles%2FAtznECuQc6klLPsRR6u2%2Fi7rHaGVsQtUuH9WIbNPBcYow6HH3%2F2025-08-05%2015%3A31%3A48.220827.m4a?alt=media&amp;token=4fdbe8c4-da8c-416b-a3d8-808063282f72</t>
  </si>
  <si>
    <t>mehandhiran</t>
  </si>
  <si>
    <t>அன்புமணி ராமதாஸ் (பா.ம.க) / Anbumani Ramadoss (PMK)</t>
  </si>
  <si>
    <t>32DvtINUr4y5mBf66WWx</t>
  </si>
  <si>
    <t>2025-08-05 15:32:13.681343</t>
  </si>
  <si>
    <t>(10.6046372, 78.5453962)</t>
  </si>
  <si>
    <t>https://firebasestorage.googleapis.com/v0/b/mindbrink-survey-production.appspot.com/o/audioFiles%2FAtznECuQc6klLPsRR6u2%2Fio3eMuqyU5eWdOSV7NnjRG3eOnc2%2F2025-08-05%2015%3A32%3A01.346274.m4a?alt=media&amp;token=6e777976-0c9d-4c7d-b77a-49a48552ff90</t>
  </si>
  <si>
    <t>meena</t>
  </si>
  <si>
    <t>9600FbeJudIgZTjsTyqI</t>
  </si>
  <si>
    <t>2025-08-05 15:43:49.614530</t>
  </si>
  <si>
    <t>(10.6049433, 78.5453283)</t>
  </si>
  <si>
    <t>https://firebasestorage.googleapis.com/v0/b/mindbrink-survey-production.appspot.com/o/audioFiles%2FAtznECuQc6klLPsRR6u2%2Fio3eMuqyU5eWdOSV7NnjRG3eOnc2%2F2025-08-05%2015%3A43%3A33.620797.m4a?alt=media&amp;token=53b67a3f-427e-4507-b72c-689dd1041fc0</t>
  </si>
  <si>
    <t>murkessan</t>
  </si>
  <si>
    <t>UDR4B4Kc62GTsQeI1Lzs</t>
  </si>
  <si>
    <t>2025-08-05 15:46:22.574115</t>
  </si>
  <si>
    <t>(10.6047814, 78.5448676)</t>
  </si>
  <si>
    <t>https://firebasestorage.googleapis.com/v0/b/mindbrink-survey-production.appspot.com/o/audioFiles%2FAtznECuQc6klLPsRR6u2%2Fi7rHaGVsQtUuH9WIbNPBcYow6HH3%2F2025-08-05%2015%3A46%3A17.541480.m4a?alt=media&amp;token=fe1631e6-8124-4664-9760-f2da88e897ba</t>
  </si>
  <si>
    <t>Kannimuzli</t>
  </si>
  <si>
    <t>amhzyZivRe0weH6hGCqJ</t>
  </si>
  <si>
    <t>2025-08-05 15:54:40.198111</t>
  </si>
  <si>
    <t>(10.60486, 78.5442168)</t>
  </si>
  <si>
    <t>https://firebasestorage.googleapis.com/v0/b/mindbrink-survey-production.appspot.com/o/audioFiles%2FAtznECuQc6klLPsRR6u2%2Fio3eMuqyU5eWdOSV7NnjRG3eOnc2%2F2025-08-05%2015%3A54%3A25.988096.m4a?alt=media&amp;token=2eca2863-07a3-4857-b71c-1b08e5b240e5</t>
  </si>
  <si>
    <t>paramaeswari</t>
  </si>
  <si>
    <t>2VMiZWu1Qy6wdpmt7QXv</t>
  </si>
  <si>
    <t>2025-08-05 15:54:46.689643</t>
  </si>
  <si>
    <t>https://firebasestorage.googleapis.com/v0/b/mindbrink-survey-production.appspot.com/o/audioFiles%2FAtznECuQc6klLPsRR6u2%2Fi7rHaGVsQtUuH9WIbNPBcYow6HH3%2F2025-08-05%2015%3A54%3A42.313762.m4a?alt=media&amp;token=4ab2d764-8716-44f3-92ed-3514922a8f81</t>
  </si>
  <si>
    <t>Thenmozhi</t>
  </si>
  <si>
    <t>hJc2ktW59fpQz9CTO5Ui</t>
  </si>
  <si>
    <t>2025-08-06 11:49:56.538864</t>
  </si>
  <si>
    <t>(10.5999313, 78.5451884)</t>
  </si>
  <si>
    <t>1029-6,,Viralimalai,621316,Tamil Nadu,India.</t>
  </si>
  <si>
    <t>https://firebasestorage.googleapis.com/v0/b/mindbrink-survey-production.appspot.com/o/audioFiles%2FAtznECuQc6klLPsRR6u2%2Fio3eMuqyU5eWdOSV7NnjRG3eOnc2%2F2025-08-06%2011%3A49%3A48.969869.m4a?alt=media&amp;token=26b7f887-d8a4-4d5a-b31c-4c2c0c7dcd53</t>
  </si>
  <si>
    <t>ankaikani</t>
  </si>
  <si>
    <t>6u6HobaaEE3OcRLkiB00</t>
  </si>
  <si>
    <t>2025-08-06 11:55:32.570330</t>
  </si>
  <si>
    <t>(10.6040928, 78.5453617)</t>
  </si>
  <si>
    <t>JG3W+J45,,Viralimalai,621316,Tamil Nadu,India.</t>
  </si>
  <si>
    <t>https://firebasestorage.googleapis.com/v0/b/mindbrink-survey-production.appspot.com/o/audioFiles%2FAtznECuQc6klLPsRR6u2%2FnV4IA56gMWWp4NfG0H1PGfyqfM92%2F2025-08-06%2011%3A55%3A18.966182.m4a?alt=media&amp;token=e6154b4a-1ea5-441a-9bb1-11ebb2975138</t>
  </si>
  <si>
    <t>aOX4PETPA59HfyOjYPxz</t>
  </si>
  <si>
    <t>2025-08-06 11:58:37.996951</t>
  </si>
  <si>
    <t>(10.5997066, 78.5463872)</t>
  </si>
  <si>
    <t>HGXW+RPH,,Viralimalai,621316,Tamil Nadu,India.</t>
  </si>
  <si>
    <t>https://firebasestorage.googleapis.com/v0/b/mindbrink-survey-production.appspot.com/o/audioFiles%2FAtznECuQc6klLPsRR6u2%2Fi7rHaGVsQtUuH9WIbNPBcYow6HH3%2F2025-08-06%2011%3A58%3A32.429442.m4a?alt=media&amp;token=16ce171d-13c6-47b1-8d97-2d9a0f87c7c4</t>
  </si>
  <si>
    <t>Bakiyam</t>
  </si>
  <si>
    <t>ImECvkr8KiMlWwcDKqaw</t>
  </si>
  <si>
    <t>2025-08-06 12:06:16.409748</t>
  </si>
  <si>
    <t>(10.5991644, 78.5456715)</t>
  </si>
  <si>
    <t>HGXW+R67,,Viralimalai,621316,Tamil Nadu,India.</t>
  </si>
  <si>
    <t>https://firebasestorage.googleapis.com/v0/b/mindbrink-survey-production.appspot.com/o/audioFiles%2FAtznECuQc6klLPsRR6u2%2Fio3eMuqyU5eWdOSV7NnjRG3eOnc2%2F2025-08-06%2012%3A06%3A05.898602.m4a?alt=media&amp;token=810c189e-59c9-4dc1-a739-0129754e86ae</t>
  </si>
  <si>
    <t>vairamani</t>
  </si>
  <si>
    <t>r90VRHmbLEkk8lnR2YqN</t>
  </si>
  <si>
    <t>2025-08-06 12:08:51.928025</t>
  </si>
  <si>
    <t>(10.5994685, 78.5454883)</t>
  </si>
  <si>
    <t>https://firebasestorage.googleapis.com/v0/b/mindbrink-survey-production.appspot.com/o/audioFiles%2FAtznECuQc6klLPsRR6u2%2Fi7rHaGVsQtUuH9WIbNPBcYow6HH3%2F2025-08-06%2012%3A08%3A47.662075.m4a?alt=media&amp;token=32f23bd3-6a2d-452e-9d53-03aa1cdcace6</t>
  </si>
  <si>
    <t>Bhuvaneshwar</t>
  </si>
  <si>
    <t>ISGkjGQQAiSwjgwgFzJJ</t>
  </si>
  <si>
    <t>2025-08-06 12:10:59.887962</t>
  </si>
  <si>
    <t>(10.6039784, 78.5465294)</t>
  </si>
  <si>
    <t>JG3W+JJG,,Viralimalai,621316,Tamil Nadu,India.</t>
  </si>
  <si>
    <t>https://firebasestorage.googleapis.com/v0/b/mindbrink-survey-production.appspot.com/o/audioFiles%2FAtznECuQc6klLPsRR6u2%2FnV4IA56gMWWp4NfG0H1PGfyqfM92%2F2025-08-06%2012%3A10%3A17.058857.m4a?alt=media&amp;token=30423c68-f620-4106-b1a5-0b02c96b19fd</t>
  </si>
  <si>
    <t>ghanamani</t>
  </si>
  <si>
    <t>JwygJTqItCUWfDUOpNcu</t>
  </si>
  <si>
    <t>2025-08-06 12:20:40.337203</t>
  </si>
  <si>
    <t>(10.5989495, 78.5446124)</t>
  </si>
  <si>
    <t>HGXV+6Q3,,Viralimalai,621316,Tamil Nadu,India.</t>
  </si>
  <si>
    <t>https://firebasestorage.googleapis.com/v0/b/mindbrink-survey-production.appspot.com/o/audioFiles%2FAtznECuQc6klLPsRR6u2%2Fi7rHaGVsQtUuH9WIbNPBcYow6HH3%2F2025-08-06%2012%3A20%3A34.060553.m4a?alt=media&amp;token=34e78d8a-78fe-4a1e-ab39-e6554546fec6</t>
  </si>
  <si>
    <t>Thvithammal</t>
  </si>
  <si>
    <t>QUtGvhs7YPSQSFoUJEbs</t>
  </si>
  <si>
    <t>2025-08-06 12:21:04.857635</t>
  </si>
  <si>
    <t>(10.6043058, 78.5463261)</t>
  </si>
  <si>
    <t>https://firebasestorage.googleapis.com/v0/b/mindbrink-survey-production.appspot.com/o/audioFiles%2FAtznECuQc6klLPsRR6u2%2FnV4IA56gMWWp4NfG0H1PGfyqfM92%2F2025-08-06%2012%3A20%3A55.929079.m4a?alt=media&amp;token=5f205a61-6a1e-467c-95ca-9122d47a0249</t>
  </si>
  <si>
    <t>sundar</t>
  </si>
  <si>
    <t>2hucpVtAgzseomqCsHKF</t>
  </si>
  <si>
    <t>2025-08-06 12:27:07.933378</t>
  </si>
  <si>
    <t>(10.5988017, 78.5457317)</t>
  </si>
  <si>
    <t>1037,,Viralimalai,621316,Tamil Nadu,India.</t>
  </si>
  <si>
    <t>https://firebasestorage.googleapis.com/v0/b/mindbrink-survey-production.appspot.com/o/audioFiles%2FAtznECuQc6klLPsRR6u2%2Fio3eMuqyU5eWdOSV7NnjRG3eOnc2%2F2025-08-06%2012%3A26%3A58.735746.m4a?alt=media&amp;token=46523d50-a216-4b02-b62c-a379effed44d</t>
  </si>
  <si>
    <t>sarniya</t>
  </si>
  <si>
    <t>m1YQJ8ewNQf7kYhg4HMl</t>
  </si>
  <si>
    <t>2025-08-06 12:31:44.497020</t>
  </si>
  <si>
    <t>(10.5982703, 78.5449674)</t>
  </si>
  <si>
    <t>Viralimalai Theppakulam Park,,Viralimalai,621316,Tamil Nadu,India.</t>
  </si>
  <si>
    <t>https://firebasestorage.googleapis.com/v0/b/mindbrink-survey-production.appspot.com/o/audioFiles%2FAtznECuQc6klLPsRR6u2%2Fi7rHaGVsQtUuH9WIbNPBcYow6HH3%2F2025-08-06%2012%3A31%3A39.858917.m4a?alt=media&amp;token=af7678e6-e447-4df1-9c9e-9c469d18dfe9</t>
  </si>
  <si>
    <t>maruthamuthu</t>
  </si>
  <si>
    <t>foagtx20k3plQc4tfVdF</t>
  </si>
  <si>
    <t>2025-08-06 12:35:06.544479</t>
  </si>
  <si>
    <t>(10.598445, 78.5457767)</t>
  </si>
  <si>
    <t>HGXW+F4J,,Viralimalai,621316,Tamil Nadu,India.</t>
  </si>
  <si>
    <t>https://firebasestorage.googleapis.com/v0/b/mindbrink-survey-production.appspot.com/o/audioFiles%2FAtznECuQc6klLPsRR6u2%2Fio3eMuqyU5eWdOSV7NnjRG3eOnc2%2F2025-08-06%2012%3A34%3A57.657583.m4a?alt=media&amp;token=ab020e4f-9fa2-443e-8288-0b92813e3d71</t>
  </si>
  <si>
    <t>gomathi</t>
  </si>
  <si>
    <t>C37USDNSTsn58jEsHTkV</t>
  </si>
  <si>
    <t>2025-08-06 12:43:19.013413</t>
  </si>
  <si>
    <t>(10.5985617, 78.5462066)</t>
  </si>
  <si>
    <t>931/2,,Viralimalai,621316,Tamil Nadu,India.</t>
  </si>
  <si>
    <t>https://firebasestorage.googleapis.com/v0/b/mindbrink-survey-production.appspot.com/o/audioFiles%2FAtznECuQc6klLPsRR6u2%2Fio3eMuqyU5eWdOSV7NnjRG3eOnc2%2F2025-08-06%2012%3A43%3A12.124105.m4a?alt=media&amp;token=39be8706-4ebc-48e5-a464-d825334f2449</t>
  </si>
  <si>
    <t>phubaneaswari</t>
  </si>
  <si>
    <t>Ti2f9A7f1QbmhJbC4BYv</t>
  </si>
  <si>
    <t>2025-08-06 12:43:52.667592</t>
  </si>
  <si>
    <t>(10.5984891, 78.5459237)</t>
  </si>
  <si>
    <t>https://firebasestorage.googleapis.com/v0/b/mindbrink-survey-production.appspot.com/o/audioFiles%2FAtznECuQc6klLPsRR6u2%2Fi7rHaGVsQtUuH9WIbNPBcYow6HH3%2F2025-08-06%2012%3A43%3A44.692623.m4a?alt=media&amp;token=bd5a5a3a-6dd6-4622-97b3-f6a5a4155e02</t>
  </si>
  <si>
    <t>Kalyani</t>
  </si>
  <si>
    <t>R5pbMP1PBxChJoTIXFfY</t>
  </si>
  <si>
    <t>2025-08-06 12:49:42.121043</t>
  </si>
  <si>
    <t>(10.6039567, 78.5463318)</t>
  </si>
  <si>
    <t>JG3W+GGW,,Viralimalai,621316,Tamil Nadu,India.</t>
  </si>
  <si>
    <t>https://firebasestorage.googleapis.com/v0/b/mindbrink-survey-production.appspot.com/o/audioFiles%2FAtznECuQc6klLPsRR6u2%2FnV4IA56gMWWp4NfG0H1PGfyqfM92%2F2025-08-06%2012%3A49%3A34.368126.m4a?alt=media&amp;token=ae5b7673-cdfb-4e7d-8325-91f5612889f0</t>
  </si>
  <si>
    <t>vellaichami</t>
  </si>
  <si>
    <t>konar</t>
  </si>
  <si>
    <t>M3TFyW3zNZWm4rXlmRJD</t>
  </si>
  <si>
    <t>2025-08-06 12:55:16.224906</t>
  </si>
  <si>
    <t>(10.5996936, 78.5460323)</t>
  </si>
  <si>
    <t>https://firebasestorage.googleapis.com/v0/b/mindbrink-survey-production.appspot.com/o/audioFiles%2FAtznECuQc6klLPsRR6u2%2Fi7rHaGVsQtUuH9WIbNPBcYow6HH3%2F2025-08-06%2012%3A55%3A09.557281.m4a?alt=media&amp;token=8114b7fe-6e4f-4cc3-b975-fc3d0a79df68</t>
  </si>
  <si>
    <t>Subrmani</t>
  </si>
  <si>
    <t>தி.மு.க+இந்திய தேசிய காங்கிரஸ் /DMK+INC</t>
  </si>
  <si>
    <t>zohjr2ytdYlltnC0OxLc</t>
  </si>
  <si>
    <t>2025-08-06 12:58:10.324489</t>
  </si>
  <si>
    <t>(10.5989847, 78.5459036)</t>
  </si>
  <si>
    <t>https://firebasestorage.googleapis.com/v0/b/mindbrink-survey-production.appspot.com/o/audioFiles%2FAtznECuQc6klLPsRR6u2%2Fio3eMuqyU5eWdOSV7NnjRG3eOnc2%2F2025-08-06%2012%3A58%3A00.679012.m4a?alt=media&amp;token=7e2bdc99-a698-4480-a404-4467b01acc01</t>
  </si>
  <si>
    <t>sankavi</t>
  </si>
  <si>
    <t>QsafAjKg7M6NVWV1iaaN</t>
  </si>
  <si>
    <t>2025-08-06 13:01:43.041118</t>
  </si>
  <si>
    <t>(10.5989804, 78.5459044)</t>
  </si>
  <si>
    <t>https://firebasestorage.googleapis.com/v0/b/mindbrink-survey-production.appspot.com/o/audioFiles%2FAtznECuQc6klLPsRR6u2%2Fi7rHaGVsQtUuH9WIbNPBcYow6HH3%2F2025-08-06%2013%3A01%3A36.029623.m4a?alt=media&amp;token=2a632d9a-cec2-4560-b7cd-e4f6e06111c7</t>
  </si>
  <si>
    <t>sudha</t>
  </si>
  <si>
    <t>1z6d8YnIk4AkGAA2s2BK</t>
  </si>
  <si>
    <t>2025-08-06 13:04:35.369782</t>
  </si>
  <si>
    <t>(10.6044877, 78.5463426)</t>
  </si>
  <si>
    <t>https://firebasestorage.googleapis.com/v0/b/mindbrink-survey-production.appspot.com/o/audioFiles%2FAtznECuQc6klLPsRR6u2%2FnV4IA56gMWWp4NfG0H1PGfyqfM92%2F2025-08-06%2013%3A04%3A21.635409.m4a?alt=media&amp;token=e39ddfaf-3186-401a-942f-483ede782045</t>
  </si>
  <si>
    <t>balasubramanian</t>
  </si>
  <si>
    <t>1,00,000க்கு மேல்/More than 1,00,000</t>
  </si>
  <si>
    <t>yadavar</t>
  </si>
  <si>
    <t>E3P29uGmRFHP2x3RhYPj</t>
  </si>
  <si>
    <t>2025-08-06 13:07:33.725774</t>
  </si>
  <si>
    <t>(10.5989777, 78.5459401)</t>
  </si>
  <si>
    <t>https://firebasestorage.googleapis.com/v0/b/mindbrink-survey-production.appspot.com/o/audioFiles%2FAtznECuQc6klLPsRR6u2%2Fio3eMuqyU5eWdOSV7NnjRG3eOnc2%2F2025-08-06%2013%3A07%3A24.701287.m4a?alt=media&amp;token=56cd8cba-d7a6-4f16-b660-43d88e16afdd</t>
  </si>
  <si>
    <t>chithr</t>
  </si>
  <si>
    <t>L5lPVv5CoWKOarne97hK</t>
  </si>
  <si>
    <t>2025-08-06 13:11:20.818559</t>
  </si>
  <si>
    <t>(10.6000267, 78.5456773)</t>
  </si>
  <si>
    <t>JG2W+559,,Viralimalai,621316,Tamil Nadu,India.</t>
  </si>
  <si>
    <t>https://firebasestorage.googleapis.com/v0/b/mindbrink-survey-production.appspot.com/o/audioFiles%2FAtznECuQc6klLPsRR6u2%2Fi7rHaGVsQtUuH9WIbNPBcYow6HH3%2F2025-08-06%2013%3A11%3A15.573652.m4a?alt=media&amp;token=c5e2729d-363f-4095-a8dd-be71e50f1284</t>
  </si>
  <si>
    <t>senthil</t>
  </si>
  <si>
    <t>PwRiB9JYeTT9aFSh3fP3</t>
  </si>
  <si>
    <t>2025-08-06 13:14:25.599435</t>
  </si>
  <si>
    <t>(10.5996486, 78.5480848)</t>
  </si>
  <si>
    <t>https://firebasestorage.googleapis.com/v0/b/mindbrink-survey-production.appspot.com/o/audioFiles%2FAtznECuQc6klLPsRR6u2%2Fio3eMuqyU5eWdOSV7NnjRG3eOnc2%2F2025-08-06%2013%3A14%3A16.357248.m4a?alt=media&amp;token=c084c0b3-81a3-47ec-8a14-38d819e88522</t>
  </si>
  <si>
    <t>thakapandi</t>
  </si>
  <si>
    <t>1VXE2nJE9iJVKOBmKkGi</t>
  </si>
  <si>
    <t>2025-08-06 13:20:13.142541</t>
  </si>
  <si>
    <t>https://firebasestorage.googleapis.com/v0/b/mindbrink-survey-production.appspot.com/o/audioFiles%2FAtznECuQc6klLPsRR6u2%2Fi7rHaGVsQtUuH9WIbNPBcYow6HH3%2F2025-08-06%2013%3A20%3A08.348812.m4a?alt=media&amp;token=0957fd9f-5abe-4c5d-9e96-962ceef18733</t>
  </si>
  <si>
    <t>Arockiamary</t>
  </si>
  <si>
    <t>tb7m7aqmiZNi1DKldPCs</t>
  </si>
  <si>
    <t>2025-08-06 13:20:14.935501</t>
  </si>
  <si>
    <t>(10.6039845, 78.5463917)</t>
  </si>
  <si>
    <t>1,,Tiruchirappalli,621316,Tamil Nadu,India.</t>
  </si>
  <si>
    <t>https://firebasestorage.googleapis.com/v0/b/mindbrink-survey-production.appspot.com/o/audioFiles%2FAtznECuQc6klLPsRR6u2%2FnV4IA56gMWWp4NfG0H1PGfyqfM92%2F2025-08-06%2013%3A20%3A00.718482.m4a?alt=media&amp;token=4d81b5d9-8db2-46e0-a1a6-1df2107f7d8c</t>
  </si>
  <si>
    <t>ma.karuppiah</t>
  </si>
  <si>
    <t>ambakajarar</t>
  </si>
  <si>
    <t>smhA009gNRHPxSrcycCY</t>
  </si>
  <si>
    <t>2025-08-06 13:22:16.930973</t>
  </si>
  <si>
    <t>(10.599405, 78.5477767)</t>
  </si>
  <si>
    <t>https://firebasestorage.googleapis.com/v0/b/mindbrink-survey-production.appspot.com/o/audioFiles%2FAtznECuQc6klLPsRR6u2%2Fio3eMuqyU5eWdOSV7NnjRG3eOnc2%2F2025-08-06%2013%3A22%3A08.821901.m4a?alt=media&amp;token=b1f9afcd-c8d0-4732-a302-34ae285969aa</t>
  </si>
  <si>
    <t>tamilselvi</t>
  </si>
  <si>
    <t>5IOltZ13l3FthY1DdFOU</t>
  </si>
  <si>
    <t>2025-08-06 13:28:10.311240</t>
  </si>
  <si>
    <t>https://firebasestorage.googleapis.com/v0/b/mindbrink-survey-production.appspot.com/o/audioFiles%2FAtznECuQc6klLPsRR6u2%2Fi7rHaGVsQtUuH9WIbNPBcYow6HH3%2F2025-08-06%2013%3A28%3A01.955470.m4a?alt=media&amp;token=bea359aa-32b5-4dd4-8c96-61087e6ab158</t>
  </si>
  <si>
    <t>chellakili</t>
  </si>
  <si>
    <t>SwlRq6bgslhNan8O5xOe</t>
  </si>
  <si>
    <t>2025-08-06 13:29:50.599533</t>
  </si>
  <si>
    <t>(10.6039801, 78.5463951)</t>
  </si>
  <si>
    <t>https://firebasestorage.googleapis.com/v0/b/mindbrink-survey-production.appspot.com/o/audioFiles%2FAtznECuQc6klLPsRR6u2%2FnV4IA56gMWWp4NfG0H1PGfyqfM92%2F2025-08-06%2013%3A29%3A36.691132.m4a?alt=media&amp;token=10b6ed47-941f-48ae-82ee-5ff07602465a</t>
  </si>
  <si>
    <t>pt99T8vQRh2uTfyvS4Eu</t>
  </si>
  <si>
    <t>2025-08-06 13:35:33.448928</t>
  </si>
  <si>
    <t>(10.5987433, 78.546875)</t>
  </si>
  <si>
    <t>HGXW+GR,,Viralimalai,621316,Tamil Nadu,India.</t>
  </si>
  <si>
    <t>https://firebasestorage.googleapis.com/v0/b/mindbrink-survey-production.appspot.com/o/audioFiles%2FAtznECuQc6klLPsRR6u2%2Fio3eMuqyU5eWdOSV7NnjRG3eOnc2%2F2025-08-06%2013%3A35%3A18.825222.m4a?alt=media&amp;token=20ff1b6e-ff9b-4f67-8cf9-a6a391df0b9f</t>
  </si>
  <si>
    <t>muthukaana</t>
  </si>
  <si>
    <t>V7MRRL67cY5IbDoKQ4uR</t>
  </si>
  <si>
    <t>2025-08-06 13:36:38.408723</t>
  </si>
  <si>
    <t>(10.5986802, 78.546688)</t>
  </si>
  <si>
    <t>https://firebasestorage.googleapis.com/v0/b/mindbrink-survey-production.appspot.com/o/audioFiles%2FAtznECuQc6klLPsRR6u2%2Fi7rHaGVsQtUuH9WIbNPBcYow6HH3%2F2025-08-06%2013%3A36%3A31.892196.m4a?alt=media&amp;token=0a76d809-c5d0-4373-bfff-4897d60087ff</t>
  </si>
  <si>
    <t>Gunaselan</t>
  </si>
  <si>
    <t>7EcSqz3T8nkD1JcHhSdv</t>
  </si>
  <si>
    <t>2025-08-06 13:40:48.359691</t>
  </si>
  <si>
    <t>(10.5986617, 78.54674)</t>
  </si>
  <si>
    <t>https://firebasestorage.googleapis.com/v0/b/mindbrink-survey-production.appspot.com/o/audioFiles%2FAtznECuQc6klLPsRR6u2%2Fio3eMuqyU5eWdOSV7NnjRG3eOnc2%2F2025-08-06%2013%3A40%3A41.233440.m4a?alt=media&amp;token=a3df08a9-97a8-45b5-b18e-a3462cc34f34</t>
  </si>
  <si>
    <t>jaya</t>
  </si>
  <si>
    <t>UCOyeeV0ep0deT8xLNUF</t>
  </si>
  <si>
    <t>2025-08-06 13:44:37.927222</t>
  </si>
  <si>
    <t>(10.5986424, 78.5456773)</t>
  </si>
  <si>
    <t>https://firebasestorage.googleapis.com/v0/b/mindbrink-survey-production.appspot.com/o/audioFiles%2FAtznECuQc6klLPsRR6u2%2Fi7rHaGVsQtUuH9WIbNPBcYow6HH3%2F2025-08-06%2013%3A44%3A33.154243.m4a?alt=media&amp;token=0e078990-7f34-4caa-bec2-2e4c8af664f2</t>
  </si>
  <si>
    <t>Saravanan</t>
  </si>
  <si>
    <t>R1XcFyJWl4p5VJw7mQKV</t>
  </si>
  <si>
    <t>2025-08-06 13:45:19.973836</t>
  </si>
  <si>
    <t>(10.5986083, 78.5466617)</t>
  </si>
  <si>
    <t>https://firebasestorage.googleapis.com/v0/b/mindbrink-survey-production.appspot.com/o/audioFiles%2FAtznECuQc6klLPsRR6u2%2Fio3eMuqyU5eWdOSV7NnjRG3eOnc2%2F2025-08-06%2013%3A45%3A12.983462.m4a?alt=media&amp;token=2bcd2ab8-fcde-4cb6-9e6a-a5ec8b38d21b</t>
  </si>
  <si>
    <t>laesmi</t>
  </si>
  <si>
    <t>ebFxW461hZM2D0fHmARn</t>
  </si>
  <si>
    <t>2025-08-06 13:50:15.952383</t>
  </si>
  <si>
    <t>(10.604048, 78.5459679)</t>
  </si>
  <si>
    <t>Kulithalai - Manapparai Road,,Viralimalai,621316,Tamil Nadu,India.</t>
  </si>
  <si>
    <t>https://firebasestorage.googleapis.com/v0/b/mindbrink-survey-production.appspot.com/o/audioFiles%2FAtznECuQc6klLPsRR6u2%2FnV4IA56gMWWp4NfG0H1PGfyqfM92%2F2025-08-06%2013%3A50%3A00.106251.m4a?alt=media&amp;token=fc45083c-53e2-4544-b383-713e370a0a87</t>
  </si>
  <si>
    <t>saiprakash</t>
  </si>
  <si>
    <t>vaniyachettiyar</t>
  </si>
  <si>
    <t>IovP4MIvkJrDuL5rkMuu</t>
  </si>
  <si>
    <t>2025-08-06 13:53:22.648973</t>
  </si>
  <si>
    <t>(10.5984162, 78.5470904)</t>
  </si>
  <si>
    <t>900,,Viralimalai,621316,Tamil Nadu,India.</t>
  </si>
  <si>
    <t>https://firebasestorage.googleapis.com/v0/b/mindbrink-survey-production.appspot.com/o/audioFiles%2FAtznECuQc6klLPsRR6u2%2Fio3eMuqyU5eWdOSV7NnjRG3eOnc2%2F2025-08-06%2013%3A53%3A09.295639.m4a?alt=media&amp;token=573b4b0c-0ed2-4b2b-ab54-0308f82ebbe6</t>
  </si>
  <si>
    <t>manomani</t>
  </si>
  <si>
    <t>91JCOknLdkM40CAr4g08</t>
  </si>
  <si>
    <t>2025-08-06 13:54:06.974785</t>
  </si>
  <si>
    <t>(10.5983509, 78.5472939)</t>
  </si>
  <si>
    <t>https://firebasestorage.googleapis.com/v0/b/mindbrink-survey-production.appspot.com/o/audioFiles%2FAtznECuQc6klLPsRR6u2%2Fi7rHaGVsQtUuH9WIbNPBcYow6HH3%2F2025-08-06%2013%3A54%3A01.512049.m4a?alt=media&amp;token=359d5eea-1864-4cf9-ad2e-7b9be81d76c6</t>
  </si>
  <si>
    <t>RAJALAKSHMI</t>
  </si>
  <si>
    <t>0hbHLkQlh8K8i2KjMsgQ</t>
  </si>
  <si>
    <t>2025-08-06 14:29:33.530037</t>
  </si>
  <si>
    <t>(10.6038986, 78.5468024)</t>
  </si>
  <si>
    <t>JG3W+HPG,,Viralimalai,621316,Tamil Nadu,India.</t>
  </si>
  <si>
    <t>https://firebasestorage.googleapis.com/v0/b/mindbrink-survey-production.appspot.com/o/audioFiles%2FAtznECuQc6klLPsRR6u2%2FnV4IA56gMWWp4NfG0H1PGfyqfM92%2F2025-08-06%2014%3A29%3A20.354842.m4a?alt=media&amp;token=4a41549f-c328-4f02-a1f7-06cfcad53ec4</t>
  </si>
  <si>
    <t>balan</t>
  </si>
  <si>
    <t>backward class</t>
  </si>
  <si>
    <t>EOJ21G8Btqc9ZR3h28Ef</t>
  </si>
  <si>
    <t>2025-08-06 14:38:26.777098</t>
  </si>
  <si>
    <t>(10.6041056, 78.5470961)</t>
  </si>
  <si>
    <t>Viralimalai Road,,Viralimalai,621316,Tamil Nadu,India.</t>
  </si>
  <si>
    <t>https://firebasestorage.googleapis.com/v0/b/mindbrink-survey-production.appspot.com/o/audioFiles%2FAtznECuQc6klLPsRR6u2%2FnV4IA56gMWWp4NfG0H1PGfyqfM92%2F2025-08-06%2014%3A38%3A10.438308.m4a?alt=media&amp;token=a5197fd0-2d40-489d-9508-ef02ab3a0a82</t>
  </si>
  <si>
    <t>s.murugesan</t>
  </si>
  <si>
    <t>bG2rDta35OkVJYilHkTQ</t>
  </si>
  <si>
    <t>2025-08-06 14:42:05.326769</t>
  </si>
  <si>
    <t>(10.5968197, 78.5428447)</t>
  </si>
  <si>
    <t>HGWV+H4H,,Viralimalai,621316,Tamil Nadu,India.</t>
  </si>
  <si>
    <t>https://firebasestorage.googleapis.com/v0/b/mindbrink-survey-production.appspot.com/o/audioFiles%2FAtznECuQc6klLPsRR6u2%2Fi7rHaGVsQtUuH9WIbNPBcYow6HH3%2F2025-08-06%2014%3A41%3A59.681192.m4a?alt=media&amp;token=ca6c1903-2e5b-40aa-92de-1e91abc560f9</t>
  </si>
  <si>
    <t>ruthradevi</t>
  </si>
  <si>
    <t>FfCsQIGOtrBnRwsNEVEt</t>
  </si>
  <si>
    <t>2025-08-06 14:45:04.441048</t>
  </si>
  <si>
    <t>(10.5972644, 78.5429463)</t>
  </si>
  <si>
    <t>Jothi Cinema Theatre,,Viralimalai,621316,Tamil Nadu,India.</t>
  </si>
  <si>
    <t>https://firebasestorage.googleapis.com/v0/b/mindbrink-survey-production.appspot.com/o/audioFiles%2FAtznECuQc6klLPsRR6u2%2Fio3eMuqyU5eWdOSV7NnjRG3eOnc2%2F2025-08-06%2014%3A44%3A45.768342.m4a?alt=media&amp;token=fda337bd-32cf-4b88-b4e9-0988c09f6d17</t>
  </si>
  <si>
    <t>palaniyamma</t>
  </si>
  <si>
    <t>sIi71uQphaTHPeAj0hqV</t>
  </si>
  <si>
    <t>2025-08-06 14:47:52.229715</t>
  </si>
  <si>
    <t>(10.6043513, 78.547183)</t>
  </si>
  <si>
    <t>https://firebasestorage.googleapis.com/v0/b/mindbrink-survey-production.appspot.com/o/audioFiles%2FAtznECuQc6klLPsRR6u2%2FnV4IA56gMWWp4NfG0H1PGfyqfM92%2F2025-08-06%2014%3A47%3A29.938090.m4a?alt=media&amp;token=cd5c92ce-930f-40b5-9f01-aacb9443718d</t>
  </si>
  <si>
    <t>rani</t>
  </si>
  <si>
    <t>72UTlviD5vEmCxzXXpTA</t>
  </si>
  <si>
    <t>2025-08-06 14:53:28.319037</t>
  </si>
  <si>
    <t>(10.5973924, 78.5429511)</t>
  </si>
  <si>
    <t>https://firebasestorage.googleapis.com/v0/b/mindbrink-survey-production.appspot.com/o/audioFiles%2FAtznECuQc6klLPsRR6u2%2Fio3eMuqyU5eWdOSV7NnjRG3eOnc2%2F2025-08-06%2014%3A53%3A14.691566.m4a?alt=media&amp;token=e1e7c46f-f8b0-419f-bd11-43e257687bb3</t>
  </si>
  <si>
    <t>vijayalaesmi</t>
  </si>
  <si>
    <t>ITpBh8rBg8RWotQBIlgT</t>
  </si>
  <si>
    <t>2025-08-06 14:55:10.881396</t>
  </si>
  <si>
    <t>(10.5969512, 78.5430596)</t>
  </si>
  <si>
    <t>HGWV+P8W,,Viralimalai,621316,Tamil Nadu,India.</t>
  </si>
  <si>
    <t>https://firebasestorage.googleapis.com/v0/b/mindbrink-survey-production.appspot.com/o/audioFiles%2FAtznECuQc6klLPsRR6u2%2Fi7rHaGVsQtUuH9WIbNPBcYow6HH3%2F2025-08-06%2014%3A55%3A05.201212.m4a?alt=media&amp;token=3f4209c7-16b7-4a2f-89fe-b1b7abe1173c</t>
  </si>
  <si>
    <t>mugiya</t>
  </si>
  <si>
    <t>Smcya8j1KsXFNtfQ3NZo</t>
  </si>
  <si>
    <t>2025-08-06 15:00:16.889360</t>
  </si>
  <si>
    <t>(10.6057887, 78.5476243)</t>
  </si>
  <si>
    <t>https://firebasestorage.googleapis.com/v0/b/mindbrink-survey-production.appspot.com/o/audioFiles%2FAtznECuQc6klLPsRR6u2%2FnV4IA56gMWWp4NfG0H1PGfyqfM92%2F2025-08-06%2015%3A00%3A05.013261.m4a?alt=media&amp;token=c73a15d8-1c11-47e5-996a-a3f524b1cdbb</t>
  </si>
  <si>
    <t>gayathri</t>
  </si>
  <si>
    <t>vadugar</t>
  </si>
  <si>
    <t>wFjBaj8nugNqqLhyYRO9</t>
  </si>
  <si>
    <t>2025-08-06 15:05:09.201086</t>
  </si>
  <si>
    <t>(10.5975766, 78.5425873)</t>
  </si>
  <si>
    <t>Unnamed Road,,Viralimalai,621316,Tamil Nadu,India.</t>
  </si>
  <si>
    <t>https://firebasestorage.googleapis.com/v0/b/mindbrink-survey-production.appspot.com/o/audioFiles%2FAtznECuQc6klLPsRR6u2%2Fi7rHaGVsQtUuH9WIbNPBcYow6HH3%2F2025-08-06%2015%3A05%3A04.364420.m4a?alt=media&amp;token=4ce747e5-a204-4f8a-bd5e-9f3a88c3d55a</t>
  </si>
  <si>
    <t>Philomanial</t>
  </si>
  <si>
    <t>x78gbhRcILHIsEfYmrm0</t>
  </si>
  <si>
    <t>2025-08-06 15:10:21.540446</t>
  </si>
  <si>
    <t>(10.5971521, 78.5435669)</t>
  </si>
  <si>
    <t>Swamy complex,,Viralimalai,621316,Tamil Nadu,India.</t>
  </si>
  <si>
    <t>https://firebasestorage.googleapis.com/v0/b/mindbrink-survey-production.appspot.com/o/audioFiles%2FAtznECuQc6klLPsRR6u2%2Fio3eMuqyU5eWdOSV7NnjRG3eOnc2%2F2025-08-06%2015%3A10%3A08.460835.m4a?alt=media&amp;token=53fe892f-7198-44a4-bb97-6d8d9a03d915</t>
  </si>
  <si>
    <t>anaatha</t>
  </si>
  <si>
    <t>QlLMFywJj7DndgYzg5Mx</t>
  </si>
  <si>
    <t>2025-08-06 15:14:49.124743</t>
  </si>
  <si>
    <t>(10.5981617, 78.5423493)</t>
  </si>
  <si>
    <t>HGXR+5JG,,Viralimalai,621316,Tamil Nadu,India.</t>
  </si>
  <si>
    <t>https://firebasestorage.googleapis.com/v0/b/mindbrink-survey-production.appspot.com/o/audioFiles%2FAtznECuQc6klLPsRR6u2%2Fi7rHaGVsQtUuH9WIbNPBcYow6HH3%2F2025-08-06%2015%3A14%3A44.531915.m4a?alt=media&amp;token=1d31b573-3811-4d1b-a60e-7898526e7535</t>
  </si>
  <si>
    <t>Thamilarsi</t>
  </si>
  <si>
    <t>6dbS7ia6BzNFsPOCc2Tv</t>
  </si>
  <si>
    <t>2025-08-06 15:17:12.632002</t>
  </si>
  <si>
    <t>(10.606126, 78.5478968)</t>
  </si>
  <si>
    <t>JG4X+M43,,Viralimalai,621316,Tamil Nadu,India.</t>
  </si>
  <si>
    <t>https://firebasestorage.googleapis.com/v0/b/mindbrink-survey-production.appspot.com/o/audioFiles%2FAtznECuQc6klLPsRR6u2%2FnV4IA56gMWWp4NfG0H1PGfyqfM92%2F2025-08-06%2015%3A17%3A04.121846.m4a?alt=media&amp;token=6a6a08bc-2bd7-49ad-a861-ec5423447016</t>
  </si>
  <si>
    <t>murugesan</t>
  </si>
  <si>
    <t>viralur chettiyar</t>
  </si>
  <si>
    <t>VDb7BJcj7V6X2VEHzLqx</t>
  </si>
  <si>
    <t>2025-08-06 15:18:47.467006</t>
  </si>
  <si>
    <t>(10.5969524, 78.5436143)</t>
  </si>
  <si>
    <t>HGWV+QF9,,Viralimalai,621316,Tamil Nadu,India.</t>
  </si>
  <si>
    <t>https://firebasestorage.googleapis.com/v0/b/mindbrink-survey-production.appspot.com/o/audioFiles%2FAtznECuQc6klLPsRR6u2%2Fio3eMuqyU5eWdOSV7NnjRG3eOnc2%2F2025-08-06%2015%3A18%3A41.552768.m4a?alt=media&amp;token=c7e0f745-ef68-454a-8d3d-efc0785fdb1c</t>
  </si>
  <si>
    <t>jayaeskmi</t>
  </si>
  <si>
    <t>DRDpR1baS90mM0fr3L0I</t>
  </si>
  <si>
    <t>2025-08-06 15:19:18.911614</t>
  </si>
  <si>
    <t>(10.5979595, 78.5423325)</t>
  </si>
  <si>
    <t>https://firebasestorage.googleapis.com/v0/b/mindbrink-survey-production.appspot.com/o/audioFiles%2FAtznECuQc6klLPsRR6u2%2Fi7rHaGVsQtUuH9WIbNPBcYow6HH3%2F2025-08-06%2015%3A19%3A14.578576.m4a?alt=media&amp;token=8bc80897-6091-4e51-bbff-9c4ead80adcb</t>
  </si>
  <si>
    <t>suganya</t>
  </si>
  <si>
    <t>jjnBNwvkS1FqgVe2gKOi</t>
  </si>
  <si>
    <t>2025-08-06 15:30:00.729798</t>
  </si>
  <si>
    <t>(10.5978671, 78.544046)</t>
  </si>
  <si>
    <t>https://firebasestorage.googleapis.com/v0/b/mindbrink-survey-production.appspot.com/o/audioFiles%2FAtznECuQc6klLPsRR6u2%2Fio3eMuqyU5eWdOSV7NnjRG3eOnc2%2F2025-08-06%2015%3A29%3A52.116244.m4a?alt=media&amp;token=55242c0d-b2e8-4bcf-9c19-b641bb83c5c8</t>
  </si>
  <si>
    <t>karithika</t>
  </si>
  <si>
    <t>6nDgRl60vuOPWdKGFVAS</t>
  </si>
  <si>
    <t>2025-08-06 15:31:20.646483</t>
  </si>
  <si>
    <t>(10.5978724, 78.5440442)</t>
  </si>
  <si>
    <t>https://firebasestorage.googleapis.com/v0/b/mindbrink-survey-production.appspot.com/o/audioFiles%2FAtznECuQc6klLPsRR6u2%2Fi7rHaGVsQtUuH9WIbNPBcYow6HH3%2F2025-08-06%2015%3A31%3A14.887083.m4a?alt=media&amp;token=004e568f-2a62-400c-a811-0b8c67984706</t>
  </si>
  <si>
    <t>sangitha</t>
  </si>
  <si>
    <t>4rL0SuAwYRUh3gp4oxmj</t>
  </si>
  <si>
    <t>2025-08-06 15:36:05.463435</t>
  </si>
  <si>
    <t>(10.5978597, 78.5440585)</t>
  </si>
  <si>
    <t>https://firebasestorage.googleapis.com/v0/b/mindbrink-survey-production.appspot.com/o/audioFiles%2FAtznECuQc6klLPsRR6u2%2Fio3eMuqyU5eWdOSV7NnjRG3eOnc2%2F2025-08-06%2015%3A35%3A36.862099.m4a?alt=media&amp;token=6430f888-0ebc-4201-b699-6a536c441f89</t>
  </si>
  <si>
    <t>makamuni</t>
  </si>
  <si>
    <t>Pb6CUh0Ak1rrVA7diKXX</t>
  </si>
  <si>
    <t>2025-08-06 15:37:45.123423</t>
  </si>
  <si>
    <t>(10.5978717, 78.5440405)</t>
  </si>
  <si>
    <t>https://firebasestorage.googleapis.com/v0/b/mindbrink-survey-production.appspot.com/o/audioFiles%2FAtznECuQc6klLPsRR6u2%2Fi7rHaGVsQtUuH9WIbNPBcYow6HH3%2F2025-08-06%2015%3A37%3A38.095134.m4a?alt=media&amp;token=5721d9c1-8614-46a4-8345-c271bc92b87c</t>
  </si>
  <si>
    <t>ponnaudi</t>
  </si>
  <si>
    <t>66eYvN1ce9FASIiIczIu</t>
  </si>
  <si>
    <t>2025-08-06 15:42:06.918101</t>
  </si>
  <si>
    <t>(10.597903, 78.5440055)</t>
  </si>
  <si>
    <t>https://firebasestorage.googleapis.com/v0/b/mindbrink-survey-production.appspot.com/o/audioFiles%2FAtznECuQc6klLPsRR6u2%2Fio3eMuqyU5eWdOSV7NnjRG3eOnc2%2F2025-08-06%2015%3A41%3A59.895062.m4a?alt=media&amp;token=4c6e5fc2-5ad9-4c92-a44e-b77b7aa56a9e</t>
  </si>
  <si>
    <t>padayamma</t>
  </si>
  <si>
    <t>e7SPRgT9SS8egYEqqsjz</t>
  </si>
  <si>
    <t>2025-08-06 15:47:28.757568</t>
  </si>
  <si>
    <t>(10.606325, 78.5464217)</t>
  </si>
  <si>
    <t>JG4W+HHQ,,Viralimalai,621316,Tamil Nadu,India.</t>
  </si>
  <si>
    <t>https://firebasestorage.googleapis.com/v0/b/mindbrink-survey-production.appspot.com/o/audioFiles%2FAtznECuQc6klLPsRR6u2%2FnV4IA56gMWWp4NfG0H1PGfyqfM92%2F2025-08-06%2015%3A47%3A21.069990.m4a?alt=media&amp;token=28ed7ed5-ecb2-4a66-9a34-6ca0c1630909</t>
  </si>
  <si>
    <t>Arulmozhi</t>
  </si>
  <si>
    <t>isaivellalar</t>
  </si>
  <si>
    <t>F6bOvXW380q9TKUDzDGr</t>
  </si>
  <si>
    <t>2025-08-06 16:02:15.281724</t>
  </si>
  <si>
    <t>(10.6068103, 78.5473113)</t>
  </si>
  <si>
    <t>JG4W+MWV,,Viralimalai,621316,Tamil Nadu,India.</t>
  </si>
  <si>
    <t>https://firebasestorage.googleapis.com/v0/b/mindbrink-survey-production.appspot.com/o/audioFiles%2FAtznECuQc6klLPsRR6u2%2FnV4IA56gMWWp4NfG0H1PGfyqfM92%2F2025-08-06%2016%3A02%3A06.013736.m4a?alt=media&amp;token=8130420d-6041-4de8-9a95-afef5caa1569</t>
  </si>
  <si>
    <t>jothi</t>
  </si>
  <si>
    <t>pandaram</t>
  </si>
  <si>
    <t>6GfNKqrGIHf3mom20joZ</t>
  </si>
  <si>
    <t>2025-08-06 16:19:09.388178</t>
  </si>
  <si>
    <t>(10.6049868, 78.5464856)</t>
  </si>
  <si>
    <t>https://firebasestorage.googleapis.com/v0/b/mindbrink-survey-production.appspot.com/o/audioFiles%2FAtznECuQc6klLPsRR6u2%2FnV4IA56gMWWp4NfG0H1PGfyqfM92%2F2025-08-06%2016%3A19%3A03.429470.m4a?alt=media&amp;token=27993cd3-e693-473d-b7b5-92a955267dbf</t>
  </si>
  <si>
    <t>FwIfcJh7OhvHGGeKf4nE</t>
  </si>
  <si>
    <t>2025-08-06 16:59:43.622281</t>
  </si>
  <si>
    <t>(10.6065354, 78.5481285)</t>
  </si>
  <si>
    <t>https://firebasestorage.googleapis.com/v0/b/mindbrink-survey-production.appspot.com/o/audioFiles%2FAtznECuQc6klLPsRR6u2%2FvgezSzrsuLVlWSdHweefXnEvA793%2F2025-08-06%2016%3A59%3A37.415874.m4a?alt=media&amp;token=e0f44e03-c5bd-4c67-bfd4-f4346cc661ad</t>
  </si>
  <si>
    <t>pantyan</t>
  </si>
  <si>
    <t>+919976239565</t>
  </si>
  <si>
    <t xml:space="preserve">Venkatasubbu </t>
  </si>
  <si>
    <t>eSPVor5rn60ddyrSv1NR</t>
  </si>
  <si>
    <t>2025-08-06 17:13:17.068287</t>
  </si>
  <si>
    <t>(10.6073355, 78.5476832)</t>
  </si>
  <si>
    <t>JG4X+W3H,,Viralimalai,621316,Tamil Nadu,India.</t>
  </si>
  <si>
    <t>https://firebasestorage.googleapis.com/v0/b/mindbrink-survey-production.appspot.com/o/audioFiles%2FAtznECuQc6klLPsRR6u2%2FvgezSzrsuLVlWSdHweefXnEvA793%2F2025-08-06%2017%3A13%3A08.291404.m4a?alt=media&amp;token=baeb965f-0334-4ca3-ac7a-f4f8d3074377</t>
  </si>
  <si>
    <t>selvam</t>
  </si>
  <si>
    <t>naidu</t>
  </si>
  <si>
    <t>krZucReUUgbUeZsuK9QI</t>
  </si>
  <si>
    <t>2025-08-06 17:19:00.652037</t>
  </si>
  <si>
    <t>(10.6073522, 78.5476904)</t>
  </si>
  <si>
    <t>https://firebasestorage.googleapis.com/v0/b/mindbrink-survey-production.appspot.com/o/audioFiles%2FAtznECuQc6klLPsRR6u2%2FvgezSzrsuLVlWSdHweefXnEvA793%2F2025-08-06%2017%3A18%3A54.463503.m4a?alt=media&amp;token=1b9687f9-3a5c-4c25-924b-7d0d6f3f1fe2</t>
  </si>
  <si>
    <t>vellan chettiyar</t>
  </si>
  <si>
    <t>LHIFun7BCYJC7qSGXm7J</t>
  </si>
  <si>
    <t>2025-08-06 17:30:17.753434</t>
  </si>
  <si>
    <t>(10.6045871, 78.5473126)</t>
  </si>
  <si>
    <t>JG3W+RWQ,,Viralimalai,621316,Tamil Nadu,India.</t>
  </si>
  <si>
    <t>https://firebasestorage.googleapis.com/v0/b/mindbrink-survey-production.appspot.com/o/audioFiles%2FAtznECuQc6klLPsRR6u2%2FvgezSzrsuLVlWSdHweefXnEvA793%2F2025-08-06%2017%3A30%3A11.403882.m4a?alt=media&amp;token=81976ae0-90f6-4192-a94b-6466de5c154b</t>
  </si>
  <si>
    <t>Murugadass</t>
  </si>
  <si>
    <t xml:space="preserve">isaivellalar </t>
  </si>
  <si>
    <t>4OjQEfk8uD2hddDB1FHR</t>
  </si>
  <si>
    <t>2025-08-06 18:05:56.606123</t>
  </si>
  <si>
    <t>(10.6048157, 78.5484048)</t>
  </si>
  <si>
    <t>JG3X+WG,,Viralimalai,621316,Tamil Nadu,India.</t>
  </si>
  <si>
    <t>https://firebasestorage.googleapis.com/v0/b/mindbrink-survey-production.appspot.com/o/audioFiles%2FAtznECuQc6klLPsRR6u2%2FvgezSzrsuLVlWSdHweefXnEvA793%2F2025-08-06%2018%3A05%3A50.123248.m4a?alt=media&amp;token=7e8f9cb8-ee0c-4e22-9f0a-3d5b822b7d56</t>
  </si>
  <si>
    <t>kavinkumar</t>
  </si>
  <si>
    <t>n35cB0YuR0sciIazEqDZ</t>
  </si>
  <si>
    <t>2025-08-06 18:17:45.496767</t>
  </si>
  <si>
    <t>(10.6037121, 78.54875)</t>
  </si>
  <si>
    <t>1/28,,Viralimalai,621316,Tamil Nadu,India.</t>
  </si>
  <si>
    <t>https://firebasestorage.googleapis.com/v0/b/mindbrink-survey-production.appspot.com/o/audioFiles%2FAtznECuQc6klLPsRR6u2%2FvgezSzrsuLVlWSdHweefXnEvA793%2F2025-08-06%2018%3A17%3A29.934342.m4a?alt=media&amp;token=65ec7a29-47f5-4188-af09-77419ed228c3</t>
  </si>
  <si>
    <t>muthukumaran</t>
  </si>
  <si>
    <t>muthaliyar</t>
  </si>
  <si>
    <t>CrKgWlhQmZ8E1osRs336</t>
  </si>
  <si>
    <t>2025-08-06 18:33:52.025502</t>
  </si>
  <si>
    <t>(10.604012, 78.5486381)</t>
  </si>
  <si>
    <t>JG3X+G9X,,Viralimalai,621316,Tamil Nadu,India.</t>
  </si>
  <si>
    <t>https://firebasestorage.googleapis.com/v0/b/mindbrink-survey-production.appspot.com/o/audioFiles%2FAtznECuQc6klLPsRR6u2%2FvgezSzrsuLVlWSdHweefXnEvA793%2F2025-08-06%2018%3A33%3A44.390986.m4a?alt=media&amp;token=7dae48bd-cec7-437c-8d50-b9e6c863b6a1</t>
  </si>
  <si>
    <t>ufzVWaPHq1CTFsF80e6l</t>
  </si>
  <si>
    <t>2025-08-06 18:44:56.215133</t>
  </si>
  <si>
    <t>(10.6032195, 78.547807)</t>
  </si>
  <si>
    <t>JG3X+62P,,Viralimalai,621316,Tamil Nadu,India.</t>
  </si>
  <si>
    <t>https://firebasestorage.googleapis.com/v0/b/mindbrink-survey-production.appspot.com/o/audioFiles%2FAtznECuQc6klLPsRR6u2%2FvgezSzrsuLVlWSdHweefXnEvA793%2F2025-08-06%2018%3A44%3A47.136834.m4a?alt=media&amp;token=9abbd571-8f13-4e72-b907-2c723d112052</t>
  </si>
  <si>
    <t>Amirthavalli</t>
  </si>
  <si>
    <t>jhxx3BVMiduQ0ikctxWs</t>
  </si>
  <si>
    <t>2025-08-06 18:56:04.606269</t>
  </si>
  <si>
    <t>(10.6039357, 78.5477583)</t>
  </si>
  <si>
    <t>JG3X+J4F,,Viralimalai,621316,Tamil Nadu,India.</t>
  </si>
  <si>
    <t>https://firebasestorage.googleapis.com/v0/b/mindbrink-survey-production.appspot.com/o/audioFiles%2FAtznECuQc6klLPsRR6u2%2FvgezSzrsuLVlWSdHweefXnEvA793%2F2025-08-06%2018%3A55%3A52.269232.m4a?alt=media&amp;token=c8c0cb5e-3aa3-440c-b111-442a884373c5</t>
  </si>
  <si>
    <t>Ranjani</t>
  </si>
  <si>
    <t>vellanchettiyar</t>
  </si>
  <si>
    <t>LutL3M0323I4O1K6k5ri</t>
  </si>
  <si>
    <t>2025-08-06 19:06:06.924054</t>
  </si>
  <si>
    <t>(10.6036541, 78.5470533)</t>
  </si>
  <si>
    <t>558/4,மதுரை ரோடு,விராலிமலை,621316,தமிழ் நாடு,India.</t>
  </si>
  <si>
    <t>https://firebasestorage.googleapis.com/v0/b/mindbrink-survey-production.appspot.com/o/audioFiles%2FAtznECuQc6klLPsRR6u2%2FvgezSzrsuLVlWSdHweefXnEvA793%2F2025-08-06%2019%3A05%3A55.027674.m4a?alt=media&amp;token=a10e9689-46fa-4d97-b3f3-c4f1d42433f6</t>
  </si>
  <si>
    <t>andipandaram</t>
  </si>
  <si>
    <t>Sample Count</t>
  </si>
  <si>
    <t>Greater than 3 Minutes</t>
  </si>
  <si>
    <t>METTUPATTI</t>
  </si>
  <si>
    <t>ELUVAMPATTI</t>
  </si>
  <si>
    <t>KULATHUR</t>
  </si>
  <si>
    <t>MALAIKUDIPATTI</t>
  </si>
  <si>
    <t>AGARAPATTI</t>
  </si>
  <si>
    <t>MEENAVELI</t>
  </si>
  <si>
    <t>KALKUDI</t>
  </si>
  <si>
    <t>VELUR</t>
  </si>
  <si>
    <t>NAMBANPATTI</t>
  </si>
  <si>
    <t>RAJALIPATTI</t>
  </si>
  <si>
    <t>KODUMBALUR</t>
  </si>
  <si>
    <t>RAJAGIRI</t>
  </si>
  <si>
    <t>KUMARAMANGALAM</t>
  </si>
  <si>
    <t>MATHUR</t>
  </si>
  <si>
    <t>MANDAIYUR</t>
  </si>
  <si>
    <t>AC NAME</t>
  </si>
  <si>
    <t>Total</t>
  </si>
  <si>
    <t>Disposition</t>
  </si>
  <si>
    <t>Fake Audio/Empty Audio</t>
  </si>
  <si>
    <t xml:space="preserve">they are speaking among themselves </t>
  </si>
  <si>
    <t>Not Asking All The Questions</t>
  </si>
  <si>
    <t xml:space="preserve">except 2 questions ntg asked </t>
  </si>
  <si>
    <t xml:space="preserve">they are not asking anything </t>
  </si>
  <si>
    <t xml:space="preserve">only starting few questions asked </t>
  </si>
  <si>
    <t xml:space="preserve">starting first 3 questions asked only </t>
  </si>
  <si>
    <t xml:space="preserve">emty </t>
  </si>
  <si>
    <t xml:space="preserve">not asking anything </t>
  </si>
  <si>
    <t>Correctly Done</t>
  </si>
  <si>
    <t xml:space="preserve">correctly done </t>
  </si>
  <si>
    <t>Not Doing It Properly</t>
  </si>
  <si>
    <t>didn't ask question in th6middle</t>
  </si>
  <si>
    <t>Taking From Friends And Family</t>
  </si>
  <si>
    <t xml:space="preserve">she is randomly posting </t>
  </si>
  <si>
    <t xml:space="preserve">same voice </t>
  </si>
  <si>
    <t xml:space="preserve">randomly entering first few questions where asked only </t>
  </si>
  <si>
    <t xml:space="preserve">speaking among themselves </t>
  </si>
  <si>
    <t>they only speaking amkn6them but questions are only read</t>
  </si>
  <si>
    <t xml:space="preserve">Sam voice </t>
  </si>
  <si>
    <t xml:space="preserve">empty audio </t>
  </si>
  <si>
    <t xml:space="preserve">surveyor asking first two questions only </t>
  </si>
  <si>
    <t xml:space="preserve">randomly asking questions </t>
  </si>
  <si>
    <t>The surveyor is not asking questions. She only turned on the audio and is talking</t>
  </si>
  <si>
    <t xml:space="preserve">This audio is in 10 mins only asking name and number </t>
  </si>
  <si>
    <t xml:space="preserve">asking only name and number </t>
  </si>
  <si>
    <t>she is speaking on her own about without asking questions and how to select the options it's a conversation between two surveyors</t>
  </si>
  <si>
    <t>audio is in 8 mins</t>
  </si>
  <si>
    <t>surveyor asking name, number and caste</t>
  </si>
  <si>
    <t xml:space="preserve">surveyor only asking name and number </t>
  </si>
  <si>
    <t xml:space="preserve">not able to ask all the questions </t>
  </si>
  <si>
    <t xml:space="preserve">not asking questions first few questions </t>
  </si>
  <si>
    <t>talking among themself</t>
  </si>
  <si>
    <t>Audio Not Playing</t>
  </si>
  <si>
    <t>not asking questions first 3</t>
  </si>
  <si>
    <t xml:space="preserve">not asking questions </t>
  </si>
  <si>
    <t>questions are not proper</t>
  </si>
  <si>
    <t xml:space="preserve">repeated voice </t>
  </si>
  <si>
    <t xml:space="preserve">respondent is not answering she only saying in few questions </t>
  </si>
  <si>
    <t xml:space="preserve">respondent voice is not audible </t>
  </si>
  <si>
    <t xml:space="preserve">respondent voice is not working </t>
  </si>
  <si>
    <t>first 5q</t>
  </si>
  <si>
    <t xml:space="preserve">first 5 question are missing </t>
  </si>
  <si>
    <t xml:space="preserve">She said the salary would be 10,000, but they entered it as 10,000 to 25,000 into the 
system.
</t>
  </si>
  <si>
    <t>he said hindu pallar but they entered pallar sc</t>
  </si>
  <si>
    <t>name is divya . she said arunthathiyar but they didn't enter the column.</t>
  </si>
  <si>
    <t>correct name is thanalakshmi. she said muthuraja but they didn't entered.</t>
  </si>
  <si>
    <t>correct name is sneha. she said ambalakar but they didn't entered.</t>
  </si>
  <si>
    <t>caste name is dnc.</t>
  </si>
  <si>
    <t>castec name is mbc</t>
  </si>
  <si>
    <t>caste name is mbc vannar.</t>
  </si>
  <si>
    <t>caste name is mbc .</t>
  </si>
  <si>
    <t>caste is vannar .</t>
  </si>
  <si>
    <t>name is padmavathi. caste name is agamudaiyar.</t>
  </si>
  <si>
    <t>caste is mbc mudhaliyar.</t>
  </si>
  <si>
    <t>caste name is mbc andipandaram.</t>
  </si>
  <si>
    <t>name is sriram.</t>
  </si>
  <si>
    <t>caste is mbc vanniyar.</t>
  </si>
  <si>
    <t>caste is mudhaliyar.</t>
  </si>
  <si>
    <t>name is kanimozhi. caste name is mbc  mudhaliyar.</t>
  </si>
  <si>
    <t>Consider</t>
  </si>
  <si>
    <t>No</t>
  </si>
  <si>
    <t>Yes</t>
  </si>
  <si>
    <t>Subramanian</t>
  </si>
  <si>
    <t>Distinct Count of Surveyor Name</t>
  </si>
  <si>
    <t>VTPmGWUPyYic8rNJgUEf</t>
  </si>
  <si>
    <t>2025-08-07 09:56:55.244825</t>
  </si>
  <si>
    <t>(10.6039056, 78.5525596)</t>
  </si>
  <si>
    <t>JH33+H39,,Viralimalai,621316,Tamil Nadu,India.</t>
  </si>
  <si>
    <t>https://firebasestorage.googleapis.com/v0/b/mindbrink-survey-production.appspot.com/o/audioFiles%2FAtznECuQc6klLPsRR6u2%2FnV4IA56gMWWp4NfG0H1PGfyqfM92%2F2025-08-07%2009%3A56%3A44.005917.m4a?alt=media&amp;token=62967e84-57d0-47bf-8f2c-63e57457e6f0</t>
  </si>
  <si>
    <t>K.Raju</t>
  </si>
  <si>
    <t>BbuxoHCzUYQ8ym27Z0EG</t>
  </si>
  <si>
    <t>2025-08-07 10:03:30.984023</t>
  </si>
  <si>
    <t>(10.6039062, 78.5525612)</t>
  </si>
  <si>
    <t>https://firebasestorage.googleapis.com/v0/b/mindbrink-survey-production.appspot.com/o/audioFiles%2FAtznECuQc6klLPsRR6u2%2FnV4IA56gMWWp4NfG0H1PGfyqfM92%2F2025-08-07%2010%3A02%3A53.990901.m4a?alt=media&amp;token=46aab7d5-69eb-4592-899b-677c08c30923</t>
  </si>
  <si>
    <t>Harisuthan</t>
  </si>
  <si>
    <t>OyxU0xHKuzgFZ6KMLZn8</t>
  </si>
  <si>
    <t>2025-08-07 10:03:59.345229</t>
  </si>
  <si>
    <t>(10.5965574, 78.5427732)</t>
  </si>
  <si>
    <t>https://firebasestorage.googleapis.com/v0/b/mindbrink-survey-production.appspot.com/o/audioFiles%2FAtznECuQc6klLPsRR6u2%2FvgezSzrsuLVlWSdHweefXnEvA793%2F2025-08-07%2010%3A03%3A50.965972.m4a?alt=media&amp;token=2663a2b1-b8d9-4474-9008-c7df6ec51c27</t>
  </si>
  <si>
    <t>s.kathiresan</t>
  </si>
  <si>
    <t>yujmuyhf9vgx177iZiZo</t>
  </si>
  <si>
    <t>2025-08-07 10:10:56.530890</t>
  </si>
  <si>
    <t>(10.6041421, 78.5527393)</t>
  </si>
  <si>
    <t>https://firebasestorage.googleapis.com/v0/b/mindbrink-survey-production.appspot.com/o/audioFiles%2FAtznECuQc6klLPsRR6u2%2FnV4IA56gMWWp4NfG0H1PGfyqfM92%2F2025-08-07%2010%3A10%3A39.273174.m4a?alt=media&amp;token=65edfac4-cede-43a6-a164-becbc8430c58</t>
  </si>
  <si>
    <t>Surya</t>
  </si>
  <si>
    <t>soliavellar</t>
  </si>
  <si>
    <t>Nel5Ua5uJg4aQYY17PaZ</t>
  </si>
  <si>
    <t>2025-08-07 10:30:53.611112</t>
  </si>
  <si>
    <t>(10.6099344, 78.5537054)</t>
  </si>
  <si>
    <t>JH63+55H,,Viralimalai,621316,Tamil Nadu,India.</t>
  </si>
  <si>
    <t>https://firebasestorage.googleapis.com/v0/b/mindbrink-survey-production.appspot.com/o/audioFiles%2FAtznECuQc6klLPsRR6u2%2FnV4IA56gMWWp4NfG0H1PGfyqfM92%2F2025-08-07%2010%3A30%3A44.697955.m4a?alt=media&amp;token=f70ccb56-04b3-444b-a30a-f2c52ff92fb5</t>
  </si>
  <si>
    <t>Ramachandran</t>
  </si>
  <si>
    <t>EPqxMsZPMXbpQBHnn5zu</t>
  </si>
  <si>
    <t>2025-08-07 10:49:04.969867</t>
  </si>
  <si>
    <t>(10.6137703, 78.5547391)</t>
  </si>
  <si>
    <t>JH73+GVR,,Viralimalai,621316,Tamil Nadu,India.</t>
  </si>
  <si>
    <t>https://firebasestorage.googleapis.com/v0/b/mindbrink-survey-production.appspot.com/o/audioFiles%2FAtznECuQc6klLPsRR6u2%2FnV4IA56gMWWp4NfG0H1PGfyqfM92%2F2025-08-07%2010%3A48%3A44.309222.m4a?alt=media&amp;token=75976cf8-7219-42b8-88e9-9687fce894c6</t>
  </si>
  <si>
    <t>Hindu Vannar</t>
  </si>
  <si>
    <t>aYUtZrYYq6GuEy4qYoek</t>
  </si>
  <si>
    <t>2025-08-07 11:01:39.412743</t>
  </si>
  <si>
    <t>(10.6152258, 78.5541801)</t>
  </si>
  <si>
    <t>https://firebasestorage.googleapis.com/v0/b/mindbrink-survey-production.appspot.com/o/audioFiles%2FAtznECuQc6klLPsRR6u2%2FnV4IA56gMWWp4NfG0H1PGfyqfM92%2F2025-08-07%2011%3A01%3A23.928028.m4a?alt=media&amp;token=93622c61-14c6-4e7a-b4e9-01dd5ac66a78</t>
  </si>
  <si>
    <t>Murugan</t>
  </si>
  <si>
    <t>BTjZRQp90IFzXdq58jMC</t>
  </si>
  <si>
    <t>2025-08-07 11:12:34.940965</t>
  </si>
  <si>
    <t>(10.6153486, 78.5543439)</t>
  </si>
  <si>
    <t>https://firebasestorage.googleapis.com/v0/b/mindbrink-survey-production.appspot.com/o/audioFiles%2FAtznECuQc6klLPsRR6u2%2FnV4IA56gMWWp4NfG0H1PGfyqfM92%2F2025-08-07%2011%3A11%3A59.471491.m4a?alt=media&amp;token=11279e2f-4067-451b-b078-bcf7ab85e0a4</t>
  </si>
  <si>
    <t>lJ3XYkqNzwTBuFOiDZAk</t>
  </si>
  <si>
    <t>2025-08-07 11:14:19.155558</t>
  </si>
  <si>
    <t>(10.601052, 78.5453223)</t>
  </si>
  <si>
    <t>JG2W+F44,,Viralimalai,621316,Tamil Nadu,India.</t>
  </si>
  <si>
    <t>https://firebasestorage.googleapis.com/v0/b/mindbrink-survey-production.appspot.com/o/audioFiles%2FAtznECuQc6klLPsRR6u2%2Fi7rHaGVsQtUuH9WIbNPBcYow6HH3%2F2025-08-07%2011%3A14%3A12.803971.m4a?alt=media&amp;token=74538d95-16e7-4baa-8f6d-d91b44683aa4</t>
  </si>
  <si>
    <t>Ammala</t>
  </si>
  <si>
    <t>I5u7AG6rmHkaUDhf4yLP</t>
  </si>
  <si>
    <t>2025-08-07 11:15:12.626664</t>
  </si>
  <si>
    <t>(10.6017311, 78.5449674)</t>
  </si>
  <si>
    <t>West,,Viralimalai,621316,Tamil Nadu,India.</t>
  </si>
  <si>
    <t>https://firebasestorage.googleapis.com/v0/b/mindbrink-survey-production.appspot.com/o/audioFiles%2FAtznECuQc6klLPsRR6u2%2Fio3eMuqyU5eWdOSV7NnjRG3eOnc2%2F2025-08-07%2011%3A15%3A03.651994.m4a?alt=media&amp;token=ed841dc9-1e52-4eca-9e02-61d03208d2e4</t>
  </si>
  <si>
    <t>marakatham</t>
  </si>
  <si>
    <t>JDwngGfvF74ascNwKGu9</t>
  </si>
  <si>
    <t>2025-08-07 11:25:00.184131</t>
  </si>
  <si>
    <t>(10.6007189, 78.5456773)</t>
  </si>
  <si>
    <t>JG2W+78C,,Viralimalai,621316,Tamil Nadu,India.</t>
  </si>
  <si>
    <t>https://firebasestorage.googleapis.com/v0/b/mindbrink-survey-production.appspot.com/o/audioFiles%2FAtznECuQc6klLPsRR6u2%2Fi7rHaGVsQtUuH9WIbNPBcYow6HH3%2F2025-08-07%2011%3A24%3A54.713387.m4a?alt=media&amp;token=f83136a0-11fa-4e2a-8c28-3e5f45442d35</t>
  </si>
  <si>
    <t>Jagathis</t>
  </si>
  <si>
    <t>zEQdnYcj4XeYJUoPnLG1</t>
  </si>
  <si>
    <t>2025-08-07 11:27:23.775922</t>
  </si>
  <si>
    <t>(10.6004667, 78.5451483)</t>
  </si>
  <si>
    <t>1017,,Viralimalai,621316,Tamil Nadu,India.</t>
  </si>
  <si>
    <t>https://firebasestorage.googleapis.com/v0/b/mindbrink-survey-production.appspot.com/o/audioFiles%2FAtznECuQc6klLPsRR6u2%2Fio3eMuqyU5eWdOSV7NnjRG3eOnc2%2F2025-08-07%2011%3A27%3A18.577389.m4a?alt=media&amp;token=afc5ecb1-b99e-48e5-90d0-ad348e2e950e</t>
  </si>
  <si>
    <t>kannavali</t>
  </si>
  <si>
    <t>C8M2WcLHDDBF7QPapq9C</t>
  </si>
  <si>
    <t>2025-08-07 11:31:40.099679</t>
  </si>
  <si>
    <t>(10.6102947, 78.5509396)</t>
  </si>
  <si>
    <t>29/16,,Viralimalai,620009,Tamil Nadu,India.</t>
  </si>
  <si>
    <t>https://firebasestorage.googleapis.com/v0/b/mindbrink-survey-production.appspot.com/o/audioFiles%2FAtznECuQc6klLPsRR6u2%2FnV4IA56gMWWp4NfG0H1PGfyqfM92%2F2025-08-07%2011%3A31%3A29.301861.m4a?alt=media&amp;token=a05f7bad-8477-4d4c-9304-b18af1323559</t>
  </si>
  <si>
    <t>Francis</t>
  </si>
  <si>
    <t>PZy5tSD88EmJ8vNoJ3iz</t>
  </si>
  <si>
    <t>2025-08-07 11:33:01.114853</t>
  </si>
  <si>
    <t>(10.601065, 78.5456773)</t>
  </si>
  <si>
    <t>https://firebasestorage.googleapis.com/v0/b/mindbrink-survey-production.appspot.com/o/audioFiles%2FAtznECuQc6klLPsRR6u2%2Fi7rHaGVsQtUuH9WIbNPBcYow6HH3%2F2025-08-07%2011%3A32%3A50.641254.m4a?alt=media&amp;token=c05ac502-679f-4e97-8159-2bd5c3c8539c</t>
  </si>
  <si>
    <t>Banu</t>
  </si>
  <si>
    <t>4zqQoz6mdV4DZ96JkQ9N</t>
  </si>
  <si>
    <t>2025-08-07 11:34:37.780941</t>
  </si>
  <si>
    <t>(10.6001648, 78.5450013)</t>
  </si>
  <si>
    <t>JG2W+442,,Viralimalai,621316,Tamil Nadu,India.</t>
  </si>
  <si>
    <t>https://firebasestorage.googleapis.com/v0/b/mindbrink-survey-production.appspot.com/o/audioFiles%2FAtznECuQc6klLPsRR6u2%2Fio3eMuqyU5eWdOSV7NnjRG3eOnc2%2F2025-08-07%2011%3A34%3A30.895481.m4a?alt=media&amp;token=a92d957c-477c-4ad3-834a-8ae9b1b48f41</t>
  </si>
  <si>
    <t>muanseechyappa</t>
  </si>
  <si>
    <t>odUdZHtm3zz6JsPt1dhm</t>
  </si>
  <si>
    <t>2025-08-07 11:39:23.001947</t>
  </si>
  <si>
    <t>(10.6097707, 78.5499985)</t>
  </si>
  <si>
    <t>997/8,,Viralimalai,614602,Tamil Nadu,India.</t>
  </si>
  <si>
    <t>https://firebasestorage.googleapis.com/v0/b/mindbrink-survey-production.appspot.com/o/audioFiles%2FAtznECuQc6klLPsRR6u2%2FnV4IA56gMWWp4NfG0H1PGfyqfM92%2F2025-08-07%2011%3A39%3A17.170865.m4a?alt=media&amp;token=0eb525f0-ca04-4d5a-9da8-8f8b7541a1e3</t>
  </si>
  <si>
    <t>hindu</t>
  </si>
  <si>
    <t>eGGRFkRrrpThCMWzq2wW</t>
  </si>
  <si>
    <t>2025-08-07 11:41:26.729626</t>
  </si>
  <si>
    <t>https://firebasestorage.googleapis.com/v0/b/mindbrink-survey-production.appspot.com/o/audioFiles%2FAtznECuQc6klLPsRR6u2%2Fi7rHaGVsQtUuH9WIbNPBcYow6HH3%2F2025-08-07%2011%3A41%3A21.134893.m4a?alt=media&amp;token=c4cc9189-9fa5-4ba3-add9-59410894be61</t>
  </si>
  <si>
    <t>Nallu</t>
  </si>
  <si>
    <t>Diy1LCIX7XecEggNQi3f</t>
  </si>
  <si>
    <t>2025-08-07 11:42:30.915733</t>
  </si>
  <si>
    <t>(10.5994267, 78.544995)</t>
  </si>
  <si>
    <t>HGXW+P3V,,Viralimalai,621316,Tamil Nadu,India.</t>
  </si>
  <si>
    <t>https://firebasestorage.googleapis.com/v0/b/mindbrink-survey-production.appspot.com/o/audioFiles%2FAtznECuQc6klLPsRR6u2%2Fio3eMuqyU5eWdOSV7NnjRG3eOnc2%2F2025-08-07%2011%3A42%3A25.886579.m4a?alt=media&amp;token=d024dd89-39a7-4f48-aaf6-b2950e04ea1b</t>
  </si>
  <si>
    <t>nanithini</t>
  </si>
  <si>
    <t>ESg2jqBv1bp1faojg3P2</t>
  </si>
  <si>
    <t>2025-08-07 11:48:04.538486</t>
  </si>
  <si>
    <t>(10.6092957, 78.5493328)</t>
  </si>
  <si>
    <t>JG5X+PPX,,Viralimalai,621316,Tamil Nadu,India.</t>
  </si>
  <si>
    <t>https://firebasestorage.googleapis.com/v0/b/mindbrink-survey-production.appspot.com/o/audioFiles%2FAtznECuQc6klLPsRR6u2%2FnV4IA56gMWWp4NfG0H1PGfyqfM92%2F2025-08-07%2011%3A47%3A57.710900.m4a?alt=media&amp;token=723a5002-ee07-4e0e-b9c5-57cb78f8984e</t>
  </si>
  <si>
    <t>Amuldass</t>
  </si>
  <si>
    <t>tqfKOD4vzHLeT0fXTZ5e</t>
  </si>
  <si>
    <t>2025-08-07 11:52:02.364915</t>
  </si>
  <si>
    <t>https://firebasestorage.googleapis.com/v0/b/mindbrink-survey-production.appspot.com/o/audioFiles%2FAtznECuQc6klLPsRR6u2%2Fi7rHaGVsQtUuH9WIbNPBcYow6HH3%2F2025-08-07%2011%3A51%3A56.329681.m4a?alt=media&amp;token=e8e1c7dc-7acb-40fa-a734-129eb1ccd057</t>
  </si>
  <si>
    <t>muthukumar</t>
  </si>
  <si>
    <t>ma9iDMBALBw2wEi08mqd</t>
  </si>
  <si>
    <t>2025-08-07 11:55:02.998351</t>
  </si>
  <si>
    <t>(10.6000534, 78.5438594)</t>
  </si>
  <si>
    <t>JG2V+2CV,,Viralimalai,621316,Tamil Nadu,India.</t>
  </si>
  <si>
    <t>https://firebasestorage.googleapis.com/v0/b/mindbrink-survey-production.appspot.com/o/audioFiles%2FAtznECuQc6klLPsRR6u2%2Fio3eMuqyU5eWdOSV7NnjRG3eOnc2%2F2025-08-07%2011%3A54%3A55.208671.m4a?alt=media&amp;token=dcbeb90f-67b8-42ab-a604-4e5a9ac61fb0</t>
  </si>
  <si>
    <t>vimala</t>
  </si>
  <si>
    <t>QZejXcW367SnLigONV51</t>
  </si>
  <si>
    <t>2025-08-07 12:00:45.985624</t>
  </si>
  <si>
    <t>(10.5996546, 78.5449674)</t>
  </si>
  <si>
    <t>39,,Manapparai,621306,Tamil Nadu,India.</t>
  </si>
  <si>
    <t>https://firebasestorage.googleapis.com/v0/b/mindbrink-survey-production.appspot.com/o/audioFiles%2FAtznECuQc6klLPsRR6u2%2Fio3eMuqyU5eWdOSV7NnjRG3eOnc2%2F2025-08-07%2012%3A00%3A37.552158.m4a?alt=media&amp;token=5cd73000-4674-44b4-9a8b-59755b992291</t>
  </si>
  <si>
    <t>suba</t>
  </si>
  <si>
    <t>LE8PdPwII87UULo93Ax3</t>
  </si>
  <si>
    <t>2025-08-07 12:02:54.202116</t>
  </si>
  <si>
    <t>(10.581935, 78.523825)</t>
  </si>
  <si>
    <t>Unnamed Road,,Kodumbalur,621316,Tamil Nadu,India.</t>
  </si>
  <si>
    <t>https://firebasestorage.googleapis.com/v0/b/mindbrink-survey-production.appspot.com/o/audioFiles%2FAtznECuQc6klLPsRR6u2%2FvgezSzrsuLVlWSdHweefXnEvA793%2F2025-08-07%2012%3A02%3A47.607862.m4a?alt=media&amp;token=56ec287c-7601-4cb5-985d-120f844c4402</t>
  </si>
  <si>
    <t>k.thilagam</t>
  </si>
  <si>
    <t>Vu5YSMALnnnG3TxwRDiy</t>
  </si>
  <si>
    <t>2025-08-07 12:04:10.074764</t>
  </si>
  <si>
    <t>(10.6078485, 78.5485952)</t>
  </si>
  <si>
    <t>JG5X+4FQ,,Viralimalai,621316,Tamil Nadu,India.</t>
  </si>
  <si>
    <t>https://firebasestorage.googleapis.com/v0/b/mindbrink-survey-production.appspot.com/o/audioFiles%2FAtznECuQc6klLPsRR6u2%2FnV4IA56gMWWp4NfG0H1PGfyqfM92%2F2025-08-07%2012%3A03%3A52.027855.m4a?alt=media&amp;token=e17ea074-5cfe-47ea-9266-296f4447deda</t>
  </si>
  <si>
    <t>Manimaran</t>
  </si>
  <si>
    <t>c0UZzdHeYs0zCkuIH8j5</t>
  </si>
  <si>
    <t>2025-08-07 12:04:26.945892</t>
  </si>
  <si>
    <t>(10.5998949, 78.5438058)</t>
  </si>
  <si>
    <t>https://firebasestorage.googleapis.com/v0/b/mindbrink-survey-production.appspot.com/o/audioFiles%2FAtznECuQc6klLPsRR6u2%2Fi7rHaGVsQtUuH9WIbNPBcYow6HH3%2F2025-08-07%2012%3A04%3A22.158404.m4a?alt=media&amp;token=6e1b68db-a182-48eb-ad42-a48781ffcfdb</t>
  </si>
  <si>
    <t>Arokiyamary</t>
  </si>
  <si>
    <t>3AwiOexnSMzk0upcCicg</t>
  </si>
  <si>
    <t>2025-08-07 12:07:32.973968</t>
  </si>
  <si>
    <t>https://firebasestorage.googleapis.com/v0/b/mindbrink-survey-production.appspot.com/o/audioFiles%2FAtznECuQc6klLPsRR6u2%2Fio3eMuqyU5eWdOSV7NnjRG3eOnc2%2F2025-08-07%2012%3A07%3A24.865333.m4a?alt=media&amp;token=4985aebd-1e0e-493b-aed2-7d74a0f5bf83</t>
  </si>
  <si>
    <t>annave</t>
  </si>
  <si>
    <t>pD6a9DiojuGOVREHosMv</t>
  </si>
  <si>
    <t>2025-08-07 12:15:03.506209</t>
  </si>
  <si>
    <t>(10.6002626, 78.5431994)</t>
  </si>
  <si>
    <t>https://firebasestorage.googleapis.com/v0/b/mindbrink-survey-production.appspot.com/o/audioFiles%2FAtznECuQc6klLPsRR6u2%2Fio3eMuqyU5eWdOSV7NnjRG3eOnc2%2F2025-08-07%2012%3A14%3A56.055824.m4a?alt=media&amp;token=9d8f3a1f-9930-4acc-83f8-6f061b1d1e03</t>
  </si>
  <si>
    <t>selvi</t>
  </si>
  <si>
    <t>cInRhpZfWIrDnwe9IDQ7</t>
  </si>
  <si>
    <t>2025-08-07 12:17:38.689411</t>
  </si>
  <si>
    <t>(10.601359, 78.5442575)</t>
  </si>
  <si>
    <t>JG2V+CQV,,Viralimalai,621316,Tamil Nadu,India.</t>
  </si>
  <si>
    <t>https://firebasestorage.googleapis.com/v0/b/mindbrink-survey-production.appspot.com/o/audioFiles%2FAtznECuQc6klLPsRR6u2%2Fi7rHaGVsQtUuH9WIbNPBcYow6HH3%2F2025-08-07%2012%3A17%3A33.898291.m4a?alt=media&amp;token=3ec907b1-5c83-4b65-828f-ce40c548e63a</t>
  </si>
  <si>
    <t>Naga lakshmi</t>
  </si>
  <si>
    <t>xC7Ft6jZzqAyonAabZpm</t>
  </si>
  <si>
    <t>2025-08-07 12:19:49.399316</t>
  </si>
  <si>
    <t>(10.5960667, 78.5404667)</t>
  </si>
  <si>
    <t>HGWR+7J7,,Viralimalai,621316,Tamil Nadu,India.</t>
  </si>
  <si>
    <t>https://firebasestorage.googleapis.com/v0/b/mindbrink-survey-production.appspot.com/o/audioFiles%2FAtznECuQc6klLPsRR6u2%2FvgezSzrsuLVlWSdHweefXnEvA793%2F2025-08-07%2012%3A19%3A43.444158.m4a?alt=media&amp;token=c86e39ba-3704-4e74-84c2-a596bad4528b</t>
  </si>
  <si>
    <t>k.jayapiragash</t>
  </si>
  <si>
    <t>kFLv5FDxpyEtuzoti5Vs</t>
  </si>
  <si>
    <t>2025-08-07 12:20:16.566259</t>
  </si>
  <si>
    <t>(10.5998517, 78.5432567)</t>
  </si>
  <si>
    <t>https://firebasestorage.googleapis.com/v0/b/mindbrink-survey-production.appspot.com/o/audioFiles%2FAtznECuQc6klLPsRR6u2%2Fio3eMuqyU5eWdOSV7NnjRG3eOnc2%2F2025-08-07%2012%3A20%3A04.381178.m4a?alt=media&amp;token=ea397906-0492-4c6b-a782-fb46c2489a6d</t>
  </si>
  <si>
    <t>danielraj</t>
  </si>
  <si>
    <t>OTSCCvpAAm4P29VXU6sj</t>
  </si>
  <si>
    <t>2025-08-07 12:25:37.326480</t>
  </si>
  <si>
    <t>(10.601385, 78.5449674)</t>
  </si>
  <si>
    <t>South,,Viralimalai,621316,Tamil Nadu,India.</t>
  </si>
  <si>
    <t>https://firebasestorage.googleapis.com/v0/b/mindbrink-survey-production.appspot.com/o/audioFiles%2FAtznECuQc6klLPsRR6u2%2Fi7rHaGVsQtUuH9WIbNPBcYow6HH3%2F2025-08-07%2012%3A25%3A33.032138.m4a?alt=media&amp;token=b7ad47e9-8f4a-49b7-8a58-beddf03a2b8c</t>
  </si>
  <si>
    <t>Chithira</t>
  </si>
  <si>
    <t>m4LErfleqbXB3sORJIFm</t>
  </si>
  <si>
    <t>2025-08-07 12:26:00.558575</t>
  </si>
  <si>
    <t>(10.6000367, 78.54282)</t>
  </si>
  <si>
    <t>https://firebasestorage.googleapis.com/v0/b/mindbrink-survey-production.appspot.com/o/audioFiles%2FAtznECuQc6klLPsRR6u2%2Fio3eMuqyU5eWdOSV7NnjRG3eOnc2%2F2025-08-07%2012%3A25%3A49.539475.m4a?alt=media&amp;token=cabcd65c-db4a-4bc9-853f-3ba4af6a445f</t>
  </si>
  <si>
    <t>anthiniyaammal</t>
  </si>
  <si>
    <t>4LnaUrH5yETX9s9D17DI</t>
  </si>
  <si>
    <t>2025-08-07 12:30:45.870716</t>
  </si>
  <si>
    <t>(10.5951246, 78.5346731)</t>
  </si>
  <si>
    <t>Viralur Road,,Viralur,621316,Tamil Nadu,India.</t>
  </si>
  <si>
    <t>https://firebasestorage.googleapis.com/v0/b/mindbrink-survey-production.appspot.com/o/audioFiles%2FAtznECuQc6klLPsRR6u2%2FvgezSzrsuLVlWSdHweefXnEvA793%2F2025-08-07%2012%3A30%3A40.089740.m4a?alt=media&amp;token=c562adfa-f5fa-40a2-9230-0c6cb7fbf1cc</t>
  </si>
  <si>
    <t>t.baskar</t>
  </si>
  <si>
    <t>JCkiowXio0H9RrO1EngP</t>
  </si>
  <si>
    <t>2025-08-07 12:33:31.433547</t>
  </si>
  <si>
    <t>(10.6001785, 78.542895)</t>
  </si>
  <si>
    <t>https://firebasestorage.googleapis.com/v0/b/mindbrink-survey-production.appspot.com/o/audioFiles%2FAtznECuQc6klLPsRR6u2%2Fio3eMuqyU5eWdOSV7NnjRG3eOnc2%2F2025-08-07%2012%3A33%3A22.005021.m4a?alt=media&amp;token=912477fd-456a-449d-bf2d-e0eb3dcac3f3</t>
  </si>
  <si>
    <t>pothumbonny</t>
  </si>
  <si>
    <t>FjJBcC3YRhyIIF12IKRR</t>
  </si>
  <si>
    <t>2025-08-07 12:34:06.737044</t>
  </si>
  <si>
    <t>(10.600117, 78.5427257)</t>
  </si>
  <si>
    <t>https://firebasestorage.googleapis.com/v0/b/mindbrink-survey-production.appspot.com/o/audioFiles%2FAtznECuQc6klLPsRR6u2%2Fi7rHaGVsQtUuH9WIbNPBcYow6HH3%2F2025-08-07%2012%3A34%3A02.309921.m4a?alt=media&amp;token=fd8d3e3b-b37d-49cc-bc14-910cfcf3a8ce</t>
  </si>
  <si>
    <t>YuTQyocS0XKBSGLe2kNR</t>
  </si>
  <si>
    <t>2025-08-07 12:38:50.383357</t>
  </si>
  <si>
    <t>(10.6000807, 78.5427394)</t>
  </si>
  <si>
    <t>https://firebasestorage.googleapis.com/v0/b/mindbrink-survey-production.appspot.com/o/audioFiles%2FAtznECuQc6klLPsRR6u2%2Fi7rHaGVsQtUuH9WIbNPBcYow6HH3%2F2025-08-07%2012%3A38%3A45.966442.m4a?alt=media&amp;token=c20f8007-5293-4267-a37d-359e44371ee5</t>
  </si>
  <si>
    <t>shanthiq</t>
  </si>
  <si>
    <t>JojAhmNTVDD7I2Y0q95o</t>
  </si>
  <si>
    <t>2025-08-07 12:39:07.380374</t>
  </si>
  <si>
    <t>(10.595698, 78.5416875)</t>
  </si>
  <si>
    <t>https://firebasestorage.googleapis.com/v0/b/mindbrink-survey-production.appspot.com/o/audioFiles%2FAtznECuQc6klLPsRR6u2%2FvgezSzrsuLVlWSdHweefXnEvA793%2F2025-08-07%2012%3A39%3A01.694224.m4a?alt=media&amp;token=ebe98d87-3239-4488-bade-a6d7ea71dab8</t>
  </si>
  <si>
    <t>k.rampiragash</t>
  </si>
  <si>
    <t>uciejsx03JF9C7EjykqR</t>
  </si>
  <si>
    <t>2025-08-07 12:48:33.848459</t>
  </si>
  <si>
    <t>(10.6003564, 78.5436707)</t>
  </si>
  <si>
    <t>https://firebasestorage.googleapis.com/v0/b/mindbrink-survey-production.appspot.com/o/audioFiles%2FAtznECuQc6klLPsRR6u2%2Fio3eMuqyU5eWdOSV7NnjRG3eOnc2%2F2025-08-07%2012%3A48%3A28.495245.m4a?alt=media&amp;token=c8778a6f-ac08-457f-b5ab-c7574e684aab</t>
  </si>
  <si>
    <t>vaniyala</t>
  </si>
  <si>
    <t>Jh4qoQANtRwghMCWb9oy</t>
  </si>
  <si>
    <t>2025-08-07 12:48:36.202314</t>
  </si>
  <si>
    <t>(10.600177, 78.5431062)</t>
  </si>
  <si>
    <t>https://firebasestorage.googleapis.com/v0/b/mindbrink-survey-production.appspot.com/o/audioFiles%2FAtznECuQc6klLPsRR6u2%2Fi7rHaGVsQtUuH9WIbNPBcYow6HH3%2F2025-08-07%2012%3A48%3A31.605688.m4a?alt=media&amp;token=7afc0822-2448-4e27-ab20-7a520c2460fd</t>
  </si>
  <si>
    <t>Vekens</t>
  </si>
  <si>
    <t>reFkppaXfPDlGS5ZUzJn</t>
  </si>
  <si>
    <t>2025-08-07 12:55:28.687881</t>
  </si>
  <si>
    <t>(10.6003283, 78.5435483)</t>
  </si>
  <si>
    <t>https://firebasestorage.googleapis.com/v0/b/mindbrink-survey-production.appspot.com/o/audioFiles%2FAtznECuQc6klLPsRR6u2%2Fio3eMuqyU5eWdOSV7NnjRG3eOnc2%2F2025-08-07%2012%3A55%3A18.774531.m4a?alt=media&amp;token=29165d90-c1c8-46b9-a030-607d8d8e5b7e</t>
  </si>
  <si>
    <t>nandhini</t>
  </si>
  <si>
    <t>zxsqOK9Ha7Ed0iuunzyQ</t>
  </si>
  <si>
    <t>2025-08-07 12:58:04.559918</t>
  </si>
  <si>
    <t>https://firebasestorage.googleapis.com/v0/b/mindbrink-survey-production.appspot.com/o/audioFiles%2FAtznECuQc6klLPsRR6u2%2Fi7rHaGVsQtUuH9WIbNPBcYow6HH3%2F2025-08-07%2012%3A58%3A00.056876.m4a?alt=media&amp;token=b3c8a940-8796-4bb3-bb72-c5e74c2e1bf6</t>
  </si>
  <si>
    <t>maryaselvam</t>
  </si>
  <si>
    <t>OEbRGW2xrou08HZ2oeKT</t>
  </si>
  <si>
    <t>2025-08-07 13:06:04.186097</t>
  </si>
  <si>
    <t>(10.6003209, 78.5413312)</t>
  </si>
  <si>
    <t>JG2R+3C9,,Viralimalai,621316,Tamil Nadu,India.</t>
  </si>
  <si>
    <t>https://firebasestorage.googleapis.com/v0/b/mindbrink-survey-production.appspot.com/o/audioFiles%2FAtznECuQc6klLPsRR6u2%2Fi7rHaGVsQtUuH9WIbNPBcYow6HH3%2F2025-08-07%2013%3A06%3A00.027281.m4a?alt=media&amp;token=9d4b3d8b-4322-4c86-95df-e8655c68d42a</t>
  </si>
  <si>
    <t>Sathiya</t>
  </si>
  <si>
    <t>5vaN0y64wkprIoxW5r08</t>
  </si>
  <si>
    <t>2025-08-07 13:06:52.502800</t>
  </si>
  <si>
    <t>(10.6002297, 78.5417727)</t>
  </si>
  <si>
    <t>https://firebasestorage.googleapis.com/v0/b/mindbrink-survey-production.appspot.com/o/audioFiles%2FAtznECuQc6klLPsRR6u2%2Fio3eMuqyU5eWdOSV7NnjRG3eOnc2%2F2025-08-07%2013%3A06%3A39.339016.m4a?alt=media&amp;token=a54d2ca0-ace8-4110-bcfd-0bbd1edb4e94</t>
  </si>
  <si>
    <t>papathi</t>
  </si>
  <si>
    <t>h6pYQNlxFaLAbZomfaKt</t>
  </si>
  <si>
    <t>2025-08-07 13:09:30.946131</t>
  </si>
  <si>
    <t>(10.5965391, 78.5434526)</t>
  </si>
  <si>
    <t>HGWV+M83,,Viralimalai,621316,Tamil Nadu,India.</t>
  </si>
  <si>
    <t>https://firebasestorage.googleapis.com/v0/b/mindbrink-survey-production.appspot.com/o/audioFiles%2FAtznECuQc6klLPsRR6u2%2FvgezSzrsuLVlWSdHweefXnEvA793%2F2025-08-07%2013%3A09%3A24.046592.m4a?alt=media&amp;token=8dbc2ca7-ad7c-4454-a3b7-34dc1f6995b6</t>
  </si>
  <si>
    <t>Kalaivani</t>
  </si>
  <si>
    <t>paraiyar</t>
  </si>
  <si>
    <t>KhMF69Ua8SS46eVNqorv</t>
  </si>
  <si>
    <t>2025-08-07 13:12:02.419192</t>
  </si>
  <si>
    <t>https://firebasestorage.googleapis.com/v0/b/mindbrink-survey-production.appspot.com/o/audioFiles%2FAtznECuQc6klLPsRR6u2%2Fi7rHaGVsQtUuH9WIbNPBcYow6HH3%2F2025-08-07%2013%3A11%3A54.406386.m4a?alt=media&amp;token=27d49467-f523-4694-866c-451d5fb004f6</t>
  </si>
  <si>
    <t>Gokila</t>
  </si>
  <si>
    <t>ZwIbJDt2qxnHd3sh2AzF</t>
  </si>
  <si>
    <t>2025-08-07 13:22:17.905852</t>
  </si>
  <si>
    <t>(10.6008302, 78.5427314)</t>
  </si>
  <si>
    <t>JG2V+84M,,Viralimalai,621316,Tamil Nadu,India.</t>
  </si>
  <si>
    <t>https://firebasestorage.googleapis.com/v0/b/mindbrink-survey-production.appspot.com/o/audioFiles%2FAtznECuQc6klLPsRR6u2%2Fi7rHaGVsQtUuH9WIbNPBcYow6HH3%2F2025-08-07%2013%3A22%3A12.201497.m4a?alt=media&amp;token=2f514c33-851f-4ff3-9c65-49bfea5a6ac7</t>
  </si>
  <si>
    <t>Santhiya</t>
  </si>
  <si>
    <t>oRwz8AOMUc4pd2BFVWHO</t>
  </si>
  <si>
    <t>2025-08-07 13:22:18.748982</t>
  </si>
  <si>
    <t>(10.5996398, 78.5481234)</t>
  </si>
  <si>
    <t>https://firebasestorage.googleapis.com/v0/b/mindbrink-survey-production.appspot.com/o/audioFiles%2FAtznECuQc6klLPsRR6u2%2Fio3eMuqyU5eWdOSV7NnjRG3eOnc2%2F2025-08-07%2013%3A22%3A11.753666.m4a?alt=media&amp;token=542f6669-ea44-4f09-a27c-71da6e785214</t>
  </si>
  <si>
    <t>nakalaesmi</t>
  </si>
  <si>
    <t>uGhVovpan52pSN8G9Ose</t>
  </si>
  <si>
    <t>2025-08-07 13:27:20.515967</t>
  </si>
  <si>
    <t>(10.6009083, 78.54259)</t>
  </si>
  <si>
    <t>https://firebasestorage.googleapis.com/v0/b/mindbrink-survey-production.appspot.com/o/audioFiles%2FAtznECuQc6klLPsRR6u2%2Fio3eMuqyU5eWdOSV7NnjRG3eOnc2%2F2025-08-07%2013%3A27%3A13.358471.m4a?alt=media&amp;token=54c2c8a0-7d64-4597-993a-d1c9ce2531ce</t>
  </si>
  <si>
    <t>akiladasewari</t>
  </si>
  <si>
    <t>KuKxRCkQpCdqspx9Tmrb</t>
  </si>
  <si>
    <t>2025-08-07 13:29:46.222334</t>
  </si>
  <si>
    <t>(10.6009199, 78.543209)</t>
  </si>
  <si>
    <t>https://firebasestorage.googleapis.com/v0/b/mindbrink-survey-production.appspot.com/o/audioFiles%2FAtznECuQc6klLPsRR6u2%2Fi7rHaGVsQtUuH9WIbNPBcYow6HH3%2F2025-08-07%2013%3A29%3A41.565390.m4a?alt=media&amp;token=df565c73-63d5-4751-b3fb-3423a021e979</t>
  </si>
  <si>
    <t>Nalanthiran</t>
  </si>
  <si>
    <t>vvNRjK6EnJ6ztY4hQRfK</t>
  </si>
  <si>
    <t>2025-08-07 13:30:25.334597</t>
  </si>
  <si>
    <t>(10.6039897, 78.5403126)</t>
  </si>
  <si>
    <t>JG3Q+GQC,,Viralimalai,621316,Tamil Nadu,India.</t>
  </si>
  <si>
    <t>https://firebasestorage.googleapis.com/v0/b/mindbrink-survey-production.appspot.com/o/audioFiles%2FAtznECuQc6klLPsRR6u2%2FvgezSzrsuLVlWSdHweefXnEvA793%2F2025-08-07%2013%3A30%3A15.981424.m4a?alt=media&amp;token=41ff1c6f-b2fd-40e1-bb0c-42c4995c7480</t>
  </si>
  <si>
    <t>Balasubramaniyan</t>
  </si>
  <si>
    <t>UqM1hwjSs9VMjArSayR7</t>
  </si>
  <si>
    <t>2025-08-07 13:38:59.910510</t>
  </si>
  <si>
    <t>(10.5996234, 78.5437849)</t>
  </si>
  <si>
    <t>https://firebasestorage.googleapis.com/v0/b/mindbrink-survey-production.appspot.com/o/audioFiles%2FAtznECuQc6klLPsRR6u2%2Fio3eMuqyU5eWdOSV7NnjRG3eOnc2%2F2025-08-07%2013%3A38%3A54.312411.m4a?alt=media&amp;token=d4197681-e67e-4ec7-87aa-476815aa2e50</t>
  </si>
  <si>
    <t>cheeny</t>
  </si>
  <si>
    <t>VX6KxxgpIKpuac73T26n</t>
  </si>
  <si>
    <t>2025-08-07 13:40:24.734725</t>
  </si>
  <si>
    <t>(10.5995356, 78.5435478)</t>
  </si>
  <si>
    <t>https://firebasestorage.googleapis.com/v0/b/mindbrink-survey-production.appspot.com/o/audioFiles%2FAtznECuQc6klLPsRR6u2%2Fi7rHaGVsQtUuH9WIbNPBcYow6HH3%2F2025-08-07%2013%3A40%3A20.194819.m4a?alt=media&amp;token=cc4fb123-0dc8-44db-b1bc-62826aa731b8</t>
  </si>
  <si>
    <t>vanaja</t>
  </si>
  <si>
    <t>CoGjM3cp60Pfhhm9KCyw</t>
  </si>
  <si>
    <t>2025-08-07 13:45:37.072633</t>
  </si>
  <si>
    <t>(10.5994617, 78.5435833)</t>
  </si>
  <si>
    <t>https://firebasestorage.googleapis.com/v0/b/mindbrink-survey-production.appspot.com/o/audioFiles%2FAtznECuQc6klLPsRR6u2%2Fio3eMuqyU5eWdOSV7NnjRG3eOnc2%2F2025-08-07%2013%3A45%3A16.762945.m4a?alt=media&amp;token=0b77f50e-1c8b-4a0d-900e-cd4f1a2b22c5</t>
  </si>
  <si>
    <t>2n1HVYriBp8kocABuJDY</t>
  </si>
  <si>
    <t>2025-08-07 13:45:48.854759</t>
  </si>
  <si>
    <t>(10.6003078, 78.5439025)</t>
  </si>
  <si>
    <t>https://firebasestorage.googleapis.com/v0/b/mindbrink-survey-production.appspot.com/o/audioFiles%2FAtznECuQc6klLPsRR6u2%2Fi7rHaGVsQtUuH9WIbNPBcYow6HH3%2F2025-08-07%2013%3A45%3A44.670392.m4a?alt=media&amp;token=3b82b62e-3364-4e73-bfb1-8c6c50d036e5</t>
  </si>
  <si>
    <t>FWvVEzhjOARI5jB1UDWA</t>
  </si>
  <si>
    <t>2025-08-07 13:52:29.045375</t>
  </si>
  <si>
    <t>(10.5995934, 78.5438758)</t>
  </si>
  <si>
    <t>https://firebasestorage.googleapis.com/v0/b/mindbrink-survey-production.appspot.com/o/audioFiles%2FAtznECuQc6klLPsRR6u2%2Fi7rHaGVsQtUuH9WIbNPBcYow6HH3%2F2025-08-07%2013%3A52%3A24.311937.m4a?alt=media&amp;token=09b8b2ef-fc8d-42b4-a425-38e570e07af0</t>
  </si>
  <si>
    <t>maruthmudhi</t>
  </si>
  <si>
    <t>ALcg489OdfPDtm7jWB6k</t>
  </si>
  <si>
    <t>2025-08-07 13:55:25.561884</t>
  </si>
  <si>
    <t>(10.6043307, 78.5403528)</t>
  </si>
  <si>
    <t>https://firebasestorage.googleapis.com/v0/b/mindbrink-survey-production.appspot.com/o/audioFiles%2FAtznECuQc6klLPsRR6u2%2FnV4IA56gMWWp4NfG0H1PGfyqfM92%2F2025-08-07%2013%3A55%3A19.538615.m4a?alt=media&amp;token=593ab8e6-c4ce-41b3-8024-ffc5984c4265</t>
  </si>
  <si>
    <t>p.sundarajan</t>
  </si>
  <si>
    <t>mkxul3Dl9kotwUyv7AgD</t>
  </si>
  <si>
    <t>2025-08-07 14:14:10.198505</t>
  </si>
  <si>
    <t>(10.6053233, 78.5330467)</t>
  </si>
  <si>
    <t>Kulithalai - Manapparai Road,,Sevanapatti,621316,Tamil Nadu,India.</t>
  </si>
  <si>
    <t>https://firebasestorage.googleapis.com/v0/b/mindbrink-survey-production.appspot.com/o/audioFiles%2FAtznECuQc6klLPsRR6u2%2FnV4IA56gMWWp4NfG0H1PGfyqfM92%2F2025-08-07%2014%3A13%3A56.848249.m4a?alt=media&amp;token=09143bcb-1df0-4260-9716-084daa0b97b9</t>
  </si>
  <si>
    <t>Durau</t>
  </si>
  <si>
    <t>pkOs4lFdEWYLO4Qp5dEl</t>
  </si>
  <si>
    <t>2025-08-07 15:16:28.360009</t>
  </si>
  <si>
    <t>(10.6042189, 78.5480829)</t>
  </si>
  <si>
    <t>https://firebasestorage.googleapis.com/v0/b/mindbrink-survey-production.appspot.com/o/audioFiles%2FAtznECuQc6klLPsRR6u2%2Fio3eMuqyU5eWdOSV7NnjRG3eOnc2%2F2025-08-07%2015%3A16%3A13.412647.m4a?alt=media&amp;token=95103826-a602-4f2c-bd46-f5ca30b8dad9</t>
  </si>
  <si>
    <t>nakalasemi</t>
  </si>
  <si>
    <t>UcdFiwyS2WxzyVhy78R2</t>
  </si>
  <si>
    <t>2025-08-07 15:16:33.279384</t>
  </si>
  <si>
    <t>(10.6045262, 78.5476751)</t>
  </si>
  <si>
    <t>https://firebasestorage.googleapis.com/v0/b/mindbrink-survey-production.appspot.com/o/audioFiles%2FAtznECuQc6klLPsRR6u2%2Fi7rHaGVsQtUuH9WIbNPBcYow6HH3%2F2025-08-07%2015%3A16%3A26.828133.m4a?alt=media&amp;token=a1943c1b-9b6c-4be1-8f67-9d0f13276bae</t>
  </si>
  <si>
    <t>palanisami</t>
  </si>
  <si>
    <t>tkQ2c9mqjko2Facrk9FD</t>
  </si>
  <si>
    <t>2025-08-07 15:23:07.060037</t>
  </si>
  <si>
    <t>(10.6052961, 78.547807)</t>
  </si>
  <si>
    <t>https://firebasestorage.googleapis.com/v0/b/mindbrink-survey-production.appspot.com/o/audioFiles%2FAtznECuQc6klLPsRR6u2%2Fi7rHaGVsQtUuH9WIbNPBcYow6HH3%2F2025-08-07%2015%3A22%3A56.321615.m4a?alt=media&amp;token=46de723b-3544-4bb6-a598-b384846c5912</t>
  </si>
  <si>
    <t>NGANANSEKER</t>
  </si>
  <si>
    <t>mKO2hZ0vdeZWfbI3nrr9</t>
  </si>
  <si>
    <t>2025-08-07 15:23:25.697843</t>
  </si>
  <si>
    <t>(10.6042388, 78.5480839)</t>
  </si>
  <si>
    <t>https://firebasestorage.googleapis.com/v0/b/mindbrink-survey-production.appspot.com/o/audioFiles%2FAtznECuQc6klLPsRR6u2%2Fio3eMuqyU5eWdOSV7NnjRG3eOnc2%2F2025-08-07%2015%3A23%3A15.078490.m4a?alt=media&amp;token=b0b46c13-e3af-4e6e-b8e5-d6178ad8fe19</t>
  </si>
  <si>
    <t>narmatha</t>
  </si>
  <si>
    <t>rNlHFdnMbKNMcugqo5Vx</t>
  </si>
  <si>
    <t>2025-08-07 15:39:14.505059</t>
  </si>
  <si>
    <t>(10.6064292, 78.5481999)</t>
  </si>
  <si>
    <t>https://firebasestorage.googleapis.com/v0/b/mindbrink-survey-production.appspot.com/o/audioFiles%2FAtznECuQc6klLPsRR6u2%2Fio3eMuqyU5eWdOSV7NnjRG3eOnc2%2F2025-08-07%2015%3A38%3A57.102733.m4a?alt=media&amp;token=2aad053e-c37c-40e6-b6b0-60ea1916bd16</t>
  </si>
  <si>
    <t>logesh</t>
  </si>
  <si>
    <t>WmLFcmgejsyinxIdVAXU</t>
  </si>
  <si>
    <t>2025-08-07 15:43:23.123590</t>
  </si>
  <si>
    <t>https://firebasestorage.googleapis.com/v0/b/mindbrink-survey-production.appspot.com/o/audioFiles%2FAtznECuQc6klLPsRR6u2%2Fi7rHaGVsQtUuH9WIbNPBcYow6HH3%2F2025-08-07%2015%3A43%3A09.805256.m4a?alt=media&amp;token=539f46f9-fdd7-47d2-9f98-c5677310c53c</t>
  </si>
  <si>
    <t>laletha</t>
  </si>
  <si>
    <t>0CJnrmq2I8GdmD7IVq1I</t>
  </si>
  <si>
    <t>2025-08-07 15:53:18.542769</t>
  </si>
  <si>
    <t>(10.6059136, 78.5470311)</t>
  </si>
  <si>
    <t>https://firebasestorage.googleapis.com/v0/b/mindbrink-survey-production.appspot.com/o/audioFiles%2FAtznECuQc6klLPsRR6u2%2Fi7rHaGVsQtUuH9WIbNPBcYow6HH3%2F2025-08-07%2015%3A53%3A14.663890.m4a?alt=media&amp;token=0889677a-5dfb-4c58-b981-f7d352038ca0</t>
  </si>
  <si>
    <t>RAJANTHIR</t>
  </si>
  <si>
    <t>A1URLVOtE8bNpeeP5nQy</t>
  </si>
  <si>
    <t>2025-08-07 15:53:40.688810</t>
  </si>
  <si>
    <t>(10.6060767, 78.5471667)</t>
  </si>
  <si>
    <t>JG4W+HM2,,Viralimalai,621316,Tamil Nadu,India.</t>
  </si>
  <si>
    <t>https://firebasestorage.googleapis.com/v0/b/mindbrink-survey-production.appspot.com/o/audioFiles%2FAtznECuQc6klLPsRR6u2%2Fio3eMuqyU5eWdOSV7NnjRG3eOnc2%2F2025-08-07%2015%3A53%3A28.877666.m4a?alt=media&amp;token=4d171fc9-1efc-4a2a-ab2a-d60980c24bdd</t>
  </si>
  <si>
    <t>jayalitha</t>
  </si>
  <si>
    <t>oH7WriCPHWuPzRs1n1nq</t>
  </si>
  <si>
    <t>2025-08-07 15:59:26.597850</t>
  </si>
  <si>
    <t>(10.6060049, 78.5466505)</t>
  </si>
  <si>
    <t>https://firebasestorage.googleapis.com/v0/b/mindbrink-survey-production.appspot.com/o/audioFiles%2FAtznECuQc6klLPsRR6u2%2Fi7rHaGVsQtUuH9WIbNPBcYow6HH3%2F2025-08-07%2015%3A59%3A19.312546.m4a?alt=media&amp;token=65ac3ad4-5085-4cad-a475-065a7ce55529</t>
  </si>
  <si>
    <t>manogar</t>
  </si>
  <si>
    <t>9bxHeCTh4G0XmbBQmzIf</t>
  </si>
  <si>
    <t>2025-08-07 16:06:17.627538</t>
  </si>
  <si>
    <t>(10.6098817, 78.4698983)</t>
  </si>
  <si>
    <t>753,Rajalipatty,Nambampatty,621312,Tamil Nadu,India.</t>
  </si>
  <si>
    <t>https://firebasestorage.googleapis.com/v0/b/mindbrink-survey-production.appspot.com/o/audioFiles%2FAtznECuQc6klLPsRR6u2%2FvgezSzrsuLVlWSdHweefXnEvA793%2F2025-08-07%2016%3A06%3A03.097522.m4a?alt=media&amp;token=c3a92fdf-ebb8-4cc8-ba2b-0c9330d8be27</t>
  </si>
  <si>
    <t>xzx45wPksJftgKGaYcg1</t>
  </si>
  <si>
    <t>2025-08-07 16:09:58.111349</t>
  </si>
  <si>
    <t>(10.6076662, 78.5464373)</t>
  </si>
  <si>
    <t>JG4W+XJ8,,Viralimalai,621316,Tamil Nadu,India.</t>
  </si>
  <si>
    <t>https://firebasestorage.googleapis.com/v0/b/mindbrink-survey-production.appspot.com/o/audioFiles%2FAtznECuQc6klLPsRR6u2%2Fio3eMuqyU5eWdOSV7NnjRG3eOnc2%2F2025-08-07%2016%3A09%3A52.512611.m4a?alt=media&amp;token=21abcf99-e69a-4f88-bd40-fa783aff53db</t>
  </si>
  <si>
    <t>yEa12sUayk1HKBxSHtv5</t>
  </si>
  <si>
    <t>2025-08-07 16:10:16.910424</t>
  </si>
  <si>
    <t>(10.607675, 78.5469216)</t>
  </si>
  <si>
    <t>childrens park,,Viralimalai,621316,Tamil Nadu,India.</t>
  </si>
  <si>
    <t>https://firebasestorage.googleapis.com/v0/b/mindbrink-survey-production.appspot.com/o/audioFiles%2FAtznECuQc6klLPsRR6u2%2Fi7rHaGVsQtUuH9WIbNPBcYow6HH3%2F2025-08-07%2016%3A10%3A08.663219.m4a?alt=media&amp;token=ed1086be-bcc4-42df-9494-7ae8b1d20ff8</t>
  </si>
  <si>
    <t>Karthikan</t>
  </si>
  <si>
    <t>MPzErMAJFssk47jN7AJB</t>
  </si>
  <si>
    <t>2025-08-07 16:18:24.488460</t>
  </si>
  <si>
    <t>(10.60997, 78.4696183)</t>
  </si>
  <si>
    <t>JF69+4X5,Rajalipatty,Nambampatty,621312,Tamil Nadu,India.</t>
  </si>
  <si>
    <t>https://firebasestorage.googleapis.com/v0/b/mindbrink-survey-production.appspot.com/o/audioFiles%2FAtznECuQc6klLPsRR6u2%2FnV4IA56gMWWp4NfG0H1PGfyqfM92%2F2025-08-07%2016%3A18%3A11.308175.m4a?alt=media&amp;token=9cac24ac-e75a-4fc1-a5e5-ed9a6e2b1c92</t>
  </si>
  <si>
    <t>g.perema</t>
  </si>
  <si>
    <t>5VopvlOFW5oHrH6yUbxC</t>
  </si>
  <si>
    <t>2025-08-07 16:18:40.811589</t>
  </si>
  <si>
    <t>(10.6078905, 78.5465975)</t>
  </si>
  <si>
    <t>https://firebasestorage.googleapis.com/v0/b/mindbrink-survey-production.appspot.com/o/audioFiles%2FAtznECuQc6klLPsRR6u2%2Fi7rHaGVsQtUuH9WIbNPBcYow6HH3%2F2025-08-07%2016%3A18%3A34.727519.m4a?alt=media&amp;token=a7ab6d51-2645-4e1b-9803-3555eb807928</t>
  </si>
  <si>
    <t>Geeth</t>
  </si>
  <si>
    <t>QELgIf3u5NBIHgiVFCtl</t>
  </si>
  <si>
    <t>2025-08-07 16:19:03.726689</t>
  </si>
  <si>
    <t>(10.6086002, 78.5464189)</t>
  </si>
  <si>
    <t>JG5W+99V,,Viralimalai,621316,Tamil Nadu,India.</t>
  </si>
  <si>
    <t>https://firebasestorage.googleapis.com/v0/b/mindbrink-survey-production.appspot.com/o/audioFiles%2FAtznECuQc6klLPsRR6u2%2Fio3eMuqyU5eWdOSV7NnjRG3eOnc2%2F2025-08-07%2016%3A18%3A55.893878.m4a?alt=media&amp;token=c996745b-b947-4f65-9631-8a9fd75ffcdc</t>
  </si>
  <si>
    <t>sunthari</t>
  </si>
  <si>
    <t>qOwo6AbjYM5H84BuIO8N</t>
  </si>
  <si>
    <t>2025-08-07 16:24:49.442865</t>
  </si>
  <si>
    <t>(10.6076682, 78.5464416)</t>
  </si>
  <si>
    <t>https://firebasestorage.googleapis.com/v0/b/mindbrink-survey-production.appspot.com/o/audioFiles%2FAtznECuQc6klLPsRR6u2%2Fio3eMuqyU5eWdOSV7NnjRG3eOnc2%2F2025-08-07%2016%3A24%3A40.647450.m4a?alt=media&amp;token=17fb1e9d-c74d-464a-af51-321c963b7253</t>
  </si>
  <si>
    <t>prasanna</t>
  </si>
  <si>
    <t>DH861rYVGfipUe8MvTRL</t>
  </si>
  <si>
    <t>2025-08-07 16:28:07.514526</t>
  </si>
  <si>
    <t>(10.6097283, 78.4695667)</t>
  </si>
  <si>
    <t>https://firebasestorage.googleapis.com/v0/b/mindbrink-survey-production.appspot.com/o/audioFiles%2FAtznECuQc6klLPsRR6u2%2FvgezSzrsuLVlWSdHweefXnEvA793%2F2025-08-07%2016%3A27%3A38.147580.m4a?alt=media&amp;token=4a1d97c5-b747-43fd-91d0-8c76e48699dc</t>
  </si>
  <si>
    <t>Latha</t>
  </si>
  <si>
    <t>Iz6KUZhy4ez3hSsaSU8Q</t>
  </si>
  <si>
    <t>2025-08-07 16:31:41.879764</t>
  </si>
  <si>
    <t>(10.6077575, 78.5458905)</t>
  </si>
  <si>
    <t>JG5W+3F4,,Viralimalai,621316,Tamil Nadu,India.</t>
  </si>
  <si>
    <t>https://firebasestorage.googleapis.com/v0/b/mindbrink-survey-production.appspot.com/o/audioFiles%2FAtznECuQc6klLPsRR6u2%2Fi7rHaGVsQtUuH9WIbNPBcYow6HH3%2F2025-08-07%2016%3A31%3A36.393852.m4a?alt=media&amp;token=230a17e9-879f-4b96-9cdb-98f95de11c67</t>
  </si>
  <si>
    <t>manikandan</t>
  </si>
  <si>
    <t>QPC5wO51RD5pknYGt3wL</t>
  </si>
  <si>
    <t>2025-08-07 16:43:36.463679</t>
  </si>
  <si>
    <t>(10.6077003, 78.5470199)</t>
  </si>
  <si>
    <t>https://firebasestorage.googleapis.com/v0/b/mindbrink-survey-production.appspot.com/o/audioFiles%2FAtznECuQc6klLPsRR6u2%2Fi7rHaGVsQtUuH9WIbNPBcYow6HH3%2F2025-08-07%2016%3A43%3A31.556777.m4a?alt=media&amp;token=e90752c8-5fd6-41c6-91c7-fcc256a4c657</t>
  </si>
  <si>
    <t>kalayarsi</t>
  </si>
  <si>
    <t>cq0vmxDM7vWjnIm17lLF</t>
  </si>
  <si>
    <t>2025-08-07 16:48:49.672225</t>
  </si>
  <si>
    <t>(10.6079733, 78.5468133)</t>
  </si>
  <si>
    <t>JG5W+7QV,,Viralimalai,621316,Tamil Nadu,India.</t>
  </si>
  <si>
    <t>https://firebasestorage.googleapis.com/v0/b/mindbrink-survey-production.appspot.com/o/audioFiles%2FAtznECuQc6klLPsRR6u2%2Fio3eMuqyU5eWdOSV7NnjRG3eOnc2%2F2025-08-07%2016%3A48%3A43.762244.m4a?alt=media&amp;token=9333ed93-37da-4b34-8fce-72f7bd26fcd8</t>
  </si>
  <si>
    <t>samraj</t>
  </si>
  <si>
    <t>WBbQ50Zxq835GEah3eR4</t>
  </si>
  <si>
    <t>2025-08-07 16:56:11.324040</t>
  </si>
  <si>
    <t>(10.6056422, 78.547807)</t>
  </si>
  <si>
    <t>No 2/67,,Viralimalai,621316,Tamil Nadu,India.</t>
  </si>
  <si>
    <t>https://firebasestorage.googleapis.com/v0/b/mindbrink-survey-production.appspot.com/o/audioFiles%2FAtznECuQc6klLPsRR6u2%2Fi7rHaGVsQtUuH9WIbNPBcYow6HH3%2F2025-08-07%2016%3A56%3A06.179517.m4a?alt=media&amp;token=e75b60e4-f708-4f48-b003-a9c85f2a0ab4</t>
  </si>
  <si>
    <t>ramaya</t>
  </si>
  <si>
    <t>Y25UekgO4rBk9wej23w2</t>
  </si>
  <si>
    <t>2025-08-07 16:57:10.741906</t>
  </si>
  <si>
    <t>(10.6088177, 78.5469725)</t>
  </si>
  <si>
    <t>JG5W+9RM,,Viralimalai,621316,Tamil Nadu,India.</t>
  </si>
  <si>
    <t>https://firebasestorage.googleapis.com/v0/b/mindbrink-survey-production.appspot.com/o/audioFiles%2FAtznECuQc6klLPsRR6u2%2Fio3eMuqyU5eWdOSV7NnjRG3eOnc2%2F2025-08-07%2016%3A57%3A03.132576.m4a?alt=media&amp;token=531373e9-0481-4c98-b212-360b9e20484e</t>
  </si>
  <si>
    <t>lakesmi</t>
  </si>
  <si>
    <t>4rgiuPypZTcZLpE4WSrm</t>
  </si>
  <si>
    <t>2025-08-07 17:03:03.244226</t>
  </si>
  <si>
    <t>(10.6101183, 78.468585)</t>
  </si>
  <si>
    <t>https://firebasestorage.googleapis.com/v0/b/mindbrink-survey-production.appspot.com/o/audioFiles%2FAtznECuQc6klLPsRR6u2%2FnV4IA56gMWWp4NfG0H1PGfyqfM92%2F2025-08-07%2017%3A01%3A30.542177.m4a?alt=media&amp;token=c781553a-5a8a-489f-8898-070c61d3b2ff</t>
  </si>
  <si>
    <t>G.Kumar</t>
  </si>
  <si>
    <t>pn0WY3Qq60qgerfRkTd4</t>
  </si>
  <si>
    <t>2025-08-07 17:06:18.654292</t>
  </si>
  <si>
    <t>(10.6074445, 78.5473878)</t>
  </si>
  <si>
    <t>JG5W+3X4,,Viralimalai,621316,Tamil Nadu,India.</t>
  </si>
  <si>
    <t>https://firebasestorage.googleapis.com/v0/b/mindbrink-survey-production.appspot.com/o/audioFiles%2FAtznECuQc6klLPsRR6u2%2Fio3eMuqyU5eWdOSV7NnjRG3eOnc2%2F2025-08-07%2017%3A06%3A14.215771.m4a?alt=media&amp;token=f6f1fe84-b747-4911-bd1c-7703df634464</t>
  </si>
  <si>
    <t>banu</t>
  </si>
  <si>
    <t>InyDso7IrVi9AC69FuOm</t>
  </si>
  <si>
    <t>2025-08-07 17:06:56.009341</t>
  </si>
  <si>
    <t>(10.607639, 78.5475082)</t>
  </si>
  <si>
    <t>https://firebasestorage.googleapis.com/v0/b/mindbrink-survey-production.appspot.com/o/audioFiles%2FAtznECuQc6klLPsRR6u2%2Fi7rHaGVsQtUuH9WIbNPBcYow6HH3%2F2025-08-07%2017%3A06%3A52.050387.m4a?alt=media&amp;token=ae591fc7-cc3c-45ad-9dbe-be69afdac78b</t>
  </si>
  <si>
    <t>Indhira</t>
  </si>
  <si>
    <t>ryFOQYCvKmAmscxnu7tw</t>
  </si>
  <si>
    <t>2025-08-07 17:11:46.703896</t>
  </si>
  <si>
    <t>(10.6073283, 78.5475478)</t>
  </si>
  <si>
    <t>https://firebasestorage.googleapis.com/v0/b/mindbrink-survey-production.appspot.com/o/audioFiles%2FAtznECuQc6klLPsRR6u2%2Fio3eMuqyU5eWdOSV7NnjRG3eOnc2%2F2025-08-07%2017%3A11%3A36.210861.m4a?alt=media&amp;token=11f26c2d-b8ca-4b09-a323-31c8130a464b</t>
  </si>
  <si>
    <t>eswari</t>
  </si>
  <si>
    <t>XrKGfVT6XG9dWre5s5U0</t>
  </si>
  <si>
    <t>2025-08-07 17:20:26.441451</t>
  </si>
  <si>
    <t>(10.6059388, 78.4702172)</t>
  </si>
  <si>
    <t>JF4C+66Q,,Nambampatty,621312,Tamil Nadu,India.</t>
  </si>
  <si>
    <t>https://firebasestorage.googleapis.com/v0/b/mindbrink-survey-production.appspot.com/o/audioFiles%2FAtznECuQc6klLPsRR6u2%2FnV4IA56gMWWp4NfG0H1PGfyqfM92%2F2025-08-07%2017%3A18%3A55.530667.m4a?alt=media&amp;token=7f4dc643-ece5-49e2-9ca6-ea170727d93c</t>
  </si>
  <si>
    <t>MuthulAkshmi</t>
  </si>
  <si>
    <t>HOlVm51xsxm0k2ODz0Lr</t>
  </si>
  <si>
    <t>2025-08-07 17:27:03.866077</t>
  </si>
  <si>
    <t>(10.6101333, 78.4702083)</t>
  </si>
  <si>
    <t>JF5C+X35,Rajalipatty,Nambampatty,621312,Tamil Nadu,India.</t>
  </si>
  <si>
    <t>p.sakthivel</t>
  </si>
  <si>
    <t>c6nJQsl8XqTGB0wQDlSa</t>
  </si>
  <si>
    <t>2025-08-07 17:31:51.770539</t>
  </si>
  <si>
    <t>(10.6101567, 78.4703017)</t>
  </si>
  <si>
    <t>https://firebasestorage.googleapis.com/v0/b/mindbrink-survey-production.appspot.com/o/audioFiles%2FAtznECuQc6klLPsRR6u2%2FnV4IA56gMWWp4NfG0H1PGfyqfM92%2F2025-08-07%2017%3A31%3A33.800108.m4a?alt=media&amp;token=e3b3012f-2c78-491b-9ace-708e15894502</t>
  </si>
  <si>
    <t>Subathra</t>
  </si>
  <si>
    <t>nUvEEr32IdBTAWyBrjlS</t>
  </si>
  <si>
    <t>2025-08-07 17:56:22.634797</t>
  </si>
  <si>
    <t>(10.6102455, 78.4699939)</t>
  </si>
  <si>
    <t>https://firebasestorage.googleapis.com/v0/b/mindbrink-survey-production.appspot.com/o/audioFiles%2FAtznECuQc6klLPsRR6u2%2FnV4IA56gMWWp4NfG0H1PGfyqfM92%2F2025-08-07%2017%3A54%3A15.122478.m4a?alt=media&amp;token=6a30a655-b729-46cc-8916-7c2f3b8edbd3</t>
  </si>
  <si>
    <t>Rajammal</t>
  </si>
  <si>
    <t>hwwCFmHsJvOweEg6dtHr</t>
  </si>
  <si>
    <t>2025-08-07 18:13:39.046648</t>
  </si>
  <si>
    <t>(10.6099333, 78.4719217)</t>
  </si>
  <si>
    <t>JF6C+49M,Rajalipatty,Nambampatty,621312,Tamil Nadu,India.</t>
  </si>
  <si>
    <t>https://firebasestorage.googleapis.com/v0/b/mindbrink-survey-production.appspot.com/o/audioFiles%2FAtznECuQc6klLPsRR6u2%2FvgezSzrsuLVlWSdHweefXnEvA793%2F2025-08-07%2018%3A13%3A13.122994.m4a?alt=media&amp;token=f728d0e3-cf6e-45ca-bb50-ec7c2cdf234f</t>
  </si>
  <si>
    <t>m.mariyappan</t>
  </si>
  <si>
    <t>r9zbjUM7zugERVu80zBU</t>
  </si>
  <si>
    <t>2025-08-07 18:16:21.011266</t>
  </si>
  <si>
    <t>(10.6099058, 78.4711226)</t>
  </si>
  <si>
    <t>https://firebasestorage.googleapis.com/v0/b/mindbrink-survey-production.appspot.com/o/audioFiles%2FAtznECuQc6klLPsRR6u2%2FnV4IA56gMWWp4NfG0H1PGfyqfM92%2F2025-08-07%2018%3A14%3A32.876425.m4a?alt=media&amp;token=358c05fa-694a-4a89-8f4f-ea78f9072e23</t>
  </si>
  <si>
    <t>Sethupathi</t>
  </si>
  <si>
    <t>cJ3VHTlf0eGITGYwKl9b</t>
  </si>
  <si>
    <t>2025-08-07 18:30:15.730865</t>
  </si>
  <si>
    <t>(10.6100567, 78.4713683)</t>
  </si>
  <si>
    <t>https://firebasestorage.googleapis.com/v0/b/mindbrink-survey-production.appspot.com/o/audioFiles%2FAtznECuQc6klLPsRR6u2%2FvgezSzrsuLVlWSdHweefXnEvA793%2F2025-08-07%2018%3A29%3A55.211821.m4a?alt=media&amp;token=02cccad2-d222-45a2-b3ce-f50bd9dba0dd</t>
  </si>
  <si>
    <t>t.saravanan</t>
  </si>
  <si>
    <t>COdpujg6AtNwhjdpLyMS</t>
  </si>
  <si>
    <t>2025-08-07 18:50:43.738841</t>
  </si>
  <si>
    <t>(10.610005, 78.4711717)</t>
  </si>
  <si>
    <t>https://firebasestorage.googleapis.com/v0/b/mindbrink-survey-production.appspot.com/o/audioFiles%2FAtznECuQc6klLPsRR6u2%2FnV4IA56gMWWp4NfG0H1PGfyqfM92%2F2025-08-07%2018%3A48%3A10.976239.m4a?alt=media&amp;token=c1ab8cb3-7128-4a06-8c58-2447e198e876</t>
  </si>
  <si>
    <t>Chinnappan</t>
  </si>
  <si>
    <t>A08DVPN1Zzn5D2oR54XV</t>
  </si>
  <si>
    <t>2025-08-07 18:59:46.108034</t>
  </si>
  <si>
    <t>(10.6029765, 78.4565447)</t>
  </si>
  <si>
    <t>3c,,Rasalipatti,621312,Tamil Nadu,India.</t>
  </si>
  <si>
    <t>https://firebasestorage.googleapis.com/v0/b/mindbrink-survey-production.appspot.com/o/audioFiles%2FAtznECuQc6klLPsRR6u2%2FvgezSzrsuLVlWSdHweefXnEvA793%2F2025-08-07%2018%3A59%3A16.060040.m4a?alt=media&amp;token=b7f76394-8d09-4537-8dc9-9f809e2001cf</t>
  </si>
  <si>
    <t>Natarajkumar</t>
  </si>
  <si>
    <t>Z7wjShyR7ZNftNhyGSYk</t>
  </si>
  <si>
    <t>2025-08-07 19:27:10.801143</t>
  </si>
  <si>
    <t>(10.6054133, 78.4712883)</t>
  </si>
  <si>
    <t>https://firebasestorage.googleapis.com/v0/b/mindbrink-survey-production.appspot.com/o/audioFiles%2FAtznECuQc6klLPsRR6u2%2FnV4IA56gMWWp4NfG0H1PGfyqfM92%2F2025-08-07%2019%3A20%3A31.075771.m4a?alt=media&amp;token=a8c0e26f-9c9f-412e-bbcf-e1a42e8734a9</t>
  </si>
  <si>
    <t>Subramani</t>
  </si>
  <si>
    <t>7200432701p</t>
  </si>
  <si>
    <t>mTAs6Ct1wVCw22eFqmRS</t>
  </si>
  <si>
    <t>2025-08-07 19:36:05.711479</t>
  </si>
  <si>
    <t>(10.6057719, 78.4708416)</t>
  </si>
  <si>
    <t>https://firebasestorage.googleapis.com/v0/b/mindbrink-survey-production.appspot.com/o/audioFiles%2FAtznECuQc6klLPsRR6u2%2FnV4IA56gMWWp4NfG0H1PGfyqfM92%2F2025-08-07%2019%3A35%3A15.050608.m4a?alt=media&amp;token=760b0f6d-4752-4ab1-8948-64f17d2ddbc1</t>
  </si>
  <si>
    <t>Durairaj</t>
  </si>
  <si>
    <t>chettiyar</t>
  </si>
  <si>
    <t>VbmKTLSyM8HjThpAECHV</t>
  </si>
  <si>
    <t>2025-08-07 19:48:18.233794</t>
  </si>
  <si>
    <t>(10.6052488, 78.4704825)</t>
  </si>
  <si>
    <t>https://firebasestorage.googleapis.com/v0/b/mindbrink-survey-production.appspot.com/o/audioFiles%2FAtznECuQc6klLPsRR6u2%2FnV4IA56gMWWp4NfG0H1PGfyqfM92%2F2025-08-07%2019%3A45%3A43.595974.m4a?alt=media&amp;token=022444cd-d7a3-4c30-a62c-0146d94f2424</t>
  </si>
  <si>
    <t>viduthalaimani</t>
  </si>
  <si>
    <t>she said her caste as chettiyar but didnt mentioned here</t>
  </si>
  <si>
    <t>she said chirstian doest have caste</t>
  </si>
  <si>
    <t>he didnt ask the caste category</t>
  </si>
  <si>
    <t>he said MBC but here mentioned as OBC</t>
  </si>
  <si>
    <t>she said MBC but here didnt mention and also she said her caste as kammalar</t>
  </si>
  <si>
    <t>she said her caste as aantipandaram but here didnt mentioned</t>
  </si>
  <si>
    <t>Audio Ambiance is high</t>
  </si>
  <si>
    <t>HE SAID MBC CHETTIYAR BUT HERE MENTIONED AS OBC</t>
  </si>
  <si>
    <t>her name is didnt audiable in the audio</t>
  </si>
  <si>
    <t>he said konar but here didnt mentioned in table</t>
  </si>
  <si>
    <t>she said kammalar as her caste</t>
  </si>
  <si>
    <t>he did ask his caste</t>
  </si>
  <si>
    <t>she didnt say that caste properly</t>
  </si>
  <si>
    <t>she said MUTTARAIYAR but didnt mentioned here</t>
  </si>
  <si>
    <t>he didnt said his caste</t>
  </si>
  <si>
    <t>she didnt said her caste</t>
  </si>
  <si>
    <t>she didnt tell her caste</t>
  </si>
  <si>
    <t>she said udaiyar as her caste</t>
  </si>
  <si>
    <t>she said her MBC Isaivellalar</t>
  </si>
  <si>
    <t>she said chettiyar as her caste</t>
  </si>
  <si>
    <t>HE DIDNT SAY HIS CASTE</t>
  </si>
  <si>
    <t>Ambalakar</t>
  </si>
  <si>
    <t>Agamudaiyar</t>
  </si>
  <si>
    <t>Mudhaliyar</t>
  </si>
  <si>
    <t>Chettiyar</t>
  </si>
  <si>
    <t>Kammalar</t>
  </si>
  <si>
    <t>Yadavar</t>
  </si>
  <si>
    <t>Udaiyar</t>
  </si>
  <si>
    <t>Collected %</t>
  </si>
  <si>
    <t>Block</t>
  </si>
  <si>
    <t>Pedning</t>
  </si>
  <si>
    <t>Yadav</t>
  </si>
  <si>
    <t>Nayak</t>
  </si>
  <si>
    <t>Navidar</t>
  </si>
  <si>
    <t>Ambattar</t>
  </si>
  <si>
    <t>Gounder</t>
  </si>
  <si>
    <t>he said based on the candidates</t>
  </si>
  <si>
    <t>he said "i just want to vote nota"</t>
  </si>
  <si>
    <t>SUDDENLY PHONE RANG AND THE AUDIO MUTED</t>
  </si>
  <si>
    <t>HE STARTS SPEAKING WITH THEM</t>
  </si>
  <si>
    <t>SHE SAID HER CASTE AS MUTTARAIYAR</t>
  </si>
  <si>
    <t>HE SAID HIS CASTE KAMMALAR</t>
  </si>
  <si>
    <t>HE SAID HIS CASTE MUTTARAIYAR</t>
  </si>
  <si>
    <t>PHONE NUMBER ONLY 9 NUMBERS</t>
  </si>
  <si>
    <t>HE SAID ST VANNAR , AND HIS NAME SPELLING IS WRONG</t>
  </si>
  <si>
    <t>AMBIANCE SOUND IS HIGH</t>
  </si>
  <si>
    <t>she said muttaraiyar as her caste</t>
  </si>
  <si>
    <t>she said she didnt know about what they are doing (TVK) and she said her cast as kammalar</t>
  </si>
  <si>
    <t>she didnt mention the caste</t>
  </si>
  <si>
    <t>caste didnt mention here (agamudaiyaar)</t>
  </si>
  <si>
    <t>they said chirstian only didnt tell their caste</t>
  </si>
  <si>
    <t>spelling mistake on her name</t>
  </si>
  <si>
    <t>the caste didnt hearing clearly</t>
  </si>
  <si>
    <t>he said BC chirstian but didnt tell his caste</t>
  </si>
  <si>
    <t>caste didnt mention here (server)</t>
  </si>
  <si>
    <t>caste didnt mention here (ambalkaarar)</t>
  </si>
  <si>
    <t>caste didnt mention here (chettiyar)</t>
  </si>
  <si>
    <t>caste didnt mention here (sc , Paraiyar)</t>
  </si>
  <si>
    <t>caste didnt mention here (Paraiyar)</t>
  </si>
  <si>
    <t>his name is chinnaiya but here mentioned wrongly, and he said paraiyar</t>
  </si>
  <si>
    <t>caste didnt mention here ( paraiyar )</t>
  </si>
  <si>
    <t>caste didnt mention here ( Muttaraiyar)</t>
  </si>
  <si>
    <t>caste didnt mention here (kuravar)</t>
  </si>
  <si>
    <t>they didnt say their caste</t>
  </si>
  <si>
    <t>audio is mute</t>
  </si>
  <si>
    <t>caste didnt mentioned here (isai vellalar)</t>
  </si>
  <si>
    <t>caste didnt mention here (isai vellalar)</t>
  </si>
  <si>
    <t>caste didnt mentioned here (paraiyar)</t>
  </si>
  <si>
    <t>she didnt ask his caste</t>
  </si>
  <si>
    <t>caste didnt mention here (paraiyar)</t>
  </si>
  <si>
    <t>he didnt ask the about Which party will win in his constituency</t>
  </si>
  <si>
    <t>didn't ask their caste to them</t>
  </si>
  <si>
    <t>caste didnt mention here (mudhaliyar)</t>
  </si>
  <si>
    <t>audio link un available</t>
  </si>
  <si>
    <t>ST</t>
  </si>
  <si>
    <t>Amblkaarar</t>
  </si>
  <si>
    <t>Kuravar</t>
  </si>
  <si>
    <t>Isai Vellalar</t>
  </si>
  <si>
    <t>Aantipandaram</t>
  </si>
  <si>
    <t>Arunthathiyar</t>
  </si>
  <si>
    <t>v46GZqrqyYSN8GwaHByD</t>
  </si>
  <si>
    <t>2025-08-08 12:19:14.226524</t>
  </si>
  <si>
    <t>(10.7196967, 78.7251983)</t>
  </si>
  <si>
    <t>PP9G+Q4M,Burma Colony,Tiruchirappalli,620007,Tamil Nadu,India.</t>
  </si>
  <si>
    <t>https://firebasestorage.googleapis.com/v0/b/mindbrink-survey-production.appspot.com/o/audioFiles%2FAtznECuQc6klLPsRR6u2%2Fio3eMuqyU5eWdOSV7NnjRG3eOnc2%2F2025-08-08%2012%3A19%3A05.721896.m4a?alt=media&amp;token=29e0afe0-a84c-485c-b390-05054012dfbe</t>
  </si>
  <si>
    <t>balachandran</t>
  </si>
  <si>
    <t>hkPQnrPC1L94wGNeXt9Q</t>
  </si>
  <si>
    <t>2025-08-08 12:20:26.894425</t>
  </si>
  <si>
    <t>(10.7183166, 78.7232604)</t>
  </si>
  <si>
    <t>8/8,Gundur Burma Colony,Tiruchirappalli,620007,Tamil Nadu,India.</t>
  </si>
  <si>
    <t>https://firebasestorage.googleapis.com/v0/b/mindbrink-survey-production.appspot.com/o/audioFiles%2FAtznECuQc6klLPsRR6u2%2Fi7rHaGVsQtUuH9WIbNPBcYow6HH3%2F2025-08-08%2012%3A20%3A13.149990.m4a?alt=media&amp;token=939f658a-1b2a-4b95-82a2-9c59e34d6903</t>
  </si>
  <si>
    <t>Geetha</t>
  </si>
  <si>
    <t>oI5BD5GKUD6HYqj6xTI7</t>
  </si>
  <si>
    <t>2025-08-08 12:23:14.939891</t>
  </si>
  <si>
    <t>(10.7170172, 78.7233524)</t>
  </si>
  <si>
    <t>1,Gundur Burma Colony,Tiruchirappalli,620007,Tamil Nadu,India.</t>
  </si>
  <si>
    <t>https://firebasestorage.googleapis.com/v0/b/mindbrink-survey-production.appspot.com/o/audioFiles%2FAtznECuQc6klLPsRR6u2%2Fio3eMuqyU5eWdOSV7NnjRG3eOnc2%2F2025-08-08%2012%3A23%3A09.529005.m4a?alt=media&amp;token=bf3a2d68-0987-46cb-a37e-2876463d5815</t>
  </si>
  <si>
    <t>sagayamary</t>
  </si>
  <si>
    <t>HSmYaFgwNAMmIOoaKFoh</t>
  </si>
  <si>
    <t>2025-08-08 12:27:30.563940</t>
  </si>
  <si>
    <t>(10.7182879, 78.7233706)</t>
  </si>
  <si>
    <t>https://firebasestorage.googleapis.com/v0/b/mindbrink-survey-production.appspot.com/o/audioFiles%2FAtznECuQc6klLPsRR6u2%2Fi7rHaGVsQtUuH9WIbNPBcYow6HH3%2F2025-08-08%2012%3A26%3A40.733367.m4a?alt=media&amp;token=39f8ed65-a723-4882-8f35-83db0c7f1a30</t>
  </si>
  <si>
    <t>Elagovan</t>
  </si>
  <si>
    <t>1cQrzn8b15BKcTPAVQ9a</t>
  </si>
  <si>
    <t>2025-08-08 12:50:53.057995</t>
  </si>
  <si>
    <t>(10.7177622, 78.7247697)</t>
  </si>
  <si>
    <t>8/98,Gundur Burma Colony,Tiruchirappalli,620007,Tamil Nadu,India.</t>
  </si>
  <si>
    <t>https://firebasestorage.googleapis.com/v0/b/mindbrink-survey-production.appspot.com/o/audioFiles%2FAtznECuQc6klLPsRR6u2%2Fio3eMuqyU5eWdOSV7NnjRG3eOnc2%2F2025-08-08%2012%3A50%3A35.115615.m4a?alt=media&amp;token=6a081143-0d74-49f7-a3f0-d14e78fbaeb3</t>
  </si>
  <si>
    <t>malika</t>
  </si>
  <si>
    <t>IELOgN4UDyV6H8tIDaum</t>
  </si>
  <si>
    <t>2025-08-08 12:53:04.853441</t>
  </si>
  <si>
    <t>(10.7183269, 78.7243084)</t>
  </si>
  <si>
    <t>9/8,Burma Colony,Tiruchirappalli,620007,Tamil Nadu,India.</t>
  </si>
  <si>
    <t>https://firebasestorage.googleapis.com/v0/b/mindbrink-survey-production.appspot.com/o/audioFiles%2FAtznECuQc6klLPsRR6u2%2Fi7rHaGVsQtUuH9WIbNPBcYow6HH3%2F2025-08-08%2012%3A51%3A40.478126.m4a?alt=media&amp;token=8dc0cddc-18f6-4d28-9a2a-10e97bd8c70a</t>
  </si>
  <si>
    <t>mercy</t>
  </si>
  <si>
    <t>Gh9ZdmJ3pAlCg3585Tk1</t>
  </si>
  <si>
    <t>2025-08-08 12:56:26.623154</t>
  </si>
  <si>
    <t>(10.7180542, 78.7242175)</t>
  </si>
  <si>
    <t>Burma Colony,Burma Colony,Tiruchirappalli,620007,Tamil Nadu,India.</t>
  </si>
  <si>
    <t>https://firebasestorage.googleapis.com/v0/b/mindbrink-survey-production.appspot.com/o/audioFiles%2FAtznECuQc6klLPsRR6u2%2Fio3eMuqyU5eWdOSV7NnjRG3eOnc2%2F2025-08-08%2012%3A56%3A13.763885.m4a?alt=media&amp;token=52a80b9b-d7cd-469b-a5f9-311a91a8f087</t>
  </si>
  <si>
    <t>maragatham</t>
  </si>
  <si>
    <t>Dy2WM4UL9cgLcQp8AVSU</t>
  </si>
  <si>
    <t>2025-08-08 13:00:46.667661</t>
  </si>
  <si>
    <t>(10.7180538, 78.7242159)</t>
  </si>
  <si>
    <t>https://firebasestorage.googleapis.com/v0/b/mindbrink-survey-production.appspot.com/o/audioFiles%2FAtznECuQc6klLPsRR6u2%2Fi7rHaGVsQtUuH9WIbNPBcYow6HH3%2F2025-08-08%2012%3A59%3A19.970087.m4a?alt=media&amp;token=8227ac36-ca03-4066-902d-7e0662f915b9</t>
  </si>
  <si>
    <t>JfFTCbQpK6OX3YkOYJSt</t>
  </si>
  <si>
    <t>2025-08-08 13:03:17.119105</t>
  </si>
  <si>
    <t>(10.7180541, 78.7242166)</t>
  </si>
  <si>
    <t>https://firebasestorage.googleapis.com/v0/b/mindbrink-survey-production.appspot.com/o/audioFiles%2FAtznECuQc6klLPsRR6u2%2Fio3eMuqyU5eWdOSV7NnjRG3eOnc2%2F2025-08-08%2013%3A02%3A59.771501.m4a?alt=media&amp;token=7f97889d-3865-413d-b5f2-ba82be5bd19f</t>
  </si>
  <si>
    <t>bhuvaneshwari</t>
  </si>
  <si>
    <t>yndeEKa3uzXfKgsG4lWY</t>
  </si>
  <si>
    <t>2025-08-08 13:09:03.623027</t>
  </si>
  <si>
    <t>(10.7178147, 78.7242023)</t>
  </si>
  <si>
    <t>9/8,Burma Colony,Mathur,620007,Tamil Nadu,India.</t>
  </si>
  <si>
    <t>https://firebasestorage.googleapis.com/v0/b/mindbrink-survey-production.appspot.com/o/audioFiles%2FAtznECuQc6klLPsRR6u2%2Fi7rHaGVsQtUuH9WIbNPBcYow6HH3%2F2025-08-08%2013%3A08%3A33.662191.m4a?alt=media&amp;token=0129395f-fbd8-4227-b67a-2abaed49d362</t>
  </si>
  <si>
    <t>Kirubrani</t>
  </si>
  <si>
    <t>jxjcT2vcLR3oEG3kh2sS</t>
  </si>
  <si>
    <t>2025-08-08 13:10:50.244335</t>
  </si>
  <si>
    <t>(10.7172967, 78.72455)</t>
  </si>
  <si>
    <t>10/220,Gundur Burma Colony,Tiruchirappalli,620007,Tamil Nadu,India.</t>
  </si>
  <si>
    <t>https://firebasestorage.googleapis.com/v0/b/mindbrink-survey-production.appspot.com/o/audioFiles%2FAtznECuQc6klLPsRR6u2%2Fio3eMuqyU5eWdOSV7NnjRG3eOnc2%2F2025-08-08%2013%3A10%3A34.585271.m4a?alt=media&amp;token=d196aea8-55e3-4496-80cc-cf01cda8a895</t>
  </si>
  <si>
    <t>muniyaammal</t>
  </si>
  <si>
    <t>X2btahvVLcPMAbIkmefo</t>
  </si>
  <si>
    <t>2025-08-08 13:15:59.244921</t>
  </si>
  <si>
    <t>(10.7175327, 78.7247863)</t>
  </si>
  <si>
    <t>9/9,Gundur Burma Colony,Tiruchirappalli,620007,Tamil Nadu,India.</t>
  </si>
  <si>
    <t>https://firebasestorage.googleapis.com/v0/b/mindbrink-survey-production.appspot.com/o/audioFiles%2FAtznECuQc6klLPsRR6u2%2Fi7rHaGVsQtUuH9WIbNPBcYow6HH3%2F2025-08-08%2013%3A15%3A49.521697.m4a?alt=media&amp;token=9355a6a7-715b-4a60-9edd-79cff581f958</t>
  </si>
  <si>
    <t>vinothini</t>
  </si>
  <si>
    <t>OydNL6InnypLbci0QwhZ</t>
  </si>
  <si>
    <t>2025-08-08 13:22:22.303758</t>
  </si>
  <si>
    <t>(10.7175309, 78.7245319)</t>
  </si>
  <si>
    <t>https://firebasestorage.googleapis.com/v0/b/mindbrink-survey-production.appspot.com/o/audioFiles%2FAtznECuQc6klLPsRR6u2%2Fi7rHaGVsQtUuH9WIbNPBcYow6HH3%2F2025-08-08%2013%3A22%3A03.779228.m4a?alt=media&amp;token=6f1c7df6-541e-416c-a915-844f899d6446</t>
  </si>
  <si>
    <t>veeramal</t>
  </si>
  <si>
    <t>Jf4u5IFTQMJh8BtDuSjR</t>
  </si>
  <si>
    <t>2025-08-08 13:25:34.795475</t>
  </si>
  <si>
    <t>(10.7174749, 78.7245047)</t>
  </si>
  <si>
    <t>https://firebasestorage.googleapis.com/v0/b/mindbrink-survey-production.appspot.com/o/audioFiles%2FAtznECuQc6klLPsRR6u2%2Fio3eMuqyU5eWdOSV7NnjRG3eOnc2%2F2025-08-08%2013%3A25%3A19.504978.m4a?alt=media&amp;token=0d62f82f-55fc-4039-9f45-0ba79a153988</t>
  </si>
  <si>
    <t>soundharavalli</t>
  </si>
  <si>
    <t>iE3PffBPCHINOuL8tjbj</t>
  </si>
  <si>
    <t>2025-08-08 13:32:59.608889</t>
  </si>
  <si>
    <t>(10.7174183, 78.7244933)</t>
  </si>
  <si>
    <t>https://firebasestorage.googleapis.com/v0/b/mindbrink-survey-production.appspot.com/o/audioFiles%2FAtznECuQc6klLPsRR6u2%2Fio3eMuqyU5eWdOSV7NnjRG3eOnc2%2F2025-08-08%2013%3A32%3A52.662819.m4a?alt=media&amp;token=6661e625-9fe3-4437-a095-0fe0cab52021</t>
  </si>
  <si>
    <t>jerom</t>
  </si>
  <si>
    <t>5ZqNcV5Cs0GJr8U98xRZ</t>
  </si>
  <si>
    <t>2025-08-08 13:33:52.905180</t>
  </si>
  <si>
    <t>(10.7172011, 78.7250809)</t>
  </si>
  <si>
    <t>9/90,,Tiruchirappalli,620007,Tamil Nadu,India.</t>
  </si>
  <si>
    <t>https://firebasestorage.googleapis.com/v0/b/mindbrink-survey-production.appspot.com/o/audioFiles%2FAtznECuQc6klLPsRR6u2%2Fi7rHaGVsQtUuH9WIbNPBcYow6HH3%2F2025-08-08%2013%3A33%3A47.151172.m4a?alt=media&amp;token=4bd6e120-fc05-4476-981c-c8aaa1dd38a3</t>
  </si>
  <si>
    <t>N. mathialagan</t>
  </si>
  <si>
    <t>u4N8fbD2hcLJHpXbWSqW</t>
  </si>
  <si>
    <t>2025-08-08 13:40:04.379330</t>
  </si>
  <si>
    <t>(10.71702, 78.7253482)</t>
  </si>
  <si>
    <t>https://firebasestorage.googleapis.com/v0/b/mindbrink-survey-production.appspot.com/o/audioFiles%2FAtznECuQc6klLPsRR6u2%2Fio3eMuqyU5eWdOSV7NnjRG3eOnc2%2F2025-08-08%2013%3A39%3A56.361468.m4a?alt=media&amp;token=37adb4c4-d73c-4fb4-a763-7262badc8c59</t>
  </si>
  <si>
    <t>tharani</t>
  </si>
  <si>
    <t>uwXdeAyhz8b9RaVM0N8N</t>
  </si>
  <si>
    <t>2025-08-08 13:42:46.611244</t>
  </si>
  <si>
    <t>(10.7170337, 78.7254572)</t>
  </si>
  <si>
    <t>https://firebasestorage.googleapis.com/v0/b/mindbrink-survey-production.appspot.com/o/audioFiles%2FAtznECuQc6klLPsRR6u2%2Fi7rHaGVsQtUuH9WIbNPBcYow6HH3%2F2025-08-08%2013%3A42%3A26.031673.m4a?alt=media&amp;token=7af6d2c3-d0d6-4071-8e31-bbb5b69a456f</t>
  </si>
  <si>
    <t>Mavala</t>
  </si>
  <si>
    <t>SClS0QuGxHy974HhETAx</t>
  </si>
  <si>
    <t>2025-08-08 14:59:42.158337</t>
  </si>
  <si>
    <t>(10.6969033, 78.72979)</t>
  </si>
  <si>
    <t>MPXH+4PP,,Mandaiyur,622515,Tamil Nadu,India.</t>
  </si>
  <si>
    <t>https://firebasestorage.googleapis.com/v0/b/mindbrink-survey-production.appspot.com/o/audioFiles%2FAtznECuQc6klLPsRR6u2%2Fio3eMuqyU5eWdOSV7NnjRG3eOnc2%2F2025-08-08%2014%3A59%3A36.876434.m4a?alt=media&amp;token=c1e73b55-66d0-4335-9b2b-ca9ca4b541ec</t>
  </si>
  <si>
    <t>mathi</t>
  </si>
  <si>
    <t>d9LbYqpM4QVE8suWEBQq</t>
  </si>
  <si>
    <t>2025-08-08 15:01:13.167897</t>
  </si>
  <si>
    <t>(10.6983943, 78.7300392)</t>
  </si>
  <si>
    <t>https://firebasestorage.googleapis.com/v0/b/mindbrink-survey-production.appspot.com/o/audioFiles%2FAtznECuQc6klLPsRR6u2%2Fi7rHaGVsQtUuH9WIbNPBcYow6HH3%2F2025-08-08%2015%3A00%3A59.211364.m4a?alt=media&amp;token=1bcf18e8-668b-4356-9d2d-6468e1df3ff1</t>
  </si>
  <si>
    <t>NcjGXI6g6gFvH9aNSeNY</t>
  </si>
  <si>
    <t>2025-08-08 15:14:27.807009</t>
  </si>
  <si>
    <t>(10.6982687, 78.7275821)</t>
  </si>
  <si>
    <t>Unnamed Road,,Pudukkottai,622515,Tamil Nadu,India.</t>
  </si>
  <si>
    <t>https://firebasestorage.googleapis.com/v0/b/mindbrink-survey-production.appspot.com/o/audioFiles%2FAtznECuQc6klLPsRR6u2%2Fi7rHaGVsQtUuH9WIbNPBcYow6HH3%2F2025-08-08%2015%3A14%3A11.283587.m4a?alt=media&amp;token=0345bc3c-63c4-4f08-a02c-edc3c23190d3</t>
  </si>
  <si>
    <t>Arulanadu</t>
  </si>
  <si>
    <t>TsoPqMCfd0qhi0lWFRHe</t>
  </si>
  <si>
    <t>2025-08-08 15:16:07.324554</t>
  </si>
  <si>
    <t>(10.6979761, 78.7275785)</t>
  </si>
  <si>
    <t>https://firebasestorage.googleapis.com/v0/b/mindbrink-survey-production.appspot.com/o/audioFiles%2FAtznECuQc6klLPsRR6u2%2Fio3eMuqyU5eWdOSV7NnjRG3eOnc2%2F2025-08-08%2015%3A14%3A56.674041.m4a?alt=media&amp;token=4989ed65-e802-4553-8090-20c167f75ca5</t>
  </si>
  <si>
    <t>puespavalli</t>
  </si>
  <si>
    <t>7YcFGyH6UHQu11agGazP</t>
  </si>
  <si>
    <t>2025-08-08 15:25:42.951750</t>
  </si>
  <si>
    <t>(10.6904933, 78.7334867)</t>
  </si>
  <si>
    <t>bus stop,,Sooriyur,622514,Tamil Nadu,India.</t>
  </si>
  <si>
    <t>https://firebasestorage.googleapis.com/v0/b/mindbrink-survey-production.appspot.com/o/audioFiles%2FAtznECuQc6klLPsRR6u2%2Fio3eMuqyU5eWdOSV7NnjRG3eOnc2%2F2025-08-08%2015%3A25%3A07.975227.m4a?alt=media&amp;token=88486c1e-84a1-456e-9818-d50bcfbb0455</t>
  </si>
  <si>
    <t>amusavali</t>
  </si>
  <si>
    <t>pUWLPSFDA1pAqV2JqkD1</t>
  </si>
  <si>
    <t>2025-08-08 15:29:36.880966</t>
  </si>
  <si>
    <t>(10.6982176, 78.7275103)</t>
  </si>
  <si>
    <t>https://firebasestorage.googleapis.com/v0/b/mindbrink-survey-production.appspot.com/o/audioFiles%2FAtznECuQc6klLPsRR6u2%2Fi7rHaGVsQtUuH9WIbNPBcYow6HH3%2F2025-08-08%2015%3A28%3A42.498989.m4a?alt=media&amp;token=ec9281a4-dc24-46a6-970f-d57a276b9dff</t>
  </si>
  <si>
    <t>Chinthmani</t>
  </si>
  <si>
    <t>JHn4pA4w8zyc1n4Z5ZkI</t>
  </si>
  <si>
    <t>2025-08-08 15:31:35.929245</t>
  </si>
  <si>
    <t>(10.6950483, 78.7249767)</t>
  </si>
  <si>
    <t>MPVG+V49,,Mathur,622515,Tamil Nadu,India.</t>
  </si>
  <si>
    <t>https://firebasestorage.googleapis.com/v0/b/mindbrink-survey-production.appspot.com/o/audioFiles%2FAtznECuQc6klLPsRR6u2%2Fio3eMuqyU5eWdOSV7NnjRG3eOnc2%2F2025-08-08%2015%3A30%3A52.339701.m4a?alt=media&amp;token=31ff60da-e683-441a-9c73-3826b4a561ea</t>
  </si>
  <si>
    <t>sridavi</t>
  </si>
  <si>
    <t>poemJun031nByNyEuA2X</t>
  </si>
  <si>
    <t>2025-08-08 15:41:08.744924</t>
  </si>
  <si>
    <t>(10.6979559, 78.727572)</t>
  </si>
  <si>
    <t>https://firebasestorage.googleapis.com/v0/b/mindbrink-survey-production.appspot.com/o/audioFiles%2FAtznECuQc6klLPsRR6u2%2Fi7rHaGVsQtUuH9WIbNPBcYow6HH3%2F2025-08-08%2015%3A40%3A29.975775.m4a?alt=media&amp;token=8a3fd318-2033-4104-8a97-1923b6602710</t>
  </si>
  <si>
    <t>manimagali</t>
  </si>
  <si>
    <t>pE0Tbgn0lMSneAV9qFS3</t>
  </si>
  <si>
    <t>2025-08-08 15:49:35.527633</t>
  </si>
  <si>
    <t>(10.6980465, 78.7277564)</t>
  </si>
  <si>
    <t>MPXH+78,,Kumara Mangalam Village,622515,Tamil Nadu,India.</t>
  </si>
  <si>
    <t>https://firebasestorage.googleapis.com/v0/b/mindbrink-survey-production.appspot.com/o/audioFiles%2FAtznECuQc6klLPsRR6u2%2Fi7rHaGVsQtUuH9WIbNPBcYow6HH3%2F2025-08-08%2015%3A49%3A08.714007.m4a?alt=media&amp;token=2afb731f-fd94-40fa-8185-b870fd42cbad</t>
  </si>
  <si>
    <t>roslin</t>
  </si>
  <si>
    <t>MEUWyouKsmFEzvvuV9ld</t>
  </si>
  <si>
    <t>2025-08-08 15:50:48.015564</t>
  </si>
  <si>
    <t>(10.6979316, 78.727735)</t>
  </si>
  <si>
    <t>https://firebasestorage.googleapis.com/v0/b/mindbrink-survey-production.appspot.com/o/audioFiles%2FAtznECuQc6klLPsRR6u2%2Fio3eMuqyU5eWdOSV7NnjRG3eOnc2%2F2025-08-08%2015%3A50%3A34.202793.m4a?alt=media&amp;token=deca57dc-6c91-4792-a1fc-a2ad52f47518</t>
  </si>
  <si>
    <t>irthyaraj</t>
  </si>
  <si>
    <t>Z7D7Lq4VNk5V0Uc98wTR</t>
  </si>
  <si>
    <t>2025-08-08 15:58:41.764363</t>
  </si>
  <si>
    <t>(10.6984141, 78.7279931)</t>
  </si>
  <si>
    <t>https://firebasestorage.googleapis.com/v0/b/mindbrink-survey-production.appspot.com/o/audioFiles%2FAtznECuQc6klLPsRR6u2%2Fi7rHaGVsQtUuH9WIbNPBcYow6HH3%2F2025-08-08%2015%3A58%3A05.548539.m4a?alt=media&amp;token=703db356-6484-4764-a62e-0bffdcf7f5ba</t>
  </si>
  <si>
    <t>Ramasami</t>
  </si>
  <si>
    <t>ejuYSqbaH3xJCD7ExKfx</t>
  </si>
  <si>
    <t>2025-08-08 16:01:53.512185</t>
  </si>
  <si>
    <t>(10.6984167, 78.7280983)</t>
  </si>
  <si>
    <t>https://firebasestorage.googleapis.com/v0/b/mindbrink-survey-production.appspot.com/o/audioFiles%2FAtznECuQc6klLPsRR6u2%2Fio3eMuqyU5eWdOSV7NnjRG3eOnc2%2F2025-08-08%2016%3A01%3A43.765181.m4a?alt=media&amp;token=215b072f-7ae1-4146-afb0-db4c3a29e670</t>
  </si>
  <si>
    <t>rekan</t>
  </si>
  <si>
    <t>ZnS35134biKu0tDvdUmS</t>
  </si>
  <si>
    <t>2025-08-08 16:09:58.605365</t>
  </si>
  <si>
    <t>(10.6979417, 78.7282667)</t>
  </si>
  <si>
    <t>https://firebasestorage.googleapis.com/v0/b/mindbrink-survey-production.appspot.com/o/audioFiles%2FAtznECuQc6klLPsRR6u2%2Fio3eMuqyU5eWdOSV7NnjRG3eOnc2%2F2025-08-08%2016%3A09%3A50.278629.m4a?alt=media&amp;token=cc5cc970-61a2-4758-9b28-b9b8d13e6bcc</t>
  </si>
  <si>
    <t>uyQxCKqnOABhPr1TFIY7</t>
  </si>
  <si>
    <t>2025-08-08 16:13:04.317703</t>
  </si>
  <si>
    <t>(10.698049, 78.7281471)</t>
  </si>
  <si>
    <t>https://firebasestorage.googleapis.com/v0/b/mindbrink-survey-production.appspot.com/o/audioFiles%2FAtznECuQc6klLPsRR6u2%2Fi7rHaGVsQtUuH9WIbNPBcYow6HH3%2F2025-08-08%2016%3A12%3A43.812003.m4a?alt=media&amp;token=f895e2c6-92a1-4029-8a36-5cbfdd744a54</t>
  </si>
  <si>
    <t>Balraj</t>
  </si>
  <si>
    <t>G6Wy5i6KnOlRzKe7PN5u</t>
  </si>
  <si>
    <t>2025-08-08 16:20:04.872206</t>
  </si>
  <si>
    <t>(10.6975684, 78.7281154)</t>
  </si>
  <si>
    <t>https://firebasestorage.googleapis.com/v0/b/mindbrink-survey-production.appspot.com/o/audioFiles%2FAtznECuQc6klLPsRR6u2%2Fio3eMuqyU5eWdOSV7NnjRG3eOnc2%2F2025-08-08%2016%3A19%3A32.778526.m4a?alt=media&amp;token=1666461d-ad31-4840-97d8-9bda31ea23f6</t>
  </si>
  <si>
    <t>abirami</t>
  </si>
  <si>
    <t>9T8RVQJga1MxXFGCnmA8</t>
  </si>
  <si>
    <t>2025-08-08 16:20:40.851606</t>
  </si>
  <si>
    <t>(10.6976744, 78.7279968)</t>
  </si>
  <si>
    <t>https://firebasestorage.googleapis.com/v0/b/mindbrink-survey-production.appspot.com/o/audioFiles%2FAtznECuQc6klLPsRR6u2%2Fi7rHaGVsQtUuH9WIbNPBcYow6HH3%2F2025-08-08%2016%3A20%3A30.151977.m4a?alt=media&amp;token=871f237b-7485-49e4-b1e9-a39a177aebf1</t>
  </si>
  <si>
    <t>Ragasami</t>
  </si>
  <si>
    <t>gSj5G7UsZ03ePnXiT67D</t>
  </si>
  <si>
    <t>2025-08-08 16:27:27.986921</t>
  </si>
  <si>
    <t>(10.6975695, 78.7281127)</t>
  </si>
  <si>
    <t>https://firebasestorage.googleapis.com/v0/b/mindbrink-survey-production.appspot.com/o/audioFiles%2FAtznECuQc6klLPsRR6u2%2Fio3eMuqyU5eWdOSV7NnjRG3eOnc2%2F2025-08-08%2016%3A27%3A09.365826.m4a?alt=media&amp;token=46925c69-6b43-44fb-80a4-a724b67b769f</t>
  </si>
  <si>
    <t>yojana</t>
  </si>
  <si>
    <t>s3j1fHfPsF7qYUkEDOhP</t>
  </si>
  <si>
    <t>2025-08-08 16:27:45.043574</t>
  </si>
  <si>
    <t>(10.6975497, 78.7280512)</t>
  </si>
  <si>
    <t>https://firebasestorage.googleapis.com/v0/b/mindbrink-survey-production.appspot.com/o/audioFiles%2FAtznECuQc6klLPsRR6u2%2Fi7rHaGVsQtUuH9WIbNPBcYow6HH3%2F2025-08-08%2016%3A27%3A33.345951.m4a?alt=media&amp;token=f18ada9e-87bb-4d1e-9cac-379c7f9b68dd</t>
  </si>
  <si>
    <t>vc. kamachi</t>
  </si>
  <si>
    <t>zVBEvsUEm2s3VJ4RAAAA</t>
  </si>
  <si>
    <t>2025-08-08 16:35:36.566301</t>
  </si>
  <si>
    <t>(10.6975351, 78.7278994)</t>
  </si>
  <si>
    <t>https://firebasestorage.googleapis.com/v0/b/mindbrink-survey-production.appspot.com/o/audioFiles%2FAtznECuQc6klLPsRR6u2%2Fio3eMuqyU5eWdOSV7NnjRG3eOnc2%2F2025-08-08%2016%3A35%3A13.407603.m4a?alt=media&amp;token=c901d0fb-7238-4b6c-a0d4-2f776c36342a</t>
  </si>
  <si>
    <t>anbazhagan</t>
  </si>
  <si>
    <t>tSARiAzh65ZT6Io2KA8S</t>
  </si>
  <si>
    <t>2025-08-08 16:35:57.267156</t>
  </si>
  <si>
    <t>(10.6974172, 78.7280396)</t>
  </si>
  <si>
    <t>https://firebasestorage.googleapis.com/v0/b/mindbrink-survey-production.appspot.com/o/audioFiles%2FAtznECuQc6klLPsRR6u2%2Fi7rHaGVsQtUuH9WIbNPBcYow6HH3%2F2025-08-08%2016%3A35%3A43.241701.m4a?alt=media&amp;token=95a7f318-4db0-48cb-be11-e278f2b4b321</t>
  </si>
  <si>
    <t>Ulakye</t>
  </si>
  <si>
    <t>PlNZJkU4qyTVXbZ954r4</t>
  </si>
  <si>
    <t>2025-08-08 16:45:22.262617</t>
  </si>
  <si>
    <t>(10.6968566, 78.7279822)</t>
  </si>
  <si>
    <t>Unnamed Road,,Mathur,622515,Tamil Nadu,India.</t>
  </si>
  <si>
    <t>https://firebasestorage.googleapis.com/v0/b/mindbrink-survey-production.appspot.com/o/audioFiles%2FAtznECuQc6klLPsRR6u2%2Fi7rHaGVsQtUuH9WIbNPBcYow6HH3%2F2025-08-08%2016%3A45%3A15.005987.m4a?alt=media&amp;token=5fdf4396-2106-4bc6-9e2d-09caae9d880a</t>
  </si>
  <si>
    <t>9QDr1hn6JZEOWITusdbm</t>
  </si>
  <si>
    <t>2025-08-08 16:47:46.321016</t>
  </si>
  <si>
    <t>(10.6970984, 78.7283249)</t>
  </si>
  <si>
    <t>https://firebasestorage.googleapis.com/v0/b/mindbrink-survey-production.appspot.com/o/audioFiles%2FAtznECuQc6klLPsRR6u2%2Fio3eMuqyU5eWdOSV7NnjRG3eOnc2%2F2025-08-08%2016%3A47%3A35.063524.m4a?alt=media&amp;token=1d340cca-6d8d-40d5-840b-b45344afbbd5</t>
  </si>
  <si>
    <t>suja</t>
  </si>
  <si>
    <t>r5Bu2je1XfaRJqsVXJ7m</t>
  </si>
  <si>
    <t>2025-08-08 16:59:31.520596</t>
  </si>
  <si>
    <t>(10.6979812, 78.7282815)</t>
  </si>
  <si>
    <t>https://firebasestorage.googleapis.com/v0/b/mindbrink-survey-production.appspot.com/o/audioFiles%2FAtznECuQc6klLPsRR6u2%2Fio3eMuqyU5eWdOSV7NnjRG3eOnc2%2F2025-08-08%2016%3A59%3A24.163858.m4a?alt=media&amp;token=94adb0b1-2900-44d8-8059-0d6f7282c442</t>
  </si>
  <si>
    <t>armukam</t>
  </si>
  <si>
    <t>RZwoph5mMhbjmPvBYa0h</t>
  </si>
  <si>
    <t>2025-08-08 16:59:45.267231</t>
  </si>
  <si>
    <t>(10.6976424, 78.7280539)</t>
  </si>
  <si>
    <t>https://firebasestorage.googleapis.com/v0/b/mindbrink-survey-production.appspot.com/o/audioFiles%2FAtznECuQc6klLPsRR6u2%2Fi7rHaGVsQtUuH9WIbNPBcYow6HH3%2F2025-08-08%2016%3A59%3A38.019543.m4a?alt=media&amp;token=096288e5-b68d-4075-ac89-196192ed453b</t>
  </si>
  <si>
    <t>All</t>
  </si>
  <si>
    <t>Other Issues</t>
  </si>
  <si>
    <t>ADMK</t>
  </si>
  <si>
    <t>Count</t>
  </si>
  <si>
    <t>%</t>
  </si>
  <si>
    <t>TBT</t>
  </si>
  <si>
    <t>Gender Factor</t>
  </si>
  <si>
    <t>Age Factor</t>
  </si>
  <si>
    <t>Age &amp; Gender Factor</t>
  </si>
  <si>
    <t>2021 Ae Factor</t>
  </si>
  <si>
    <t>Caste Factor</t>
  </si>
  <si>
    <t>Multi Factor</t>
  </si>
  <si>
    <t>Factor</t>
  </si>
  <si>
    <t>Age</t>
  </si>
  <si>
    <t>2021 Ae</t>
  </si>
  <si>
    <t>Gender</t>
  </si>
  <si>
    <t>Raw %</t>
  </si>
  <si>
    <t>Age &amp; Gender</t>
  </si>
  <si>
    <t>Didn’t Vote/ Rember</t>
  </si>
  <si>
    <t>AIADMK Alliance</t>
  </si>
  <si>
    <t>DMK Alliance</t>
  </si>
  <si>
    <t>Anbumani Ramadoss (PMK)</t>
  </si>
  <si>
    <t>EPS (AIADMK)</t>
  </si>
  <si>
    <t>Seeman (NTK)</t>
  </si>
  <si>
    <t xml:space="preserve">Premalatha Vijayakanth (DMDK) </t>
  </si>
  <si>
    <t>M.K. Stalin (DMK)</t>
  </si>
  <si>
    <t xml:space="preserve"> Vijay (TVK)</t>
  </si>
  <si>
    <t>Vijays Impact</t>
  </si>
  <si>
    <t>Anti incumbency and Change factor</t>
  </si>
  <si>
    <t>Not Sure</t>
  </si>
  <si>
    <t>Anti incumbency and Cm Preference</t>
  </si>
  <si>
    <t>Anti incumbency And Perceived Winner</t>
  </si>
  <si>
    <t>Yes, I will shift my vote to the TVK alliance</t>
  </si>
  <si>
    <t>No, I will not vote for the alliance</t>
  </si>
  <si>
    <t>Not sure / Depends on candidate</t>
  </si>
  <si>
    <t>TVK in Allaince Support/Shift in Voters</t>
  </si>
  <si>
    <t>Multi Facto</t>
  </si>
  <si>
    <t>Dummy</t>
  </si>
  <si>
    <t>Multi Factor 2</t>
  </si>
  <si>
    <t>Sum of Multi Factor 2</t>
  </si>
  <si>
    <t>Age-Gender &amp; 21 AeFactor</t>
  </si>
  <si>
    <t>2021 Ae and Caste</t>
  </si>
  <si>
    <t xml:space="preserve">Take From others </t>
  </si>
  <si>
    <t>Overall</t>
  </si>
  <si>
    <t>25-27</t>
  </si>
  <si>
    <t>Distrbute remaing to DMK and TVK</t>
  </si>
  <si>
    <t>2021 Change Some From Dmk to AIADMK</t>
  </si>
  <si>
    <t>increase to 40%</t>
  </si>
  <si>
    <t>Do you believe Vijay’s political entry will significantly impact the 2026 elections?</t>
  </si>
  <si>
    <t xml:space="preserve">No: Both DMK &amp; AIADMK alliances will not break up </t>
  </si>
  <si>
    <t>Yes: Both DMK &amp; AIADMK alliances will break up</t>
  </si>
  <si>
    <t>Yes: DMK Alliance will break up</t>
  </si>
  <si>
    <t>Yes: AIADMK alliance will break up</t>
  </si>
  <si>
    <t>INC+VCK+Communist</t>
  </si>
  <si>
    <t>Contest Independently</t>
  </si>
  <si>
    <t>Gov Change</t>
  </si>
  <si>
    <t>Tvk Performance</t>
  </si>
  <si>
    <t>TVK Social issues</t>
  </si>
  <si>
    <t>Cm</t>
  </si>
  <si>
    <t>Satisfactory</t>
  </si>
  <si>
    <t>Needs improvement</t>
  </si>
  <si>
    <t>Unsatisfactory</t>
  </si>
  <si>
    <t>TVK Differnce female to male</t>
  </si>
  <si>
    <t xml:space="preserve"> Yes</t>
  </si>
  <si>
    <t xml:space="preserve">Need clarity wether to increase are not </t>
  </si>
  <si>
    <t>Needs more momentum</t>
  </si>
  <si>
    <t>Adequate</t>
  </si>
  <si>
    <t>Inadequate</t>
  </si>
  <si>
    <t>Not effective</t>
  </si>
  <si>
    <t>AIADMK + BJP</t>
  </si>
  <si>
    <t xml:space="preserve"> INC</t>
  </si>
  <si>
    <t>DMK+INC</t>
  </si>
  <si>
    <t xml:space="preserve"> DMDK</t>
  </si>
  <si>
    <t xml:space="preserve"> PMK</t>
  </si>
  <si>
    <t>Alcohol/Drug abuse</t>
  </si>
  <si>
    <t>Unemployment</t>
  </si>
  <si>
    <t>Law and order</t>
  </si>
  <si>
    <t>Agricultural crisis</t>
  </si>
  <si>
    <t>Caste discrimination</t>
  </si>
  <si>
    <t xml:space="preserve"> Corruption</t>
  </si>
  <si>
    <t>Infrastructure development</t>
  </si>
  <si>
    <t>34-35</t>
  </si>
  <si>
    <t>60+ female</t>
  </si>
  <si>
    <t>from othrs</t>
  </si>
  <si>
    <t>increase from others for didn’t vote more than others</t>
  </si>
  <si>
    <t>40-44%</t>
  </si>
  <si>
    <t>Group1</t>
  </si>
  <si>
    <t>Corruption</t>
  </si>
  <si>
    <t>(10.706784, 78.721641)</t>
  </si>
  <si>
    <t>(10.706165, 78.724187)</t>
  </si>
  <si>
    <t>(10.708915, 78.723377)</t>
  </si>
  <si>
    <t>(10.71053, 78.71977)</t>
  </si>
  <si>
    <t>(10.713177, 78.719395)</t>
  </si>
  <si>
    <t>(10.71419, 78.718892)</t>
  </si>
  <si>
    <t>(10.714435, 78.721436)</t>
  </si>
  <si>
    <t>(10.713941, 78.723112)</t>
  </si>
  <si>
    <t>(10.71362, 78.723751)</t>
  </si>
  <si>
    <t>(10.715033, 78.722346)</t>
  </si>
  <si>
    <t>(10.711974, 78.722484)</t>
  </si>
  <si>
    <t>(10.711206, 78.724074)</t>
  </si>
  <si>
    <t>(10.709681, 78.72363)</t>
  </si>
  <si>
    <t>(10.71066, 78.724741)</t>
  </si>
  <si>
    <t>(10.711251, 78.722332)</t>
  </si>
  <si>
    <t>(10.707404, 78.724452)</t>
  </si>
  <si>
    <t>(10.706785, 78.721642)</t>
  </si>
  <si>
    <t>(10.706167, 78.724189)</t>
  </si>
  <si>
    <t>(10.708919, 78.723381)</t>
  </si>
  <si>
    <t>(10.710536, 78.719776)</t>
  </si>
  <si>
    <t>(10.713178, 78.719396)</t>
  </si>
  <si>
    <t>(10.714191, 78.718893)</t>
  </si>
  <si>
    <t>(10.714437, 78.721438)</t>
  </si>
  <si>
    <t>(10.713945, 78.723116)</t>
  </si>
  <si>
    <t>(10.713626, 78.723757)</t>
  </si>
  <si>
    <t>(10.715034, 78.722347)</t>
  </si>
  <si>
    <t>(10.711976, 78.722486)</t>
  </si>
  <si>
    <t>(10.71121, 78.724078)</t>
  </si>
  <si>
    <t>(10.709687, 78.723636)</t>
  </si>
  <si>
    <t>(10.710661, 78.724742)</t>
  </si>
  <si>
    <t>(10.711253, 78.722334)</t>
  </si>
  <si>
    <t>(10.707408, 78.724456)</t>
  </si>
  <si>
    <t>(10.713947, 78.723118)</t>
  </si>
  <si>
    <t>(10.713621, 78.723752)</t>
  </si>
  <si>
    <t>(10.715035, 78.722348)</t>
  </si>
  <si>
    <t>(10.711978, 78.722488)</t>
  </si>
  <si>
    <t>(10.711212, 78.72408)</t>
  </si>
  <si>
    <t>(10.709682, 78.723631)</t>
  </si>
  <si>
    <t>(10.710662, 78.724743)</t>
  </si>
  <si>
    <t>(10.711255, 78.722336)</t>
  </si>
  <si>
    <t>(10.70741, 78.724458)</t>
  </si>
  <si>
    <t>(10.6969043, 78.729791)</t>
  </si>
  <si>
    <t>(10.6983963, 78.7300412)</t>
  </si>
  <si>
    <t>(10.6982727, 78.7275861)</t>
  </si>
  <si>
    <t>(10.6979821, 78.7275845)</t>
  </si>
  <si>
    <t>(10.6904943, 78.7334877)</t>
  </si>
  <si>
    <t>(10.6982186, 78.7275113)</t>
  </si>
  <si>
    <t>(10.6950503, 78.7249787)</t>
  </si>
  <si>
    <t>(10.6979599, 78.727576)</t>
  </si>
  <si>
    <t>(10.6980525, 78.7277624)</t>
  </si>
  <si>
    <t>(10.6979326, 78.727736)</t>
  </si>
  <si>
    <t>(10.6984161, 78.7279951)</t>
  </si>
  <si>
    <t>(10.6984207, 78.7281023)</t>
  </si>
  <si>
    <t>(10.6979477, 78.7282727)</t>
  </si>
  <si>
    <t>(10.69805, 78.7281481)</t>
  </si>
  <si>
    <t>(10.6975704, 78.7281174)</t>
  </si>
  <si>
    <t>(10.6976784, 78.7280008)</t>
  </si>
  <si>
    <t>(10.6975755, 78.7281187)</t>
  </si>
  <si>
    <t>(10.6975507, 78.7280522)</t>
  </si>
  <si>
    <t>(10.6975371, 78.7279014)</t>
  </si>
  <si>
    <t>(10.6974212, 78.7280436)</t>
  </si>
  <si>
    <t>(10.6968626, 78.7279882)</t>
  </si>
  <si>
    <t>(10.6970994, 78.7283259)</t>
  </si>
  <si>
    <t>(10.6979832, 78.7282835)</t>
  </si>
  <si>
    <t>(10.6976464, 78.7280579)</t>
  </si>
  <si>
    <t>(10.6098827, 78.4698993)</t>
  </si>
  <si>
    <t>(10.609972, 78.4696203)</t>
  </si>
  <si>
    <t>(10.6097323, 78.4695707)</t>
  </si>
  <si>
    <t>(10.6101243, 78.468591)</t>
  </si>
  <si>
    <t>(10.6059398, 78.4702182)</t>
  </si>
  <si>
    <t>(10.6101343, 78.4702093)</t>
  </si>
  <si>
    <t>(10.6101587, 78.4703037)</t>
  </si>
  <si>
    <t>(10.6102495, 78.4699979)</t>
  </si>
  <si>
    <t>(10.6099393, 78.4719277)</t>
  </si>
  <si>
    <t>(10.6099068, 78.4711236)</t>
  </si>
  <si>
    <t>(10.6100587, 78.4713703)</t>
  </si>
  <si>
    <t>(10.610009, 78.4711757)</t>
  </si>
  <si>
    <t>(10.6029825, 78.4565507)</t>
  </si>
  <si>
    <t>(10.6054143, 78.4712893)</t>
  </si>
  <si>
    <t>(10.6057739, 78.4708436)</t>
  </si>
  <si>
    <t>(10.6052528, 78.4704865)</t>
  </si>
  <si>
    <t>(10.574239, 78.514225)</t>
  </si>
  <si>
    <t>(10.574348, 78.514623)</t>
  </si>
  <si>
    <t>(10.574535, 78.514459)</t>
  </si>
  <si>
    <t>(10.574582, 78.515266)</t>
  </si>
  <si>
    <t>(10.574099, 78.515452)</t>
  </si>
  <si>
    <t>(10.57593, 78.514507)</t>
  </si>
  <si>
    <t>(10.575467, 78.51437)</t>
  </si>
  <si>
    <t>(10.575617, 78.515456)</t>
  </si>
  <si>
    <t>(10.574942, 78.51632)</t>
  </si>
  <si>
    <t>(10.575226, 78.516726)</t>
  </si>
  <si>
    <t>(10.574243, 78.514229)</t>
  </si>
  <si>
    <t>(10.574354, 78.514629)</t>
  </si>
  <si>
    <t>(10.574536, 78.51446)</t>
  </si>
  <si>
    <t>(10.574584, 78.515268)</t>
  </si>
  <si>
    <t>(10.574103, 78.515456)</t>
  </si>
  <si>
    <t>(10.575936, 78.514513)</t>
  </si>
  <si>
    <t>(10.575468, 78.514371)</t>
  </si>
  <si>
    <t>(10.575619, 78.515458)</t>
  </si>
  <si>
    <t>(10.574946, 78.516324)</t>
  </si>
  <si>
    <t>(10.575232, 78.516732)</t>
  </si>
  <si>
    <t>(10.57424, 78.514226)</t>
  </si>
  <si>
    <t>(10.574349, 78.514624)</t>
  </si>
  <si>
    <t>(10.574537, 78.514461)</t>
  </si>
  <si>
    <t>(10.574586, 78.51527)</t>
  </si>
  <si>
    <t>(10.574105, 78.515458)</t>
  </si>
  <si>
    <t>(10.575931, 78.514508)</t>
  </si>
  <si>
    <t>(10.575469, 78.514372)</t>
  </si>
  <si>
    <t>(10.575621, 78.51546)</t>
  </si>
  <si>
    <t>(10.574948, 78.516326)</t>
  </si>
  <si>
    <t>(10.575227, 78.516727)</t>
  </si>
  <si>
    <t>(10.574245, 78.514231)</t>
  </si>
  <si>
    <t>(10.574358, 78.514633)</t>
  </si>
  <si>
    <t>(10.574542, 78.514466)</t>
  </si>
  <si>
    <t>(10.574585, 78.515269)</t>
  </si>
  <si>
    <t>(10.57594, 78.514517)</t>
  </si>
  <si>
    <t>(10.575474, 78.514377)</t>
  </si>
  <si>
    <t>(10.57562, 78.515459)</t>
  </si>
  <si>
    <t>(10.575236, 78.516736)</t>
  </si>
  <si>
    <t>(10.570791, 78.566992)</t>
  </si>
  <si>
    <t>(10.569886, 78.567243)</t>
  </si>
  <si>
    <t>(10.570522, 78.567108)</t>
  </si>
  <si>
    <t>(10.569342, 78.56697)</t>
  </si>
  <si>
    <t>(10.570348, 78.56681)</t>
  </si>
  <si>
    <t>(10.57149, 78.566771)</t>
  </si>
  <si>
    <t>(10.570795, 78.566996)</t>
  </si>
  <si>
    <t>(10.569892, 78.567249)</t>
  </si>
  <si>
    <t>(10.570523, 78.567109)</t>
  </si>
  <si>
    <t>(10.569344, 78.566972)</t>
  </si>
  <si>
    <t>(10.570352, 78.566814)</t>
  </si>
  <si>
    <t>(10.571496, 78.566777)</t>
  </si>
  <si>
    <t>(10.570792, 78.566993)</t>
  </si>
  <si>
    <t>(10.569888, 78.567245)</t>
  </si>
  <si>
    <t>(10.570526, 78.567112)</t>
  </si>
  <si>
    <t>(10.569348, 78.566976)</t>
  </si>
  <si>
    <t>(10.570349, 78.566811)</t>
  </si>
  <si>
    <t>(10.571492, 78.566773)</t>
  </si>
  <si>
    <t>(10.570799, 78.567)</t>
  </si>
  <si>
    <t>(10.569898, 78.567255)</t>
  </si>
  <si>
    <t>(10.570524, 78.56711)</t>
  </si>
  <si>
    <t>(10.569345, 78.566973)</t>
  </si>
  <si>
    <t>(10.570354, 78.566816)</t>
  </si>
  <si>
    <t>(10.5715, 78.566781)</t>
  </si>
  <si>
    <t>(10.570797, 78.566998)</t>
  </si>
  <si>
    <t>(10.569887, 78.567244)</t>
  </si>
  <si>
    <t>(10.569346, 78.566974)</t>
  </si>
  <si>
    <t>(10.571491, 78.566772)</t>
  </si>
  <si>
    <t>(10.569896, 78.567253)</t>
  </si>
  <si>
    <t>(10.570529, 78.567115)</t>
  </si>
  <si>
    <t>(10.570798, 78.566999)</t>
  </si>
  <si>
    <t>(10.569889, 78.567246)</t>
  </si>
  <si>
    <t>(10.570528, 78.567114)</t>
  </si>
  <si>
    <t>(10.569352, 78.56698)</t>
  </si>
  <si>
    <t>(10.570355, 78.566817)</t>
  </si>
  <si>
    <t>(10.571493, 78.566774)</t>
  </si>
  <si>
    <t>(10.570801, 78.567002)</t>
  </si>
  <si>
    <t>(10.569902, 78.567259)</t>
  </si>
  <si>
    <t>(10.57053, 78.567116)</t>
  </si>
  <si>
    <t>(10.571502, 78.566783)</t>
  </si>
  <si>
    <t>(10.6098867, 78.4699033)</t>
  </si>
  <si>
    <t>(10.609978, 78.4696263)</t>
  </si>
  <si>
    <t>(10.6097333, 78.4695717)</t>
  </si>
  <si>
    <t>(10.6101263, 78.468593)</t>
  </si>
  <si>
    <t>(10.6059438, 78.4702222)</t>
  </si>
  <si>
    <t>(10.6101403, 78.4702153)</t>
  </si>
  <si>
    <t>(10.6101597, 78.4703047)</t>
  </si>
  <si>
    <t>(10.6102515, 78.4699999)</t>
  </si>
  <si>
    <t>(10.6099433, 78.4719317)</t>
  </si>
  <si>
    <t>(10.6099128, 78.4711296)</t>
  </si>
  <si>
    <t>(10.6100597, 78.4713713)</t>
  </si>
  <si>
    <t>(10.610011, 78.4711777)</t>
  </si>
  <si>
    <t>(10.6029865, 78.4565547)</t>
  </si>
  <si>
    <t>(10.6054203, 78.4712953)</t>
  </si>
  <si>
    <t>(10.510927, 78.616897)</t>
  </si>
  <si>
    <t>(10.510123, 78.618535)</t>
  </si>
  <si>
    <t>(10.511393, 78.618491)</t>
  </si>
  <si>
    <t>(10.513155, 78.618053)</t>
  </si>
  <si>
    <t>(10.511032, 78.62301)</t>
  </si>
  <si>
    <t>(10.511943, 78.622358)</t>
  </si>
  <si>
    <t>(10.507145, 78.61917)</t>
  </si>
  <si>
    <t>(10.517756, 78.620832)</t>
  </si>
  <si>
    <t>(10.514664, 78.622271)</t>
  </si>
  <si>
    <t>(10.513778, 78.617544)</t>
  </si>
  <si>
    <t>(10.514348, 78.622526)</t>
  </si>
  <si>
    <t>(10.514688, 78.626037)</t>
  </si>
  <si>
    <t>(10.516234, 78.622163)</t>
  </si>
  <si>
    <t>(10.516403, 78.615204)</t>
  </si>
  <si>
    <t>(10.513395, 78.62045)</t>
  </si>
  <si>
    <t>(10.511716, 78.618602)</t>
  </si>
  <si>
    <t>(10.515148, 78.627196)</t>
  </si>
  <si>
    <t>(10.510929, 78.616899)</t>
  </si>
  <si>
    <t>(10.510127, 78.618539)</t>
  </si>
  <si>
    <t>(10.511399, 78.618497)</t>
  </si>
  <si>
    <t>(10.513156, 78.618054)</t>
  </si>
  <si>
    <t>(10.511033, 78.623011)</t>
  </si>
  <si>
    <t>(10.511945, 78.62236)</t>
  </si>
  <si>
    <t>(10.507149, 78.619174)</t>
  </si>
  <si>
    <t>(10.517762, 78.620838)</t>
  </si>
  <si>
    <t>(10.514665, 78.622272)</t>
  </si>
  <si>
    <t>(10.51378, 78.617546)</t>
  </si>
  <si>
    <t>(10.514352, 78.62253)</t>
  </si>
  <si>
    <t>(10.514694, 78.626043)</t>
  </si>
  <si>
    <t>(10.516235, 78.622164)</t>
  </si>
  <si>
    <t>(10.516405, 78.615206)</t>
  </si>
  <si>
    <t>(10.513399, 78.620454)</t>
  </si>
  <si>
    <t>(10.511722, 78.618608)</t>
  </si>
  <si>
    <t>(10.515149, 78.627197)</t>
  </si>
  <si>
    <t>(10.502269, 78.526271)</t>
  </si>
  <si>
    <t>(10.501718, 78.526591)</t>
  </si>
  <si>
    <t>(10.50131, 78.526919)</t>
  </si>
  <si>
    <t>(10.502327, 78.526853)</t>
  </si>
  <si>
    <t>(10.503053, 78.525869)</t>
  </si>
  <si>
    <t>(10.502658, 78.525976)</t>
  </si>
  <si>
    <t>(10.503608, 78.525614)</t>
  </si>
  <si>
    <t>(10.503916, 78.526405)</t>
  </si>
  <si>
    <t>(10.503918, 78.525627)</t>
  </si>
  <si>
    <t>(10.502271, 78.526273)</t>
  </si>
  <si>
    <t>(10.501722, 78.526595)</t>
  </si>
  <si>
    <t>(10.501316, 78.526925)</t>
  </si>
  <si>
    <t>(10.502328, 78.526854)</t>
  </si>
  <si>
    <t>(10.503055, 78.525871)</t>
  </si>
  <si>
    <t>(10.502662, 78.52598)</t>
  </si>
  <si>
    <t>(10.503614, 78.52562)</t>
  </si>
  <si>
    <t>(10.503917, 78.526406)</t>
  </si>
  <si>
    <t>(10.50392, 78.525629)</t>
  </si>
  <si>
    <t>(10.502273, 78.526275)</t>
  </si>
  <si>
    <t>(10.501724, 78.526597)</t>
  </si>
  <si>
    <t>(10.501311, 78.52692)</t>
  </si>
  <si>
    <t>(10.502275, 78.526277)</t>
  </si>
  <si>
    <t>(10.501728, 78.526601)</t>
  </si>
  <si>
    <t>(10.501317, 78.526926)</t>
  </si>
  <si>
    <t>(10.50233, 78.526856)</t>
  </si>
  <si>
    <t>(10.503059, 78.525875)</t>
  </si>
  <si>
    <t>(10.502668, 78.525986)</t>
  </si>
  <si>
    <t>(10.503615, 78.525621)</t>
  </si>
  <si>
    <t>(10.503919, 78.526408)</t>
  </si>
  <si>
    <t>(10.503924, 78.525633)</t>
  </si>
  <si>
    <t>(10.455164, 78.67945)</t>
  </si>
  <si>
    <t>(10.453854, 78.680014)</t>
  </si>
  <si>
    <t>(10.453279, 78.6785)</t>
  </si>
  <si>
    <t>(10.453341, 78.677099)</t>
  </si>
  <si>
    <t>(10.452818, 78.680529)</t>
  </si>
  <si>
    <t>(10.451697, 78.678584)</t>
  </si>
  <si>
    <t>(10.453772, 78.68086)</t>
  </si>
  <si>
    <t>(10.4547, 78.679919)</t>
  </si>
  <si>
    <t>(10.45456, 78.676931)</t>
  </si>
  <si>
    <t>(10.456059, 78.678434)</t>
  </si>
  <si>
    <t>(10.453858, 78.680018)</t>
  </si>
  <si>
    <t>(10.453285, 78.678506)</t>
  </si>
  <si>
    <t>(10.453342, 78.6771)</t>
  </si>
  <si>
    <t>(10.45282, 78.680531)</t>
  </si>
  <si>
    <t>(10.451701, 78.678588)</t>
  </si>
  <si>
    <t>(10.453778, 78.680866)</t>
  </si>
  <si>
    <t>(10.454701, 78.67992)</t>
  </si>
  <si>
    <t>(10.454562, 78.676933)</t>
  </si>
  <si>
    <t>(10.455168, 78.679454)</t>
  </si>
  <si>
    <t>(10.45386, 78.68002)</t>
  </si>
  <si>
    <t>(10.45328, 78.678501)</t>
  </si>
  <si>
    <t>(10.45517, 78.679456)</t>
  </si>
  <si>
    <t>(10.453864, 78.680024)</t>
  </si>
  <si>
    <t>(10.453286, 78.678507)</t>
  </si>
  <si>
    <t>(10.453344, 78.677102)</t>
  </si>
  <si>
    <t>(10.452824, 78.680535)</t>
  </si>
  <si>
    <t>(10.451707, 78.678594)</t>
  </si>
  <si>
    <t>(10.453779, 78.680867)</t>
  </si>
  <si>
    <t>(10.454703, 78.679922)</t>
  </si>
  <si>
    <t>(10.454566, 78.676937)</t>
  </si>
  <si>
    <t>(10.456065, 78.67844)</t>
  </si>
  <si>
    <t>(10.45606, 78.678435)</t>
  </si>
  <si>
    <t>(10.520914, 78.512652)</t>
  </si>
  <si>
    <t>(10.520654, 78.512729)</t>
  </si>
  <si>
    <t>(10.520932, 78.513323)</t>
  </si>
  <si>
    <t>(10.521318, 78.51364)</t>
  </si>
  <si>
    <t>(10.521254, 78.511674)</t>
  </si>
  <si>
    <t>(10.517002, 78.504326)</t>
  </si>
  <si>
    <t>(10.517721, 78.504366)</t>
  </si>
  <si>
    <t>(10.518938, 78.506904)</t>
  </si>
  <si>
    <t>(10.51858, 78.50721)</t>
  </si>
  <si>
    <t>(10.521178, 78.513276)</t>
  </si>
  <si>
    <t>(10.520918, 78.512656)</t>
  </si>
  <si>
    <t>(10.52066, 78.512735)</t>
  </si>
  <si>
    <t>(10.520933, 78.513324)</t>
  </si>
  <si>
    <t>(10.52132, 78.513642)</t>
  </si>
  <si>
    <t>(10.521258, 78.511678)</t>
  </si>
  <si>
    <t>(10.517008, 78.504332)</t>
  </si>
  <si>
    <t>(10.517722, 78.504367)</t>
  </si>
  <si>
    <t>(10.51894, 78.506906)</t>
  </si>
  <si>
    <t>(10.518584, 78.507214)</t>
  </si>
  <si>
    <t>(10.521184, 78.513282)</t>
  </si>
  <si>
    <t>(10.520915, 78.512653)</t>
  </si>
  <si>
    <t>(10.520655, 78.51273)</t>
  </si>
  <si>
    <t>(10.520934, 78.513325)</t>
  </si>
  <si>
    <t>(10.521322, 78.513644)</t>
  </si>
  <si>
    <t>(10.52126, 78.51168)</t>
  </si>
  <si>
    <t>(10.517003, 78.504327)</t>
  </si>
  <si>
    <t>(10.517723, 78.504368)</t>
  </si>
  <si>
    <t>(10.518942, 78.506908)</t>
  </si>
  <si>
    <t>(10.518586, 78.507216)</t>
  </si>
  <si>
    <t>(10.521179, 78.513277)</t>
  </si>
  <si>
    <t>(10.52092, 78.512658)</t>
  </si>
  <si>
    <t>(10.520664, 78.512739)</t>
  </si>
  <si>
    <t>(10.520939, 78.51333)</t>
  </si>
  <si>
    <t>(10.521321, 78.513643)</t>
  </si>
  <si>
    <t>(10.517012, 78.504336)</t>
  </si>
  <si>
    <t>(10.517728, 78.504373)</t>
  </si>
  <si>
    <t>(10.518941, 78.506907)</t>
  </si>
  <si>
    <t>(10.521188, 78.513286)</t>
  </si>
  <si>
    <t>(10.553182, 78.578669)</t>
  </si>
  <si>
    <t>(10.552808, 78.578184)</t>
  </si>
  <si>
    <t>(10.552686, 78.57926)</t>
  </si>
  <si>
    <t>(10.551198, 78.578793)</t>
  </si>
  <si>
    <t>(10.552834, 78.579455)</t>
  </si>
  <si>
    <t>(10.553021, 78.580395)</t>
  </si>
  <si>
    <t>(10.554221, 78.57774)</t>
  </si>
  <si>
    <t>(10.553622, 78.578008)</t>
  </si>
  <si>
    <t>(10.55363, 78.578558)</t>
  </si>
  <si>
    <t>(10.553565, 78.579088)</t>
  </si>
  <si>
    <t>(10.553186, 78.578673)</t>
  </si>
  <si>
    <t>(10.552814, 78.57819)</t>
  </si>
  <si>
    <t>(10.552687, 78.579261)</t>
  </si>
  <si>
    <t>(10.5512, 78.578795)</t>
  </si>
  <si>
    <t>(10.552838, 78.579459)</t>
  </si>
  <si>
    <t>(10.553027, 78.580401)</t>
  </si>
  <si>
    <t>(10.554222, 78.577741)</t>
  </si>
  <si>
    <t>(10.553624, 78.57801)</t>
  </si>
  <si>
    <t>(10.553634, 78.578562)</t>
  </si>
  <si>
    <t>(10.553571, 78.579094)</t>
  </si>
  <si>
    <t>(10.553183, 78.57867)</t>
  </si>
  <si>
    <t>(10.552809, 78.578185)</t>
  </si>
  <si>
    <t>(10.552688, 78.579262)</t>
  </si>
  <si>
    <t>(10.551202, 78.578797)</t>
  </si>
  <si>
    <t>(10.55284, 78.579461)</t>
  </si>
  <si>
    <t>(10.553022, 78.580396)</t>
  </si>
  <si>
    <t>(10.554223, 78.577742)</t>
  </si>
  <si>
    <t>(10.553626, 78.578012)</t>
  </si>
  <si>
    <t>(10.553636, 78.578564)</t>
  </si>
  <si>
    <t>(10.553566, 78.579089)</t>
  </si>
  <si>
    <t>(10.553188, 78.578675)</t>
  </si>
  <si>
    <t>(10.552818, 78.578194)</t>
  </si>
  <si>
    <t>(10.552693, 78.579267)</t>
  </si>
  <si>
    <t>(10.551201, 78.578796)</t>
  </si>
  <si>
    <t>(10.553031, 78.580405)</t>
  </si>
  <si>
    <t>(10.554228, 78.577747)</t>
  </si>
  <si>
    <t>(10.553625, 78.578011)</t>
  </si>
  <si>
    <t>(10.553575, 78.579098)</t>
  </si>
  <si>
    <t>(10.4623883, 78.6815317)</t>
  </si>
  <si>
    <t>(10.462285, 78.6809936)</t>
  </si>
  <si>
    <t>(10.4623541, 78.6809335)</t>
  </si>
  <si>
    <t>(10.4621803, 78.6809435)</t>
  </si>
  <si>
    <t>(10.462598, 78.6806862)</t>
  </si>
  <si>
    <t>(10.4629527, 78.6810792)</t>
  </si>
  <si>
    <t>(10.4623882, 78.6812098)</t>
  </si>
  <si>
    <t>(10.4643857, 78.6819489)</t>
  </si>
  <si>
    <t>(10.4640672, 78.681906)</t>
  </si>
  <si>
    <t>(10.4635533, 78.6822818)</t>
  </si>
  <si>
    <t>(10.4633563, 78.6822242)</t>
  </si>
  <si>
    <t>(10.4633057, 78.6823878)</t>
  </si>
  <si>
    <t>(10.4635533, 78.6818802)</t>
  </si>
  <si>
    <t>(10.463296, 78.6818909)</t>
  </si>
  <si>
    <t>(10.4631485, 78.6820764)</t>
  </si>
  <si>
    <t>(10.463056, 78.682221)</t>
  </si>
  <si>
    <t>(10.4606688, 78.6825417)</t>
  </si>
  <si>
    <t>(10.4606773, 78.6824358)</t>
  </si>
  <si>
    <t>(10.460771, 78.6825677)</t>
  </si>
  <si>
    <t>(10.460231, 78.6827143)</t>
  </si>
  <si>
    <t>(10.4598087, 78.6825837)</t>
  </si>
  <si>
    <t>(10.4566957, 78.6764521)</t>
  </si>
  <si>
    <t>(10.456676, 78.6810727)</t>
  </si>
  <si>
    <t>(10.4495106, 78.6067152)</t>
  </si>
  <si>
    <t>(10.449131, 78.6066827)</t>
  </si>
  <si>
    <t>(10.402291, 78.6035193)</t>
  </si>
  <si>
    <t>(10.4493803, 78.6063437)</t>
  </si>
  <si>
    <t>(10.4430562, 78.6131001)</t>
  </si>
  <si>
    <t>(10.449681, 78.6051377)</t>
  </si>
  <si>
    <t>(10.4498798, 78.6042382)</t>
  </si>
  <si>
    <t>(10.4496145, 78.6053297)</t>
  </si>
  <si>
    <t>(10.4498981, 78.6044024)</t>
  </si>
  <si>
    <t>(10.4497985, 78.6038419)</t>
  </si>
  <si>
    <t>(10.4499128, 78.604453)</t>
  </si>
  <si>
    <t>(10.4499026, 78.6045633)</t>
  </si>
  <si>
    <t>(10.4499868, 78.603818)</t>
  </si>
  <si>
    <t>(10.4499801, 78.6038049)</t>
  </si>
  <si>
    <t>(10.44989, 78.6034351)</t>
  </si>
  <si>
    <t>(10.4499087, 78.6033433)</t>
  </si>
  <si>
    <t>(10.4499992, 78.6037292)</t>
  </si>
  <si>
    <t>(10.4499007, 78.6045072)</t>
  </si>
  <si>
    <t>(10.4499514, 78.6043857)</t>
  </si>
  <si>
    <t>(10.4499074, 78.6045327)</t>
  </si>
  <si>
    <t>(10.4501271, 78.6032495)</t>
  </si>
  <si>
    <t>(10.4500469, 78.6031844)</t>
  </si>
  <si>
    <t>(10.450366, 78.6033682)</t>
  </si>
  <si>
    <t>(10.4511184, 78.6027562)</t>
  </si>
  <si>
    <t>(10.449916, 78.603924)</t>
  </si>
  <si>
    <t>(10.4499524, 78.6043734)</t>
  </si>
  <si>
    <t>(10.4499227, 78.6045373)</t>
  </si>
  <si>
    <t>(10.4499107, 78.6045698)</t>
  </si>
  <si>
    <t>(10.4499, 78.6045514)</t>
  </si>
  <si>
    <t>(10.4272936, 78.6411741)</t>
  </si>
  <si>
    <t>(10.429786, 78.6411927)</t>
  </si>
  <si>
    <t>(10.4306092, 78.6408191)</t>
  </si>
  <si>
    <t>(10.4298603, 78.6408604)</t>
  </si>
  <si>
    <t>(10.4309389, 78.6409783)</t>
  </si>
  <si>
    <t>(10.4319662, 78.6410236)</t>
  </si>
  <si>
    <t>(10.4320572, 78.6410304)</t>
  </si>
  <si>
    <t>(10.4315603, 78.6410487)</t>
  </si>
  <si>
    <t>(10.4323884, 78.6407965)</t>
  </si>
  <si>
    <t>(10.4319072, 78.6406479)</t>
  </si>
  <si>
    <t>(10.4320975, 78.6409811)</t>
  </si>
  <si>
    <t>(10.4314387, 78.6409952)</t>
  </si>
  <si>
    <t>(10.4320575, 78.6410354)</t>
  </si>
  <si>
    <t>(10.433051, 78.6407052)</t>
  </si>
  <si>
    <t>(10.4333434, 78.6405798)</t>
  </si>
  <si>
    <t>(10.4333543, 78.6404977)</t>
  </si>
  <si>
    <t>(10.4335643, 78.6403578)</t>
  </si>
  <si>
    <t>(10.4335041, 78.6404217)</t>
  </si>
  <si>
    <t>(10.4335517, 78.6403699)</t>
  </si>
  <si>
    <t>(10.4342576, 78.6398935)</t>
  </si>
  <si>
    <t>(10.4342529, 78.6398876)</t>
  </si>
  <si>
    <t>(10.4344125, 78.6397768)</t>
  </si>
  <si>
    <t>(10.4344154, 78.639774)</t>
  </si>
  <si>
    <t>(10.4343127, 78.6397793)</t>
  </si>
  <si>
    <t>(10.4344105, 78.6397748)</t>
  </si>
  <si>
    <t>(10.4344125, 78.6397772)</t>
  </si>
  <si>
    <t>(10.4344138, 78.6397814)</t>
  </si>
  <si>
    <t>(10.4344091, 78.6397757)</t>
  </si>
  <si>
    <t>(10.4343953, 78.6397726)</t>
  </si>
  <si>
    <t>(10.4344008, 78.6397611)</t>
  </si>
  <si>
    <t>(10.4344105, 78.6397679)</t>
  </si>
  <si>
    <t>(10.4344238, 78.639754)</t>
  </si>
  <si>
    <t>(10.4344354, 78.6397272)</t>
  </si>
  <si>
    <t>(10.4342042, 78.6395074)</t>
  </si>
  <si>
    <t>(10.4341908, 78.6395331)</t>
  </si>
  <si>
    <t>(10.4341854, 78.6395246)</t>
  </si>
  <si>
    <t>(10.4342697, 78.6393871)</t>
  </si>
  <si>
    <t>(10.4112279, 78.6638603)</t>
  </si>
  <si>
    <t>(10.4118026, 78.663734)</t>
  </si>
  <si>
    <t>(10.4126693, 78.6616847)</t>
  </si>
  <si>
    <t>(10.4138547, 78.6639239)</t>
  </si>
  <si>
    <t>(10.4136411, 78.6638621)</t>
  </si>
  <si>
    <t>(10.4140853, 78.6614696)</t>
  </si>
  <si>
    <t>(10.413894, 78.6607673)</t>
  </si>
  <si>
    <t>(10.4139193, 78.6610427)</t>
  </si>
  <si>
    <t>(10.414231, 78.6605843)</t>
  </si>
  <si>
    <t>(10.413942, 78.6605237)</t>
  </si>
  <si>
    <t>(10.414036, 78.6606586)</t>
  </si>
  <si>
    <t>(10.4142531, 78.6605002)</t>
  </si>
  <si>
    <t>(10.4140156, 78.6606281)</t>
  </si>
  <si>
    <t>(10.4143337, 78.6600801)</t>
  </si>
  <si>
    <t>(10.4140593, 78.6600757)</t>
  </si>
  <si>
    <t>(10.4141496, 78.6601898)</t>
  </si>
  <si>
    <t>(10.4141593, 78.6601426)</t>
  </si>
  <si>
    <t>(10.4134523, 78.6602575)</t>
  </si>
  <si>
    <t>(10.4134976, 78.6602557)</t>
  </si>
  <si>
    <t>(10.4130693, 78.659956)</t>
  </si>
  <si>
    <t>(10.4134496, 78.6602715)</t>
  </si>
  <si>
    <t>(10.4135837, 78.660054)</t>
  </si>
  <si>
    <t>(10.4135833, 78.6600483)</t>
  </si>
  <si>
    <t>(10.4135874, 78.66005)</t>
  </si>
  <si>
    <t>(10.4135827, 78.660053)</t>
  </si>
  <si>
    <t>(10.4149459, 78.6600742)</t>
  </si>
  <si>
    <t>(10.4155301, 78.6601589)</t>
  </si>
  <si>
    <t>(10.647708, 78.570134)</t>
  </si>
  <si>
    <t>(10.647526, 78.569631)</t>
  </si>
  <si>
    <t>(10.647281, 78.570006)</t>
  </si>
  <si>
    <t>(10.649171, 78.573636)</t>
  </si>
  <si>
    <t>(10.649192, 78.5731)</t>
  </si>
  <si>
    <t>(10.648882, 78.574206)</t>
  </si>
  <si>
    <t>(10.647372, 78.576544)</t>
  </si>
  <si>
    <t>(10.647139, 78.576656)</t>
  </si>
  <si>
    <t>(10.644169, 78.581023)</t>
  </si>
  <si>
    <t>(10.645261, 78.581892)</t>
  </si>
  <si>
    <t>(10.645501, 78.582927)</t>
  </si>
  <si>
    <t>(10.647714, 78.57014)</t>
  </si>
  <si>
    <t>(10.647527, 78.569632)</t>
  </si>
  <si>
    <t>(10.647283, 78.570008)</t>
  </si>
  <si>
    <t>(10.649175, 78.57364)</t>
  </si>
  <si>
    <t>(10.649198, 78.573106)</t>
  </si>
  <si>
    <t>(10.648883, 78.574207)</t>
  </si>
  <si>
    <t>(10.647374, 78.576546)</t>
  </si>
  <si>
    <t>(10.647143, 78.57666)</t>
  </si>
  <si>
    <t>(10.644175, 78.581029)</t>
  </si>
  <si>
    <t>(10.645262, 78.581893)</t>
  </si>
  <si>
    <t>(10.645502, 78.582928)</t>
  </si>
  <si>
    <t>(10.64771, 78.570136)</t>
  </si>
  <si>
    <t>(10.64753, 78.569635)</t>
  </si>
  <si>
    <t>(10.647287, 78.570012)</t>
  </si>
  <si>
    <t>(10.649172, 78.573637)</t>
  </si>
  <si>
    <t>(10.649194, 78.573102)</t>
  </si>
  <si>
    <t>(10.648886, 78.57421)</t>
  </si>
  <si>
    <t>(10.647378, 78.57655)</t>
  </si>
  <si>
    <t>(10.64714, 78.576657)</t>
  </si>
  <si>
    <t>(10.644171, 78.581025)</t>
  </si>
  <si>
    <t>(10.645265, 78.581896)</t>
  </si>
  <si>
    <t>(10.645507, 78.582933)</t>
  </si>
  <si>
    <t>(10.647715, 78.570141)</t>
  </si>
  <si>
    <t>(10.647529, 78.569634)</t>
  </si>
  <si>
    <t>(10.649181, 78.573646)</t>
  </si>
  <si>
    <t>(10.649199, 78.573107)</t>
  </si>
  <si>
    <t>(10.648885, 78.574209)</t>
  </si>
  <si>
    <t>(10.647149, 78.576666)</t>
  </si>
  <si>
    <t>(10.644176, 78.58103)</t>
  </si>
  <si>
    <t>(10.645264, 78.581895)</t>
  </si>
  <si>
    <t>(10.645506, 78.582932)</t>
  </si>
  <si>
    <t>(10.66766, 78.752976)</t>
  </si>
  <si>
    <t>(10.66782, 78.752319)</t>
  </si>
  <si>
    <t>(10.668975, 78.753223)</t>
  </si>
  <si>
    <t>(10.667379, 78.75292)</t>
  </si>
  <si>
    <t>(10.667374, 78.752915)</t>
  </si>
  <si>
    <t>(10.67404, 78.754578)</t>
  </si>
  <si>
    <t>(10.674193, 78.753091)</t>
  </si>
  <si>
    <t>(10.673503, 78.75294)</t>
  </si>
  <si>
    <t>(10.674411, 78.754703)</t>
  </si>
  <si>
    <t>(10.673951, 78.755155)</t>
  </si>
  <si>
    <t>(10.667664, 78.75298)</t>
  </si>
  <si>
    <t>(10.667826, 78.752325)</t>
  </si>
  <si>
    <t>(10.668976, 78.753224)</t>
  </si>
  <si>
    <t>(10.667381, 78.752922)</t>
  </si>
  <si>
    <t>(10.667378, 78.752919)</t>
  </si>
  <si>
    <t>(10.674046, 78.754584)</t>
  </si>
  <si>
    <t>(10.674194, 78.753092)</t>
  </si>
  <si>
    <t>(10.673505, 78.752942)</t>
  </si>
  <si>
    <t>(10.674415, 78.754707)</t>
  </si>
  <si>
    <t>(10.673957, 78.755161)</t>
  </si>
  <si>
    <t>(10.667661, 78.752977)</t>
  </si>
  <si>
    <t>(10.667821, 78.75232)</t>
  </si>
  <si>
    <t>(10.668977, 78.753225)</t>
  </si>
  <si>
    <t>(10.667383, 78.752924)</t>
  </si>
  <si>
    <t>(10.66738, 78.752921)</t>
  </si>
  <si>
    <t>(10.674041, 78.754579)</t>
  </si>
  <si>
    <t>(10.674195, 78.753093)</t>
  </si>
  <si>
    <t>(10.673507, 78.752944)</t>
  </si>
  <si>
    <t>(10.674417, 78.754709)</t>
  </si>
  <si>
    <t>(10.673952, 78.755156)</t>
  </si>
  <si>
    <t>(10.667666, 78.752982)</t>
  </si>
  <si>
    <t>(10.66783, 78.752329)</t>
  </si>
  <si>
    <t>(10.668982, 78.75323)</t>
  </si>
  <si>
    <t>(10.667382, 78.752923)</t>
  </si>
  <si>
    <t>(10.67405, 78.754588)</t>
  </si>
  <si>
    <t>(10.6742, 78.753098)</t>
  </si>
  <si>
    <t>(10.673506, 78.752943)</t>
  </si>
  <si>
    <t>(10.673961, 78.755165)</t>
  </si>
  <si>
    <t>(10.605608, 78.747561)</t>
  </si>
  <si>
    <t>(10.605293, 78.748437)</t>
  </si>
  <si>
    <t>(10.605184, 78.748675)</t>
  </si>
  <si>
    <t>(10.60545, 78.746386)</t>
  </si>
  <si>
    <t>(10.607094, 78.747248)</t>
  </si>
  <si>
    <t>(10.604643, 78.748643)</t>
  </si>
  <si>
    <t>(10.609555, 78.747239)</t>
  </si>
  <si>
    <t>(10.605614, 78.747567)</t>
  </si>
  <si>
    <t>(10.605294, 78.748438)</t>
  </si>
  <si>
    <t>(10.605186, 78.748677)</t>
  </si>
  <si>
    <t>(10.605454, 78.74639)</t>
  </si>
  <si>
    <t>(10.6071, 78.747254)</t>
  </si>
  <si>
    <t>(10.604644, 78.748644)</t>
  </si>
  <si>
    <t>(10.609557, 78.747241)</t>
  </si>
  <si>
    <t>(10.605612, 78.747565)</t>
  </si>
  <si>
    <t>(10.605299, 78.748443)</t>
  </si>
  <si>
    <t>(10.605185, 78.748676)</t>
  </si>
  <si>
    <t>(10.605452, 78.746388)</t>
  </si>
  <si>
    <t>(10.607098, 78.747252)</t>
  </si>
  <si>
    <t>(10.604649, 78.748649)</t>
  </si>
  <si>
    <t>(10.609556, 78.74724)</t>
  </si>
  <si>
    <t>(10.605615, 78.747568)</t>
  </si>
  <si>
    <t>(10.605296, 78.74844)</t>
  </si>
  <si>
    <t>(10.60519, 78.748681)</t>
  </si>
  <si>
    <t>(10.60546, 78.746396)</t>
  </si>
  <si>
    <t>(10.607101, 78.747255)</t>
  </si>
  <si>
    <t>(10.604646, 78.748646)</t>
  </si>
  <si>
    <t>ODUKKUR</t>
  </si>
  <si>
    <t>AC NO</t>
  </si>
  <si>
    <t>2016 PS NO</t>
  </si>
  <si>
    <t>2021 PS NO</t>
  </si>
  <si>
    <t>2021 POLLING AREAS</t>
  </si>
  <si>
    <t>2021 LOCALITY NAME</t>
  </si>
  <si>
    <t>TALUKA</t>
  </si>
  <si>
    <t>URBAN/RURAL</t>
  </si>
  <si>
    <t>1) BOOTHAKUDI (R.V) BOOTHAKUDI (P), WARD-4 ERASANAYAKKANPATTI,2) BOOTHAKUDI (R.V) BOOTHAKUDI (P), WARD-4 THANNEERPANTHALPATTI,999) OVERSEAS ELECTORS, OVERSEAS ELECTORS</t>
  </si>
  <si>
    <t>Rural</t>
  </si>
  <si>
    <t>1) BOOTHAKUDI (R.V) BOOTHAKUDI (P), WARD-5 METTUPPATTI,2) BOOTHAKUDI (R.V) BOOTHAKUDI (P), WARD-4 THATHANAYAKKANPATTI,3) BOOTHAKUDI (R.V) BOOTHAKUDI (P), WARD-5 BOOMATHA NAGAR,999) OVERSEAS ELECTORS, OVERSEAS ELECTORS</t>
  </si>
  <si>
    <t>1) VITTAMAPATTI (R.V) KALKUDI (P), WARD-3 VITTAMAPATTI,2) VITTAMAPATTI (R.V) KALKUDI (P), WARD-3 PARAIPATTI,999) OVERSEAS ELECTORS, OVERSEAS ELECTORS</t>
  </si>
  <si>
    <t>1) VITTAMAPATTI (R.V) KALKUDI (P), WARD-3 KRISHNAPURAM,2) VITTAMAPATTI (R.V) KALKUDI (P), WARD-3 KADAPATTI,3) VITTAMAPATTI (R.V) KALKUDI (P), WARD-3 ARIYAKUDI,4) VITTAMAPATTI (R.V) KALKUDI (P), WARD-3 NALLANKATTUPATTI,5) KALKUDI (R.V) KALKUDI (P), WARD-1 MELATHALAPATTI,6) KALKUDI (R.V) KALKUDI (P), WARD-3 VADAKKI KOVILKATTUPATTI,999) OVERSEAS ELECTORS, OVERSEAS ELECTORS</t>
  </si>
  <si>
    <t>1) KALKUDI (R.V) KALKUDI (P), WARD-1KEELATHALAPATTI,2) KALKUDI (R.V) KALKUDI (P), WARD-1VADAKKU KOVILKATTUPATTI,3) KALKUDI (R.V) KALKUDI (P), WARD-1THERKU KOVILKATTUPATTI,999) OVERSEAS ELECTORS, OVERSEAS ELECTORS</t>
  </si>
  <si>
    <t/>
  </si>
  <si>
    <t>1) KALKUDI (R.V) KALKUDI (P), WARD-2 KALKUDI,2) KALKUDI (R.V) KALKUDI (P), WARD-2 KODIAN KATTUPATTI,999) OVERSEAS ELECTORS, OVERSEAS ELECTORS</t>
  </si>
  <si>
    <t>1) BOOTHAKUDI(R.V) BOOTHAKUDI(P), WARD-3 KALLUPATTI,2) BOOTHAKUDI(R.V) BOOTHAKUDI(P), WARD-3 VADAKKIYUR,3) BOOTHAKUDI(R.V) BOOTHAKUDI(P), WARD-3 BOOTHAKUDI,4) BOOTHAKUDI(R.V) BOOTHAKUDI(P), WARD-3 PILLAYAR KULATHUPATTI,999) OVERSEAS ELECTORS, OVERSEAS ELECTORS</t>
  </si>
  <si>
    <t>BOOTHAKUDI</t>
  </si>
  <si>
    <t>1) PORUVAI(R.V) BOOTHAKUDI(P), WARD-1 METTUPATTI.,2) PORUVAI(R.V) BOOTHAKUDI(P), WARD-1 ARIYAKUDI KOVILKATTUPATTI,3) PORUVAI(R.V) BOOTHAKUDI(P), WARD-1 SARANAKUDI,4) PORUVAI(R.V) BOOTHAKUDI(P), WARD-1 BOMMANAYAKANPATTI,5) PORUVAI(R.V) BOOTHAKUDI(P), WARD-1 SUKKAMPATTI,6) PORUVAI(R.V) BOOTHAKUDI(P), WARD-1 CHANDRAMANAYAKKANPATTI,7) PORUVAI(R.V) BOOTHAKUDI( P), WARD-1 PUNGANKATTUPATTI,999 ) OVERSEAS ELECTORS, OVERSEAS ELECTORS</t>
  </si>
  <si>
    <t>SARANAKUDI</t>
  </si>
  <si>
    <t>1) PORUVAI(R.V) BOOTHAKUDI( P), WARD-1 KALTHACHAMPATTI,2) PORUVAI(R.V) BOOTHAKUDI(P), WARD-2 KOVIL KATTUPATTI,3) PORUVAI(R.V) BOOTHAKUDI(P), WARD-2 KEELAPORUVAI,4) PORUVAI(R.V) BOOTHAKUDI(P), WARD-2 PORUVAI,5) PORUVAI(R.V) BOOTHAKUDI(P), WARD2 KALAKIRIPATTI,999) OVERSEAS ELECTORS, OVERSEAS ELECTORS</t>
  </si>
  <si>
    <t>1) MELAPATCHAKUDI (R.V) MELAPATCHAKUDI (P), WARD-1 FATHIMA NAGAR,2) MELAPATCHAKUDI (R.V) MELAPATCHAKUDI (P), WARD-1 UBAHARA ANNAI NAGAR,3) MELAPATCHAKUDI (R.V) MELAPATCHAKUDI (P), WARD-1 THIRUKURUMBA NAGAR,4) MELAPATCHAKUDI (R.V) MELAPATCHAKUDI (P), WARD-2 AYYANAR THERU,5) MELAPATCHAKUDI (R.V) MELAPATCHAKUDI (P), WARD-1 ODAKULATHUPATTI,6) MELAPATCHAKUDI (R.V) MELAPATCHAKUDI (P), WARD-1 SARALAPATTI,999) OVERSEAS ELECTORS, OVERSEAS ELECTORS</t>
  </si>
  <si>
    <t>MELAPATCHAKUDI</t>
  </si>
  <si>
    <t>1) MELAPATCHAKUDI (R.V) MELAPATCHAKUDI (P), WARD-1 KULLAMPATTI,2) MELAPATCHAKUDI (R.V) MELAPATCHAKUDI (P), WARD-3 IDAYAPATTI,3) MELAPATCHAKUDI (R.V) MELAPATCHAKUDI (P), WARD-3 MELAPATCHAKUDI,999) OVERSEAS ELECTORS, OVERSEAS ELECTORS</t>
  </si>
  <si>
    <t>1) KUMARAPATTI(R.V) KUMARAPATTI(P), WARD-3 KUMARAPATTI,2) KUMARAPATTI(R.V) KUMARAPATTI(P), WARD-3 AYYANTHOPPU,3) KUMARAPATTI(R.V) KUMARAPATTI(P), W AR D - 3 THE NNI L AI P AT T I , 4 ) K U M A R A P A T T I ( R . V ) KUMARAPATTI ( P) , WARD- 3 KURUNATHANPATTI , 5 ) KUMARAPATTI( R. V) KUMARAPATTI ( P) , WARD- 3 KEELAPATCHAKUDI,999) OVERSEAS ELECTORS, OVERSEAS ELECTORS</t>
  </si>
  <si>
    <t>KUMARAPATTI</t>
  </si>
  <si>
    <t>1) KUNNATHUR(R.V) KUNNATHUR( P), WARD-4 GURUNATHANPATTI,2) KUNNATHUR(R.V) KUNNATHUR(P), WARD-4 PUDUNAGAR THERKKU,3) KUNNATHUR(R.V) KUNNATHUR(P), WARD-3 PUDUNAGAR VADAKKU,4) KUNNATHUR(R.V) KUNNATHUR(P), WARD-3 KALIMANGALAM THERKKU,5) KUNNATHUR(R.V) KUNNATHUR(P), WARD-4 KALIMANGALAM VADAKKU,6) KUNNATHUR(R.V) KUNNATHUR(P), WARD-4 DURAIKUDI,7) KUNNATHUR(R.V) KUNNATHUR(P), WARD-4 NAZERETH,8) KUNNATHUR(R.V) KUNNATHUR(P), WARD-4 VELANKADU,9) KUNNATHUR(R.V) KUNNATHUR(P), WARD-4 SANTHANATHAN KURICHI,10) K U N N A T H U R ( R . V ) K U N N A T H U R ( P ) , W A R D - 4 SOORAKUDIPATTI,999) OVERSEAS ELECTORS, OVERSEAS ELECTORS</t>
  </si>
  <si>
    <t>NAZERETH</t>
  </si>
  <si>
    <t>1) KUNNATHUR (R.V) KUNNATHUR (P), WARD-1 KUNNATHUR,2) KUNNATHUR (R.V) KUNNATHUR (P), WARD-1 SUNAIMALAI,3) KUNNATHUR (R.V) KUNNATHUR (P), WARD-1 SILAMBUDAYANPATTI,4) KUNNATHUR (R.V) KUNNATHUR (P), WARD-1 ALAMPATTI,5) KUNNATHUR (R.V) KUNNATHUR (P), WARD-1 KEELAPANNAI,6) KUNNATHUR (R.V) KUNNATHUR (P), WARD-2 KOLARPATTI,7) KUNNATHUR (R.V) KUNNATHUR (P), WARD-1 PIDARAMPATTI PUDU COLONY,8) KUNNATHUR (R.V) KUNNATHUR (P), WARD-1 PIDARAMPATTI PALAYA COLONY,9) KUNNATHUR (R.V) KUNNATHUR (P), WARD-1 PIDARAMPATTI,999) OVERSEAS ELECTORS, OVERSEAS ELECTORS</t>
  </si>
  <si>
    <t>KUNNATHUR</t>
  </si>
  <si>
    <t>1) AMBURPATTI(R.V) AVOOR(P), WARD-1 AMBURPATTI,2) AMBURPATTI(R.V) AVOOR(P), WARD-1 AMBURPATTI NAL ROAD,3) AMBURPATTI(R.V) AVOOR(P), WARD-1 OTHAVEEDU,4) AMBURPATTI(R.V) AVOOR(P), WARD-1 THERKKUPUDUPATTI,5) AMBURPATTI(R.V) AVOOR(P), WARD-1 VADAKKU PUDUPATTI,999) OVERSEAS ELECTORS, OVERSEAS ELECTORS</t>
  </si>
  <si>
    <t>AMBURPATTI</t>
  </si>
  <si>
    <t>1) MATHAYANAPATTI(R.V) MATHAYANAPATTI(P), WARD-1 MATHAYANAPATTI,999) OVERSEAS ELECTORS, OVERSEAS ELECTORS</t>
  </si>
  <si>
    <t>MATHAYANAIPATTI</t>
  </si>
  <si>
    <t>1) AMBURPATTI(R.V) AVOOR(P), WARD-2 SAMI OORANIPATTI,2) AMBURPATTI(R.V) AVOOR(P), WARD-2 AVOOR,3) AMBURPATTI(R.V) AVOOR(P), WARD-2 MELAPATTI,999) OVERSEAS ELECTORS, OVERSEAS ELECTORS</t>
  </si>
  <si>
    <t>AVOOR</t>
  </si>
  <si>
    <t>1) SENGALAKUDI (R.V) AVOOR (P), WARD-3 S.SEETHAPATTI,2) SENGALAKUDI (R.V) AVOOR (P), WARD-4 S. MELAKADU,3) SENGALAKUDI (R.V) AVOOR (P), WARD-4 SENGALAKKUDI,4) SENGALAKUDI (R.V) AVOOR (P), WARD-4 S. MELAPATTI,5) SENGALAKUDI (R.V) AVOOR (P), WARD-4 ORANDAKUDI,999) OVERSEAS ELECTORS, OVERSEAS ELECTORS</t>
  </si>
  <si>
    <t>1) SINGATHAKURICHI (R.V) MANDAIYUR (P), WARD-1 SINGATHAKURICHI,2) SINGATHAKURICHI (R.V) MANDAIYUR (P), WARD-1 VADAKKU VANKARAMPATTI,3) SINGATHAKURICHI (R.V) MANDAIYUR (P), WARD-1 PIDARAMPATTI,4) SINGATHAKURICHI (R.V) MANDAIYUR (P), WARD-1 PIDARAMPATTI ADIDRAVIDAR STREET,5) SINGATHAKURICHI (R.V) MANDAIYUR (P), WARD-1 THERKU VANKARAMPATTI,6) SINGATHAKURICHI (R.V) MANDAIYUR (P), WARD-1 SANJEEVI RAYARKOIL THERU,7) SINGATHAKURICHI (R.V) MANDAIYUR (P), WARD-1 ATTUKKARANPATTI,999) OVERSEAS ELECTORS, OVERSEAS ELECTORS</t>
  </si>
  <si>
    <t>G.SINGATHAKURICHI</t>
  </si>
  <si>
    <t>1) KUMARAMANGALAM (R.V) KUMARAMANGALAM (P), WARD-1 ITCHIKAMALAIPATTI,2) KUMARAMANGALAM (R.V) KUMAR AMANG AL AM ( P ) , W AR D - 1 THE V AL I , 3 ) KUMARAMANGALAM (R.V) KUMARAMANGALAM (P), WARD-2 PUDUR,4) KUMARAMANGALAM (R.V) KUMARAMANGALAM (P), WARD-3 KUMARAMANGALAM,999) OVERSEAS ELECTORS, OVERSEAS ELECTORS</t>
  </si>
  <si>
    <t>1) KUMARAMANGALAM (R.V) KUMARAMANGALAM (P), WARD-2 VADUGAPATTI,2) KUMARAMANGALAM (R.V) KUMARAMANGALAM (P), WARD-3 NANJILAR NAGAR,999) OVERSEAS ELECTORS, OVERSEAS ELECTORS</t>
  </si>
  <si>
    <t>1) KUMARAMANGALAM (R.V) KUMARAMANGALAM (P), WARD-3 SAKTHI NAGAR,2) KUMARAMANGALAM (R.V) KUMARAMANGALAM (P), WARD-3 ANNA NAGAR MERKKU,3) KUMARAMANGALAM (R.V) KUMARAMANGALAM (P), WARD-3 PAKKUDI SALAI,4) KUMARAMANGALAM (R.V) KUMARAMANGALAM (P), WARD-3 V.K. NAGAR,999) OVERSEAS ELECTORS, OVERSEAS ELECTORS</t>
  </si>
  <si>
    <t>1) MATHUR (R.V) MATHUR (P), WARD-4 ANNA NAGAR,999) OVERSEAS ELECTORS, OVERSEAS ELECTORS</t>
  </si>
  <si>
    <t>1) MATHUR (R.V) MATHUR (P), WARD-4 DHARMU NAGAR,2) M A T H U R ( R . V ) M A T H U R ( P ) , W A R D - 2 CHOKKALINGAPURAM,999) OVERSEAS ELECTORS, OVERSEAS ELECTORS</t>
  </si>
  <si>
    <t>1) MATHUR (R.V) MATHUR (P), WARD-2 CHOKKALINGAPURAM
 20 VEEDU,2) MATHUR (R.V) MATHUR (P), WARD-2 SUNDAR NAGAR,3) MATHUR (R.V) MATHUR (P), WARD-2 K.K. NAGAR,999) OVERSEAS ELECTORS, OVERSEAS ELECTORS</t>
  </si>
  <si>
    <t>1) MATHUR (R.V) MATHUR (P), WARD-2 CHITHAMBARA NAGAR,2) MATHUR (R.V) MATHUR (P), WARD-2 AVOOR SALAI,999) OVERSEAS ELECTORS, OVERSEAS ELECTORS</t>
  </si>
  <si>
    <t>1) MATHUR (R.V) MATHUR (P), WARD-2 MATHUR,999) OVERSEAS ELECTORS, OVERSEAS ELECTORS</t>
  </si>
  <si>
    <t>1) MATHUR (R.V) MATHUR (P), WARD-1 RASIPURAM SALAI,2) MATHUR (R.V) MATHUR (P), WARD-1 RASIPURAM,3) MATHUR (R.V) MATHUR (P), WARD-3 VEENAS NAGAR,4) MATHUR (R.V) MATHUR (P), WARD-2 MATHUR KAINANKARAI,999) OVERSEAS ELECTORS, OVERSEAS ELECTORS</t>
  </si>
  <si>
    <t>1) MANDAIYUR (R.V) MANDAIYUR (P), WARD-3 MANDAIYUR,2) MANDAIYUR (R.V) MANDAIYUR (P), WARD-4 KEELAMEDU,999) OVERSEAS ELECTORS, OVERSEAS ELECTORS</t>
  </si>
  <si>
    <t>1) MANDAIYUR (R.V) MANDAIYUR (P), WARD-3 NATHANKADU,2) MANDAIYUR (R.V) MANDAIYUR (P), WARD-4 KOTTADIKADU,3) MANDAIYUR (R.V) MANDAIYUR (P), WARD-4 NATTIRAYANKADU,4) MANDAIYUR (R.V) MANDAIYUR (P), WARD-4 NAVILANGIKADU,5) MANDAIYUR (R.V) MANDAIYUR (P), WARD- 4 KUMMANCHETTIKADU, 999 ) OVERSEAS ELECTORS, OVERSEAS ELECTORS</t>
  </si>
  <si>
    <t>1) MANDAIYUR (R.V) MANDAIYUR(P), WARD-3 VATHIRANMEDU,2) MANDAIYUR (R.V) MANDAIYUR(P), WARD-3 VADAKADU,3) MANDAIYUR (R.V) MANDAIYUR(P), WARD-2 KANDIYANKADU,4) MANDAIYUR (R.V) MANDAIYUR(P), WARD-1 THIRUMAYATHANKADU,5) MANDAIYUR (R.V) MANDAIYUR(P), WARD-2 ARISIKADU,6) MANDAIYUR (R.V) MANDAIYUR(P), WARD-1 OORANIMEDU,999) OVERSEAS ELECTORS, OVERSEAS ELECTORS</t>
  </si>
  <si>
    <t>1) MANDAIYUR (R.V) MANDAIYUR(P), WARD-3 MANDAIYUR,2) MANDAIYUR (R.V) MANDAIYUR(P), WARD-3 MANDAIYUR SALAI,999) OVERSEAS ELECTORS, OVERSEAS ELECTORS</t>
  </si>
  <si>
    <t>1) LAKSHMANAPATTI(R.V) THONDAIMANALLUR (P), WARD-1,2
 E.B. COLONY,2) LAKSHMANAPATTI(R.V) THONDAIMANALLUR (P), WARD-1,2 VADAKKU THERU,3) LAKSHMANAPATTI(R.V) THONDAIMANALLUR (P), WARD-1,2 THERKKU THERU,4) LAKSHMANAPATTI(R.V) THONDAIMANALLUR (P), WARD-1,2 ADIDRAVIDAR THERU,5) LAKSHMANAPATTI(R.V) THONDAIMANALLUR (P), WARD-1,2 THERKKU MEDU,999) OVERSEAS ELECTORS, OVERSEAS ELECTORS</t>
  </si>
  <si>
    <t>THONDAMAN NALLUR</t>
  </si>
  <si>
    <t>1) LAKSHMANAPATTI(R.V) THONDAIMANALLUR (P), WARD-1,2 S E P P I L A N T H O P P U , 2 ) L A K S H M A N A P A T T I ( R . V ) THONDAIMANALLUR (P), WARD-1,2 NADUTHERU,3) LAKSHMANAPATTI(R.V) THONDAIMANALLUR (P), WARD-1,2 MELATHOPPU,4) LAKSHMANAPATTI(R.V) THONDAIMANALLUR (P), WARD-1,2 VADAKKU UDAYAR THERU,5) LAKSHMANAPATTI(R.V) THONDAIMANALLUR (P), WARD-1,2 MUTHURAJA THERU,6) LAKSHMANAPATTI( R.V) THONDAIMANALLUR (P), WARD-1,2 KALLAR THERU,7) LAKSHMANAPATTI(R.V) THONDAIMANALLUR (P), WARD-3 KEELAPATTI ADIDRAVIDAR THERU,8) LAKSHMANAPATTI(R.V) THONDAIMANALLUR (P), WARD-3 KAMMAKURICHIVAYAL,9) LAKSHMANAPATTI(R.V) THONDAIMANALLUR (P), WARD-3 KALLUVAYAL,10) LAKSHMANAPATTI(R.V) THONDAIMANALLUR (P), WARD-3 PORKUDIVAYAL,11) LAKSHMANAPATTI(R.V) THONDAIMANALLUR (P), WARD-3 MANAKUDIPATTI,999) OVERSEAS ELECTORS, OVERSEAS ELECTORS</t>
  </si>
  <si>
    <t>1) LAKSHMANAPATTI (R.V) LAKSHMANAPATTI (P), WARD-1 THERKKU VEERAMPATTI,2) LAKSHMANAPATTI (R.V) LAKSHMANAPATTI (P), WARD-1 CHITHUPANDURARPATTI,3) LAKSHMANAPATTI (R.V) LAKSHMANAPATTI (P), WARD-1 PANDITHARKUDIVAYAL,4) LAKSHMANAPATTI ( R.V) LAKSHMANAPATTI (P), WARD-1 CHINNAPANDURARARPATTI,5) LAKSHMANAPATTI (R.V) LAKSHMANAPATTI (P), WARD-2 THATCHUKARAMPATTI,999) OVERSEAS ELECTORS, OVERSEAS ELECTORS</t>
  </si>
  <si>
    <t>CHINNAPANDURARPATTI</t>
  </si>
  <si>
    <t>1) LAKSHMANAPATTI (R.V) LAKSHMANAPATTI (P), WARD-2 MANAMETTUKALAM, 2 ) LAKSHMANAPATTI ( R. V) LAKSHMANAPATTI (P), WARD-2 INDRA NAGAR,3) LAKSHMANAPATTI (R.V) LAKSHMANAPATTI (P), WARD-2 POOSARITHERU,4) LAKSHMANAPATTI (R.V) LAKSHMANAPATTI (P), WARD-2 LAKSHMANAPATTI,5) LAKSHMANAPATTI (R.V) LAKSHMANAPATTI (P), WARD-2 ADIDRAVIDAR THERU,6) LAKSHMANAPATTI (R.V) LAKSHMANAPATTI (P), WARD-2 CAR COLONY,999) OVERSEAS ELECTORS, OVERSEAS ELECTORS</t>
  </si>
  <si>
    <t>1) THENNATHIRAYANPATTI (R.V) THENNATHIRAYANPATTI (P), WARD-1 ALANGUDIPATTI,2) THENNATHIRAYANPATTI (R.V) T H E N N A T H I R A Y A N P A T T I ( P ) , W A R D - 2 THENNATHIRAYANPATTI,999) OVERSEAS ELECTORS, OVERSEAS ELECTORS</t>
  </si>
  <si>
    <t>THENNATHIRAIYANPATTI</t>
  </si>
  <si>
    <t>1) THENNATHIRAYANPATTI (R.V) THENNATHIRAYANPATTI (P), WARD-1 SAPPANIPATTI,2) THENNATHIRAYANPATTI (R.V) THENNATHIRAYANPATTI (P), WARD-3 ETTUKKALPATTI,3) THENNATHIRAYANPATTI (R.V) THENNATHIRAYANPATTI (P), WARD-3 MARUNGIPPATTI,4) THENNATHIRAYANPATTI (R.V) THENNATHIRAYANPATTI (P), WARD-3 NEDUNTHANPATTI,5) SIVAKAMIPURAM(R.V) THENNATHIRAYANPATTI (P), WARD-3 SIVAKAMIPURAM,6) METTUPATTI(R.V) THENNATHIRAYANPATTI (P), WARD-3 VALAYANVAYAL,999) OVERSEAS ELECTORS, OVERSEAS ELECTORS</t>
  </si>
  <si>
    <t>1) PALANDANPATTI (R.V) PALANDANPATTI (P), WARD-1 MARUNGIPATTI,2) PALANDANPATTI (R.V) PALANDANPATTI (P), WARD-1 PALAYAKURUKKATHANPATTI,3) PALANDANPATTI (R.V) PALANDANPATTI (P), WARD-1 ETTUKKALPATTI,4) PALANDANPATTI (R.V) PALANDANPATTI (P), WARD-1 KADAPILLAIYARPATTI,999) OVERSEAS ELECTORS, OVERSEAS ELECTORS</t>
  </si>
  <si>
    <t>PALANDANPATTI</t>
  </si>
  <si>
    <t>1) PALANDANPATTI (R.V) PALANDANPATTI (P), WARD-2 KARUPPUDAYANPATTI,2) PALANDANPATTI (R.V) PALANDANPATTI (P), WARD-2 ADIDRAVIDAR THERU,3) PALANDANPATTI (R.V) PALANDANPATTI ( P), WARD-2 PALANDANPATTI,4) PALANDANPATTI (R.V) PALANDANPATTI (P), WARD-3 MATHIYATHUVAYAL,999) OVERSEAS ELECTORS, OVERSEAS ELECTORS</t>
  </si>
  <si>
    <t>1) KALAMAVUR (R.V) KALAMAVUR (P), WARD-2 KALAMAVUR KALLAR THERU,2) KALAMAVUR (R.V) KALAMAVUR (P), WARD-2 MALAVARAR THERU,3) KALAMAVUR (R.V) KALAMAVUR (P), WARD-1 GANDHI NAGAR,4) KALAMAVUR (R.V) KALAMAVUR (P), WARD-1 ANTHONIAR KOVIL STREET,999) OVERSEAS ELECTORS, OVERSEAS ELECTORS</t>
  </si>
  <si>
    <t>KALAMAVUR</t>
  </si>
  <si>
    <t>1) KALAMAVUR (R.V) KALAMAVUR (P), WARD-1 ANNA NAGAR,2) KALAMAVUR (R.V) KALAMAVUR (P), WARD-2 THAVALAIMEDU,3) KALAMAVUR (R.V) KALAMAVUR (P), WARD-3 PORKUDIVAYAL,4) KALAMAVUR (R.V) KALAMAVUR (P), WARD-3 SEETHAPATTI,5) KALAMAVUR (R.V) KALAMAVUR (P), WARD-3 NAMANARAYASATHIRAM,6) KALAMAVUR (R.V) KALAMAVUR (P), WARD-3 KANNAKKONPATTI,7) KALAMAVUR (R.V) KALAMAVUR (P), WARD-3 METTUKALAM,999) OVERSEAS ELECTORS, OVERSEAS ELECTORS</t>
  </si>
  <si>
    <t>1) KALAMAVUR(R.V) NADUPPATTI (P), WARD-1 MALLAMPATTI KONAR THERU,2) KALAMAVUR(R.V) NADUPPATTI (P), WARD-1 MALLAMPATTI KALLAR THERU,3) KALAMAVUR(R.V) NADUPPATTI (P), WARD-1 KUMMATHANKADU,4) KALAMAVUR(R.V) NADUPPATTI (P), WARD-1 THERKUPATTI,5) KALAMAVUR(R.V) NADUPPATTI (P), WARD-2 NADUPPATTI,6) KALAMAVUR(R.V) NADUPPATTI (P), WARD-1 VADAKKUPATTI,7) KALAMAVUR(R.V) NADUPPATTI (P), WARD-2 SEETHAPATTI COLONY,999) OVERSEAS ELECTORS, OVERSEAS ELECTORS</t>
  </si>
  <si>
    <t>NADUPATTI</t>
  </si>
  <si>
    <t>1) NEERPALANI (R.V) NEERPALANI (P), WARD-1 AVVAYARPATTI,2) NEERPALANI (R.V) NEERPALANI (P), WARD-1 KALATHU VEEDU,3) NEERPALANI (R.V) NEERPALANI (P), WARD-1 KARUTHANGIPPATTI,4) NEERPALANI (R.V) NEERPALANI (P), WARD-1 KONARKADU,5) NEERPALANI (R.V) NEERPALANI (P), WARD-2 NEERPALANI,6) NEERPALANI (R.V) NEERPALANI (P), WARD-2 NEERPALANI ADIDRAVIDAR KILAKKU COLONY,999) OVERSEAS ELECTORS, OVERSEAS ELECTORS</t>
  </si>
  <si>
    <t>NEERPALANI</t>
  </si>
  <si>
    <t>1) NEERPALANI (R.V) NEERPALANI (P), WARD-2 NEERPALANI PERUMALKOVIL THERU,2) NEERPALANI (R.V) NEERPALANI (P), WARD-2 NEERPALANI,3) NEERPALANI (R.V) NEERPALANI (P), WARD-3 KARAPATTI, KALLUKOLAI COLONY,999) OVERSEAS ELECTORS, OVERSEAS ELECTORS</t>
  </si>
  <si>
    <t>1) ALANGUDI (R.V) ALANGUDI (P), WARD-1 VEPPALAMPATTI,2) ALANGUDI (R.V) ALANGUDI (P), WARD-1 KALATHUPATTI,3) ALANGUDI (R.V) ALANGUDI (P), WARD-1 ALANGUDI,4) ALANGUDI (R.V) ALANGUDI (P), WARD-1 KOTTAIKARANPATTI,5) ALANGUDI (R.V) ALANGUDI (P), WARD-1 KOTTAIKARANPATTI HARIJAN THERU,6) ALANGUDI (R.V) ALANGUDI (P), WARD-1 KOTTAIKARANPATTI HARIJAN COLONY,7) ALANGUDI (R.V) ALANGUDI (P), WARD-1KOTTAIKARANPATTI KONAR THERU,8) ALANGUDI (R.V) ALANGUDI (P), WARD-1 CHITHAMBUR THERKKU THERU,9) ALANGUDI (R.V) ALANGUDI (P), WARD-2 CHITHAMBUR HARIJAN THERU,999) OVERSEAS ELECTORS, OVERSEAS ELECTORS</t>
  </si>
  <si>
    <t>KOTTAIAKARANPATTI</t>
  </si>
  <si>
    <t>1) ALANGUDI (R.V) ALANGUDI (P), WARD-2 SITHAMBUR VADAKKU THERU,2) ALANGUDI (R.V) ALANGUDI (P), WARD-3 KAIKUDIPATTI,3) ALANGUDI (R.V) ALANGUDI (P), WARD-3 VELRAMPATTI,4) ALANGUDI (R.V) ALANGUDI (P), WARD-3 VELAPUDAYANPATTI,999) OVERSEAS ELECTORS, OVERSEAS ELECTORS</t>
  </si>
  <si>
    <t>1) PERAMBUR (R.V) PERAMBUR (P), WARD-1 MALAMPATTI,2) PERAMBUR ( R.V) PERAMBUR ( P), WARD- 1 MEYYANAMPATTI,999) OVERSEAS ELECTORS, OVERSEAS ELECTORS</t>
  </si>
  <si>
    <t>MALAMPATTI</t>
  </si>
  <si>
    <t>1) PERAMBUR (R.V) PERAMBUR (P), WARD-1 THERKU MALAMPATTI,2) PERAMBUR (R.V) PERAMBUR (P), WARD-1 MELAKKADU,3) PERAMBUR (R.V) PERAMBUR (P), WARD-2 KALLUPATTI,999) OVERSEAS ELECTORS, OVERSEAS ELECTORS</t>
  </si>
  <si>
    <t>1) PERAMBUR (R.V) PERAMBUR (P), WARD-2,4 PERAMBUR,2) PERAMBUR (R.V) PERAMBUR (P), WARD-4 SATHIVAYAL,999) OVERSEAS ELECTORS, OVERSEAS ELECTORS</t>
  </si>
  <si>
    <t>PERAMBUR</t>
  </si>
  <si>
    <t>1) KATHALUR (R.V) KATHALUR (P), WARD-1 IDAYAPATTI, KEELAPACHAKUDI, VEERAMPATTI,2) KATHALUR (R.V) KATHALUR (P), WARD-1 VEDAMPATTI,3) KATHALUR (R.V) KATHALUR (P), WARD-1 KURUMBAR THERU, SEVANTHIANDIPATTI,4) KATHALUR (R.V) KATHALUR (P), WARD-2 KATHALUR,5) KATHALUR (R.V) KATHALUR (P), WARD-2 KOUNDANPATTI,6) KATHALUR (R.V) KATHALUR (P), WARD-2 VADAKKU ATHUPATTI,999) OVERSEAS ELECTORS, OVERSEAS ELECTORS</t>
  </si>
  <si>
    <t>AKKALNAYAKKANPATTI</t>
  </si>
  <si>
    <t>1) KATHALUR (R.V) KATHALUR (P), WARD-2 KAVUNDANPATTI,2) AKKALNAYAKKANPATTI(R.V) KATHALUR (P), WARD-3 PALAPATTI,3) AKKALNAYAKKANPATTI(R.V) KATHALUR (P), WARD-3 KIDAVANKUDI,4) AKKALNAYAKKANPATTI(R.V) K A T H A L U R ( P ) , W A R D - 3 I D A Y A P A T T I , 5 ) AKKALNAYAKKANPATTI(R.V) KATHALUR (P), WARD-3 AKKALNAYAKKANPATTI,6) AKKALNAYAKKANPATTI(R.V) KATHALUR ( P) , WARD- 3 SE E T HAKAT T UP AT T I , 7 ) AKKALNAYAKKANPATTI(R.V) KATHALUR (P), WARD-3 PUTHUPATTI,999) OVERSEAS ELECTORS, OVERSEAS ELECTORS</t>
  </si>
  <si>
    <t>1) AKKALNAYAKKANPATTI(R.V) KATHALUR (P), WARD-1 KIDAVANKUDI,2) MULLAIYUR(R.V) KATHALUR (P), WARD-2 THERKKU ATHUPATTI,3) MULLAIYUR(R.V) KATHALUR (P), WARD-2 MULLAIYUR,4) MULLAIYUR(R.V) KATHALUR (P), WARD-2 KULATHATHUPATTI,5) MULLAIYUR(R.V) KATHALUR (P), WARD-2 ROTTATHUPATTI,6) MULLAIYUR(R.V) KATHALUR (P), WARD-2 THULUKKAMPATTI,999) OVERSEAS ELECTORS, OVERSEAS ELECTORS</t>
  </si>
  <si>
    <t>MULLAIYUR</t>
  </si>
  <si>
    <t>1) VELUR (R.V) VELUR (P), WARD-1 VELUR,999) OVERSEAS ELECTORS, OVERSEAS ELECTORS</t>
  </si>
  <si>
    <t>1) VELUR (R.V) VELUR (P), WARD-4 KATHALAMPATTI,2) VELUR (R.V) VELUR (P), WARD-4 BOOMAKONPATTI,3) VELUR (R.V) VELUR (P), WARD-4 KEELACHINNAPALANIPATTI,4) VELUR (R.V) VELUR (P), WARD-4 MELACHINNAPALANIPATTI,999) OVERSEAS ELECTORS, OVERSEAS ELECTORS</t>
  </si>
  <si>
    <t>1) VELUR (R.V) VELUR (P), WARD-2 PUDUPPATTI,2) VELUR (R.V) VELUR (P), WARD-2 KONNAKATTUPATTI,3) VELUR (R.V) VELUR (P), WARD-2 POOSARIPANNAI,4) VELUR (R.V) VELUR (P), WARD-3 VALLAKONPATTI,5) VELUR (R.V) VELUR (P), WARD-3 KEEZHATHOTTIAPATTI,6) VELUR (R.V) VELUR (P), WARD-3 MELATHOTTIAPATTI,999) OVERSEAS ELECTORS, OVERSEAS ELECTORS</t>
  </si>
  <si>
    <t>1) VIRALIMALAI (R.V) VIRALIMALAI (P), WARD-1 ESWARI NAGAR,2) VIRALIMALAI (R.V) VIRALIMALAI (P), WARD-1 PERIYAR NAGAR,999) OVERSEAS ELECTORS, OVERSEAS ELECTORS</t>
  </si>
  <si>
    <t>1) VIRALIMALAI (R.V) VIRALIMALAI (P), WARD-1 KAMARAJ NAGAR,2) VIRALIMALAI (R.V) VIRALIMALAI (P), WARD-1 SANDAIKKU VADAKKU PAGUTHI,999) OVERSEAS ELECTORS, OVERSEAS ELECTORS</t>
  </si>
  <si>
    <t>Urban</t>
  </si>
  <si>
    <t>1) VIRALIMALAI (R.V) VIRALIMALAI (P), WARD-1 MALANKULAM,2) VIRALIMALAI (R.V) VIRALIMALAI (P), WARD-1 AMMANKOVIL THERU,999) OVERSEAS ELECTORS, OVERSEAS ELECTORS</t>
  </si>
  <si>
    <t>1) VIRALIMALAI (R.V) VIRALIMALAI (P), WARD-2 ANNANAGAR, PICHAIKONAR THERU ,VADATHERU,2) VIRALIMALAI (R.V) VIRALIMALAI (P), WARD-3 MANAPARAI SALAI, (MGR NAGAR),999) OVERSEAS ELECTORS, OVERSEAS ELECTORS</t>
  </si>
  <si>
    <t>1) VIRALIMALAI (R.V) VIRALIMALAI (P), WARD-1 VADAKKU THERU,999) OVERSEAS ELECTORS, OVERSEAS ELECTORS</t>
  </si>
  <si>
    <t>1) VIRALIMALAI (R.V) VIRALIMALAI (P), WARD-3 SANNADHITHERUKEELA,THERKKURATHA VEETHI,2) VIRALIMALAI (R.V) VIRALIMALAI (P), WARD-3,4 THERADI THERU, BPL TOWER,999) OVERSEAS ELECTORS, OVERSEAS ELECTORS</t>
  </si>
  <si>
    <t>1) VIRALIMALAI (R.V) VIRALIMALAI (P), WARD-3 THERKKU THERU,2) VIRALIMALAI (R.V) VIRALIMALAI (P), WARD-3 THERKKU THERU MEL PAGUTHI,999) OVERSEAS ELECTORS, OVERSEAS ELECTORS</t>
  </si>
  <si>
    <t>1) VIRALIMALAI (R.V) VIRALIMALAI (P), WARD-3 MADURAI ROAD,999) OVERSEAS ELECTORS, OVERSEAS ELECTORS</t>
  </si>
  <si>
    <t>1) VIRALIMALAI (R.V) VIRALIMALAI (P), WARD-3 KATTUPATTI SALAI,2) VIRALIMALAI (R.V) VIRALIMALAI (P), WARD-3 PUDUKKOTTAI SALAI,3) VIRALIMALAI (R.V) VIRALIMALAI (P), WARD-4 VADAKKU THERU,4) VIRALIMALAI (R.V) VIRALIMALAI (P), WARD-2 TRICHY MAIN ROAD,999) OVERSEAS ELECTORS, OVERSEAS ELECTORS</t>
  </si>
  <si>
    <t>1) VIRALIMALAI (R.V) VIRALIMALAI (P), WARD-4 MADURAI SALAI,2) VIRALIMALAI (R.V) VIRALIMALAI (P), WARD-4 KATTUPATTI,3) VIRALIMALAI (R.V) VIRALIMALAI (P), WARD-4 EB OFFICE ROAD,4) VIRALIMALAI (R.V) VIRALIMALAI (P), WARD-4 MANAMETTUPATTI,999) OVERSEAS ELECTORS, OVERSEAS ELECTORS</t>
  </si>
  <si>
    <t>1) VIRALIMALAI (R.V) VIRALIMALAI (P), WARD-4 MATHIRIPATTI,2) VIRALIMALAI (R.V) VIRALIMALAI (P), WARD-4 KALINGAPATTI,3) VIRALIMALAI (R.V) VIRALIMALAI (P), WARD-4 SARALAIPALLAM,999) OVERSEAS ELECTORS, OVERSEAS ELECTORS</t>
  </si>
  <si>
    <t>1) VADUGAPATTI(R.V) VIRALIMALAI (P), WARD-1 VADUGAPATTI,2) VADUGAPATTI(R.V) VIRALIMALAI (P), WARD-1 RAMAKRISHNAN NAGAR,999) OVERSEAS ELECTORS, OVERSEAS ELECTORS</t>
  </si>
  <si>
    <t>VADUGAPATTI</t>
  </si>
  <si>
    <t>1) VADUGAPATTI(R.V) VIRALIMALAI (P), WARD-1 THETHAMPATTI,2) VADUGAPATTI(R.V) VIRALIMALAI (P), WARD-1 KONDAMANAYAKANPATTI,3) VADUGAPATTI(R.V) VIRALIMALAI (P), WARD-1 KURICHIPATTI,999) OVERSEAS ELECTORS, OVERSEAS ELECTORS</t>
  </si>
  <si>
    <t>1) MEBOOTHAKUDI (R.V) MEBOOTHAKUDI (P), WARD-1 MEBOOTHAKUDI,2) MEBOOTHAKUDI (R.V) MEBOOTHAKUDI (P), WARD-4 ANDIYAPILLAI PATTI,3) MEBOOTHAKUDI (R.V) MEBOOTHAKUDI ( P), WARD-4 ALANGAMPATTI, 4 ) MEBOOTHAKUDI (R.V) MEBOOTHAKUDI (P), WARD-4 CHITHAKUDIPATTI,999) OVERSEAS ELECTORS, OVERSEAS ELECTORS</t>
  </si>
  <si>
    <t>MEBOOTHAKUDI</t>
  </si>
  <si>
    <t>1) MEBOOTHAKUDI (R.V) MEBOOTHAKUDI (P), WARD-3 PURAVIPANNAI,2) MEBOOTHAKUDI (R.V) MEBOOTHAKUDI (P), WARD-3 MANAMETTUPATTI,3) MEBOOTHAKUDI (R.V) MEBOOTHAKUDI (P), WARD-2 KULAVAIPATTI,999) OVERSEAS ELECTORS, OVERSEAS ELECTORS</t>
  </si>
  <si>
    <t>1) VANATHIRAYANPATTI (R.V) VANATHIRAYANPATTI (P), WARD-1 POOSARINAYAKKANPATTI,2) VANATHIRAYANPATTI (R.V) VANATHIRAYANPATTI (P), WARD-1 PUTHUKUDIYANPATTI COLONY,3) VANATHIRAYANPATTI (R.V) VANATHIRAYANPATTI (P), WARD-1 SEVAKATTUPATTI,4) VANATHIRAYANPATTI (R.V) VANATHIRAYANPATTI (P), WARD-1 SAVERIARPURAM,5) VANATHIRAYANPATTI (R.V) VANATHIRAYANPATTI (P), WARD-1 PUDHUKUDIYANPATTI,6) VANATHIRAYANPATTI (R.V) VANATHIRAYANPATTI (P), WARD-2 PALLIKODATHANPATTI,7) VANATHIRAYANPATTI (R.V) VANATHIRAYANPATTI (P), WARD-2 UPPILIAPATTI,8) VANATHIRAYANPATTI (R.V) VANATHIRAYANPATTI (P), WARD-2 JAYAMANGALAM,999) OVERSEAS ELECTORS, OVERSEAS ELECTORS</t>
  </si>
  <si>
    <t>1) VANATHIRAYANPATTI (R.V) VANATHIRAYANPATTI (P), WARD-2 SEELNAYAKKANPATTI,2) VANATHIRAYANPATTI (R.V) VANATHIRAYANPATTI (P), WARD-2 JAYAMANGALAM COLONY,3) VANATHIRAYANPATTI (R.V) VANATHIRAYANPATTI (P), WARD-1 KODANGINAYAKANPATTI,4) VANATHIRAYANPATTI (R.V) VANATHIRAYANPATTI (P), WARD-3 ALANGAMPATTI,5) VANATHIRAYANPATTI (R.V) VANATHIRAYANPATTI (P), WARD-3 VELLALAR THERU,6) VANATHIRAYANPATTI ( R. V) VANATHIRAYANPATTI (P), WARD-3 SEVANAMPATTI,999) OVERSEAS ELECTORS, OVERSEAS ELECTORS</t>
  </si>
  <si>
    <t>1) VANATHIRAYANPATTI (R.V) VANATHIRAYANPATTI (P), WARD-3 ATHIPALLAM,2) VANATHIRAYANPATTI (R.V) VANATHIRAYANPATTI (P), WARD-3 MANAVAI SALAI,3) VANATHIRAYANPATTI (R.V) VANATHIRAYANPATTI (P), WARD-3 NARIYADIKONPATTI,4) VANATHIRAYANPATTI (R.V) VANATHIRAYANPATTI (P), WARD-3 NADUPATTI,999) OVERSEAS ELECTORS, OVERSEAS ELECTORS</t>
  </si>
  <si>
    <t>1) VANATHIRAYANPATTI (R.V) VANATHIRAYANPATTI (P), WARD-4 MARUTHANKULAM,2) VANATHIRAYANPATTI ( R. V) VANATHIRAYANPATTI (P), WARD-3 VANATHIRAYANPATTI,3) VANATHIRAYANPATTI (R.V) VANATHIRAYANPATTI (P), WARD-4 VANATHIRAYANPATTI COLONY,4) VANATHIRAYANPATTI (R.V) VANATHIRAYANPATTI (P), WARD-4 THERKKUPATTI,5) VANATHIRAYANPATTI (R.V) VANATHIRAYANPATTI (P), WARD-4 MEDUKATTUPATTI, 6 ) VANATHIRAYANPATTI ( R. V) VANATHIRAYANPATTI (P), WARD-4 KALLUKATTUPATTI,7) VANATHIRAYANPATTI (R.V) VANATHIRAYANPATTI (P), WARD-4 MANAMETTUPATTI,999) OVERSEAS ELECTORS, OVERSEAS ELECTORS</t>
  </si>
  <si>
    <t>1) NAMBANPATTI (R.V) NAMBANPATTI (P), WARD-2 NAMBANPATTI,2) NAMBANPATTI (R.V) NAMBANPATTI (P), WARD-3 KAVARAPATTI,999) OVERSEAS ELECTORS, OVERSEAS ELECTORS</t>
  </si>
  <si>
    <t>1) NAMBANPATTI (R.V) NAMBANPATTI (P), WARD-3 BAGAVANPATTI,2) NAMBANPATTI (R.V) NAMBANPATTI (P), WARD-2 KAVARPATTI PARAVAL,3) NAMBANPATTI (R.V) NAMBANPATTI (P), WARD-3 MANTHINIPATTI,4) NAMBANPATTI (R.V) NAMBANPATTI (P), WARD-3 POOCHIPATTI,999) OVERSEAS ELECTORS, OVERSEAS ELECTORS</t>
  </si>
  <si>
    <t>1) NAMBANPATTI (R.V) NAMBANPATTI (P), WARD-1 PUDUKKATTUPATTI,2) NAMBANPATTI (R.V) NAMBANPATTI (P), WARD-1 KOLLUMETTUPATTI,3) NAMBANPATTI (R.V) NAMBANPATTI (P), WARD-1 UPPILIYAPATTI,4) NAMBANPATTI (R.V) NAMBANPATTI (P), WARD-1 PURASAMPATTI,5) NAMBANPATTI (R.V) NAMBANPATTI (P), WARD-3 VELLAIMADAIPATTI,999) OVERSEAS ELECTORS, OVERSEAS ELECTORS</t>
  </si>
  <si>
    <t>1) NAMBANPATTI (R.V) NAMBANPATTI (P), WARD-3 KODALIKUDI,2) NAMBANPATTI (R.V) NAMBANPATTI (P), WARD-3 KOTTAIKARANPATTI,999) OVERSEAS ELECTORS, OVERSEAS ELECTORS</t>
  </si>
  <si>
    <t>1) RAJALIPATTI (R.V) RAJALIPATTI (P), WARD-1 ELLAIKKALPATTI,2) RAJALIPATTI (R.V) RAJALIPATTI (P), WARD-1 KADAIKONPATTI,3) RAJALIPATTI ( R.V) RAJALIPATTI ( P), WARD- 1 PILLANKULATHUPATTI,4) RAJALIPATTI (R.V) RAJALIPATTI (P), WARD-1 MUTHUKAVUNDANPATTI,5) RAJALIPATTI (R.V) RAJALIPATTI (P), WARD-1 PAPPAPATTI,6) RAJALIPATTI (R.V) RAJALIPATTI (P), WARD-1 KARUNGKAVALANPATTI,7) RAJALIPATTI (R.V) RAJALIPATTI (P), WARD-1 ARUNKAVALANPATTI,999) OVERSEAS ELECTORS, OVERSEAS ELECTORS</t>
  </si>
  <si>
    <t>1) RAJALIPATTI (R.V) RAJALIPATTI (P), WARD-2 KULAVAIPATTI,2) RAJALIPATTI (R.V) RAJALIPATTI (P), WARD-2 PASUKARANPATTI,3) RAJALIPATTI (R.V) RAJALIPATTI (P), WARD-2 CHITHAKALAPATTI,4) RAJALIPATTI (R.V) RAJALIPATTI (P), WARD-2 ANDIYAPPATTI,5) RAJALIPATTI ( R.V) RAJALIPATTI ( P), WARD- 2 SUPPARAYANPATTI,6) RAJALIPATTI (R.V) RAJALIPATTI (P), WARD-2 KARAKAVUNDANPATTI,7) RAJALIPATTI (R.V) RAJALIPATTI (P), WARD-4 PATNAPATTI,8) RAJALIPATTI (R.V) RAJALIPATTI (P), WARD-4 KUTTIYAPATTI,999) OVERSEAS ELECTORS, OVERSEAS ELECTORS</t>
  </si>
  <si>
    <t>1) RAJALIPATTI (R.V) RAJALIPATTI (P), WARD-3 RAJALIPATTI,2) RAJALIPATTI ( R.V) RAJALIPATTI ( P), WARD- 3 KARADAIKKANPATTI,3) RAJALIPATTI (R.V) RAJALIPATTI (P), WARD-3 OONANMADAI,999) OVERSEAS ELECTORS, OVERSEAS ELECTORS</t>
  </si>
  <si>
    <t>1) RAJALIPATTI (R.V) RAJALIPATTI (P), WARD-3 KALLUKATTUPATTI,2) RAJALIPATTI (R.V) RAJALIPATTI (P), WARD-4 PATNAPATTI,3) RAJALIPATTI (R.V) RAJALIPATTI (P), WARD-4 POOSARIPATTI,4) RAJALIPATTI (R.V) RAJALIPATTI (P), WARD-4 KUTTIYAPATTI,999) OVERSEAS ELECTORS, OVERSEAS ELECTORS</t>
  </si>
  <si>
    <t>1) VIRUTHAPATTI (R.V) VIRUTHAPATTI (P), WARD-1 PASUMEKKIPATTI,2) VIRUTHAPATTI (R.V) VIRUTHAPATTI (P), WARD-1 PALLAKALAPATTI,3) VIRUTHAPATTI (R.V) VIRUTHAPATTI (P), WARD-1 VIRUTHAPATTI,4) VIRUTHAPATTI (R.V) VIRUTHAPATTI (P), WARD-1 ANANKADU,5) VIRUTHAPATTI (R.V) VIRUTHAPATTI (P), WARD-1 SERAMPATTI,6) VIRUTHAPATTI (R.V) VIRUTHAPATTI (P), WARD-1 ANGURAKULATHUPATTI,7) VIRUTHAPATTI (R.V) VIRUTHAPATTI (P), WARD-1 MEKATTAMPATTI,8) VIRUTHAPATTI (R.V) VIRUTHAPATTI (P), WARD-1 THALAYARIPATTI,9) VIRUTHAPATTI (R.V) VIRUTHAPATTI (P), WARD-2 KADAIKKAMPATTI,10) VIRUTHAPATTI (R.V) VIRUTHAPATTI (P), WARD-2 CHETTIYAPATTI KILAKKU,999) OVERSEAS ELECTORS, OVERSEAS ELECTORS</t>
  </si>
  <si>
    <t>VIRUTHAPATTI</t>
  </si>
  <si>
    <t>1) VIRUTHAPATTI (R.V) VIRUTHAPATTI (P), WARD-2 CHETTIAPATTI SOLAI PANNAI THERU,2) VIRUTHAPATTI (R.V) VIRUTHAPATTI (P), WARD-2 CHETTIAPATTI MERKKU,3) VIRUTHAPATTI (R.V) VIRUTHAPATTI (P), WARD-4 MANAPATTI THERU,4) VIRUTHAPATTI (R.V) VIRUTHAPATTI (P), WARD-4 POOSARI PANNAI THERU,5) VIRUTHAPATTI (R.V) VIRUTHAPATTI (P), WARD-4 SARALAPATTI SOLAI PANNAI THERU,6) VIRUTHAPATTI (R.V) VIRUTHAPATTI (P), WARD-4 ERANKADU,7) VIRUTHAPATTI (R.V) VIRUTHAPATTI (P), WARD-4 KASTHURI THERU,8) VIRUTHAPATTI (R.V) VIRUTHAPATTI (P), WARD-3 SARALAPATTI,9) VIRUTHAPATTI (R.V) VIRUTHAPATTI (P), WARD-4 NADUVALAVU,10) VIRUTHAPATTI (R.V) VIRUTHAPATTI (P), WARD-4 RENGANAMPATTI,999) OVERSEAS ELECTORS, OVERSEAS ELECTORS</t>
  </si>
  <si>
    <t>SERALAPATTI</t>
  </si>
  <si>
    <t>1) POYYAMANI (R.V) POYYAMANI (P), SEETHAPATTI VADAKKU,2) POYYAMANI (R.V) POYYAMANI (P), SEETHAPATTI THERKKU,3) POYYAMANI (R.V) POYYAMANI (P), WARD -2 METTUKADAI,4) POYYAMANI (R.V) POYYAMANI (P), WARD -2 ATHIKADU,5) POYYAMANI (R.V) POYYAMANI (P), WARD -2 VELLAKALPATTI,6) POYYAMANI (R.V) POYYAMANI (P), WARD -2 POTHAPATTI,999) OVERSEAS ELECTORS, OVERSEAS ELECTORS</t>
  </si>
  <si>
    <t>SEETHAPATTI</t>
  </si>
  <si>
    <t>1) POYYAMANI (R.V) POYYAMANI (P), WARD-4 SEVALPATTI VADAKKU,2) POYYAMANI (R.V) POYYAMANI (P), WARD-4 KALLANKADU,3) POYYAMANI (R.V) POYYAMANI (P), WARD-4 SEVALPATTI THERKKU,4) POYYAMANI (R.V) POYYAMANI (P), WARD-4 VADAKKI KALAM,5) POYYAMANI (R.V) POYYAMANI (P), WARD-3 POYYAMANI,999) OVERSEAS ELECTORS, OVERSEAS ELECTORS</t>
  </si>
  <si>
    <t>POYYAMANI</t>
  </si>
  <si>
    <t>1) KASAVANUR(R.V) KASAVANUR(P), WARD-1 KURUTHANKALAPATTI,2) KASAVANUR(R.V) KASAVANUR(P), WARD-1 KAKKAMEDU,3) KASAVANUR(R.V) KASAVANUR(P), WARD-2 KANDIRANPATTI,4) KASAVANUR(R.V) KASAVANUR(P), WARD-1 MANAPPATTIYANKALAM,5) KASAVANUR(R.V) KASAVANUR(P), WARD-1 SENIYAPATTI,6) KASAVANUR(R.V) KASAVANUR(P), WARD-1 NAVADIPATTI,999) OVERSEAS ELECTORS, OVERSEAS ELECTORS</t>
  </si>
  <si>
    <t>SENIYAPATTI</t>
  </si>
  <si>
    <t>1) THENGAITHINNIPATTI (R.V) THENGAITHINNIPATTI (P), WARD-1 IDAYAPATTI KILAKKU,2) THENGAITHINNIPATTI (R.V) THENGAITHINNIPATTI (P), WARD-1 IDAYAPATTI MERKKU,3) THENGAITHINNIPATTI (R.V) THENGAITHINNIPATTI (P), WARD-1 SE V AKKALPATTI , 4 ) THE NGAI THI NNI PATT I ( R. V) THENGAITHINNIPATTI (P), WARD-2 VADAKKU MOTHAPATTI,5) THENGAITHINNIPATTI (R.V) THENGAITHINNIPATTI (P), WARD-2 OTHAKADAI KILAKKU,6) THENGAITHINNIPATTI (R.V) THENGAITHINNIPATTI (P), WARD-2 HARIJANA COLONY,7) THENGAITHINNIPATTI (R.V) THENGAITHINNIPATTI (P), WARD-2 VELLARIYANPANNAI,999) OVERSEAS ELECTORS, OVERSEAS ELECTORS</t>
  </si>
  <si>
    <t>IDAYAPATTI</t>
  </si>
  <si>
    <t>1) THENGAITHINNIPATTI (R.V) THENGAITHINNIPATTI (P), WARD-3 MOOLIPANNAI,2) THENGAITHINNIPATTI (R.V) THENGAITHINNIPATTI (P), WARD-3 NAMBIANPANAI,3) THENGAITHINNIPATTI (R.V) THENGAITHINNIPATTI (P), WARD-3 PERICHIKAVUNDANPATTI,4) THENGAITHINNIPATTI (R.V) THENGAITHINNIPATTI (P), WARD-3 VALARPANNAI,5) THENGAITHINNIPATTI (R.V) THENGAITHINNIPATTI (P), WARD-3
 S.C. COLONI THENGAITHINNIPATTI,6) THENGAITHINNIPATTI (R.V) THENGAITHINNIPATTI (P), WARD-4 KOUNDER THERU,7) THENGAITHINNIPATTI (R.V) THENGAITHINNIPATTI (P), WARD-4 POOSARI PATTI, 8 ) THENGAITHINNIPATTI ( R. V) THENGAITHINNIPATTI (P), WARD-4 KUPPAMPATTI,999) OVERSEAS ELECTORS, OVERSEAS ELECTORS</t>
  </si>
  <si>
    <t>THENGAITHINNIPATTI</t>
  </si>
  <si>
    <t>1) THENGAITHINNIPATTI (R.V) THENGAITHINNIPATTI (P), WARD-2 OTHAKADAI MERKKU,2) THENGAITHINNIPATTI (R.V) THENGAITHINNIPATTI (P), WARD-2 MOTHAPATI VADAKKU,3) THENGAITHINNIPATTI (R.V) THENGAITHINNIPATTI (P), WARD-3 VAR AT T UKAD U , 4 ) T H E N G A I T H I N N I P A T T I ( R . V ) THENGAITHINNIPATTI (P), WARD-2 NADUMOTHAPATTI,5) THENGAITHINNIPATTI (R.V) THENGAITHINNIPATTI (P), WARD-2 MOTHAPATTI THERKKU,6) THENGAITHINNIPATTI (R.V) THENGAITHINNIPATTI (P), WARD-4 CHETTIAR KADAI THERU,7) THENGAITHINNIPATTI (R.V) THENGAITHINNIPATTI (P), WARD-4 RASAKADU,8) THENGAITHINNIPATTI (R.V) THENGAITHINNIPATTI (P), WARD-4 KARAYAMPATTI,999) OVERSEAS ELECTORS, OVERSEAS ELECTORS</t>
  </si>
  <si>
    <t>1) KODUMBALUR (R.V) KODUMBALUR (P), WARD-2 KALAPPANUR,2) KODUMBALUR (R.V) KODUMBALUR (P), WARD-2 PUDUKUDIPATTI,3) KODUMBALUR (R.V) KODUMBALUR (P), WARD-6 SANGIPATTI,4) KASAVANUR(R.V) KODUMBALUR (P), WARD-6 KASAVANUR,5) KASAVANUR(R.V) KODUMBALUR (P), WARD-6 KONADIPATTI,999) OVERSEAS ELECTORS, OVERSEAS ELECTORS</t>
  </si>
  <si>
    <t>1) KODUMBALUR (R.V) KODUMBALUR (P), WARD-2 SAVUKKUKADU,2) KODUMBALUR (R.V) KODUMBALUR (P), WARD-3 THALAKADU,3) KODUMBALUR (R.V) KODUMBALUR (P), WARD-3 KODUMBALUR,4) KODUMBALUR (R.V) KODUMBALUR (P), WARD-3 KOTTAKARAI,999) OVERSEAS ELECTORS, OVERSEAS ELECTORS</t>
  </si>
  <si>
    <t>1) KODUMBALUR (R.V) KODUMBALUR (P), WARD-2 POOLANGALAM,2) KODUMBALUR (R.V) KODUMBALUR (P), WARD-2 KURUTHIKALAM,3) KODUMBALUR (R.V) KODUMBALUR (P), WARD-2 MALAYANKALAM,4) KODUMBALUR (R.V) KODUMBALUR (P), WARD-1 VADIANKALAM,999) OVERSEAS ELECTORS, OVERSEAS ELECTORS</t>
  </si>
  <si>
    <t>1) KODUMBALUR (R.V) KODUMBALUR (P), WARD-1 NAVAKONPATTI,2) KODUMBALUR (R.V) KODUMBALUR (P), WARD-1 ARASAKUDIPATTI,3) KODUMBALUR (R.V) KODUMBALUR (P), WARD-1 KEELAPATTI,4) KODUMBALUR (R.V) KODUMBALUR (P), WARD-3 VADAKATTUPATTI,999) OVERSEAS ELECTORS, OVERSEAS ELECTORS</t>
  </si>
  <si>
    <t>1) KODUMBALUR (R.V) KODUMBALUR (P), WARD-3 KALUGUMEDU,2) KODUMBALUR (R.V) KODUMBALUR (P), WARD-3 POOSARIKALAM,3) KODUMBALUR (R.V) KODUMBALUR (P), WARD-3 KARADIKALAM,4) KODUMBALUR (R.V) KODUMBALUR (P), WARD-3 KODUMBALUR SATHIRAM,999) OVERSEAS ELECTORS, OVERSEAS ELECTORS</t>
  </si>
  <si>
    <t>1) VIRALUR (R.V) VIRALUR (P), WARD-2 KODIKALPATTI,2) VIRALUR (R.V) VIRALUR (P), WARD-2 THERKKU KODIKALPATTI,3) VIRALUR (R.V) VIRALUR (P), WARD-2 SANGAMPATTI,4) VIRALUR (R.V) VIRALUR (P), WARD-2 NARSANIPATTI,999) OVERSEAS ELECTORS, OVERSEAS ELECTORS</t>
  </si>
  <si>
    <t>VIRALUR</t>
  </si>
  <si>
    <t>1) VIRALUR (R.V) VIRALUR (P), WARD-1 PARAPATTI,2) VIRALUR (R.V) VIRALUR (P), WARD-1 PURASANGALPATTI,3) VIRALUR (R.V) VIRALUR (P), WARD-1 BHAGAVANPATTI,4) VIRALUR (R.V) VIRALUR (P), WARD-1 PONNI KULATHUPATTI,5) VIRALUR (R.V) VIRALUR (P), WARD-1 PALLAR NATHAM,999) OVERSEAS ELECTORS, OVERSEAS ELECTORS</t>
  </si>
  <si>
    <t>BHAGAVANPATTI</t>
  </si>
  <si>
    <t>1) VIRALUR (R.V) VIRALUR (P), WARD-1 PALLARNATHAM,2) VIRALUR (R.V) VIRALUR (P), WARD-1 VIRALUR,3) VIRALUR (R.V) VIRALUR (P), WARD-3 VADAKKIPATTI,4) VIRALUR (R.V) VIRALUR (P), WARD-3 KANIYALAMPATTI,999) OVERSEAS ELECTORS, OVERSEAS ELECTORS</t>
  </si>
  <si>
    <t>1) VIRALUR (R.V) VIRALUR (P), WARD-3 RAMAKOUNDANPATTI,2) VIRALUR (R.V) VIRALUR (P), WARD-3 PILLAMPATTI,3) VIRALUR (R.V) VIRALUR (P), WARD-3 THESIYAKALAPATTI,4) VIRALUR (R.V) VIRALUR (P), WARD-3 NATHAKKADU,5) VIRALUR (R.V) VIRALUR (P), WARD-3 MEDUKATANPATTI,999) OVERSEAS ELECTORS, OVERSEAS ELECTORS</t>
  </si>
  <si>
    <t>RAMAKOUNDANPATTI</t>
  </si>
  <si>
    <t>1) THENNAMPADI (R.V) THENNAMPADI (P), WARD-1 THAPPUKATTANPATTI,2) THENNAMPADI (R.V) THENNAMPADI (P), WARD-1 MEDUKATTANPATTI,3) THENNAMPADI (R.V) THENNAMPADI (P), WARD-2 THERKKU COLONY,4) THENNAMPADI (R.V) THENNAMPADI (P), WARD-2 THENNAMBADI,999) OVERSEAS ELECTORS, OVERSEAS ELECTORS</t>
  </si>
  <si>
    <t>THENNAMBADI</t>
  </si>
  <si>
    <t>1) THENNAMPADI (R.V) THENNAMPADI (P), WARD-2 VADAKKU COLONY,2) THENNAMPADI (R.V) THENNAMPADI (P), WARD-2 SAPPANI THERU,3) THENNAMPADI (R.V) THENNAMPADI (P), WARD-2 SATTIKUPPANPATTI,4) THENNAMPADI (R.V) THENNAMPADI (P), WARD-3 KALASANGAMPATTI,5) THENNAMPADI (R.V) THENNAMPADI (P), WARD-3 THERKKUKODIKALPATTI,6) THENNAMPADI (R.V) THENNAMPADI (P), WARD- 3 KALARANGATTUPATTI,7) THENNAMPADI (R.V) THENNAMPADI (P), WARD-3 KOOTHAKUDI,999) OVERSEAS ELECTORS, OVERSEAS ELECTORS</t>
  </si>
  <si>
    <t>1) RAJAGIRI (R.V) RAJAGIRI (P), WARD-1 POTHIYAKONPATTI,2) RAJAGIRI (R.V) RAJAGIRI (P), WARD-1 KAKKAKUDI,3) RAJAGIRI (R.V) RAJAGIRI (P), WARD-1 KULAVAIPATTI,4) RAJAGIRI (R.V) RAJAGIRI (P), WARD-1 CHINNAPALANIPATTI,5) RAJAGIRI (R.V) RAJAGIRI (P), WARD-2 KULAKARANPATTI,6) RAJAGIRI (R.V) RAJAGIRI (P), WARD-2 ATHUPATTI,999) OVERSEAS ELECTORS, OVERSEAS ELECTORS</t>
  </si>
  <si>
    <t>1) RAJAGIRI (R.V) RAJAGIRI (P), WARD-2 KOOTHANDAMMANKOVIL,2) RAJAGIRI (R.V) RAJAGIRI (P), WARD-2 MAMARATHUPATTI,3) RAJAGIRI (R.V) RAJAGIRI (P), WARD-2 KARAIMETTUPATTI,4) RAJAGIRI (R.V) RAJAGIRI (P), WARD-2 KALKUTHANPATTI,999) OVERSEAS ELECTORS, OVERSEAS ELECTORS</t>
  </si>
  <si>
    <t>1) RAJAGIRI (R.V) RAJAGIRI (P), WARD-3 SUKKAMPATTI,2) RAJAGIRI (R.V) RAJAGIRI (P), WARD-3 KUMARAVADI NATHAM,3) RAJAGIRI (R.V) RAJAGIRI (P), WARD-3 RAJAGIRI,4) RAJAGIRI (R.V) RAJAGIRI (P), WARD-3 CHINNARAJAGIRI,999) OVERSEAS ELECTORS, OVERSEAS ELECTORS</t>
  </si>
  <si>
    <t>1) THIRUNALLUR (R.V) THIRUNALLUR (P), WARD-1 THIRUNALLUR,2) THIRUNALLUR (R.V) THIRUNALLUR (P), WARD-2 NACHIKURICHI,3) THIRUNALLUR (R.V) THIRUNALLUR (P), WARD-2 ARASAMPATTI,4) THIRUNALLUR (R.V) THIRUNALLUR (P), WARD-2 METTUKALAM,999) OVERSEAS ELECTORS, OVERSEAS ELECTORS</t>
  </si>
  <si>
    <t>THIRUNALLUR</t>
  </si>
  <si>
    <t>1) THIRUNALLUR (R.V) THIRUNALLUR (P), WARD-2 SETHURAPATTI,2) THIRUNALLUR (R.V) THIRUNALLUR (P), WARD-2 KALARPATTI,3) THIRUNALLUR (R.V) THIRUNALLUR (P), WARD-3 MELAKALAM,4) THIRUNALLUR (R.V) THIRUNALLUR (P), WARD-3 ATCHANAYAKANPATTI,5) THIRUNALLUR (R.V) THIRUNALLUR (P), WARD-3 SALAIKALAM,999) OVERSEAS ELECTORS, OVERSEAS ELECTORS</t>
  </si>
  <si>
    <t>1) KATTAKUDI (R.V) KATTAKUDI (P), WARD-1 KATTAKUDI,2) KATTAKUDI (R.V) KATTAKUDI (P), WARD-1 IDAI THERU,3) KATTAKUDI (R.V) KATTAKUDI (P), WARD-1 KALLIADAIKANPATTI,4) KATTAKUDI (R.V) KATTAKUDI (P), WARD-1 ALIKADU,5) KATTAKUDI (R.V) KATTAKUDI (P), WARD-1 THERKUPANNAI,6) KATTAKUDI (R.V) KATTAKUDI (P), WARD-1 ATCHANAYAKANPATTI,7) KATTAKUDI (R.V) KATTAKUDI (P), WARD-1 SUKKANKALAM,8) KATTAKUDI (R.V) KATTAKUDI (P), WARD-1 NAGARAM,999) OVERSEAS ELECTORS, OVERSEAS ELECTORS</t>
  </si>
  <si>
    <t>KATTAKUDI</t>
  </si>
  <si>
    <t>1) KATTAKUDI (R.V) KATTAKUDI (P), WARD-2 PAPPANVAYAL,2) KATTAKUDI (R.V) KATTAKUDI (P), WARD-2 CHINNAKURUMBAPATTI,3) KATTAKUDI (R.V) KATTAKUDI (P), WARD-2 VELANKALPATTI,4) KATTAKUDI (R.V) KATTAKUDI (P), WARD-2 PERIYAKURUMBAPATTI,5) KATTAKUDI (R.V) KATTAKUDI (P), WARD-2 MURUGAKONPATTI,999) OVERSEAS ELECTORS, OVERSEAS ELECTORS</t>
  </si>
  <si>
    <t>MURUGAKONPATTI</t>
  </si>
  <si>
    <t>1) SURIYUR (R.V) SURIYUR (P), WARD-4 PUDUVAYAL,2) SURIYUR (R.V) SURIYUR (P), WARD-4 VILLARODAI,3) SURIYUR (R.V) SURIYUR (P), WARD-4 VILLARODAI COLONY,4) SURIYUR (R.V) SURIYUR (P), WARD-1,4 MUTHUKRISHNANPATTI,5) SURIYUR (R.V) SURIYUR (P), WARD-1 ALANGULAM,6) SURIYUR (R.V) SURIYUR (P), WARD-3 VALATHADIPATTI,7) SURIYUR (R.V) SURIYUR (P), WARD-3 PICHAITHEVANPATTI,8) SURIYUR (R.V) SURIYUR (P), WARD-3 SEETHAPATTI,9) SURIYUR (R.V) SURIYUR (P), WARD-3 KATHAMPATTI,10) SURIYUR (R.V) SURIYUR (P), WARD-3 PICHAITHEVANPATTI ADIDRAVIDAR THERU,999) OVERSEAS ELECTORS, OVERSEAS ELECTORS</t>
  </si>
  <si>
    <t>1) SURIYUR (R.V) SURIYUR (P), WARD-2 SURIYUR,2) SURIYUR (R.V) SURIYUR (P), WARD-2 ELUVAMPATTI,3) SURIYUR (R.V) SURIYUR (P), WARD-2 ARUVANKALPATTI,999) OVERSEAS ELECTORS, OVERSEAS ELECTORS</t>
  </si>
  <si>
    <t>1) KONGUDIPATTI (R.V) KONGUDIPATTI (P), WARD-1 KONGUDIPATTI,2) KONGUDIPATTI (R.V) KONGUDIPATTI (P), WARD-1 PANNIPATTI,3) KONGUDIPATTI (R.V) KONGUDIPATTI (P), WARD-1 CHINNAKURUMBATTI,999) OVERSEAS ELECTORS, OVERSEAS ELECTORS</t>
  </si>
  <si>
    <t>KONGUDIPATTI</t>
  </si>
  <si>
    <t>1) THANNANGUDI(R.V) KONGUDIPATTI (P), WARD-2 PILIPATTI,2) THANNANGUDI(R.V) KONGUDIPATTI (P), WARD-2 B. METTUPATTI,3) THANNANGUDI(R.V) KONGUDIPATTI (P), WARD-2 THANNANGUDI,999) OVERSEAS ELECTORS, OVERSEAS ELECTORS</t>
  </si>
  <si>
    <t>PILIPATTI</t>
  </si>
  <si>
    <t>1) PAKKUDI (R.V) PAKKUDI (P), WARD-1 MANGALAPATTI,2) PAKKUDI (R.V) PAKKUDI (P), WARD-1 THERKKUKALAM,3) PAKKUDI (R.V) PAKKUDI (P), WARD-2 PAKUDI HARIJANA COLONY,4) PAKKUDI (R.V) PAKKUDI (P), WARD-2 NEDUNGALAKUDI,5) PAKKUDI (R.V) PAKKUDI (P), WARD- 2 IDAYANKALAM,999) OVERSEAS ELECTORS, OVERSEAS ELECTORS</t>
  </si>
  <si>
    <t>PAKKUDI</t>
  </si>
  <si>
    <t>1) PAKKUDI (R.V) PAKKUDI (P), WARD-1 PAKKUDI,2) PAKKUDI (R.V) PAKKUDI (P), WARD-3 VALATHADIPATTI,3) PAKKUDI (R.V) PAKKUDI (P), WARD-3 ARUMBALIPATTI,4) PAKKUDI (R.V) PAKKUDI (P), WARD-3 SUKKANKADU,999) OVERSEAS ELECTORS, OVERSEAS ELECTORS</t>
  </si>
  <si>
    <t>1) PAKKUDI (R.V) PAKKUDI (P), WARD-3 PAIYUR, MANGALAPATTI,2) PAIYUR (R.V) PAKKUDI (P), WARD-3 PAPPANKALAM,3) PAIYUR (R.V) PAKKUDI (P), WARD-3 VITTANILAIPATTI,4) PAIYUR (R.V) PAKKUDI (P), WARD-3 MARAPATTI,999) OVERSEAS ELECTORS, OVERSEAS ELECTORS</t>
  </si>
  <si>
    <t>PAIYUR</t>
  </si>
  <si>
    <t>1) VEMMANI(R.V) VEMMANI(P), WARD-1 PERIYAMOOLIPATTI,2) VEMMANI(R.V) VEMMANI(P), WARD-1 MALLAMPATTI,3) VEMMANI(R.V) VEMMANI(P), WARD-1 CHINNAMOOLIPATTI,4) VEMMANI(R.V) VEMMANI(P), WARD-1 VEMMANI,5) VEMMANI(R.V) VEMMANI(P), WARD-2 NARIAPATTI,6) VEMMANI(R.V) VEMMANI(P), WARD-2 NARIAPATTI COLONY,999) OVERSEAS ELECTORS, OVERSEAS ELECTORS</t>
  </si>
  <si>
    <t>NARIYAPATTI</t>
  </si>
  <si>
    <t>1) NANGUPATTI (R.V) NANGUPATTI (P), WARD-2 MANGUDI,2) NANGUPATTI (R.V) NANGUPATTI (P), WARD-2 KALATHUPATTI,3) NANGUPATTI (R.V) NANGUPATTI (P), WARD-2 METTUKADAI,999) OVERSEAS ELECTORS, OVERSEAS ELECTORS</t>
  </si>
  <si>
    <t>1) NANGUPATTI (R.V) NANGUPATTI (P), WARD-1 ARANGUDIPATTI,2) NANGUPATTI (R.V) NANGUPATTI (P), WARD-1
 S. NANGUPATTI,3) NANGUPATTI (R.V) NANGUPATTI (P), WARD-1
 K. NANGUPATTI,4) NANGUPATTI(R.V) NANGUPATTI (P), WARD-1 MELASITHAKUDIPATTI,5) NANGUPATTI(R.V) NANGUPATTI (P), WARD-1 KEELASITHAKUDIPATTI,999) OVERSEAS ELECTORS, OVERSEAS ELECTORS</t>
  </si>
  <si>
    <t>1) MARUTHAMPATTI (R.V) NANGUPATTI (P), WARD-1,2 KANAKANPATTI,2) MARUTHAMPATTI(R.V) VILAPATTI (P), WARD-1 KARUPPARMALAI,3) MARUTHAMPATTI(R.V) VILAPATTI(P), WARD-2 MARUTHAMPATTI,4) MARUTHAMPATTI( R.V) VILAPATTI(P), WARD-2 ATHANAMPATTI,5) MARUTHAMPATTI(R.V) VILAPATTI(P), WARD-2 METTUPATTI,6) MARUTHAMPATTI(R.V) VILAPATTI(P), WARD-2 PINNANKUDIPATTI,999) OVERSEAS ELECTORS, OVERSEAS ELECTORS</t>
  </si>
  <si>
    <t>MARUTHAMPATTI</t>
  </si>
  <si>
    <t>1) VILAPATTI(R.V) VILAPATTI(P), WARD-1,2 VILAPPATI,2) VILAPATTI (R.V) NANGUPATTI (P), WARD-3 ITCHIPATTI,3) VILAPATTI (R.V) NANGUPATTI (P), WARD-3 THULUKAMPATTI,4) VILAPATTI (R.V) NANGUPATTI (P), WARD-3 METTUKALAM,999) OVERSEAS ELECTORS, OVERSEAS ELECTORS</t>
  </si>
  <si>
    <t>VILAPATTI</t>
  </si>
  <si>
    <t>1) LEKKANAPATTI (R.V) LEKKANAPATTI (P), WARD-1 LEKKANAPATTI MELA THERU,2) LEKKANAPATTI (R.V) LEKKANAPATTI (P), WARD-1 LEKKANAPATTI ASARI THERU,3) LEKKANAPATTI (R.V) LEKKANAPATTI (P), WARD-1 LEKKANAPATTI MUSLIM THERU,4) LEKKANAPATTI (R.V) LEKKANAPATTI (P), WARD-1 LEKKANAPATTI AMABALAKARA THERU KILAKKU,5) LEKKANAPATTI (R.V) LEKKANAPATTI (P), WARD-1 LEKKANAPATTI ADIDRAVIDAR THERU,6) LEKKANAPATTI (R.V) LEKKANAPATTI (P), WARD-1 LEKKANAPATTI AMABALAKARA THERU MERKKU,7) LEKKANAPATTI (R.V) LEKKANAPATTI (P), WARD-1 LEKKANAPATTI KEELATHERU,8) LEKKANAPATTI (R.V) LEKKANAPATTI (P), WARD-1 SOONAYANKALAM,9) LEKKANAPATTI (R.V) LEKKANAPATTI (P), WARD-1 THANDIPATTI,10) LEKKANAPATTI (R.V) LEKKANAPATTI (P), WARD-1 KEELAKADU,999) OVERSEAS ELECTORS, OVERSEAS ELECTORS</t>
  </si>
  <si>
    <t>LEKNAPPATTI</t>
  </si>
  <si>
    <t>1) PATHIPATTI(R.V) LEKKANAPATTI (P), WARD-2 THERKKUPATTI,2) PATHIPATTI(R.V) LEKKANAPATTI (P), WARD-2 PATHIPATTI THERKKU THERU,3) PATHIPATTI(R.V) LEKKANAPATTI (P), WARD-2 PATHIPATTI MELATHERU,4) PATHIPATTI(R.V) LEKKANAPATTI (P), WARD-2 PATHIPATTI VADAKKUTHERU,5) PATHIPATTI(R.V) LEKKANAPATTI (P), WARD-2 PATHIPATTI AMBALAKARA THERU,6) PATHIPATTI(R.V) LEKKANAPATTI (P), WARD-2 PATHIPATTI HARIJANA THERU,7) PATHIPATTI(R.V) LEKKANAPATTI (P), WARD-2 KURUMBAPATTI,8) PATHIPATTI(R.V) LEKKANAPATTI (P), WARD-2 BEEMAMPATTI,9) PATHIPATTI(R.V) LEKKANAPATTI (P), WARD-2 NADARAJAPURAM,10) PATHIPATTI(R.V) LEKKANAPATTI (P), WARD-1 AVARANGUDIPATTI,11) PATHIPATTI(R.V) LEKKANAPATTI (P), WARD-2 ANTHANKUDIPATTI,999) OVERSEAS ELECTORS, OVERSEAS ELECTORS</t>
  </si>
  <si>
    <t>PATHIPATTI</t>
  </si>
  <si>
    <t>1) MELAPUDUVAYAL (R.V) MELAPUDUVAYAL (P), WARD-1 AYANGUDI VAYAL,2) MELAPUDUVAYAL (R.V) MELAPUDUVAYAL (P), WARD-1 VEERADIVAYAL,3) MELAPUDUVAYAL (R.V) MELAPUDUVAYAL (P), WARD-1 THERKKUTHUVARAYAL,4) MELAPUDUVAYAL (R.V) MELAPUDUVAYAL (P), WARD-1 PORADIKALAM,5) MELAPUDUVAYAL (R.V) MELAPUDUVAYAL (P), WARD-1 VADAKKU THUVARAVAYAL,999) OVERSEAS ELECTORS, OVERSEAS ELECTORS</t>
  </si>
  <si>
    <t>MELAPUDUVAYAL</t>
  </si>
  <si>
    <t>1) MELAPUDUVAYAL (R.V) MELAPUDUVAYAL (P), WARD-2 MELAPUDUVAYAL,2) MELAPUDUVAYAL (R.V) MELAPUDUVAYAL (P), WARD-2 SETHURAVAYAL,3) MELAPUDUVAYAL (R.V) MELAPUDUVAYAL (P), WARD-2 SEENIVAYAL,4) MELAPUDUVAYAL (R.V) MELAPUDUVAYAL (P), WARD-2 UDAVAYAL,999) OVERSEAS ELECTORS, OVERSEAS ELECTORS</t>
  </si>
  <si>
    <t>1) KULATHUR (R.V) KULATHUR (P), WARD-1 GANDHI NAGAR,2) KULATHUR (R.V) KULATHUR (P), WARD-1 AYIKUDIVAYAL SALAI,3) KULATHUR (R.V) KULATHUR (P), WARD-1,2 KEELATHERU,4) KULATHUR (R.V) KULATHUR (P), WARD-1 NAYAKKAR THERU,999) OVERSEAS ELECTORS, OVERSEAS ELECTORS</t>
  </si>
  <si>
    <t>1) KULATHUR (R.V) KULATHUR (P), WARD-1 MELATHERU,2) KULATHUR (R.V) KULATHUR (P), WARD-1 SAKKILIYA THERU,3) KULATHUR (R.V) KULATHUR (P), WARD-1 ANDI THERU,999) OVERSEAS ELECTORS, OVERSEAS ELECTORS</t>
  </si>
  <si>
    <t>1) KULATHUR (R.V) KULATHUR (P), WARD-1 KEELA THERU,999) OVERSEAS ELECTORS, OVERSEAS ELECTORS</t>
  </si>
  <si>
    <t>1) KULATHUR (R.V) KULATHUR (P), WARD-1 VELAR THERU,2) KULATHUR (R.V) KULATHUR (P), WARD-2 PERUMAL KOVIL THERU,3) KULATHUR (R.V) KULATHUR (P), WARD-2 NADUPATTI,4) KULATHUR (R.V) KULATHUR (P), WARD-2 PARATHERU,999) OVERSEAS ELECTORS, OVERSEAS ELECTORS</t>
  </si>
  <si>
    <t>1) KULATHUR (R.V) KULATHUR (P), WARD-2 KALLUKUMIYALPATTI,2) KULATHUR (R.V) KULATHUR (P), WARD-2 KOVILKADU,3) KULATHUR (R.V) KULATHUR (P), WARD-3 ILAYAVAYAL ILLAYA TAMIL NAGAR,4) KULATHUR (R.V) KULATHUR (P), WARD-3 ILAYAVAYAL,5) KULATHUR (R.V) KULATHUR (P), WARD-3 ILAYAVAYAL PALLAR THERU,6) KULATHUR (R.V) KULATHUR (P), WARD-3 CHINNAVANDU POOSARI THERU,999) OVERSEAS ELECTORS, OVERSEAS ELECTORS</t>
  </si>
  <si>
    <t>ILLAIYAVAYAL</t>
  </si>
  <si>
    <t>1) KULATHUR (R.V) KULATHUR (P), WARD-3 UDAYA MALAVARANPATTI,2) KULATHUR (R.V) KULATHUR (P), WARD-3 VALANKONDAR THERU,3) KULATHUR (R.V) KULATHUR (P), WARD-3 ATHIRIVAYAL,4) KULATHUR (R.V) KULATHUR (P), WARD-3 ATHIRUVAYAL CAR COLONY,999) OVERSEAS ELECTORS, OVERSEAS ELECTORS</t>
  </si>
  <si>
    <t>ATTHIRIVAYAL</t>
  </si>
  <si>
    <t>1) VADUGAPATTI (R.V) ODUKKUR (P), WARD-1 VADUGAPATTI,2) VADUGAPATTI (R.V) ODUKKUR (P), WARD-2 KAMBAMEDU,3) VADUGAPATTI (R.V) ODUKKUR (P), WARD-1 KOTTAPALLAM,4) VADUGAPATTI (R.V) ODUKKUR (P), WARD-1 KULLANARIPATTI,5) ODUKKUR (R.V) ODUKKUR (P), WARD-2 VEERADIVAYAL,6) ODUKKUR (R.V) ODUKKUR (P), WARD-2 SOOTTUKARANPATTI,7) ODUKKUR (R.V) ODUKKUR (P), WARD-2 IILANDHAVADI,8) ODUKKUR (R.V) ODUKKUR (P), WARD-3 IDAYARTHERU,999) OVERSEAS ELECTORS, OVERSEAS ELECTORS</t>
  </si>
  <si>
    <t>1) ODUKKUR (R.V) ODUKKUR (P), WARD-2 ODUKKUR,2) ODUKKUR (R.V) ODUKKUR (P), WARD-3 ADIDRAVIDAR THERU,3) ODUKKUR (R.V) ODUKKUR (P), WARD-2 KANNAMPATTI,999) OVERSEAS ELECTORS, OVERSEAS ELECTORS</t>
  </si>
  <si>
    <t>1) THAYINIPATTI (R.V) THAYINIPATTI (P), WARD-1 THAYINIPATTI,2) THAYINIPATTI (R.V) THAYINIPATTI (P), WARD-1 ILUPPAKUDIPATTI HARIJANA COLONY,3) THAYINIPATTI (R.V) THAYINIPATTI (P), WARD-1 ILUPPAKUDIPATTI KILAKKU THERU,4) THAYINIPATTI (R.V) THAYINIPATTI (P), WARD-1 ILUPPAKUDIPATTI VADAKKU THERU,5) THAYINIPATTI (R.V) THAYINIPATTI (P), WARD-1 PUDUVAYAL PAGUTHI,6) PERUNGUDIPATTI (R.V) THAYINIPATTI (P), WARD-2 KATTUMARUTHAMPATTI HARIJANA COLONY,7) PERUNGUDIPATTI (R.V) THAYINIPATTI (P), WARD-2 KATTUMARUTHANPATTI,8) PERUNGUDIPATTI (R.V) THAYINIPATTI (P), WARD-2 SIRUMANGALAAPATTI,9) PERUNGUDIPATTI (R.V) THAYINIPATTI (P), WARD-2 PERUNGUDIPATTI,999) OVERSEAS ELECTORS, OVERSEAS ELECTORS</t>
  </si>
  <si>
    <t>THAYINIPATTI</t>
  </si>
  <si>
    <t>1) VILATHUPATTI (R.V) VILATHUPATTI (P), WARD-4 SITHUPATTI,2) VILATHUPATTI (R.V) VILATHUPATTI (P), WARD-4 KALLAMPATTI,3) VILATHUPATTI (R.V) VILATHUPATTI (P), WARD-4 KATTAYAKONPATTI,999) OVERSEAS ELECTORS, OVERSEAS ELECTORS</t>
  </si>
  <si>
    <t>SITHUPATTI</t>
  </si>
  <si>
    <t>1) VILATHUPATTI (R.V) VILATHUPATTI (P), WARD-4 KALAIKUDIPATTI,2) VILATHUPATTI (R.V) VILATHUPATTI (P), WARD-4 SOORAKUDIPATTI,3) VILATHUPATTI (R.V) VILATHUPATTI (P), WARD-4 PURAMALAI PUDUR,4) VILATHUPATTI (R.V) VILATHUPATTI (P), WARD-4 MELAKARUPADIPATI,5) VILATHUPATTI (R.V) VILATHUPATTI (P), WARD-4 VENGAIKURICHI,999) OVERSEAS ELECTORS, OVERSEAS ELECTORS</t>
  </si>
  <si>
    <t>KALAIKUDIPATTI</t>
  </si>
  <si>
    <t>1) VILATHUPATTI (R.V) VILATHUPATTI (P), WARD-4 ETHINIPATTI,2) VILATHUPATTI (R.V) VILATHUPATTI (P), WARD-4 SEVATHUPPATTI,3) VILATHUPATTI (R.V) VILATHUPATTI (P), WARD-4 KEELAKARUPADIPPATTI, 999 ) OVERSEAS ELECTORS, OVERSEAS ELECTORS</t>
  </si>
  <si>
    <t>ETHINIPATTI</t>
  </si>
  <si>
    <t>1) VILATHUPATTI(R.V) VILATHUPATTI(P), WARD-2 VILATHUPATTI,2) VILATHUPATTI(R.V) VILATHUPATTI(P), WARD-2 VILATHIVAYAL,3) VILATHUPATTI(R.V) VILATHUPATTI(P), WARD-2 PAIPATTI,4) VILATHUPATTI(R.V) VILATHUPATTI(P), WARD-2 OORAPATTI MERKU,5) VILATHUPATTI(R.V) VILATHUPATTI(P), WARD-2 OORAPATTI KILAKKU,999) OVERSEAS ELECTORS, OVERSEAS ELECTORS</t>
  </si>
  <si>
    <t>OORAPATTI</t>
  </si>
  <si>
    <t>1) VILATHUPATTI(R.V) VILATHUPATTI(P), WARD-2 OORAPATTI,2) VILATHUPATTI(R.V) VILATHUPATTI( P), WARD-3 PUKKUDIPATTI,3) VILATHUPATTI(R.V) VILATHUPATTI(P), WARD-3 MEIVALISALAI KILAKKU,4) VILATHUPATTI(R.V) VILATHUPATTI(P), WARD-3 MEIVALISALAI MERKU,5) VILATHUPATTI(R.V) VILATHUPATTI(P), WARD-3 MEIVALISALAI VADAKKU,999) OVERSEAS ELECTORS, OVERSEAS ELECTORS</t>
  </si>
  <si>
    <t>1) KEELAKURICHI (R.V) KEELAKURICHI (P), WARD-1 VADAKKU THERU,2) KEELAKURICHI (R.V) KEELAKURICHI (P), WARD-2 ADIDIRAVIDAR THERU-1,3) KEELAKURICHI (R.V) KEELAKURICHI (P), WARD-2 THERKKUTHERU,4) KEELAKURICHI (R.V) KEELAKURICHI (P), WARD-2 AMBALAKARAR THERU,5) KEELAKURICHI (R.V) KEELAKURICHI (P), WARD-2 ADIDIRAVIDARTHERU -2,999) OVERSEAS ELECTORS, OVERSEAS ELECTORS</t>
  </si>
  <si>
    <t>KEELAKURICHI</t>
  </si>
  <si>
    <t>1) KEELAKURICHI (R.V) KEELAKURICHI (P), WARD-2 KALLICHIVAYAL,2) KEELAKURICHI (R.V) KEELAKURICHI (P), WARD-2 VALANGAIMAN,3) KEELAKURICHI (R.V) KEELAKURICHI (P), WARD-3 PIRAMPATTI,4) KEELAKURICHI (R.V) KEELAKURICHI (P), WARD-2 HARIJAN THERU,5) KEELAKURICHI (R.V) KEELAKURICHI (P), WARD-3 KAMABAGAMPATTI,6) KEELAKURICHI (R.V) KEELAKURICHI (P), WARD-3 MALAMPATTI,7) KEELAKURICHI (R.V) KEELAKURICHI (P), WARD-2 KAYAMPATTI,999) OVERSEAS ELECTORS, OVERSEAS ELECTORS</t>
  </si>
  <si>
    <t>1) RAPPOSAL (R.V) RAPPOSAL (P), WARD-1 KASHPA RAPPOSAL,2) RAPPOSAL (R.V) RAPPOSAL (P), WARD-1 KARUMARIPANNAI,3) RAPPOSAL (R.V) RAPPOSAL (P), WARD-1 APPACHIPANNAI,4) RAPPOSAL (R.V) RAPPOSAL (P), WARD-1 KOKKAYI PANNAI,5) RAPPOSAL (R.V) RAPPOSAL (P), WARD-1 PARAIKALAM,6) RAPPOSAL (R.V) RAPPOSAL (P), WARD-1 KUNJAYI PANNAI,7) RAPPOSAL (R.V) RAPPOSAL (P), WARD-1 PANIPATTI,999) OVERSEAS ELECTORS, OVERSEAS ELECTORS</t>
  </si>
  <si>
    <t>RAPOOSAL</t>
  </si>
  <si>
    <t>1) RAPPOSAL (R.V) RAPPOSAL (P), WARD-2 MERKATHIYAN PANNAI,2) RAPPOSAL (R.V) RAPPOSAL (P), WARD-2 PATHIKARAN PANNAI,3) RAPPOSAL (R.V) RAPPOSAL (P), WARD-2 MARICHUKATTI,4) RAPPOSAL (R.V) RAPPOSAL (P), WARD-2 KALINGIPATTI,5) RAPPOSAL (R.V) RAPPOSAL (P), WARD-2 KURUMPATTI,6) RAPPOSAL (R.V) RAPPOSAL (P), WARD-2 KALLUKKADU,7) RAPPOSAL (R.V) RAPPOSAL (P), WARD-2 KEELAKALAM,8) RAPPOSAL (R.V) RAPPOSAL (P), WARD-2 AYINGUDIPATTI,9) RAPPOSAL (R.V) RAPPOSAL (P), WARD-2 KOVILMEDU,10) RAPPOSAL (R.V) RAPPOSAL (P), WARD-2 THEETHANPANNAI,11) RAPPOSAL (R.V) RAPPOSAL (P), WARD-2 PULIYAMPATTI,999) OVERSEAS ELECTORS, OVERSEAS ELECTORS</t>
  </si>
  <si>
    <t>1) RAPPOSAL (R.V) RAPPOSAL (P), WARD-3 SEVAKALAM,2) RAPPOSAL (R.V) RAPPOSAL (P), WARD-3 PARIYARI THERU,3) RAPPOSAL (R.V) RAPPOSAL (P), WARD-3 KANDANPANNAI,4) RAPPOSAL (R.V) RAPPOSAL (P), WARD-3 PATTAIYARKALAM VADATHERU,5) RAPPOSAL (R.V) RAPPOSAL (P), WARD-3 PATTAIYARKALAM THERKKUTHERU,6) RAPPOSAL (R.V) RAPPOSAL (P), WARD-3 SERVARAYANKALAM,7) RAPPOSAL (R.V) RAPPOSAL (P), WARD-3 POLLIPANNAI,8) RAPPOSAL (R.V) RAPPOSAL (P), WARD-3 KULAVAIPATTI THENPAGAM,9) RAPPOSAL (R.V) RAPPOSAL (P), WARD-3 KULAVAIPATTI VADAPAGAM,999) OVERSEAS ELECTORS, OVERSEAS ELECTORS</t>
  </si>
  <si>
    <t>ERUKKUMANIPATTI</t>
  </si>
  <si>
    <t>1) RAPPOSAL (R.V) RAPPOSAL (P), WARD- ERUKKUMANIPATTI VADAPAGAM,2) RAPPOSAL (R.V) RAPPOSAL (P), WARD-4 ERUKKUMANIPATTI THENPAGAM,3) RAPPOSAL (R.V) RAPPOSAL (P), WARD-4 KUPPATHUPATTI,999) OVERSEAS ELECTORS, OVERSEAS ELECTORS</t>
  </si>
  <si>
    <t>1) VETTUKADU (R.V) VETTUKADU (P), WARD-2 POLAMPATTI,2) VETTUKADU (R.V) VETTUKADU (P), WARD-2 PARAIKALAM,3) VETTUKADU (R.V) VETTUKADU (P), WARD-2 VADUGAPATTI,999) OVERSEAS ELECTORS, OVERSEAS ELECTORS</t>
  </si>
  <si>
    <t>VETTUKADU</t>
  </si>
  <si>
    <t>1) VETTUKADU (R.V) VETTUKADU (P), WARD-1 THOTTIYAMPATTI,2) VETTUKADU (R.V) VETTUKADU (P), WARD-1 UDAYAMPATTI,3) VETTUKADU (R.V) VETTUKADU (P), WARD-1 MAHUDUPATTI,999) OVERSEAS ELECTORS, OVERSEAS ELECTORS</t>
  </si>
  <si>
    <t>UDAYAMPATTI</t>
  </si>
  <si>
    <t>1) IRUNDIRAPATTI (R.V) IRUNDIRAPATTI (P), WARD-1 IRUNDIRAPATTI,2) IRUNDIRAPATTI (R.V) IRUNDIRAPATTI (P), WARD-1 METTUPATTI,3) IRUNDIRAPATTI (R.V) IRUNDIRAPATTI (P), WARD-1 THANNANGUDI,999) OVERSEAS ELECTORS, OVERSEAS ELECTORS</t>
  </si>
  <si>
    <t>IRUNDIRAPATTI</t>
  </si>
  <si>
    <t>1) IRUNDIRAPATTI (R.V) IRUNDIRAPATTI (P), WARD-2 KARAIMEDU,2) IRUNDIRAPATTI (R.V) IRUNDIRAPATTI (P), WARD-2 SATHAMPATTI,3) IRUNDIRAPATTI (R.V) IRUNDIRAPATTI (P), WARD-2 PANIPATTI,4) IRUNDIRAPATTI (R.V) IRUNDIRAPATTI (P), WARD-2 THIMMAYAMPATTI,5) IRUNDIRAPATTI (R.V) IRUNDIRAPATTI (P), WARD-2 VAGAVAYAL,999) OVERSEAS ELECTORS, OVERSEAS ELECTORS</t>
  </si>
  <si>
    <t>1) IRUNDIRAPATTI (R.V) IRUNDIRAPATTI (P), WARD-1 KURUMPATTI,2) IRUNDIRAPATTI (R.V) IRUNDIRAPATTI (P), WARD-1 OTHAKADAI,3) IRUNDIRAPATTI (R.V) IRUNDIRAPATTI (P), WARD-1 KONARKALAM,4) IRUNDIRAPATTI (R.V) IRUNDIRAPATTI (P), WARD-1 KARANTHAPATTI,5) IRUNDIRAPATTI (R.V) IRUNDIRAPATTI (P), WARD-1 MARAPATTI,6) IRUNDIRAPATTI (R.V) IRUNDIRAPATTI (P), WARD-2 KALLUPATTI,999) OVERSEAS ELECTORS, OVERSEAS ELECTORS</t>
  </si>
  <si>
    <t>KURUMPATTI</t>
  </si>
  <si>
    <t>1) ESWARANKOVIL (R.V) ESWARANKOVIL (P), WARD-1 GOVINDANAYAKKANPATTI,2) ESWARANKOVIL ( R.V) E S W A R A N K O V I L ( P ) , W A R D - 1 V A D A K K U ERUTHUPATTI,THERKKU ERUTHUPATTI,999) OVERSEAS ELECTORS, OVERSEAS ELECTORS</t>
  </si>
  <si>
    <t>ESWARANKOVIL</t>
  </si>
  <si>
    <t>1) ESWARANKOVIL (R.V) ESWARANKOVIL (P), WARD-2 SEETHAPATTI,2) ESWARANKOVIL (R.V) ESWARANKOVIL (P), WARD-2 VALLUVAR NAGAR,3) ESWARANKOVIL (R.V) ESWARANKOVIL (P), WARD-2 SULUKKIPATTI,4) ESWARANKOVIL (R.V) ESWARANKOVIL (P), WARD-2 KURICHIPATTI,5) ESWARANKOVIL (R.V) ESWARANKOVIL (P), WARD-2 SEEGANVAYAL,999) OVERSEAS ELECTORS, OVERSEAS ELECTORS</t>
  </si>
  <si>
    <t>1) KOTHIRAPPATTI (R.V) KOTHIRAPPATTI (P), WARD-1 MALAIKUDIPATTI,999) OVERSEAS ELECTORS, OVERSEAS ELECTORS</t>
  </si>
  <si>
    <t>1) KOTHIRAPPATTI (R.V) KOTHIRAPPATTI (P), WARD-3 KEELAKOTHIRAPATTI,2) KOTHIRAPPATTI (R.V) KOTHIRAPPATTI (P), WARD-3 MELAKOTHIRAPATTI,3) KOTHIRAPPATTI (R.V) KOTHIRAPPATTI (P), WARD-3 THERKUPATTI,4) KOTHIRAPPATTI (R.V) KOTHIRAPPATTI (P), WARD-3 ITCHANGUDI,5) KOTHIRAPPATTI (R.V) KOTHIRAPPATTI (P), WARD-3 SARALAPATTI,6) KOTHIRAPPATTI (R.V) KOTHIRAPPATTI (P), WARD-4 VADAKKIPATTI,7) KOTHIRAPPATTI (R.V) KOTHIRAPPATTI (P), WARD-4 SAKKILIYAKUDI,999) OVERSEAS ELECTORS, OVERSEAS ELECTORS</t>
  </si>
  <si>
    <t>KOTHIRAPPATTI</t>
  </si>
  <si>
    <t>1) KOTHIRAPPATTI (R.V) KOTHIRAPPATTI (P), WARD-2 MALAIKUDIPATTI,999) OVERSEAS ELECTORS, OVERSEAS ELECTORS</t>
  </si>
  <si>
    <t>1) KOTHIRAPPATTI (R.V) KOTHIRAPPATTI (P), WARD-4 SEETHAMEDU,2) KOTHIRAPPATTI (R.V) KOTHIRAPPATTI (P), WARD-4 PULAVANPATTI,999) OVERSEAS ELECTORS, OVERSEAS ELECTORS</t>
  </si>
  <si>
    <t>1) THERAVUR (R.V) THERAVUR (P), WARD-1 THERAVUR,2) THERAVUR (R.V) THERAVUR (P), WARD-1 KEELATHERAVUR,3) THERAVUR (R.V) THERAVUR (P), WARD-1 KARUTHANGALPATTI,4) THERAVUR (R.V) THERAVUR (P), WARD-1 VELLALAPATTI,999) OVERSEAS ELECTORS, OVERSEAS ELECTORS</t>
  </si>
  <si>
    <t>1) THERAVUR (R.V) THERAVUR (P), WARD- 1 KOTTAMARATHUPUNJAI,2) THERAVUR (R.V) THERAVUR (P), WARD- 1 ANNASAMUTHIRAM,3) THERAVUR (R.V) THERAVUR (P), WARD-2 KEELAKADU,4) THERAVUR (R.V) THERAVUR (P), WARD-3 MATHIRAPPATTI,5) THERAVUR (R.V) THERAVUR (P), WARD-3 ANNAVIKAVUNDANPATTI,6) THERAVUR (R.V) THERAVUR (P), WARD-3 NEDUNKATTUPATTI,999) OVERSEAS ELECTORS, OVERSEAS ELECTORS</t>
  </si>
  <si>
    <t>1) THERAVUR (R.V) THERAVUR (P), WARD-2 METTUPATTI,2) THE RAV UR ( R. V) THE RAV UR ( P) , WARD- 3 ANNAVIKOUNDANPATTI,3) THERAVUR (R.V) THERAVUR (P), WARD-3 NEDUNKATTUPATTI,4) THERAVUR (R.V) THERAVUR (P), WARD-3 VANNARAPATTI,999) OVERSEAS ELECTORS, OVERSEAS ELECTORS</t>
  </si>
  <si>
    <t>1) AGARAPATTI (R.V) AGARAPATTI (P), WARD-1 KEELAIMBAMPATTI,2) AGARAPATTI (R.V) AGARAPATTI (P), WARD-1 MELAIMBAMPATTI,3) AGARAPATTI (R.V) AGARAPATTI (P), WARD-1 ADIDRAVIDARCOLONY,4) AGARAPATTI (R.V) AGARAPATTI (P), WARD-2 KEELA MELA KAVUNDER THERU,5) AGARAPATTI (R.V) AGARAPATTI (P), WARD-2 MELA AGARAPATTI,6) AGARAPATTI (R.V) AGARAPATTI (P), WARD-2 AGARAPATTI THERKKU KAVUNDER THERU,999) OVERSEAS ELECTORS, OVERSEAS ELECTORS</t>
  </si>
  <si>
    <t>1) AGARAPATTI (R.V) AGARAPATTI (P), WARD-3 CHELLAMPATTI ADIDRAVIDAR THERU,2) AGARAPATTI (R.V) AGARAPATTI (P), WARD-3 CHELLAMPATTI KAVUNDER THERU,3) AGARAPATTI (R.V) AGARAPATTI (P), WARD-4 KAYAMPATTI ADIDRAVIDAR THERU,999) OVERSEAS ELECTORS, OVERSEAS ELECTORS</t>
  </si>
  <si>
    <t>1) AGARAPATTI (R.V) AGARAPATTI (P), WARD-4 LANJAMEDU ADIDRAVIDAR THERU,2) AGARAPATTI (R.V) AGARAPATTI (P), WARD-5 LANJAMEDU KURAVAR THERU, KOUNDER THERU,999) OVERSEAS ELECTORS, OVERSEAS ELECTORS</t>
  </si>
  <si>
    <t>1) MEENAVELI (R.V) MEENAVELI (P), WARD-3 ANNATHANAPATTI,2) MEENAVELI (R.V) MEENAVELI (P), WARD-1 PERICHIPATTI,999) OVERSEAS ELECTORS, OVERSEAS ELECTORS</t>
  </si>
  <si>
    <t>1) MEENAVELI (R.V) MEENAVELI (P), WARD-2, 3 CHITIRAMPATTI,999) OVERSEAS ELECTORS, OVERSEAS ELECTORS</t>
  </si>
  <si>
    <t>1) MEENAVELI (R.V) MEENAVELI (P), WARD-1 MEENAVELI,2) MEENAVELI ( R.V) MEENAVELI ( P), WARD- 1 VELLAYAKAVUNDANPATTI,999) OVERSEAS ELECTORS, OVERSEAS ELECTORS</t>
  </si>
  <si>
    <t>1) ENNAI (R.V) ENNAI (P), WARD-1 SANKIRAPATTI,2) ENNAI (R.V) ENNAI (P), WARD-1 UDAYANPATTI,3) ENNAI (R.V) ENNAI (P), WARD-1 MATHIRAMPATTI,4) ENNAI (R.V) ENNAI (P), WARD-1 U. PUDU NAGAR,5) ENNAI (R.V) ENNAI (P), WARD-1 MELAPATTI ANNA NAGAR,999) OVERSEAS ELECTORS, OVERSEAS ELECTORS</t>
  </si>
  <si>
    <t>M.UDAIYAMPATTI</t>
  </si>
  <si>
    <t>1) ENNAI (R.V) ENNAI (P), WARD-1 MELAPATTI,2) ENNAI (R.V) ENNAI (P), WARD-2 POONAIKUTHIPATTI,999) OVERSEAS ELECTORS, OVERSEAS ELECTORS</t>
  </si>
  <si>
    <t>MELAPATTI</t>
  </si>
  <si>
    <t>1) ENNAI (R.V) ENNAI (P), WARD-2 SALAIPATTI,2) ENNAI (R.V) ENNAI (P), WARD-2 VALAYAPATTI,3) ENNAI (R.V) ENNAI (P), WARD-2 M.KURUMBAPATTI,999) OVERSEAS ELECTORS, OVERSEAS ELECTORS</t>
  </si>
  <si>
    <t>1) ENNAI ( R.V) ENNAI ( P), WARD- 3 MEIYAKAVOUNDANPATTI,2) ENNAI (R.V) ENNAI (P), WARD-3 MELAPANNAI,3) ENNAI (R.V) ENNAI (P), WARD-3 SENAKOVIL,4) ENNAI (R.V) ENNAI (P), WARD-3 KALINGIKALAM,5) ENNAI (R.V) ENNAI (P), WARD-3 MEDU KATTUPATTI,6) ENNAI (R.V) ENNAI (P), WARD-3 METTUKALAM,7) ENNAI (R.V) ENNAI (P), WARD-3 PURASANKALPATTI,999) OVERSEAS ELECTORS, OVERSEAS ELECTORS</t>
  </si>
  <si>
    <t>MEYYAKOUNDANPATTI</t>
  </si>
  <si>
    <t>1) ENNAI (R.V) ENNAI (P), WARD-4 THATTANGUDI,2) ENNAI (R.V) ENNAI (P), WARD-4 VEERANKADU,3) ENNAI (R.V) ENNAI (P), WARD-4 PATTIYANTHERU,4) ENNAI (R.V) ENNAI (P), WARD-4 KEELA ENNAI,5) ENNAI (R.V) ENNAI (P), WARD-4 SANTHANAPURAM,6) VENNAI (R.V) ENNAI (P), WARD-4 MUSLIM THERU,7) ENNAI (R.V) ENNAI (P), WARD-5 KAVOUNDAR THERU,8) ENNAI (R.V) ENNAI (P), WARD-5 ENNAI,9) ENNAI (R.V) ENNAI (P) WARD-5 THIRUVANNAKOVILPATTI,999) OVERSEAS ELECTORS, OVERSEAS ELECTORS</t>
  </si>
  <si>
    <t>ENNAI</t>
  </si>
  <si>
    <t>1) ILLUPPUR (R.V) ILLUPPUR (SP), WARD-7 NAVAMPATTI,2) ILLUPPUR ( R.V) ILLUPPUR ( SP), WARD-7 POOMARUTHANPATTI,3) ILLUPPUR (R.V) ILLUPPUR (SP), WARD-9 HOSPITAL ROAD,4) ILLUPPUR (R.V) ILLUPPUR (SP), WARD-9 VADUGAR THERU,5) ILLUPPUR (R.V) ILLUPPUR (SP), WARD-9 VADUGAR THERU -2,6) ILLUPPUR (R.V) ILLUPPUR (SP), WARD-9 VADUGAR THERU -3,7) ILLUPPUR (R.V) ILLUPPUR (SP), WARD-8 VADUGAR THERU -4,999) OVERSEAS ELECTORS, OVERSEAS ELECTORS</t>
  </si>
  <si>
    <t>1) ILLUPPUR (R.V) ILLUPPUR (SP), WARD-8 SIVAN KOVIL THERU -1,2) ILLUPPUR (R.V) ILLUPPUR (SP), WARD-8 SIVAN KOVIL THERU-2,999) OVERSEAS ELECTORS, OVERSEAS ELECTORS</t>
  </si>
  <si>
    <t>1) ILLUPPUR (R.V) ILLUPPUR (SP), WARD -2 NAVAMPATTI 2- ND VEETHI,2) ILLUPPUR (R.V) ILLUPPUR (SP), WARD -1 VILAPATTI,3) ILLUPPUR (R.V) ILLUPPUR (SP), WARD -1 NAVAMPATTI,999) OVERSEAS ELECTORS, OVERSEAS ELECTORS</t>
  </si>
  <si>
    <t>1) ILLUPPUR (R.V) ILLUPPUR (SP), WARD -3 KODIKKAL THERU,2) ILLUPPUR (R.V) ILLUPPUR (SP), WARD -3 VANNARATHERU,3) ILLUPPUR (R.V) ILLUPPUR (SP), WARD -3 KAMMALATHEU,4) ILLUPPUR (R.V) ILLUPPUR (SP), WARD -3 CHINNAKADAI VEETHI -1,5) ILLUPPUR (R.V) ILLUPPUR (SP), WARD-1 CHINNAKADAI VEETHI -2,6) ILLUPPUR (R.V) ILLUPPUR (SP), WARD-1 HARIJANA COLONY,7) ILLUPPUR (R.V) ILLUPPUR (SP), WARD-1 R.C. HIGH SCHOOL SALAI,999) OVERSEAS ELECTORS, OVERSEAS ELECTORS</t>
  </si>
  <si>
    <t>1) ILLUPPUR (R.V) ILLUPPUR (SP), WARD-4 ANTHONIYAR KOVIL 1- ST THERU,2) ILLUPPUR (R.V) ILLUPPUR (SP), WARD-4 ANTHONIYAR KOVIL 2- ND THERU,3) ILLUPPUR (R.V) ILLUPPUR (SP), WARD-4 ANTHONIYAR KOVIL 3 -RD THERU,4) ILLUPPUR (R.V) ILLUPPUR (SP), WARD-4 ANTHONIYAR KOVIL THEU, KARADIKADU,5) ILLUPPUR (R.V) ILLUPPUR (SP) WARD -5 ANTHONIYAR 3- RD THERU,999) OVERSEAS ELECTORS, OVERSEAS ELECTORS</t>
  </si>
  <si>
    <t>1) ILLUPPUR (R.V) ILLUPPUR (SP), WARD-5 PALANIYANDAVAR KOVIL THERU,2) ILLUPPUR (R.V) ILLUPPUR (SP), WARD-5 ADIDIRAVIDAR 1 -ST THERU,3) ILLUPPUR (R.V) ILLUPPUR (SP), WARD-5 ADIDIRAVIDAR 2-ND THERU,4) ILLUPPUR (R.V) ILLUPPUR (SP), WARD-5 JEEVA NAGAR,5) ILLUPPUR (R.V) ILLUPPUR (SP), WARD-5 R.C.ROAD,6) ILLUPPUR (R.V) ILLUPPUR (SP), WARD-6 SAMATHANAPURAM,7) ILLUPPUR (R.V) ILLUPPUR (SP) WARD -5 ADIDIRAVIDAR 2- ND THERU,8) ILLUPPUR (R.V) ILLUPPUR (SP) WARD -5 ADIDIRAVIDAR 2-ND
 ,1-THERU,1-ST UL THERU,999) OVERSEAS ELECTORS, OVERSEAS ELECTORS</t>
  </si>
  <si>
    <t>1) ILLUPPUR (R.V) ILLUPPUR (SP), WARD-14 KANNARA THERU 1-ST THERU,2) ILLUPPUR (R.V) ILLUPPUR (SP), WARD-14 KANNARA THERU , 2 -ND THERU,3) ILLUPPUR (R.V) ILLUPPUR (SP), WARD-14 KANNARA THERU, 3 -RD THERU,4) ILLUPPUR (R.V) ILLUPPUR (SP), WARD-14 PALAYA SANDAIPETTAI, 1-ST THERU,5) ILLUPPUR (R.V) ILLUPPUR (SP), WARD-14 PALAYA SANDAIPETTAI, 2 -ND THERU,6) ILLUPPUR (R.V) ILLUPPUR (SP), WARD-14 AGRAHARAM,7) ILLUPPUR (R.V) ILLUPPUR (SP), WARD-14 PERIYAKADAI VEETHI,8) ILLUPPUR (R.V) ILLUPPUR (SP), WARD-14 CHETTI THERU,9) ILLUPPUR (R.V) ILLUPPUR (SP), WARD-14 SOWRASTHTRA UL THERU,10) ILLUPPUR (R.V) ILLUPPUR (SP), WARD-15 KOTTAI THERU -1,999) OVERSEAS ELECTORS, OVERSEAS ELECTORS</t>
  </si>
  <si>
    <t>1) ILLUPPUR (R.V) ILLUPPUR (SP), WARD-15 KOTTAI THERU
 -1ST UL THERU,2) ILLUPPUR (R.V) ILLUPPUR (SP), WARD-15 KOTTAI THERU -1,2 -ND UL THERU,3) ILLUPPUR (R.V) ILLUPPUR (SP), WARD-15 KOTTAI THERU -1,3 -RD U L THERU,4) ILLUPPUR (R.V) ILLUPPUR (SP), WARD-15 KOTTAI THERU 2- ND THERU,5) ILLUPPUR (R.V) ILLUPPUR (SP), WARD-15 KOTTAI THERU -3 1-ST UL THERU,6) ILLUPPUR (R.V) ILLUPPUR (SP), WARD-15 KOTTAI THERU -3 1-ST UL THERU,7) ILLUPPUR (R.V) ILLUPPUR (SP), WARD-15 KOTTAI THERU -4,8) ILLUPPUR (R.V) ILLUPPUR (SP), WARD-15 4-TH KOTTAI THERU 1-ST UL THERU,9) ILLUPPUR (R.V) ILLUPPUR (SP), WARD-14 4-TH KOTTAI THERU 2- ND UL THERU,10) ILLUPPUR (R.V) ILLUPPUR (SP), WARD -5 ADIDIRAVIDAR 2- ND THERU,999) OVERSEAS ELECTORS, OVERSEAS ELECTORS</t>
  </si>
  <si>
    <t>1) ILLUPPUR (R.V) ILLUPPUR (SP), WARD-12 SOWRASHTRA THERU,2) ILLUPPUR (R.V) ILLUPPUR (SP), WARD-2 SOWRASHTRATHERU 1-ST ULTHERU,3) ILLUPPUR (R.V) ILLUPPUR (SP), WARD-2 SOWRASHTRATHERU 2-ND ULTHERU,4) ILLUPPUR (R.V) ILLUPPUR (SP), WARD-2 SOWRASHTRATHERU 3- RD ULTHERU,5) ILLUPPUR (R.V) ILLUPPUR (SP), WARD-2 SOWRASHTRATHERU 4-TH ULTHERU,999) OVERSEAS ELECTORS, OVERSEAS ELECTORS</t>
  </si>
  <si>
    <t>1) ILLUPPUR (R.V) ILLUPPUR (SP), WARD-2 SOWRASHTRATHERU 5-TH ULTHERU,2) ILLUPPUR (R.V) ILLUPPUR (SP), WARD-2 SOWRASHTRATHERU 6-TH ULTHERU,3) ILLUPPUR (R.V) ILLUPPUR (SP), WARD-2 SOWRASHTRATHERU 7-TH ULTHERU,4) ILLUPPUR (R.V) ILLUPPUR (SP), WARD-2 SOWRASHTRATHERU 8-TH ULTHERU,5) ILLUPPUR (R.V) ILLUPPUR (SP), WARD-2 SOWRASHTRATHERU 9-TH ULTHERU,6) ILLUPPUR (R.V) ILLUPPUR (SP), WARD-2 SOWRASHTRATHERU 10-TH ULTHERU,7) ILLUPPUR (R.V) ILLUPPUR (SP), WARD-2 SOWRASHTRATHERU 2-ND,8) ILLUPPUR (R.V) ILLUPPUR (SP), WARD-2 SOWRASHTRATHERU 3-RD,9) ILLUPPUR (R.V) ILLUPPUR (SP), WARD-1 PAPPANKUDI,10) ILLUPPUR (R.V) ILLUPPUR (SP), WARD-1 PAPPANKUDI -1,11) ILLUPPUR (R.V) ILLUPPUR (SP), WARD-1 PAPPANKUDI -2,999) OVERSEAS ELECTORS, OVERSEAS ELECTORS</t>
  </si>
  <si>
    <t>1) ILLUPPUR (R.V) ILLUPPUR (SP), WARD-11 PALLIVASAL KADU 1-ST THERU,2) ILLUPPUR (R.V) ILLUPPUR (SP), WARD-11 PALLIVASAL KADU 2-ND THERU,3) ILLUPPUR (R.V) ILLUPPUR (SP), WARD-11 PALLIVASAL KADU 3-RD THERU,4) ILLUPPUR (R.V) ILLUPPUR (SP), WARD-11 PALLIVASAL KADU 4-TH THERU,999) OVERSEAS ELECTORS, OVERSEAS ELECTORS</t>
  </si>
  <si>
    <t>1) ILLUPPUR (R.V) ILLUPPUR (SP), WARD-11 PALLIVASAL KADU 5-TH THERU,2) ILLUPPUR (R.V) ILLUPPUR (SP), WARD-11PALLIVASAL KADU 6-TH THERU,3) ILLUPPUR (R.V) ILLUPPUR (SP), WARD-11 PALLIVASAL KADU 7-TH THERU,4) ILLUPPUR (R.V) ILLUPPUR (SP), WARD-12 MOHAMATHIYAR 1-ST MELATHERU,5) ILLUPPUR (R.V) ILLUPPUR (SP), WARD-12 MOHAMATHIYAR 2-ND MELATHERU,6) ILLUPPUR (R.V) ILLUPPUR (SP), WARD-12 MOHAMATHIYAR 3-RD MELATHERU,7) ILLUPPUR (R.V) ILLUPPUR (SP), WARD-10 KAMARAJ NAGAR,999) OVERSEAS ELECTORS, OVERSEAS ELECTORS</t>
  </si>
  <si>
    <t>1) ILLUPPUR (R.V), ILLUPPUR (SP), WARD-1 MATHIRAMPATTI,2) ILLUPPUR (R.V), ILLUPPUR (SP), WARD-2 VESHAKARA THERU,3) ILLUPPUR (R.V), ILLUPPUR (SP), WARD-1 SOWRASHTRA 3- RD THERU,4) ILLUPPUR (R.V) ,ILLUPPUR (SP), WARD-3 KOTHANAR 1,2 -ND THERU,5) ILLUPPUR (R.V) ,ILLUPPUR (SP), WARD-3 SAYAKKARA 1ST THERU,6) ILLUPPUR (R.V) ,ILLUPPUR (SP), WARD-3 SAYAKKARA 2-ND THERU,7) ILLUPPUR (R.V) ,ILLUPPUR (SP), WARD-3 SAYAKKARA 3-RD THERU,999) OVERSEAS ELECTORS, OVERSEAS ELECTORS</t>
  </si>
  <si>
    <t>1) ILLUPPUR (R.V), ILLUPPUR (SP), WARD-3 SAYAKKARA 4-TH THERU,2) ILLUPPUR (R.V), ILLUPPUR (SP), WARD-3 MARUTTHUVA THERU,3) ILLUPPUR (R.V) ,ILLUPPUR (SP), WARD-13 MOHAMATHIYAR 1ST UL THEU,4) ILLUPPUR (R.V)
 ,ILLUPPUR (SP), WARD-13 MOHAMATHIYAR 3-RD UL THEU,5) ILLUPPUR (R.V) ,ILLUPPUR (SP), WARD-13 MOHAMATHIYAR 5-TH UL THEU,6) ILLUPPUR (R.V), ILLUPPUR (SP), WARD-13 MOHAMATHIYAR 4-TH MELATHEU,7) ILLUPPUR (R.V) ,ILLUPPUR (SP), WARD-13 MOHAMATHIYAR 5-TH MELATHEU,8) ILLUPPUR ( R.V) , I L LUPPUR ( SP), WARD- 13 UPPUKAYICHITHERU,999) OVERSEAS ELECTORS, OVERSEAS ELECTORS</t>
  </si>
  <si>
    <t>1) PUNGINIPATTI (R.V) PUNGINIPATTI (P), WARD-1 ANNA NAGAR,2) PUNGINIPATTI (R.V) PUNGINIPATTI (P), WARD-1 SATHIYANATHAPURAM COLONY ,B.C. COLONY,3) PUNGINIPATTI (R.V) PUNGINIPATTI (P), WARD-1 SATHIYANATHAPURAM A.T COLONY,4) PUNGINIPATTI (R.V) PUNGINIPATTI (P), WARD-1 SATHIYANATHAPURAM ASARITHERU,5) PUNGINIPATTI (R.V) PUNGINIPATTI (P), WARD-1 SATHIYANATHAPURAM MELATHERU,6) PUNGINIPATTI (R.V) PUNGINIPATTI (P), WARD-1 SATHIYANATHAPURAM KEELATHERU,7) PUNGINIPATTI (R.V) PUNGINIPATTI (P), WARD-2 PUNGINIPATTI AMMAVAYAL,999) OVERSEAS ELECTORS, OVERSEAS ELECTORS</t>
  </si>
  <si>
    <t>PUNGINIPATTI</t>
  </si>
  <si>
    <t>1) PUNGINIPATTI (R.V) PUNGINIPATTI (P), WARD-2 PUNGINIPATTI MELATHERU,2) PUNGINIPATTI (R.V) PUNGINIPATTI (P), WARD-2 JEEVA NAGAR,3) PUNGINIPATTI (R.V) PUNGINIPATTI (P), WARD-2 PUNGINIPATTI VADAKKUTHERU,4) PUNGINIPATTI (R.V) PUNGINIPATTI (P), WARD-3 PUNGINIPATTI THERKKUTHERU,5) PUNGINIPATTI (R.V) PUNGINIPATTI (P), WARD-3 PUNGINIPATTI PAPPANKALAM,6) PUNGINIPATTI (R.V) PUNGINIPATTI (P), WARD-3 MULLIPATTI,999) OVERSEAS ELECTORS, OVERSEAS ELECTORS</t>
  </si>
  <si>
    <t>1) VELLANJAR (R.V) VELLANJAR (P), WARD-1 VADUGAPATTI,2) VELLANJAR (R.V) VELLANJAR (P), WARD-1 VELLANJAR,3) VELLANJAR (R.V) VELLANJAR (P), WARD-1 KEELAPATTI,4) VELLANJAR (R.V) VELLANJAR (P), WARD-1 RASAMPATTI,5) VELLANJAR (R.V) VELLANJAR (P), WARD-1 PUTHIYA ADIDRAVIDAR COLONY,6) VELLANJAR (R.V) VELLANJAR (P), WARD-1 PALAYA HARIJAN THERU,999) OVERSEAS ELECTORS, OVERSEAS ELECTORS</t>
  </si>
  <si>
    <t>VELLANJAR</t>
  </si>
  <si>
    <t>1) VELLANJAR (R.V) VELLANJAR (P), WARD-2 VATHIRIPATTI,2) VELLANJAR (R.V) VELLANJAR (P), WARD-2 MALAVARAYANPATTI,3) VELLANJAR (R.V) VELLANJAR (P), WARD-2 SOLAYAMPATTI,4) VELLANJAR (R.V) VELLANJAR (P), WARD-2 OORANIKULAM,5) VELLANJAR (R.V) VELLANJAR (P), WARD-2 VEPPAVAYAL,6) VELLANJAR (R.V) VELLANJAR (P), WARD-2 VADAKKI KALAM,999) OVERSEAS ELECTORS, OVERSEAS ELECTORS</t>
  </si>
  <si>
    <t>VETHIRIPATTI</t>
  </si>
  <si>
    <t>1) ANNAVASAL (R.V) ANNAVASAL (SP), WARD-1 1- ST IDAYAR THERU,2) ANNAVASAL (R.V) ANNAVASAL (SP), WARD-1 2- ND IDAYAR THERU,3) ANNAVASAL (R.V) ANNAVASAL (SP), WARD-2, 3- RD IDAYAR THERU,4) ANNAVASAL (R.V) ANNAVASAL (SP), WARD-1 VADAKADU,5) ANNAVASAL (R.V) ANNAVASAL (SP), WARD-3 MARUTHUVA THERU,6) ANNAVASAL (R.V) ANNAVASAL (SP), WARD-4 PATTANAMKATTUBAVA RAVUTHER THERU,999) OVERSEAS ELECTORS, OVERSEAS ELECTORS</t>
  </si>
  <si>
    <t>1) ANNAVASAL (R.V) ANNAVASAL (SP), WARD-7 THULUKKA OORANI,2) ANNAVASAL (R.V) ANNAVASAL (SP), WARD-16 VIRALIMALAI SALAI,3) ANNAVASAL (R.V) ANNAVASAL (SP), WARD-4 PATTANI PALLIVASAL THERU,4) ANNAVASAL (R.V) ANNAVASAL (SP), WARD-4 PALAYA KADAI THERU,5) ANNAVASAL (R.V) ANNAVASAL (SP), WARD-4 KEERANUR SALAI,6) ANNAVASAL (R.V) ANNAVASAL (SP), WARD-4 PATHIMA COLONY,7) ANNAVASAL (R.V) ANNAVASAL (SP), WARD-4 SEKKADI,8) ANNAVASAL (R.V) ANNAVASAL (SP), WARD-5 MAITHANA THERU,9) ANNAVASAL (R.V) ANNAVASAL (SP), WARD-5 MATHAKOVIL THERU,10) ANNAVASAL (R.V) ANNAVASAL (SP), WARD-5 HARIJAN THERU,999) OVERSEAS ELECTORS, OVERSEAS ELECTORS</t>
  </si>
  <si>
    <t>1) ANNAVASAL (R.V) ANNAVASAL (SP), WARD-6 NALLAMMAL CHATRAM SALAI,2) ANNAVASAL (R.V) ANNAVASAL (SP), WARD-7 PUDU THERU -1,3) ANNAVASAL (R.V) ANNAVASAL (SP), WARD-7 HARIJANA THERU - 1,4) ANNAVASAL (R.V) ANNAVASAL (SP), WARD-6 VIRALIMALAI ROAD,5) ANNAVASAL (R.V) ANNAVASAL (SP), WARD-7 BAHAVATHI AMMAN KOVILTHERU.,6) ANNAVASAL (R.V) ANNAVASAL (SP), WARD-7 HARIJANA THERU-2,7) ANNAVASAL (R.V) ANNAVASAL (SP), WARD-7 THULUKKAN OORANI THERU,8) ANNAVASAL (R.V) ANNAVASAL (SP), WARD-3 KEELARATHA VEETHI,9) ANNAVASAL (R.V) ANNAVASAL (SP), WARD-7 SIVANKOVIL THERKKU,999) OVERSEAS ELECTORS, OVERSEAS ELECTORS</t>
  </si>
  <si>
    <t>1) ANNAVASAL (R.V) ANNAVASAL (SP), WARD-3 SANNATHI VEETHI,2) ANNAVASAL (R.V) ANNAVASAL (SP), WARD-2 MUTHURAJA THERU,3) ANNAVASAL (R.V) ANNAVASAL (SP), WARD-3 KEERANUR SALAI,4) ANNAVASAL (R.V) ANNAVASAL (SP), WARD-3 KUYAVAR THERU,5) ANNAVASAL (R.V) ANNAVASAL (SP), WARD-6 GOLDEN NAGAR -1,6) ANNAVASAL (R.V) ANNAVASAL (SP), WARD-6 GOLDEN NAGAR -2,7) ANNAVASAL (R.V) ANNAVASAL (SP), WARD-6 GOLDEN NAGAR
 - 3,8) ANNAVASAL (R.V) ANNAVASAL (SP), WARD-6 GOLDEN NAGAR -4,9) ANNAVASAL (R.V) ANNAVASAL (SP), WARD-6 BAZHEER NAGAR,10) ANNAVASAL (R.V) ANNAVASAL (SP), WARD-7 PUDUTHERU -2,999) OVERSEAS ELECTORS, OVERSEAS ELECTORS</t>
  </si>
  <si>
    <t>1) ANNAVASAL (R.V) ANNAVASAL (SP), WARD-10 HARIJANATHERU 3-RD VEETHI,2) ANNAVASAL (R.V) ANNAVASAL (SP), WARD-9 HARIJANATHERU 4-TH VEETHI,3) ANNAVASAL (R.V) ANNAVASAL (SP), WARD-9 HARIJANATHERU 5-TH VEETHI,4) ANNAVASAL (R.V) ANNAVASAL (SP), WARD-9 HARIJANATHERU 6-TH VEETHI,999) OVERSEAS ELECTORS, OVERSEAS ELECTORS</t>
  </si>
  <si>
    <t>1) ANNAVASAL (R.V) ANNAVASAL (SP), WARD-9 COLONYTHERU,2) ANNAVASAL (R.V) ANNAVASAL (SP), WARD-11 KODIKAL THERU,3) ANNAVASAL (R.V) ANNAVASAL (SP), WARD-10 VIRALIMALAI ROAD,999) OVERSEAS ELECTORS, OVERSEAS ELECTORS</t>
  </si>
  <si>
    <t>1) ANNAVASAL (R.V) ANNAVASAL (SP), WARD-8 HARIJANTHERU -3,2) ANNAVASAL (R.V) ANNAVASAL (SP), WARD-8 HARIJANTHERU -2,3) ANNAVASAL (R.V) ANNAVASAL (SP), WARD-8 BAHAVATHI AMMAN THERU,4) ANNAVASAL (R.V) ANNAVASAL (SP), WARD-10 PALAYA HOSPITAL ROAD,5) ANNAVASAL (R.V) ANNAVASAL (SP), WARD-10 PATTANAMKATTUBAVA RAWTHER THERU,6) ANNAVASAL (R.V) ANNAVASAL (SP), WARD-10 SANNATHI VEETHI,7) ANNAVASAL (R.V) ANNAVASAL (SP), WARD-10 NATHARKAN VEETHI,8) ANNAVASAL (R.V) ANNAVASAL (SP), WARD-10 VIRALIMALAI SALAI,9) ANNAVASAL (R.V) ANNAVASAL (SP), WARD-11 PATTANI PALLIVASALTHERU,999) OVERSEAS ELECTORS, OVERSEAS ELECTORS</t>
  </si>
  <si>
    <t>1) ANNAVASAL (R.V) ANNAVASAL (SP), WARD-11 PALAYAKADAI VEETHI,2) ANNAVASAL (R.V) ANNAVASAL (SP), WARD-11 KASAPPUKADAI VEETHI,3) ANNAVASAL (R.V) ANNAVASAL (SP), WARD-11 PALAYAPERUMALKOVIL THERU,4) ANNAVASAL (R.V) ANNAVASAL (SP), WARD-12 KAMMALA THERU,5) ANNAVASAL (R.V) ANNAVASAL (SP), WARD-13 KUNJANVAYAL,6) ANNAVASAL (R.V) ANNAVASAL (SP), WARD-13 CHINNASENGAPATTI,7) ANNAVASAL (R.V) ANNAVASAL (SP), WARD-13 NALLAN VAYAL,999) OVERSEAS ELECTORS, OVERSEAS ELECTORS</t>
  </si>
  <si>
    <t>1) CHITHANNAVASAL (R.V) CHITHANNAVASAL (P), WARD-1 CHITHANNAVASAL VADAKKU PAGUTHI,2) CHITHANNAVASAL (R.V) CHITHANNAVASAL (P), WARD-2 CHITHANNAVASAL THERKKU PAGUTHI,999) OVERSEAS ELECTORS, OVERSEAS ELECTORS</t>
  </si>
  <si>
    <t>CHITTANNAVASAL</t>
  </si>
  <si>
    <t>1) CHITHANNAVASAL (R.V) CHITHANNAVASAL (P), WARD-3 NALLAMMAL CHATRAM,999) OVERSEAS ELECTORS, OVERSEAS ELECTORS</t>
  </si>
  <si>
    <t>1) MATHIYANALLUR (R.V) MATHIYANALLUR (P), WARD-1 ADIDRAVIDAR (PALLAR) COLONY,2) MATHIYANALLUR (R.V) MATHIYANALLUR (P), WARD-1 ADIDRAVIDAR (PARAYAR) COLONY,3) MATHIYANALLUR (R.V) MATHIYANALLUR (P), WARD-1 MATHIYANALLUR,4) MATHIYANALLUR (R.V) MATHIYANALLUR (P), WARD-2 KALLAMPATTI,5) MATHIYANALLUR ( R.V) MATHIYANALLUR (P), WARD-2 ELLAYAPATTI,6) MATHIYANALLUR (R.V) MATHIYANALLUR (P), WARD-2 CHOKKANATHANPATTI,7) MATHIYANALLUR (R.V) MATHIYANALLUR (P), WARD-2 KALAIKURICHIVAYAL,999) OVERSEAS ELECTORS, OVERSEAS ELECTORS</t>
  </si>
  <si>
    <t>MATHIYANALLUR</t>
  </si>
  <si>
    <t>1) PANAMPATTI (R.V) PANAMPATTI (P), WARD-1 PANAMPATTI,2) PANAMPATTI (R.V) PANAMPATTI (P), WARD-1 KARAYANPATTI,999) OVERSEAS ELECTORS, OVERSEAS ELECTORS</t>
  </si>
  <si>
    <t>MARUTHANDALAI</t>
  </si>
  <si>
    <t>1) PANAMPATTI (R.V) PANAMPATTI (P), WARD-2 MARUTHANTHALAI,2) PANAMPATTI (R.V) PANAMPATTI (P), WARD-3 MANIKKAMPATTI,3) PANAMPATTI (R.V) PANAMPATTI (P), WARD-3 VAGAIPATTI,4) PANAMPATTI (R.V) PANAMPATTI (P), WARD-3 KATHERIPATTI,5) PANAMPATTI (R.V) PANAMPATTI (P), WARD-3 PIDARAMPATTI,999) OVERSEAS ELECTORS, OVERSEAS ELECTORS</t>
  </si>
  <si>
    <t>1) THIRUVENGAIVASAL(R.V) THIRUVENGAIVASAL(P), WARD-6 KURUKKAI LAY APATTI , 2 ) THI R UV E NG AI V ASAL ( R. V) THIRUVENGAIVASAL(P), WARD-6 SELLUKUDI KOVUNDAR THERU,999) OVERSEAS ELECTORS, OVERSEAS ELECTORS</t>
  </si>
  <si>
    <t>KURUKKALAIYAPATTI</t>
  </si>
  <si>
    <t>1) THIRUVENGAIVASAL(R.V) THIRUVENGAIVASAL(P), WARD-6 SELLUKUDI VADAKKUTHERU,2) THIRUVENGAIVASAL(R.V) THIRUVENGAIVASAL(P), WARD-4 SELLUKUDI ADIDIRAVIDAR THERU,3) THIRUVENGAIVASAL(R.V) THIRUVENGAIVASAL(P), W A R D - 4 S E L L U K U D I T H E R K K U T H E R U , 4 ) THIRUVENGAIVASAL(R.V) THIRUVENGAIVASAL(P), WARD-4 KILAPATTI,5) THIRUVENGAIVASAL(R.V) THIRUVENGAIVASAL(P), WARD- 5 KONAVAYAL, 6 ) THIRUVENGAIVASAL( R. V) T H I R U V E N G A I V A S A L ( P ) , W A R D - 6 S I R U N J U N A I V A D A K K U T H E R U , 7 ) T H I R U V E N G A I V A S A L ( R . V ) T H I R U V E N G A I V A S A L ( P ) , W A R D - 6 S I R U N J U N A I ADIDRAVIDARTHERKKUTHERU,999) OVERSEAS ELECTORS, OVERSEAS ELECTORS</t>
  </si>
  <si>
    <t>CHELLUKUDI</t>
  </si>
  <si>
    <t>1) PERUNJUNAI (R.V) THIRUVENGAIVASAL(P), WARD-1 PERUNJUNAI ADIDRAVIDAR KILAKKUTHERU,2) PERUNJUNAI (R.V) THIRUVENGAIVASAL(P), WARD-1 PERUNJUNAI ADIDRAVIDAR MERKUTHERU,3) PERUNJUNAI (R.V) THIRUVENGAIVASAL(P), WARD-1 PERUNJUNAI B.C. THERU,4) PERUNJUNAI (R.V) THIRUVENGAIVASAL(P), WARD-1 PERUNJUNAI B.C. KOVUNDARTHERU,5) THIRUVENGAIVASAL(R.V) THIRUVENGAIVASAL(P), WARD-2 THIRUVENGAI VASAL S.C THERU,999) OVERSEAS ELECTORS, OVERSEAS ELECTORS</t>
  </si>
  <si>
    <t>PERUNJUNAI</t>
  </si>
  <si>
    <t>1) THIRUVENGAIVASAL(R.V) THIRUVENGAIVASAL(P), WARD-2 THIRUVENGAI VASAL B.C.THERU,2) THIRUVENGAIVASAL(R.V) THIRUVENGAIVASAL(P), WARD-2 VALAYANVAYAL,3) AYINGUDI (R.V) THIRUVENGAIVASAL(P), WARD-3 ANNATHOORANI,4) AYINGUDI (R.V) THIRUVENGAIVASAL(P), WARD-3 S.C VADAMALAPUR S.C.THERU,5) AYINGUDI (R.V) THIRUVENGAIVASAL(P), WARD-3 VADAMALAPPUR B.C
 .THERU,6) AYINGUDI (R.V) THIRUVENGAIVASAL(P), WARD-3 NILAYAVAYAL,7) AYINGUDI (R.V) THIRUVENGAIVASAL(P), WARD-3 KURUKKALAYAPATTI,999) OVERSEAS ELECTORS, OVERSEAS ELECTORS</t>
  </si>
  <si>
    <t>AYINKUDI</t>
  </si>
  <si>
    <t>1) MARAYAPATTI(R.V) THIRUVENGAIVASAL(P), WARD-7 UYYAKUDIPATTI,2) MARAYAPATTI(R.V) THIRUVENGAIVASAL(P), WARD- 7 VELANKUDIPATTI , 3 ) MARAY APATTI ( R. V) THIRUVENGAIVASAL( P), WARD-7 MARAYAPATTI,999) OVERSEAS ELECTORS, OVERSEAS ELECTORS</t>
  </si>
  <si>
    <t>MARAYAPATTI</t>
  </si>
  <si>
    <t>1) MARAYAPATTI(R.V) THIRUVENGAIVASAL(P), WARD-8 METTUPATTI,2) MARAYAPATTI(R.V) THIRUVENGAIVASAL(P), WARD-8 ANDIPATTI,999) OVERSEAS ELECTORS, OVERSEAS ELECTORS</t>
  </si>
  <si>
    <t>1) ARIYUR (R.V) ARIYUR (P), WARD-1 ARIYUR,2) ARIYUR (R.V) ARIYUR (P), WARD-1 ADIDRAVIDAR KUDIYERUPPU,3) ARIYUR (R.V) ARIYUR (P), WARD-1 ALAGAPURI,4) ARIYUR (R.V) ARIYUR (P), WARD-1 AMBETHKAR NAGAR,5) ARIYUR (R.V) ARIYUR (P), WARD-1 PUDUVAYAL,999) OVERSEAS ELECTORS, OVERSEAS ELECTORS</t>
  </si>
  <si>
    <t>ARIYUR</t>
  </si>
  <si>
    <t>1) PANANGUDI(R.V) MANNAVELAMPATTI (P), WARD-1 PANANGUDI,2) MANGUDI(R.V) MANNAVELAMPATTI (P), WARD
 -1 MANNAVELAMPATTI KILAKKU,3) MANGUDI(R.V) MANNAVELAMPATTI (P), WARD-2 MANNAVELAMPATTI THERKKU,999) OVERSEAS ELECTORS, OVERSEAS ELECTORS</t>
  </si>
  <si>
    <t>MANNAVELAMPATTI</t>
  </si>
  <si>
    <t>1) MANGUDI(R.V) MANNAVELAMPATTI (P), WARD- 2 MANNAVELAMPATTI VADAKKU,2) MANGUDI(R.V) MANNAVELAMPATTI (P), WARD- 2 AYIPATTI VADAKKU,3) MANGUDI(R.V) MANNAVELAMPATTI (P), WARD-3 AYIPATTI THERKKU,4) MANGUDI(R.V) MANNAVELAMPATTI (P), WARD-3 KEELA AGARAPATTI,999) OVERSEAS ELECTORS, OVERSEAS ELECTORS</t>
  </si>
  <si>
    <t>1) THACHAMPATTI (R.V) THACHAMPATTI (P), WARD-1 VADAKKIPATTI,2) THACHAMPATTI (R.V) THACHAMPATTI (P), WARD-1 THACHAMPATTI,3) THACHAMPATTI ( R.V) THACHAMPATTI (P), WARD-1 THERKKU THACHAMPATTI,4) THACHAMPATTI (R.V) THACHAMPATTI (P), WARD-2 NADUPATTI,5) THACHAMPATTI (R.V) THACHAMPATTI (P), WARD-2 KAMBALAKADU,999) OVERSEAS ELECTORS, OVERSEAS ELECTORS</t>
  </si>
  <si>
    <t>THACHAMPATTI</t>
  </si>
  <si>
    <t>1) PUDUR (R.V) PUDUR (P), WARD-1 PUDUR,2) PUDUR (R.V) PUDUR (P), WARD-1 ATHAMPATTI,3) PUDUR (R.V) PUDUR (P), WARD-1 PUDUR COLONY,4) PUDUR (R.V) PUDUR (P), WARD-3 KATTUPPATTI (KILAKKU),999) OVERSEAS ELECTORS, OVERSEAS ELECTORS</t>
  </si>
  <si>
    <t>PUDUR</t>
  </si>
  <si>
    <t>1) PUDUR (R.V) PUDUR (P), WARD-3 KATTUPPATTI (MERKU),2) PUDUR (R.V) PUDUR (P), WARD-2 KULAVAIPPATTI,999) OVERSEAS ELECTORS, OVERSEAS ELECTORS</t>
  </si>
  <si>
    <t>1) VEERAPATTI (R.V) MUKKANAMALAIPATTI (P), WARD-1 PULAVANPATTI,2) VEERAPATTI (R.V) MUKKANAMALAIPATTI (P), WARD-2 MADAKOIL,3) VEERAPATTI (R.V) MUKKANAMALAIPATTI (P), WARD-1 VELAMPATTI,4) VEERAPATTI ( R.V) MUKKANAMALAIPATTI (P), WARD-1 MUKKANAMALAIPATTI KILAKKU,999) OVERSEAS ELECTORS, OVERSEAS ELECTORS</t>
  </si>
  <si>
    <t>1) VEERAPATTI (R.V) MUKKANAMALAIPATTI (P), WARD-2 MUKKANAMALAIPATTI VADAKKU,999) OVERSEAS ELECTORS, OVERSEAS ELECTORS</t>
  </si>
  <si>
    <t>1) VEERAPATTI (R.V) MUKKANAMALAIPATTI (P), WARD-3 MUKKANAMALAIPATTI NADUTHERU,THERKKUTHERU,999) OVERSEAS ELECTORS, OVERSEAS ELECTORS</t>
  </si>
  <si>
    <t>1) VEERAPATTI (R.V) MUKKANAMALAIPATTI (P), WARD-4 PALLIVASAL THERU,PADAYACHI THERU,2) VEERAPATTI (R.V) MUKKANAMALAIPATTI (P), WARD-4 METTUPATTI,3) VEERAPATTI (R.V) MUKKANAMALAIPATTI (P), WARD-4 VELANKULAM,999) OVERSEAS ELECTORS, OVERSEAS ELECTORS</t>
  </si>
  <si>
    <t>1) VEERAPATTI (R.V) VEERAPATTI (P), WARD-1 VEERAPATTI,2) VEERAPATTI (R.V) VEERAPATTI (P), WARD-1 METTUKALAM,999) OVERSEAS ELECTORS, OVERSEAS ELECTORS</t>
  </si>
  <si>
    <t>1) VEERAPATTI (R.V) VEERAPATTI (P), WARD-1 SENNAPPANAYAKKANPATTI,2) VEERAPATTI (R.V) VEERAPATTI (P), WARD-1 VAVVANERI,3) VEERAPATTI (R.V) VEERAPATTI (P), WARD-1 POIKADIPATTI,999) OVERSEAS ELECTORS, OVERSEAS ELECTORS</t>
  </si>
  <si>
    <t>1) VEERAPATTI (R.V) VEERAPATTI (P), WARD-2 KALADIPATTI,2) VEERAPATTI (R.V) VEERAPATTI (P), WARD-2 THERKUKALAM,3) VEERAPATTI (R.V) VEERAPATTI (P), WARD-2 KALADIPATTI CHATRAM,999) OVERSEAS ELECTORS, OVERSEAS ELECTORS</t>
  </si>
  <si>
    <t>1) IDAYAPATTI (R.V) IDAYAPATTI (P), WARD-1 VELIYANGUDI,2) IDAYAPATTI (R.V) IDAYAPATTI (P), WARD-1 POTHAIYAMPATTI,3) IDAYAPATTI (R.V) IDAYAPATTI (P), WARD-2 KURUMBATHERU,4) VIDAYAPATTI (R.V) IDAYAPATTI ( P), WARD-2 KASIYAPURAM,5) VIDAYAPATTI (R.V) IDAYAPATTI (P), WARD-2 IDAYAPATTI,6) IDAYAPATTI (R.V) IDAYAPATTI (P), WARD-2 VELANKADU,999) OVERSEAS ELECTORS, OVERSEAS ELECTORS</t>
  </si>
  <si>
    <t>1) IDAYAPATTI (R.V) IDAYAPATTI (P), WARD-2 CHINNA KOOVATTUPATTI,2) IDAYAPATTI (R.V) IDAYAPATTI (P), WARD-3 KOOVATTUPATTI HARIJANTHERU,3) IDAYAPATTI (R.V) IDAYAPATTI (P), WARD-3 KOOVATTUPATTI KILAKKU,4) IDAYAPATTI (R.V) IDAYAPATTI (P), WARD-3 KOOVATTUPATTI MERKU,5) IDAYAPATTI (R.V) IDAYAPATTI (P), WARD-4 KOOVATTUPATTI AMBALAKARAR THERU,6) IDAYAPATTI (R.V) IDAYAPATTI (P), WARD-4 KARAMPATTI,999) OVERSEAS ELECTORS, OVERSEAS ELECTORS</t>
  </si>
  <si>
    <t>1) ALATHUR (R.V) ALATHUR (P), WARD-1 KURICHIPATTI VADAKKU THERU,2) ALATHUR (R.V) ALATHUR (P), WARD-2 KURICHIPATTI THERKKUTHERU,3) ALATHUR (R.V) ALATHUR (P), WARD-1 ALATHUR PALAYA ADIDRAVIDAR KUDIYERUPPU,4) ALATHUR (R.V) ALATHUR (P), WARD-1 ALATHUR MERKU,999) OVERSEAS ELECTORS, OVERSEAS ELECTORS</t>
  </si>
  <si>
    <t>ALATHUR</t>
  </si>
  <si>
    <t>1) ALATHUR (R.V) ALATHUR (P), WARD-1 ALATHUR KILAKKU,2) ALATHUR (R.V) ALATHUR (P), WARD-1 ALATHUR PUTHIYA ADIDRAVIDAR COLONY,3) ALATHUR (R.V) ALATHUR (P), WARD-2 KANCHIRANPATTI,4) ALATHUR (R.V) ALATHUR (P), WARD-2 CHOKKANPATTI,999) OVERSEAS ELECTORS, OVERSEAS ELECTORS</t>
  </si>
  <si>
    <t>1) KATHAVAMPATTI (P), WARD-1 KADAVAMPATI,2) KATHAVAMPATTI ( P), WARD- 2 SORIYAMPATTI, 3 ) KATHAVAMPATTI (P), WARD-2 NEIVAIPATTI,4) KATHAVAMPATTI (P), WARD-2 THIRUNADU KILAKKU,5) THALINJI (RV) THALINJI (P), WARD-2 THIRUNADU MERKU,999) OVERSEAS ELECTORS, OVERSEAS ELECTORS</t>
  </si>
  <si>
    <t>KADAVAMPATTI</t>
  </si>
  <si>
    <t>1) THALINJI (RV) THALINJI (P), WARD-3 THALINJI,2) THALINJI (RV) THALINJI(P), WARD-3 KEELAPATTI,3) THALINJI (RV) THALINJI (P), WARD-3 MELAPATTI,4) THALINJI (RV) THALINJI (P), WARD-3 ARIYAKONPATTI,5) THALINJI (RV) THALINJI (P), WARD-3 SOLAGAMPATTI,6) THALINJI (RV) THALINJI (P), WARD-3 OOTHUKADU,7) THALINJI (RV) THALINJI (P), WARD-3 ITCHANGUDI,999) OVERSEAS ELECTORS, OVERSEAS ELECTORS</t>
  </si>
  <si>
    <t>THALINJI</t>
  </si>
  <si>
    <t>1) GUDALUR(R.V) KILIKUDI (P), WARD-1 ELLAIPATTI,2) GUDALUR(R.V) KILIKUDI (P), WARD-41 PERUMALPATTI,3) GUDALUR(R.V) KILIKUDI (P), WARD-1 KOODALUR,999) OVERSEAS ELECTORS, OVERSEAS ELECTORS</t>
  </si>
  <si>
    <t>1) PEYAL(R.V) KILIKUDI (P), WARD-4 VALAYAPATTI,2) PEYAL(R.V) KILIKUDI (P), WARD-4 VAIRAMPATTI,3) PEYAL(R.V) KILIKUDI (P), WARD-4 PEYAL,999) OVERSEAS ELECTORS, OVERSEAS ELECTORS</t>
  </si>
  <si>
    <t>PEYAL</t>
  </si>
  <si>
    <t>1) MAMPATTI(R.V) KILIKUDI (P), WARD-1 CHOKKAMPATTI,2) MAMPATTI(R.V) KILIKUDI (P), WARD-2 SEETHAPATTI,3) MAMPATTI(R.V) KILIKUDI (P), WARD-2 SOLAICHERIPARTTI,4) MAMPATTI(R.V) KILIKUDI (P), WARD-2 MAMPATTI,5) MAMP AT T I ( R. V) KI L I KUD I ( P ) , W AR D - 3 KONAKURICHIPATTI,999) OVERSEAS ELECTORS, OVERSEAS ELECTORS</t>
  </si>
  <si>
    <t>1) KILIKUDI (R.V) KILIKUDI (P), WARD-2 VEPPANGANIPATTI,2) KILIKUDI (R.V) KILIKUDI (P), WARD-2 VILAVAYAL COLONY,3) KILIKUDI (R.V) KILIKUDI (P), WARD-2 VILLAMPATTI,4) KILIKUDI (R.V) KILIKUDI (P), WARD- 5 KILIKUDI,5) KILIKUDI (R.V) KILIKUDI (P), WARD-5 CHETTIYAPATTI,999) OVERSEAS ELECTORS, OVERSEAS ELECTORS</t>
  </si>
  <si>
    <t>1) PARAMBUR (R.V) PARAMBUR (P), WARD-2 PARAMBUR VADAKKU,999) OVERSEAS ELECTORS, OVERSEAS ELECTORS</t>
  </si>
  <si>
    <t>1) OONAIYUR (P), WARD-2 KAPPAKUDI,2) VANNARAPATTI (R.V) PARAMBUR (P), WARD-2 VANNARAPATTI,3) VANNARAPATTI (R.V) PARAMBUR (P), WARD-3 PUDUPATTI,4) VANNARAPATTI (R.V) PARAMBUR (P), WARD-3 KARASOORANPATTI,5) KAVINARIPATTI(R.V) OONAIYUR (P), WARD-2 KAVINARIPATTI,6) KAVINARIPATTI(R.V) OONAIYUR (P), WARD-2 PERICHIKUDIPATTI,7) PUTHAKUDI(R.V) OONAIYUR (P), WARD-2 PUTHAKUDI,999) OVERSEAS ELECTORS, OVERSEAS ELECTORS</t>
  </si>
  <si>
    <t>KARASOORAMPATTI</t>
  </si>
  <si>
    <t>1) PARAMBUR (R.V) PARAMBUR (P), WARD-4 PARAMBUR KEELPAGAM,2) PARAMBUR (R.V) PARAMBUR (P), WARD-3 METTUPATTI,3) PARAMBUR (R.V) PARAMBUR (P), WARD-2 KUNNIYAPATTI,4) PARAMBUR (R.V) PARAMBUR (P), WARD-2 POOLAMPATTI,5) PARAMBUR (R.V) PARAMBUR (P), WARD-2 VETTUKADU,6) PARAMBUR (R.V) PARAMBUR (P), WARD-3 KALLAMPATTI SENTHANKARAI,999) OVERSEAS ELECTORS, OVERSEAS ELECTORS</t>
  </si>
  <si>
    <t>1) PARAMBUR (R.V) PARAMBUR (P), WARD-5 PULIYAMPATTI,2) PARAMBUR (R.V) PARAMBUR (P), WARD-5 VEERAPERUMALPATTI,3) PINNANGUDI(R.V) PARAMBUR (P), WARD-3 ANAIPATTI,4) PINNANGUDI(R.V) PARAMBUR (P), WARD-3 SEEGAMPATTI,5) PINNANGUDI(R.V) PARAMBUR (P), WARD-3 PINNANGUDI,999) OVERSEAS ELECTORS, OVERSEAS ELECTORS</t>
  </si>
  <si>
    <t>1) PARAMBUR (R.V) PARAMBUR (P), WARD-4 PARAMBUR THERKKU,999) OVERSEAS ELECTORS, OVERSEAS ELECTORS</t>
  </si>
  <si>
    <t>1) PARAMBUR (R.V) PARAMBUR (P), WARD-4 PANAMPATTI THERKKU,2) PARAMBUR (R.V) PARAMBUR (P), WARD-4 PANAMPATTI VADAKKU,999) OVERSEAS ELECTORS, OVERSEAS ELECTORS</t>
  </si>
  <si>
    <t>1) KADAMBARAYANPATTI (R.V) PARAMBUR (P), WARD-1 KADAMBARAYANPATTI MERKU,2) KADAMBARAYANPATTI (R.V) PARAMBUR (P), WARD-1 KADAMBARAYANPATTI KILAKKU,3) KADAMBARAYANPATTI (R.V) PARAMBUR (P), WARD-1 USILAMPATTI,4) KADAMBARAYANPATTI (R.V) PARAMBUR (P), WARD-1 SOLAICHERIPATTI,5) KADAMBARAYANPATTI (R.V) P A R A M B U R ( P ) , W A R D - 1 K A N N I Y A P A T T I , 6 ) KADAMBARAYANPATTI (R.V) PARAMBUR (P), WARD-1 RAYAPATTI (THALAMPATTI),999) OVERSEAS ELECTORS, OVERSEAS ELECTORS</t>
  </si>
  <si>
    <t>KADAMBARAYANPATTI</t>
  </si>
  <si>
    <t>1) KUDUMIYANMALAI (R.V) KUDUMIYANMALAI (P), WARD-1 AARIYAMUTHUPATTI,2) KUDUMIYANMALAI ( R. V) KUDUMIYANMALAI (P), WARD-1 MARUNGIPATTI,3) KUDUMIYANMALAI (R.V) KUDUMIYANMALAI (P), WARD-1 KEELAPARAIKALAM, 4 ) KUDUMIYANMALAI ( R. V) KUDUMIYANMALAI (P), WARD-1 URUGAMPATTI,999) OVERSEAS ELECTORS, OVERSEAS ELECTORS</t>
  </si>
  <si>
    <t>1) KUDUMIYANMALAI (R.V) KUDUMIYANMALAI (P), WARD-2 KUDUMIYANMALAI VADAPAGAM,2) KUDUMIYANMALAI (R.V) KUDUMIYANMALAI (P), WARD-3 ANNA NAGAR,3) KUDUMIYANMALAI (R.V) KUDUMIYANMALAI (P), WARD-3 VISALIKALAM,999) OVERSEAS ELECTORS, OVERSEAS ELECTORS</t>
  </si>
  <si>
    <t>1) KUDUMIYANMALAI (R.V) KUDUMIYANMALAI (P), WARD-2 KUDIMIYANMALAI THENPAGAM,2) KUDUMIYANMALAI (R.V) KUDUMIYANMALAI ( P), WARD- 3 OCHAPATTI, 3 ) KUDUMIYANMALAI (R.V) KUDUMIYANMALAI (P), WARD-3 MELAPARAIKALAM, 4 ) KUDUMI Y ANMALAI ( R. V) KUDUMIYANMALAI ( P), WARD- 3 PURAMALAI, 5 ) KUDUMIYANMALAI (R.V) KUDUMIYANMALAI (P), WARD-3 UPPUPARAI (SEEGAMPATTI),999) OVERSEAS ELECTORS, OVERSEAS ELECTORS</t>
  </si>
  <si>
    <t>1) VISALUR (R.V) KUDUMIYANMALAI (P), WARD-3 ELUVICHIPATTI,2) VISALUR (R.V) KUDUMIYANMALAI (P), WARD-3 VISALUR,999) OVERSEAS ELECTORS, OVERSEAS ELECTORS</t>
  </si>
  <si>
    <t>VISALUR</t>
  </si>
  <si>
    <t>1) VAYALOGAM (R.V) VAYALOGAM (P), WARD-1 PANANKADU,2) VAYALOGAM (R.V) VAYALOGAM (P), WARD-1 KEELAKALAM,3) VAYALOGAM (R.V) VAYALOGAM (P), WARD-1 AGARAPATTI,4) VAYALOGAM (R.V) VAYALOGAM (P), WARD-1 ANNAPANNAI,5) VAYALOGAM (R.V) VAYALOGAM (P), WARD-3 VAYALOGAM THERKKU,999) OVERSEAS ELECTORS, OVERSEAS ELECTORS</t>
  </si>
  <si>
    <t>VAYALOGAM</t>
  </si>
  <si>
    <t>1) VAYALOGAM (R.V) VAYALOGAM (P), WARD-2 KANATTAMPATTI,2) VAYALOGAM (R.V) VAYALOGAM (P), WARD-2 VELAMPATTI,3) VAYALOGAM (R.V) VAYALOGAM (P), WARD-2 MUTHALIPATTI,999) OVERSEAS ELECTORS, OVERSEAS ELECTORS</t>
  </si>
  <si>
    <t>1) VAYALOGAM (R.V) VAYALOGAM (P), WARD-2 VAYALOGAM KEELPAGAM,2) VAYALOGAM (R.V) VAYALOGAM (P), WARD-3 VAYALOGAM VADAKKUPAGUTHI,999) OVERSEAS ELECTORS, OVERSEAS ELECTORS</t>
  </si>
  <si>
    <t>1) MANGUDI (R.V) MANGUDI (P), WARD-1 VELAR THERU, MUSLIM THERU,2) MANGUDI (R.V) MANGUDI (P), WARD-1 ADIDRAVIDAR THERU,999) OVERSEAS ELECTORS, OVERSEAS ELECTORS</t>
  </si>
  <si>
    <t>1) MANGUDI (R.V) MANGUDI (P), WARD-2 MANGUDI THERKKU,2) MANGUDI (R.V) MANGUDI (P), WARD-2 MANGUDI VADAKKU,3) MANGUDI (R.V) MANGUDI (P), KWARD-1 KANNATTAMPATTI,999) OVERSEAS ELECTORS, OVERSEAS ELECTORS</t>
  </si>
  <si>
    <t>1) PERUMANADU (R.V) PERUMANADU (P), WARD-1,3 PERUMANADU,999) OVERSEAS ELECTORS, OVERSEAS ELECTORS</t>
  </si>
  <si>
    <t>PERUMANADU</t>
  </si>
  <si>
    <t>1) PERUMANADU (R.V) PERUMANADU (P), WARD-1, PUDUKILAPATTI,2) PERUMANADU (R.V) PERUMANADU (P), WARD-2 MAILAPATTI,3) PERUMANADU (R.V) PERUMANADU (P), WARD-2 MELAPALUVANJI,999) OVERSEAS ELECTORS, OVERSEAS ELECTORS</t>
  </si>
  <si>
    <t>1) PULVAYAL (R.V) PULVAYAL (P), WARD-1 KANDUPATTI,2) PULVAYAL (R.V) PULVAYAL (P), WARD-1 ALAVAYAL,3) PULVAYAL (R.V) PULVAYAL (P), WARD-1 KOLLAMPATTI,4) PULVAYAL (R.V) PULVAYAL (P), WARD-2 SANDAPATTI,999) OVERSEAS ELECTORS, OVERSEAS ELECTORS</t>
  </si>
  <si>
    <t>PULVAYAL</t>
  </si>
  <si>
    <t>1) PULVAYAL (R.V) PULVAYAL (P), WARD-2 PULVAYAL,999) OVERSEAS ELECTORS, OVERSEAS ELECTORS</t>
  </si>
  <si>
    <t>1) SUNDARAPATTI(R.V) PULVAYAL (P), WARD-3 MAPPILAIAPATTI,2) SUNDARAPATTI(R.V) PULVAYAL (P), WARD-3 THIRUVALLUVAR NAGAR,3) SUNDARAPATTI(R.V) PULVAYAL (P), WARD-3 THETHINAPATTI,4) SUNDARAPATTI(R.V) PULVAYAL (P), WARD-3 NERIGIPATTI,5) SUNDARAPATTI(R.V) PULVAYAL (P), WARD-3 KAMARAJ NAGAR,6) SUNDARAPATTI(R.V) PULVAYAL (P), WARD-3 PILLAYAPATTI,7) SUNDARAPATTI(R.V) PULVAYAL (P), WARD-3 SUNDARAPATTI,8) SUNDARAPATTI(R.V) PULVAYAL (P), WARD-8 ANNAI NAGAR,9) SUNDARAPATTI(R.V) PULVAYAL (P), WARD-3 KADAYAPATTI,999) OVERSEAS ELECTORS, OVERSEAS ELECTORS</t>
  </si>
  <si>
    <t>SUNDARAPATTI</t>
  </si>
  <si>
    <t>1) PULVAYAL (R.V) PULVAYAL (P), WARD-4 PAKKURUCHIPATTI,2) PULVAYAL (R.V) PULVAYAL (P), WARD-4 NILAYAPATTI,999) OVERSEAS ELECTORS, OVERSEAS ELECTORS</t>
  </si>
  <si>
    <t>NILAIYAPATTI</t>
  </si>
  <si>
    <t>1) GOTHANDARAMAPURAM (R.V) GOTHANDARAMAPURAM (P), WARD-1 KEELAPALUVANJI,2) GOTHANDARAMAPURAM (R.V) GOTHANDARAMAPURAM (P), WARD-2 SENTHAMANGALAM,999) OVERSEAS ELECTORS, OVERSEAS ELECTORS</t>
  </si>
  <si>
    <t>SENTHAMANGALAM</t>
  </si>
  <si>
    <t>1) GOTHANDARAMAPURAM (R.V) GOTHANDARAMAPURAM (P), WARD-3 KILAPATTI,2) GOTHANDARAMAPURAM (R.V) GOTHANDARAMAPURAM (P), WARD-3 KUNNAKUDIPATTI,3) KURUKKAPATTI(R.V) GOTHANDARAMAPURAM (P), WARD-3 KURUKKAPATTI,4) GOTHANDARAMAPURAM ( R.V) GOTHANDARAMAPURAM (P), WARD-3 MURUGARAJ NAGAR,999) OVERSEAS ELECTORS, OVERSEAS ELECTORS</t>
  </si>
  <si>
    <t>MURUGARAJNAGAR</t>
  </si>
  <si>
    <t>POSTAL 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</si>
</sst>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\-yyyy"/>
    <numFmt numFmtId="165" formatCode="yyyy\-mm\-dd\ h:mm:ss"/>
    <numFmt numFmtId="166" formatCode="0.0%"/>
  </numFmts>
  <fonts count="12" x14ac:knownFonts="1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7" fillId="0" borderId="0"/>
  </cellStyleXfs>
  <cellXfs count="50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0" fontId="0" fillId="0" borderId="0" xfId="1" applyNumberFormat="1" applyFont="1"/>
    <xf numFmtId="14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  <xf numFmtId="0" fontId="4" fillId="0" borderId="0" xfId="0" applyFont="1"/>
    <xf numFmtId="14" fontId="4" fillId="0" borderId="0" xfId="0" applyNumberFormat="1" applyFont="1"/>
    <xf numFmtId="9" fontId="0" fillId="0" borderId="0" xfId="0" applyNumberFormat="1"/>
    <xf numFmtId="9" fontId="0" fillId="2" borderId="0" xfId="0" applyNumberFormat="1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5" fillId="0" borderId="1" xfId="0" applyFont="1" applyBorder="1"/>
    <xf numFmtId="22" fontId="0" fillId="0" borderId="0" xfId="0" applyNumberFormat="1"/>
    <xf numFmtId="0" fontId="5" fillId="0" borderId="2" xfId="0" applyFont="1" applyBorder="1"/>
    <xf numFmtId="9" fontId="0" fillId="0" borderId="1" xfId="1" applyFont="1" applyBorder="1" applyAlignment="1">
      <alignment horizontal="center"/>
    </xf>
    <xf numFmtId="0" fontId="0" fillId="3" borderId="1" xfId="0" applyFill="1" applyBorder="1"/>
    <xf numFmtId="0" fontId="6" fillId="4" borderId="1" xfId="0" applyFont="1" applyFill="1" applyBorder="1"/>
    <xf numFmtId="9" fontId="0" fillId="0" borderId="1" xfId="1" applyFont="1" applyBorder="1" applyAlignment="1">
      <alignment horizontal="left"/>
    </xf>
    <xf numFmtId="0" fontId="8" fillId="0" borderId="0" xfId="2" applyFont="1"/>
    <xf numFmtId="0" fontId="9" fillId="0" borderId="0" xfId="2" applyFont="1"/>
    <xf numFmtId="164" fontId="8" fillId="0" borderId="0" xfId="2" applyNumberFormat="1" applyFont="1" applyAlignment="1">
      <alignment horizontal="right"/>
    </xf>
    <xf numFmtId="165" fontId="8" fillId="0" borderId="0" xfId="2" applyNumberFormat="1" applyFont="1"/>
    <xf numFmtId="0" fontId="8" fillId="5" borderId="0" xfId="2" applyFont="1" applyFill="1"/>
    <xf numFmtId="0" fontId="4" fillId="2" borderId="0" xfId="0" applyFont="1" applyFill="1"/>
    <xf numFmtId="0" fontId="0" fillId="0" borderId="1" xfId="0" applyBorder="1" applyAlignment="1">
      <alignment horizontal="left"/>
    </xf>
    <xf numFmtId="166" fontId="0" fillId="0" borderId="1" xfId="0" applyNumberFormat="1" applyBorder="1"/>
    <xf numFmtId="9" fontId="0" fillId="0" borderId="0" xfId="1" applyFont="1"/>
    <xf numFmtId="2" fontId="0" fillId="0" borderId="0" xfId="0" applyNumberFormat="1"/>
    <xf numFmtId="9" fontId="0" fillId="0" borderId="0" xfId="0" applyNumberFormat="1" applyAlignment="1">
      <alignment horizontal="left"/>
    </xf>
    <xf numFmtId="9" fontId="0" fillId="0" borderId="1" xfId="0" applyNumberFormat="1" applyBorder="1"/>
    <xf numFmtId="9" fontId="0" fillId="0" borderId="1" xfId="1" applyFont="1" applyBorder="1"/>
    <xf numFmtId="2" fontId="0" fillId="0" borderId="1" xfId="0" applyNumberFormat="1" applyBorder="1"/>
    <xf numFmtId="1" fontId="0" fillId="0" borderId="1" xfId="0" applyNumberFormat="1" applyBorder="1"/>
    <xf numFmtId="9" fontId="0" fillId="0" borderId="0" xfId="0" applyNumberFormat="1" applyAlignment="1">
      <alignment horizontal="center"/>
    </xf>
    <xf numFmtId="10" fontId="0" fillId="3" borderId="0" xfId="0" applyNumberFormat="1" applyFill="1"/>
    <xf numFmtId="10" fontId="0" fillId="0" borderId="0" xfId="0" applyNumberFormat="1" applyAlignment="1">
      <alignment horizontal="center"/>
    </xf>
    <xf numFmtId="0" fontId="6" fillId="6" borderId="0" xfId="0" applyFont="1" applyFill="1"/>
    <xf numFmtId="0" fontId="2" fillId="0" borderId="0" xfId="0" applyFont="1"/>
    <xf numFmtId="0" fontId="5" fillId="0" borderId="0" xfId="0" applyFont="1"/>
    <xf numFmtId="0" fontId="11" fillId="0" borderId="0" xfId="0" applyFont="1"/>
    <xf numFmtId="9" fontId="11" fillId="0" borderId="0" xfId="1" applyFont="1"/>
    <xf numFmtId="9" fontId="2" fillId="0" borderId="0" xfId="0" applyNumberFormat="1" applyFont="1"/>
  </cellXfs>
  <cellStyles count="3">
    <cellStyle name="Normal" xfId="0" builtinId="0"/>
    <cellStyle name="Normal 2" xfId="2" xr:uid="{1E791C2C-54DC-4C88-A693-37EEC1A9879A}"/>
    <cellStyle name="Percent" xfId="1" builtinId="5"/>
  </cellStyles>
  <dxfs count="106"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color auto="1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font>
        <color theme="0"/>
      </font>
    </dxf>
    <dxf>
      <fill>
        <patternFill patternType="solid">
          <bgColor theme="7"/>
        </patternFill>
      </fill>
    </dxf>
    <dxf>
      <alignment horizontal="center"/>
    </dxf>
    <dxf>
      <numFmt numFmtId="14" formatCode="0.0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fill>
        <patternFill patternType="solid">
          <bgColor theme="5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878.820112384259" backgroundQuery="1" createdVersion="8" refreshedVersion="8" minRefreshableVersion="3" recordCount="0" supportSubquery="1" supportAdvancedDrill="1" xr:uid="{48B6C463-4528-4B67-8EAE-E1A312DA07ED}">
  <cacheSource type="external" connectionId="1"/>
  <cacheFields count="5">
    <cacheField name="[Table1].[Surveyor Vendor Name].[Surveyor Vendor Name]" caption="Surveyor Vendor Name" numFmtId="0" hierarchy="10" level="1">
      <sharedItems count="1">
        <s v="Subramanian"/>
      </sharedItems>
    </cacheField>
    <cacheField name="[Measures].[Count of Sample ID]" caption="Count of Sample ID" numFmtId="0" hierarchy="54" level="32767"/>
    <cacheField name="[Table1].[Consider].[Consider]" caption="Consider" numFmtId="0" hierarchy="40" level="1">
      <sharedItems containsSemiMixedTypes="0" containsNonDate="0" containsString="0"/>
    </cacheField>
    <cacheField name="[Measures].[Distinct Count of Surveyor Name]" caption="Distinct Count of Surveyor Name" numFmtId="0" hierarchy="55" level="32767"/>
    <cacheField name="[Table1].[Date].[Date]" caption="Date" numFmtId="0" hierarchy="2" level="1">
      <sharedItems containsSemiMixedTypes="0" containsNonDate="0" containsString="0"/>
    </cacheField>
  </cacheFields>
  <cacheHierarchies count="56">
    <cacheHierarchy uniqueName="[Table1].[Sample ID]" caption="Sample ID" attribute="1" defaultMemberUniqueName="[Table1].[Sample ID].[All]" allUniqueName="[Table1].[Sample ID].[All]" dimensionUniqueName="[Table1]" displayFolder="" count="0" memberValueDatatype="130" unbalanced="0"/>
    <cacheHierarchy uniqueName="[Table1].[Timestamp]" caption="Timestamp" attribute="1" defaultMemberUniqueName="[Table1].[Timestamp].[All]" allUniqueName="[Table1].[Timestamp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4"/>
      </fieldsUsage>
    </cacheHierarchy>
    <cacheHierarchy uniqueName="[Table1].[Location]" caption="Location" attribute="1" defaultMemberUniqueName="[Table1].[Location].[All]" allUniqueName="[Table1].[Location].[All]" dimensionUniqueName="[Table1]" displayFolder="" count="0" memberValueDatatype="130" unbalanced="0"/>
    <cacheHierarchy uniqueName="[Table1].[Address]" caption="Address" attribute="1" defaultMemberUniqueName="[Table1].[Address].[All]" allUniqueName="[Table1].[Address].[All]" dimensionUniqueName="[Table1]" displayFolder="" count="0" memberValueDatatype="130" unbalanced="0"/>
    <cacheHierarchy uniqueName="[Table1].[Audio Url]" caption="Audio Url" attribute="1" defaultMemberUniqueName="[Table1].[Audio Url].[All]" allUniqueName="[Table1].[Audio Url].[All]" dimensionUniqueName="[Table1]" displayFolder="" count="0" memberValueDatatype="130" unbalanced="0"/>
    <cacheHierarchy uniqueName="[Table1].[Audio Duration (in secs)]" caption="Audio Duration (in secs)" attribute="1" defaultMemberUniqueName="[Table1].[Audio Duration (in secs)].[All]" allUniqueName="[Table1].[Audio Duration (in secs)].[All]" dimensionUniqueName="[Table1]" displayFolder="" count="0" memberValueDatatype="20" unbalanced="0"/>
    <cacheHierarchy uniqueName="[Table1].[Offline Mode]" caption="Offline Mode" attribute="1" defaultMemberUniqueName="[Table1].[Offline Mode].[All]" allUniqueName="[Table1].[Offline Mode].[All]" dimensionUniqueName="[Table1]" displayFolder="" count="0" memberValueDatatype="130" unbalanced="0"/>
    <cacheHierarchy uniqueName="[Table1].[Surveyor Name]" caption="Surveyor Name" attribute="1" defaultMemberUniqueName="[Table1].[Surveyor Name].[All]" allUniqueName="[Table1].[Surveyor Name].[All]" dimensionUniqueName="[Table1]" displayFolder="" count="0" memberValueDatatype="130" unbalanced="0"/>
    <cacheHierarchy uniqueName="[Table1].[Surveyor Phone Number]" caption="Surveyor Phone Number" attribute="1" defaultMemberUniqueName="[Table1].[Surveyor Phone Number].[All]" allUniqueName="[Table1].[Surveyor Phone Number].[All]" dimensionUniqueName="[Table1]" displayFolder="" count="0" memberValueDatatype="130" unbalanced="0"/>
    <cacheHierarchy uniqueName="[Table1].[Surveyor Vendor Name]" caption="Surveyor Vendor Name" attribute="1" defaultMemberUniqueName="[Table1].[Surveyor Vendor Name].[All]" allUniqueName="[Table1].[Surveyor Vendor Na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TALUKA/BLOCK]" caption="TALUKA/BLOCK" attribute="1" defaultMemberUniqueName="[Table1].[TALUKA/BLOCK].[All]" allUniqueName="[Table1].[TALUKA/BLOCK].[All]" dimensionUniqueName="[Table1]" displayFolder="" count="0" memberValueDatatype="130" unbalanced="0"/>
    <cacheHierarchy uniqueName="[Table1].[LOCALITY]" caption="LOCALITY" attribute="1" defaultMemberUniqueName="[Table1].[LOCALITY].[All]" allUniqueName="[Table1].[LOCALITY].[All]" dimensionUniqueName="[Table1]" displayFolder="" count="0" memberValueDatatype="130" unbalanced="0"/>
    <cacheHierarchy uniqueName="[Table1].[பதிலளிப்பவர் பெயர்/Respondent Name]" caption="பதிலளிப்பவர் பெயர்/Respondent Name" attribute="1" defaultMemberUniqueName="[Table1].[பதிலளிப்பவர் பெயர்/Respondent Name].[All]" allUniqueName="[Table1].[பதிலளிப்பவர் பெயர்/Respondent Name].[All]" dimensionUniqueName="[Table1]" displayFolder="" count="0" memberValueDatatype="130" unbalanced="0"/>
    <cacheHierarchy uniqueName="[Table1].[பாலினம்/Gender]" caption="பாலினம்/Gender" attribute="1" defaultMemberUniqueName="[Table1].[பாலினம்/Gender].[All]" allUniqueName="[Table1].[பாலினம்/Gender].[All]" dimensionUniqueName="[Table1]" displayFolder="" count="0" memberValueDatatype="130" unbalanced="0"/>
    <cacheHierarchy uniqueName="[Table1].[பதிலளித்தவரின் மொபைல்  எண்/Mobile Number]" caption="பதிலளித்தவரின் மொபைல்  எண்/Mobile Number" attribute="1" defaultMemberUniqueName="[Table1].[பதிலளித்தவரின் மொபைல்  எண்/Mobile Number].[All]" allUniqueName="[Table1].[பதிலளித்தவரின் மொபைல்  எண்/Mobile Number].[All]" dimensionUniqueName="[Table1]" displayFolder="" count="0" memberValueDatatype="130" unbalanced="0"/>
    <cacheHierarchy uniqueName="[Table1].[பதிலளித்தவரின் வயது/Age Group]" caption="பதிலளித்தவரின் வயது/Age Group" attribute="1" defaultMemberUniqueName="[Table1].[பதிலளித்தவரின் வயது/Age Group].[All]" allUniqueName="[Table1].[பதிலளித்தவரின் வயது/Age Group].[All]" dimensionUniqueName="[Table1]" displayFolder="" count="0" memberValueDatatype="130" unbalanced="0"/>
    <cacheHierarchy uniqueName="[Table1].[தொழில்/Occupation]" caption="தொழில்/Occupation" attribute="1" defaultMemberUniqueName="[Table1].[தொழில்/Occupation].[All]" allUniqueName="[Table1].[தொழில்/Occupation].[All]" dimensionUniqueName="[Table1]" displayFolder="" count="0" memberValueDatatype="130" unbalanced="0"/>
    <cacheHierarchy uniqueName="[Table1].[மாத வருமானம்/Monthly Income]" caption="மாத வருமானம்/Monthly Income" attribute="1" defaultMemberUniqueName="[Table1].[மாத வருமானம்/Monthly Income].[All]" allUniqueName="[Table1].[மாத வருமானம்/Monthly Income].[All]" dimensionUniqueName="[Table1]" displayFolder="" count="0" memberValueDatatype="130" unbalanced="0"/>
    <cacheHierarchy uniqueName="[Table1].[தமிழக முதல்வர் மு.க. ஸ்டாலின் தலைமையிலான தற்போதைய திமுக அரசின் செயல்திறனை நீங்கள் எப்படி மதிப்பீடு ச]" caption="தமிழக முதல்வர் மு.க. ஸ்டாலின் தலைமையிலான தற்போதைய திமுக அரசின் செயல்திறனை நீங்கள் எப்படி மதிப்பீடு ச" attribute="1" defaultMemberUniqueName="[Table1].[தமிழக முதல்வர் மு.க. ஸ்டாலின் தலைமையிலான தற்போதைய திமுக அரசின் செயல்திறனை நீங்கள் எப்படி மதிப்பீடு ச].[All]" allUniqueName="[Table1].[தமிழக முதல்வர் மு.க. ஸ்டாலின் தலைமையிலான தற்போதைய திமுக அரசின் செயல்திறனை நீங்கள் எப்படி மதிப்பீடு ச].[All]" dimensionUniqueName="[Table1]" displayFolder="" count="0" memberValueDatatype="130" unbalanced="0"/>
    <cacheHierarchy uniqueName="[Table1].[2026 சட்டமன்றத் தேர்தலில் ஆட்சி மாற்றம் தேவை என நீங்கள் கருதுகிறீர்களா?/ Do you feel a change in gov]" caption="2026 சட்டமன்றத் தேர்தலில் ஆட்சி மாற்றம் தேவை என நீங்கள் கருதுகிறீர்களா?/ Do you feel a change in gov" attribute="1" defaultMemberUniqueName="[Table1].[2026 சட்டமன்றத் தேர்தலில் ஆட்சி மாற்றம் தேவை என நீங்கள் கருதுகிறீர்களா?/ Do you feel a change in gov].[All]" allUniqueName="[Table1].[2026 சட்டமன்றத் தேர்தலில் ஆட்சி மாற்றம் தேவை என நீங்கள் கருதுகிறீர்களா?/ Do you feel a change in gov].[All]" dimensionUniqueName="[Table1]" displayFolder="" count="0" memberValueDatatype="130" unbalanced="0"/>
    <cacheHierarchy uniqueName="[Table1].[2021 சட்டமன்றத் தேர்தலில் நீங்கள் எந்தக் கட்சிக்கு வாக்களித்தீர்கள்?/ Which party did you vote in 20]" caption="2021 சட்டமன்றத் தேர்தலில் நீங்கள் எந்தக் கட்சிக்கு வாக்களித்தீர்கள்?/ Which party did you vote in 20" attribute="1" defaultMemberUniqueName="[Table1].[2021 சட்டமன்றத் தேர்தலில் நீங்கள் எந்தக் கட்சிக்கு வாக்களித்தீர்கள்?/ Which party did you vote in 20].[All]" allUniqueName="[Table1].[2021 சட்டமன்றத் தேர்தலில் நீங்கள் எந்தக் கட்சிக்கு வாக்களித்தீர்கள்?/ Which party did you vote in 20].[All]" dimensionUniqueName="[Table1]" displayFolder="" count="0" memberValueDatatype="130" unbalanced="0"/>
    <cacheHierarchy uniqueName="[Table1].[தமிழகத்தின் அடுத்த முதல்வராக யாருக்கு நீங்கள் ஆதரவு அளிக்க விரும்புகிறீர்கள்?/ Who would you support]" caption="தமிழகத்தின் அடுத்த முதல்வராக யாருக்கு நீங்கள் ஆதரவு அளிக்க விரும்புகிறீர்கள்?/ Who would you support" attribute="1" defaultMemberUniqueName="[Table1].[தமிழகத்தின் அடுத்த முதல்வராக யாருக்கு நீங்கள் ஆதரவு அளிக்க விரும்புகிறீர்கள்?/ Who would you support].[All]" allUniqueName="[Table1].[தமிழகத்தின் அடுத்த முதல்வராக யாருக்கு நீங்கள் ஆதரவு அளிக்க விரும்புகிறீர்கள்?/ Who would you support].[All]" dimensionUniqueName="[Table1]" displayFolder="" count="0" memberValueDatatype="130" unbalanced="0"/>
    <cacheHierarchy uniqueName="[Table1].[உங்கள் தொகுதியில் வெற்றி பெற வாய்ப்புள்ள கட்சி/கூட்டணி எது என நீங்கள் கருதுகிறீர்கள்?/ Which party/a]" caption="உங்கள் தொகுதியில் வெற்றி பெற வாய்ப்புள்ள கட்சி/கூட்டணி எது என நீங்கள் கருதுகிறீர்கள்?/ Which party/a" attribute="1" defaultMemberUniqueName="[Table1].[உங்கள் தொகுதியில் வெற்றி பெற வாய்ப்புள்ள கட்சி/கூட்டணி எது என நீங்கள் கருதுகிறீர்கள்?/ Which party/a].[All]" allUniqueName="[Table1].[உங்கள் தொகுதியில் வெற்றி பெற வாய்ப்புள்ள கட்சி/கூட்டணி எது என நீங்கள் கருதுகிறீர்கள்?/ Which party/a].[All]" dimensionUniqueName="[Table1]" displayFolder="" count="0" memberValueDatatype="130" unbalanced="0"/>
    <cacheHierarchy uniqueName="[Table1].[Rev Party]" caption="Rev Party" attribute="1" defaultMemberUniqueName="[Table1].[Rev Party].[All]" allUniqueName="[Table1].[Rev Party].[All]" dimensionUniqueName="[Table1]" displayFolder="" count="0" memberValueDatatype="130" unbalanced="0"/>
    <cacheHierarchy uniqueName="[Table1].[நீங்கள் விரும்பும் கட்சி (வினா 13 இல் தெரிவுசெய்தது) தமிழக வெற்றி கழகத்துடன் கூட்டணி அமைத்தால், நீங்]" caption="நீங்கள் விரும்பும் கட்சி (வினா 13 இல் தெரிவுசெய்தது) தமிழக வெற்றி கழகத்துடன் கூட்டணி அமைத்தால், நீங்" attribute="1" defaultMemberUniqueName="[Table1].[நீங்கள் விரும்பும் கட்சி (வினா 13 இல் தெரிவுசெய்தது) தமிழக வெற்றி கழகத்துடன் கூட்டணி அமைத்தால், நீங்].[All]" allUniqueName="[Table1].[நீங்கள் விரும்பும் கட்சி (வினா 13 இல் தெரிவுசெய்தது) தமிழக வெற்றி கழகத்துடன் கூட்டணி அமைத்தால், நீங்].[All]" dimensionUniqueName="[Table1]" displayFolder="" count="0" memberValueDatatype="130" unbalanced="0"/>
    <cacheHierarchy uniqueName="[Table1].[விஜயின் அரசியல் வருகை 2026 தேர்தலில் குறிப்பிடத்தக்க தாக்கத்தை ஏற்படுத்தும் என நீங்கள் நம்புகிறீர்கள]" caption="விஜயின் அரசியல் வருகை 2026 தேர்தலில் குறிப்பிடத்தக்க தாக்கத்தை ஏற்படுத்தும் என நீங்கள் நம்புகிறீர்கள" attribute="1" defaultMemberUniqueName="[Table1].[விஜயின் அரசியல் வருகை 2026 தேர்தலில் குறிப்பிடத்தக்க தாக்கத்தை ஏற்படுத்தும் என நீங்கள் நம்புகிறீர்கள].[All]" allUniqueName="[Table1].[விஜயின் அரசியல் வருகை 2026 தேர்தலில் குறிப்பிடத்தக்க தாக்கத்தை ஏற்படுத்தும் என நீங்கள் நம்புகிறீர்கள].[All]" dimensionUniqueName="[Table1]" displayFolder="" count="0" memberValueDatatype="130" unbalanced="0"/>
    <cacheHierarchy uniqueName="[Table1].[உங்கள் பதில் &quot;ஆமாம்&quot; எனில், விஜயின் அரசியல் வருகையால் அதிகம் பாதிக்கப்படக்கூடிய கட்சி/கூட்டணி எது? /]" caption="உங்கள் பதில் &quot;ஆமாம்&quot; எனில், விஜயின் அரசியல் வருகையால் அதிகம் பாதிக்கப்படக்கூடிய கட்சி/கூட்டணி எது? /" attribute="1" defaultMemberUniqueName="[Table1].[உங்கள் பதில் &quot;ஆமாம்&quot; எனில், விஜயின் அரசியல் வருகையால் அதிகம் பாதிக்கப்படக்கூடிய கட்சி/கூட்டணி எது? /].[All]" allUniqueName="[Table1].[உங்கள் பதில் &quot;ஆமாம்&quot; எனில், விஜயின் அரசியல் வருகையால் அதிகம் பாதிக்கப்படக்கூடிய கட்சி/கூட்டணி எது? /].[All]" dimensionUniqueName="[Table1]" displayFolder="" count="0" memberValueDatatype="130" unbalanced="0"/>
    <cacheHierarchy uniqueName="[Table1].[தமிழக வெற்றி கழகம் (TVK) தற்போது எப்படி செயல்படுகிறது என நீங்கள் மதிப்பீடு செய்கிறீர்கள்? / How woul]" caption="தமிழக வெற்றி கழகம் (TVK) தற்போது எப்படி செயல்படுகிறது என நீங்கள் மதிப்பீடு செய்கிறீர்கள்? / How woul" attribute="1" defaultMemberUniqueName="[Table1].[தமிழக வெற்றி கழகம் (TVK) தற்போது எப்படி செயல்படுகிறது என நீங்கள் மதிப்பீடு செய்கிறீர்கள்? / How woul].[All]" allUniqueName="[Table1].[தமிழக வெற்றி கழகம் (TVK) தற்போது எப்படி செயல்படுகிறது என நீங்கள் மதிப்பீடு செய்கிறீர்கள்? / How woul].[All]" dimensionUniqueName="[Table1]" displayFolder="" count="0" memberValueDatatype="130" unbalanced="0"/>
    <cacheHierarchy uniqueName="[Table1].[சமூக பிரச்சனைகளைத் தீர்க்கும் முயற்சிகளில் விஜய் எவ்வளவு பயனுள்ளதாக இருந்துள்ளார்?/ How effective ha]" caption="சமூக பிரச்சனைகளைத் தீர்க்கும் முயற்சிகளில் விஜய் எவ்வளவு பயனுள்ளதாக இருந்துள்ளார்?/ How effective ha" attribute="1" defaultMemberUniqueName="[Table1].[சமூக பிரச்சனைகளைத் தீர்க்கும் முயற்சிகளில் விஜய் எவ்வளவு பயனுள்ளதாக இருந்துள்ளார்?/ How effective ha].[All]" allUniqueName="[Table1].[சமூக பிரச்சனைகளைத் தீர்க்கும் முயற்சிகளில் விஜய் எவ்வளவு பயனுள்ளதாக இருந்துள்ளார்?/ How effective ha].[All]" dimensionUniqueName="[Table1]" displayFolder="" count="0" memberValueDatatype="130" unbalanced="0"/>
    <cacheHierarchy uniqueName="[Table1].[திமுக அல்லது அதிமுக கூட்டணிகள் 2026க்கு முந்தைய காலத்தில் உடைந்துவிடும் என நீங்கள் கருதுகிறீர்களா? /]" caption="திமுக அல்லது அதிமுக கூட்டணிகள் 2026க்கு முந்தைய காலத்தில் உடைந்துவிடும் என நீங்கள் கருதுகிறீர்களா? /" attribute="1" defaultMemberUniqueName="[Table1].[திமுக அல்லது அதிமுக கூட்டணிகள் 2026க்கு முந்தைய காலத்தில் உடைந்துவிடும் என நீங்கள் கருதுகிறீர்களா? /].[All]" allUniqueName="[Table1].[திமுக அல்லது அதிமுக கூட்டணிகள் 2026க்கு முந்தைய காலத்தில் உடைந்துவிடும் என நீங்கள் கருதுகிறீர்களா? /].[All]" dimensionUniqueName="[Table1]" displayFolder="" count="0" memberValueDatatype="130" unbalanced="0"/>
    <cacheHierarchy uniqueName="[Table1].[எந்தக் கூட்டணியில் விஜயின் கட்சி (TVK) சேரவேண்டும் என நீங்கள் விரும்புகிறீர்கள்?/ Which alliance wou]" caption="எந்தக் கூட்டணியில் விஜயின் கட்சி (TVK) சேரவேண்டும் என நீங்கள் விரும்புகிறீர்கள்?/ Which alliance wou" attribute="1" defaultMemberUniqueName="[Table1].[எந்தக் கூட்டணியில் விஜயின் கட்சி (TVK) சேரவேண்டும் என நீங்கள் விரும்புகிறீர்கள்?/ Which alliance wou].[All]" allUniqueName="[Table1].[எந்தக் கூட்டணியில் விஜயின் கட்சி (TVK) சேரவேண்டும் என நீங்கள் விரும்புகிறீர்கள்?/ Which alliance wou].[All]" dimensionUniqueName="[Table1]" displayFolder="" count="0" memberValueDatatype="130" unbalanced="0"/>
    <cacheHierarchy uniqueName="[Table1].[தற்போதைய தமிழகத்தில் மிக முக்கியமான பிரச்சனை எது என நீங்கள் கருதுகிறீர்கள்?/ What is the most critic]" caption="தற்போதைய தமிழகத்தில் மிக முக்கியமான பிரச்சனை எது என நீங்கள் கருதுகிறீர்கள்?/ What is the most critic" attribute="1" defaultMemberUniqueName="[Table1].[தற்போதைய தமிழகத்தில் மிக முக்கியமான பிரச்சனை எது என நீங்கள் கருதுகிறீர்கள்?/ What is the most critic].[All]" allUniqueName="[Table1].[தற்போதைய தமிழகத்தில் மிக முக்கியமான பிரச்சனை எது என நீங்கள் கருதுகிறீர்கள்?/ What is the most critic].[All]" dimensionUniqueName="[Table1]" displayFolder="" count="0" memberValueDatatype="130" unbalanced="0"/>
    <cacheHierarchy uniqueName="[Table1].[சாதி வகை/Caste Category]" caption="சாதி வகை/Caste Category" attribute="1" defaultMemberUniqueName="[Table1].[சாதி வகை/Caste Category].[All]" allUniqueName="[Table1].[சாதி வகை/Caste Category].[All]" dimensionUniqueName="[Table1]" displayFolder="" count="0" memberValueDatatype="130" unbalanced="0"/>
    <cacheHierarchy uniqueName="[Table1].[சாதி/Caste]" caption="சாதி/Caste" attribute="1" defaultMemberUniqueName="[Table1].[சாதி/Caste].[All]" allUniqueName="[Table1].[சாதி/Caste].[All]" dimensionUniqueName="[Table1]" displayFolder="" count="0" memberValueDatatype="130" unbalanced="0"/>
    <cacheHierarchy uniqueName="[Table1].[QC Comment]" caption="QC Comment" attribute="1" defaultMemberUniqueName="[Table1].[QC Comment].[All]" allUniqueName="[Table1].[QC Comment].[All]" dimensionUniqueName="[Table1]" displayFolder="" count="0" memberValueDatatype="130" unbalanced="0"/>
    <cacheHierarchy uniqueName="[Table1].[QC Remark]" caption="QC Remark" attribute="1" defaultMemberUniqueName="[Table1].[QC Remark].[All]" allUniqueName="[Table1].[QC Remark].[All]" dimensionUniqueName="[Table1]" displayFolder="" count="0" memberValueDatatype="130" unbalanced="0"/>
    <cacheHierarchy uniqueName="[Table1].[QC User Name]" caption="QC User Name" attribute="1" defaultMemberUniqueName="[Table1].[QC User Name].[All]" allUniqueName="[Table1].[QC User Name].[All]" dimensionUniqueName="[Table1]" displayFolder="" count="0" memberValueDatatype="130" unbalanced="0"/>
    <cacheHierarchy uniqueName="[Table1].[QC Date]" caption="QC Date" attribute="1" defaultMemberUniqueName="[Table1].[QC Date].[All]" allUniqueName="[Table1].[QC Date].[All]" dimensionUniqueName="[Table1]" displayFolder="" count="0" memberValueDatatype="130" unbalanced="0"/>
    <cacheHierarchy uniqueName="[Table1].[App Version]" caption="App Version" attribute="1" defaultMemberUniqueName="[Table1].[App Version].[All]" allUniqueName="[Table1].[App Version].[All]" dimensionUniqueName="[Table1]" displayFolder="" count="0" memberValueDatatype="130" unbalanced="0"/>
    <cacheHierarchy uniqueName="[Table1].[Consider]" caption="Consider" attribute="1" defaultMemberUniqueName="[Table1].[Consider].[All]" allUniqueName="[Table1].[Consider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Time]" caption="Time" attribute="1" defaultMemberUniqueName="[Table1].[Time].[All]" allUniqueName="[Table1].[Time].[All]" dimensionUniqueName="[Table1]" displayFolder="" count="0" memberValueDatatype="130" unbalanced="0"/>
    <cacheHierarchy uniqueName="[Table1].[Rev Caste]" caption="Rev Caste" attribute="1" defaultMemberUniqueName="[Table1].[Rev Caste].[All]" allUniqueName="[Table1].[Rev Caste].[All]" dimensionUniqueName="[Table1]" displayFolder="" count="0" memberValueDatatype="130" unbalanced="0"/>
    <cacheHierarchy uniqueName="[Table1].[Gender Factor]" caption="Gender Factor" attribute="1" defaultMemberUniqueName="[Table1].[Gender Factor].[All]" allUniqueName="[Table1].[Gender Factor].[All]" dimensionUniqueName="[Table1]" displayFolder="" count="0" memberValueDatatype="5" unbalanced="0"/>
    <cacheHierarchy uniqueName="[Table1].[Age Factor]" caption="Age Factor" attribute="1" defaultMemberUniqueName="[Table1].[Age Factor].[All]" allUniqueName="[Table1].[Age Factor].[All]" dimensionUniqueName="[Table1]" displayFolder="" count="0" memberValueDatatype="5" unbalanced="0"/>
    <cacheHierarchy uniqueName="[Table1].[Age &amp; Gender Factor]" caption="Age &amp; Gender Factor" attribute="1" defaultMemberUniqueName="[Table1].[Age &amp; Gender Factor].[All]" allUniqueName="[Table1].[Age &amp; Gender Factor].[All]" dimensionUniqueName="[Table1]" displayFolder="" count="0" memberValueDatatype="5" unbalanced="0"/>
    <cacheHierarchy uniqueName="[Table1].[2021 Ae Factor]" caption="2021 Ae Factor" attribute="1" defaultMemberUniqueName="[Table1].[2021 Ae Factor].[All]" allUniqueName="[Table1].[2021 Ae Factor].[All]" dimensionUniqueName="[Table1]" displayFolder="" count="0" memberValueDatatype="5" unbalanced="0"/>
    <cacheHierarchy uniqueName="[Table1].[Caste Factor]" caption="Caste Factor" attribute="1" defaultMemberUniqueName="[Table1].[Caste Factor].[All]" allUniqueName="[Table1].[Caste Factor].[All]" dimensionUniqueName="[Table1]" displayFolder="" count="0" memberValueDatatype="5" unbalanced="0"/>
    <cacheHierarchy uniqueName="[Table1].[Multi Factor]" caption="Multi Factor" attribute="1" defaultMemberUniqueName="[Table1].[Multi Factor].[All]" allUniqueName="[Table1].[Multi Factor].[All]" dimensionUniqueName="[Table1]" displayFolder="" count="0" memberValueDatatype="5" unbalanced="0"/>
    <cacheHierarchy uniqueName="[Table1].[Multi Factor 2]" caption="Multi Factor 2" attribute="1" defaultMemberUniqueName="[Table1].[Multi Factor 2].[All]" allUniqueName="[Table1].[Multi Factor 2].[All]" dimensionUniqueName="[Table1]" displayFolder="" count="0" memberValueDatatype="5" unbalanced="0"/>
    <cacheHierarchy uniqueName="[Table1].[Long]" caption="Long" attribute="1" defaultMemberUniqueName="[Table1].[Long].[All]" allUniqueName="[Table1].[Long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Surveyor Name]" caption="Count of Surveyor Nam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ample ID]" caption="Count of Sample 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urveyor Name]" caption="Distinct Count of Surveyor Name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820112731482" createdVersion="8" refreshedVersion="8" minRefreshableVersion="3" recordCount="1107" xr:uid="{9C96C0AD-2DB7-48F7-95D3-72F8CD261E3D}">
  <cacheSource type="worksheet">
    <worksheetSource name="Table1"/>
  </cacheSource>
  <cacheFields count="53">
    <cacheField name="Sample ID" numFmtId="0">
      <sharedItems/>
    </cacheField>
    <cacheField name="Timestamp" numFmtId="0">
      <sharedItems/>
    </cacheField>
    <cacheField name="Date" numFmtId="14">
      <sharedItems containsSemiMixedTypes="0" containsNonDate="0" containsDate="1" containsString="0" minDate="2025-07-25T00:00:00" maxDate="2025-08-09T00:00:00" count="8">
        <d v="2025-07-30T00:00:00"/>
        <d v="2025-07-31T00:00:00"/>
        <d v="2025-08-04T00:00:00"/>
        <d v="2025-08-05T00:00:00"/>
        <d v="2025-08-06T00:00:00"/>
        <d v="2025-08-07T00:00:00"/>
        <d v="2025-08-08T00:00:00"/>
        <d v="2025-07-25T00:00:00" u="1"/>
      </sharedItems>
    </cacheField>
    <cacheField name="Location" numFmtId="0">
      <sharedItems/>
    </cacheField>
    <cacheField name="Address" numFmtId="0">
      <sharedItems/>
    </cacheField>
    <cacheField name="Audio Url" numFmtId="0">
      <sharedItems/>
    </cacheField>
    <cacheField name="Audio Duration (in secs)" numFmtId="0">
      <sharedItems containsSemiMixedTypes="0" containsString="0" containsNumber="1" containsInteger="1" minValue="0" maxValue="981"/>
    </cacheField>
    <cacheField name="Offline Mode" numFmtId="0">
      <sharedItems/>
    </cacheField>
    <cacheField name="Surveyor Name" numFmtId="0">
      <sharedItems count="7">
        <s v="G.muthukumar"/>
        <s v="Sinthanai selvi"/>
        <s v="U.Amir nisha"/>
        <s v="A.Banu"/>
        <s v="priya"/>
        <s v="Immaculatebanumathi"/>
        <s v="pantyan"/>
      </sharedItems>
    </cacheField>
    <cacheField name="Surveyor Phone Number" numFmtId="0">
      <sharedItems/>
    </cacheField>
    <cacheField name="Surveyor Vendor Name" numFmtId="0">
      <sharedItems count="1">
        <s v="Subramanian "/>
      </sharedItems>
    </cacheField>
    <cacheField name="TALUKA/BLOCK" numFmtId="0">
      <sharedItems/>
    </cacheField>
    <cacheField name="LOCALITY" numFmtId="0">
      <sharedItems count="11">
        <s v="ATHIPALLAM"/>
        <s v="ANNAVASAL"/>
        <s v="MUKKANNAMALAIPATTI"/>
        <s v="VEERAPATTI"/>
        <s v="VIRALIMALAI"/>
        <s v="KUDUMIYANMALAI"/>
        <s v="PARAMBUR"/>
        <s v="KILIKUDI"/>
        <s v="MANGUDI"/>
        <s v="RAJALIPATTI"/>
        <s v="MATHUR"/>
      </sharedItems>
    </cacheField>
    <cacheField name="பதிலளிப்பவர் பெயர்/Respondent Name" numFmtId="0">
      <sharedItems/>
    </cacheField>
    <cacheField name="பாலினம்/Gender" numFmtId="0">
      <sharedItems count="2">
        <s v="ஆண்/Male"/>
        <s v="பெண்/Female"/>
      </sharedItems>
    </cacheField>
    <cacheField name="பதிலளித்தவரின் மொபைல்  எண்/Mobile Number" numFmtId="0">
      <sharedItems containsMixedTypes="1" containsNumber="1" containsInteger="1" minValue="958590205" maxValue="9994650207"/>
    </cacheField>
    <cacheField name="பதிலளித்தவரின் வயது/Age Group" numFmtId="0">
      <sharedItems count="4">
        <s v="31-45"/>
        <s v="18-30"/>
        <s v="46-60"/>
        <s v="60+"/>
      </sharedItems>
    </cacheField>
    <cacheField name="தொழில்/Occupation" numFmtId="0">
      <sharedItems/>
    </cacheField>
    <cacheField name="மாத வருமானம்/Monthly Income" numFmtId="0">
      <sharedItems/>
    </cacheField>
    <cacheField name="தமிழக முதல்வர் மு.க. ஸ்டாலின் தலைமையிலான தற்போதைய திமுக அரசின் செயல்திறனை நீங்கள் எப்படி மதிப்பீடு செய்கிறீர்கள்?/ How would you rate the performance of the current DMK-led government under Chief Minister M.K. Stalin?" numFmtId="0">
      <sharedItems count="3">
        <s v="திருப்திகரமானது / Satisfactory"/>
        <s v="திருப்திகரமல்ல/ Unsatisfactory"/>
        <s v="மேம்பாடு தேவை / Needs improvement"/>
      </sharedItems>
    </cacheField>
    <cacheField name="2026 சட்டமன்றத் தேர்தலில் ஆட்சி மாற்றம் தேவை என நீங்கள் கருதுகிறீர்களா?/ Do you feel a change in government is needed in the 2026 assembly Elections?" numFmtId="0">
      <sharedItems count="3">
        <s v="இல்லை/ No"/>
        <s v="ஆம் / Yes"/>
        <s v="உறுதியாக தெரியவில்லை / Not Sure"/>
      </sharedItems>
    </cacheField>
    <cacheField name="2021 சட்டமன்றத் தேர்தலில் நீங்கள் எந்தக் கட்சிக்கு வாக்களித்தீர்கள்?/ Which party did you vote in 2021 Assembly Elections?   " numFmtId="0">
      <sharedItems count="5">
        <s v="திமுக கூட்டணி / DMK Alliance"/>
        <s v="அதிமுக கூட்டணி / AIADMK Alliance"/>
        <s v="நினைவில் இல்லை / Don’t Remember"/>
        <s v="வாக்களிக்கவில்லை / Did not Vote"/>
        <s v="பிற கட்சிகள் / Others"/>
      </sharedItems>
      <fieldGroup par="51"/>
    </cacheField>
    <cacheField name="தமிழகத்தின் அடுத்த முதல்வராக யாருக்கு நீங்கள் ஆதரவு அளிக்க விரும்புகிறீர்கள்?/ Who would you support as Tamil Nadu’s next Chief Minister?" numFmtId="0">
      <sharedItems count="7">
        <s v="மு.க. ஸ்டாலின் (திமுக) / M.K. Stalin (DMK)"/>
        <s v="எடப்பாடி பழனிசாமி (அதிமுக) / Edappadi K. Palaniswami (AIADMK)"/>
        <s v="விஜய் (தமிழக வெற்றி கழகம்) / Vijay (TVK)"/>
        <s v="பிரேமலதா விஜயகாந்த் (தே.மு.தி.க) / Premalatha Vijayakanth (DMDK) "/>
        <s v="சீமான் (நாம் தமிழர் கட்சி) / Seeman (NTK)"/>
        <s v="Others"/>
        <s v="அன்புமணி ராமதாஸ் (பா.ம.க) / Anbumani Ramadoss (PMK)"/>
      </sharedItems>
      <fieldGroup par="52"/>
    </cacheField>
    <cacheField name="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" numFmtId="0">
      <sharedItems/>
    </cacheField>
    <cacheField name="Rev Party" numFmtId="0">
      <sharedItems containsBlank="1" count="11">
        <s v="DMK"/>
        <s v="Others"/>
        <s v="AIADMK"/>
        <s v="TVK"/>
        <s v="DMDK"/>
        <s v="INC"/>
        <s v="BJP"/>
        <s v="CPM"/>
        <s v="NTK"/>
        <e v="#N/A" u="1"/>
        <m u="1"/>
      </sharedItems>
    </cacheField>
    <cacheField name="நீங்கள் விரும்பும் கட்சி (வினா 13 இல் தெரிவுசெய்தது) தமிழக வெற்றி கழகத்துடன் கூட்டணி அமைத்தால், நீங்கள் அந்த கூட்டணிக்கு வாக்களிக்கிறீர்களா?  (இந்த வினா AIADMK, NTK, PMK, DMDK, அல்லது INC-ஐ தேர்ந்தெடுத்தவர்களுக்கே लागू) / If your preferred party (in quest" numFmtId="0">
      <sharedItems count="4">
        <s v="-"/>
        <s v="ஆம், TVK கூட்டணிக்கு வாக்களிப்பேன் / Yes, I will shift my vote to the TVK alliance"/>
        <s v="இல்லை, நான் அந்த கூட்டணிக்கு வாக்களிக்க மாட்டேன். / No, I will not vote for the alliance"/>
        <s v="உறுதி இல்லை / வேட்பாளரைப் பொறுத்தது/ Not sure / Depends on candidate"/>
      </sharedItems>
    </cacheField>
    <cacheField name="விஜயின் அரசியல் வருகை 2026 தேர்தலில் குறிப்பிடத்தக்க தாக்கத்தை ஏற்படுத்தும் என நீங்கள் நம்புகிறீர்களா?/ Do you believe Vijay’s political entry will significantly impact the 2026 elections?" numFmtId="0">
      <sharedItems count="2">
        <s v="இல்லை / No"/>
        <s v="ஆமாம் / Yes"/>
      </sharedItems>
    </cacheField>
    <cacheField name="உங்கள் பதில் &quot;ஆமாம்&quot; எனில், விஜயின் அரசியல் வருகையால் அதிகம் பாதிக்கப்படக்கூடிய கட்சி/கூட்டணி எது? / If yes, which party/alliance will be most affected by Vijay’s entry?" numFmtId="0">
      <sharedItems count="5">
        <s v="-"/>
        <s v="திமுக கூட்டணி / DMK Alliance"/>
        <s v="பிறவை / Others"/>
        <s v="அதிமுக கூட்டணி / AIADMK Alliance"/>
        <s v="நாம் தமிழர் கட்சி / NTK"/>
      </sharedItems>
    </cacheField>
    <cacheField name="தமிழக வெற்றி கழகம் (TVK) தற்போது எப்படி செயல்படுகிறது என நீங்கள் மதிப்பீடு செய்கிறீர்கள்? / How would you rate Tamilaga Vettri Kazhagam’s (TVK) current performance?" numFmtId="0">
      <sharedItems count="3">
        <s v="திருப்திகரமல்ல / Unsatisfactory"/>
        <s v="வேகம் குறைபாடுடன் செயல்படுகிறது / Needs more momentum"/>
        <s v="திருப்திகரமானது / Satisfactory"/>
      </sharedItems>
    </cacheField>
    <cacheField name="சமூக பிரச்சனைகளைத் தீர்க்கும் முயற்சிகளில் விஜய் எவ்வளவு பயனுள்ளதாக இருந்துள்ளார்?/ How effective has Vijay been in addressing social issues?" numFmtId="0">
      <sharedItems count="3">
        <s v="குறைவான ஈடுபாடு / Inadequate"/>
        <s v="பயனில்லை / Not effective"/>
        <s v="போதுமான ஈடுபாடு / Adequate"/>
      </sharedItems>
    </cacheField>
    <cacheField name="திமுக அல்லது அதிமுக கூட்டணிகள் 2026க்கு முந்தைய காலத்தில் உடைந்துவிடும் என நீங்கள் கருதுகிறீர்களா? / Do you foresee the DMK or AIADMK alliances breaking apart before 2026?" numFmtId="0">
      <sharedItems count="4">
        <s v="•_x0009_இல்லை: திமுக மற்றும் அதிமுக கூட்டணிகள் இரண்டும் உடையாது/ No: Both DMK &amp; AIADMK alliances will not break up "/>
        <s v="•_x0009_ஆமாம்: அதிமுக கூட்டணி உடையும்/ Yes: AIADMK alliance will break up"/>
        <s v="•_x0009_ஆமாம்: திமுக கூட்டணி உடையும் / Yes: DMK Alliance will break up"/>
        <s v="•_x0009_ஆமாம்: திமுக மற்றும் அதிமுக கூட்டணிகள் இரண்டும் உடையும்/ Yes: Both DMK &amp; AIADMK alliances will break up"/>
      </sharedItems>
    </cacheField>
    <cacheField name="எந்தக் கூட்டணியில் விஜயின் கட்சி (TVK) சேரவேண்டும் என நீங்கள் விரும்புகிறீர்கள்?/ Which alliance would you prefer Vijay’s party (TVK) to join, if any?" numFmtId="0">
      <sharedItems count="11">
        <s v="தனித்துப் போட்டியிட வேண்டும் / Contest Independently"/>
        <s v="நாம் தமிழர் கட்சி / NTK"/>
        <s v="அதிமுக / AIADMK"/>
        <s v="தே.மு.தி.க /  DMDK"/>
        <s v="அதிமுக + பா.ஜ.க/ AIADMK + BJP"/>
        <s v="காங்கிரஸ் + விடுதலைச் சிறுத்தைகள் + இடதுசாரி / INC+VCK+Communist"/>
        <s v="காங்கிரஸ் / INC"/>
        <s v="தி.மு.க/DMK"/>
        <s v="பா.ஜ.க / BJP"/>
        <s v="பா.ம.க / PMK"/>
        <s v="தி.மு.க+இந்திய தேசிய காங்கிரஸ் /DMK+INC"/>
      </sharedItems>
    </cacheField>
    <cacheField name="தற்போதைய தமிழகத்தில் மிக முக்கியமான பிரச்சனை எது என நீங்கள் கருதுகிறீர்கள்?/ What is the most critical issue facing Tamil Nadu today?" numFmtId="0">
      <sharedItems count="8">
        <s v="மதுபானம் / போதைப்பொருள் பழக்கம்/ Alcohol/Drug abuse"/>
        <s v="விவசாய நெருக்கடி / Agricultural crisis"/>
        <s v="வேலைவாய்ப்பு குறைபாடு / Unemployment"/>
        <s v="உட்கட்டமைப்பு மேம்பாடு / Infrastructure development"/>
        <s v="சட்டம் மற்றும் ஒழுங்கு/ Law and order"/>
        <s v="ஊழல்/ Corruption"/>
        <s v="Other Issues"/>
        <s v="சாதி வேறுபாடு/ Caste discrimination"/>
      </sharedItems>
    </cacheField>
    <cacheField name="சாதி வகை/Caste Category" numFmtId="0">
      <sharedItems/>
    </cacheField>
    <cacheField name="சாதி/Caste" numFmtId="0">
      <sharedItems count="57">
        <s v="URALI GOUNDER"/>
        <s v="MUKKULATHOR"/>
        <s v="-"/>
        <s v="PALLAR SC"/>
        <s v="CHRISTIAN"/>
        <s v="DEVENDRA KULA VELLALAR"/>
        <s v="Asari"/>
        <s v="MUTTARAIYAR"/>
        <s v="MUSLIM"/>
        <s v="யதாவ் "/>
        <s v="நாயக்கர் "/>
        <s v="வண்ணார் "/>
        <s v="நாவிதர்"/>
        <s v="யாதவ்"/>
        <s v="CHOLIA VELLALAR"/>
        <s v="வண்ணார்"/>
        <s v="நாயக்கர்"/>
        <s v="vannar"/>
        <s v="செட்டியார்"/>
        <s v="settiyar"/>
        <s v="valaiyar"/>
        <s v="kurumban"/>
        <s v="Arunthathiyar"/>
        <s v="Ambalakar"/>
        <s v="Mudhaliyar"/>
        <s v="Aantipandaram"/>
        <s v="Chettiyar"/>
        <s v="Kammalar"/>
        <s v="konar"/>
        <s v="yadavar"/>
        <s v="ambakajarar"/>
        <s v="vaniyachettiyar"/>
        <s v="backward class"/>
        <s v="vadugar"/>
        <s v="viralur chettiyar"/>
        <s v="Udaiyar"/>
        <s v="Isai Vellalar"/>
        <s v="isaivellalar"/>
        <s v="pandaram"/>
        <s v="naidu"/>
        <s v="vellan chettiyar"/>
        <s v="isaivellalar "/>
        <s v="muthaliyar"/>
        <s v="vellanchettiyar"/>
        <s v="andipandaram"/>
        <s v="Hindu Vannar"/>
        <s v="hindu"/>
        <s v="Amblkaarar"/>
        <s v="Kuravar"/>
        <s v="Gaavunder" u="1"/>
        <s v="கவுண்டர்" u="1"/>
        <s v="pattaiyachi" u="1"/>
        <s v="Gavundar" u="1"/>
        <s v="Agamudaiyar" u="1"/>
        <s v="soliavellar" u="1"/>
        <s v="paraiyar" u="1"/>
        <s v="parayar" u="1"/>
      </sharedItems>
    </cacheField>
    <cacheField name="QC Comment" numFmtId="0">
      <sharedItems containsMixedTypes="1" containsNumber="1" containsInteger="1" minValue="0" maxValue="0"/>
    </cacheField>
    <cacheField name="QC Remark" numFmtId="0">
      <sharedItems/>
    </cacheField>
    <cacheField name="QC User Name" numFmtId="0">
      <sharedItems containsBlank="1"/>
    </cacheField>
    <cacheField name="QC Date" numFmtId="0">
      <sharedItems containsBlank="1"/>
    </cacheField>
    <cacheField name="App Version" numFmtId="0">
      <sharedItems containsBlank="1"/>
    </cacheField>
    <cacheField name="Consider" numFmtId="0">
      <sharedItems containsBlank="1" count="3">
        <s v="No"/>
        <s v="Yes"/>
        <m u="1"/>
      </sharedItems>
    </cacheField>
    <cacheField name="Time" numFmtId="0">
      <sharedItems count="2">
        <s v="Greater than 3 Minutes"/>
        <s v="Less than 3 Minutes"/>
      </sharedItems>
    </cacheField>
    <cacheField name="Rev Caste" numFmtId="0">
      <sharedItems count="9">
        <s v="URALI GOUNDER"/>
        <s v="MUKKULATHOR"/>
        <s v="Others"/>
        <s v="PALLAR SC"/>
        <s v="CHRISTIAN"/>
        <s v="DEVENDRA KULA VELLALAR"/>
        <s v="MUTTARAIYAR"/>
        <s v="MUSLIM"/>
        <s v="CHOLIA VELLALAR"/>
      </sharedItems>
    </cacheField>
    <cacheField name="Gender Factor" numFmtId="0">
      <sharedItems containsSemiMixedTypes="0" containsString="0" containsNumber="1" minValue="0.95700934579439256" maxValue="1.047034764826176"/>
    </cacheField>
    <cacheField name="Age Factor" numFmtId="0">
      <sharedItems containsSemiMixedTypes="0" containsString="0" containsNumber="1" minValue="0.8797250859106529" maxValue="1.0951871657754011"/>
    </cacheField>
    <cacheField name="Age &amp; Gender Factor" numFmtId="0">
      <sharedItems containsSemiMixedTypes="0" containsString="0" containsNumber="1" minValue="0.79503105590062106" maxValue="1.28"/>
    </cacheField>
    <cacheField name="2021 Ae Factor" numFmtId="0">
      <sharedItems containsSemiMixedTypes="0" containsString="0" containsNumber="1" minValue="0.73680082449963535" maxValue="1.4247885123333461"/>
    </cacheField>
    <cacheField name="Caste Factor" numFmtId="0">
      <sharedItems containsSemiMixedTypes="0" containsString="0" containsNumber="1" minValue="0.14422535211267606" maxValue="1.3479183673469388"/>
    </cacheField>
    <cacheField name="Multi Factor" numFmtId="0">
      <sharedItems containsSemiMixedTypes="0" containsString="0" containsNumber="1" minValue="0.58577953749039324" maxValue="1.6792864309794564"/>
    </cacheField>
    <cacheField name="Multi Factor 2" numFmtId="0">
      <sharedItems containsSemiMixedTypes="0" containsString="0" containsNumber="1" minValue="0.10626535835036995" maxValue="1.8237292957866831"/>
    </cacheField>
    <cacheField name="Long" numFmtId="0">
      <sharedItems containsSemiMixedTypes="0" containsString="0" containsNumber="1" minValue="78.456544699999995" maxValue="78.7334867"/>
    </cacheField>
    <cacheField name="2021 சட்டமன்றத் தேர்தலில் நீங்கள் எந்தக் கட்சிக்கு வாக்களித்தீர்கள்?/ Which party did you vote in 2021 Assembly Elections?   2" numFmtId="0" databaseField="0">
      <fieldGroup base="21">
        <discretePr count="5">
          <x v="0"/>
          <x v="1"/>
          <x v="3"/>
          <x v="3"/>
          <x v="2"/>
        </discretePr>
        <groupItems count="4">
          <s v="திமுக கூட்டணி / DMK Alliance"/>
          <s v="அதிமுக கூட்டணி / AIADMK Alliance"/>
          <s v="பிற கட்சிகள் / Others"/>
          <s v="Group1"/>
        </groupItems>
      </fieldGroup>
    </cacheField>
    <cacheField name="தமிழகத்தின் அடுத்த முதல்வராக யாருக்கு நீங்கள் ஆதரவு அளிக்க விரும்புகிறீர்கள்?/ Who would you support as Tamil Nadu’s next Chief Minister?2" numFmtId="0" databaseField="0">
      <fieldGroup base="22">
        <discretePr count="7">
          <x v="0"/>
          <x v="1"/>
          <x v="2"/>
          <x v="4"/>
          <x v="3"/>
          <x v="4"/>
          <x v="4"/>
        </discretePr>
        <groupItems count="5">
          <s v="மு.க. ஸ்டாலின் (திமுக) / M.K. Stalin (DMK)"/>
          <s v="எடப்பாடி பழனிசாமி (அதிமுக) / Edappadi K. Palaniswami (AIADMK)"/>
          <s v="விஜய் (தமிழக வெற்றி கழகம்) / Vijay (TVK)"/>
          <s v="சீமான் (நாம் தமிழர் கட்சி) / Seeman (NTK)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7">
  <r>
    <s v="wCoRngjNmpdXwr8jpUtS"/>
    <s v="2025-07-30 11:50:28.774519"/>
    <x v="0"/>
    <s v="(10.4599207, 78.7030535)"/>
    <s v="55,,Annavasal,622101,Tamil Nadu,India."/>
    <s v="https://firebasestorage.googleapis.com/v0/b/mindbrink-survey-production.appspot.com/o/audioFiles%2FAtznECuQc6klLPsRR6u2%2FnV4IA56gMWWp4NfG0H1PGfyqfM92%2F2025-07-30%2011%3A50%3A15.491639.m4a?alt=media&amp;token=23fd1b60-6ea5-4086-a9e0-12b2896623eb"/>
    <n v="474"/>
    <s v="false"/>
    <x v="0"/>
    <s v="+918940041476"/>
    <x v="0"/>
    <s v="VIRALIMALAI"/>
    <x v="0"/>
    <s v="sinnathuri"/>
    <x v="0"/>
    <n v="9486664057"/>
    <x v="0"/>
    <s v="கூலி தொழில்/ Daily Wage"/>
    <s v="10,000 - 25,000"/>
    <x v="0"/>
    <x v="0"/>
    <x v="0"/>
    <x v="0"/>
    <s v="திமுக / DMK"/>
    <x v="0"/>
    <x v="0"/>
    <x v="0"/>
    <x v="0"/>
    <x v="0"/>
    <x v="0"/>
    <x v="0"/>
    <x v="0"/>
    <x v="0"/>
    <s v="OBC"/>
    <x v="0"/>
    <s v="speaking among themselves "/>
    <s v="Fake Audio/Empty Audio"/>
    <s v="-"/>
    <s v="-"/>
    <s v="0.1.12 (60)"/>
    <x v="0"/>
    <x v="0"/>
    <x v="0"/>
    <n v="0.95700934579439256"/>
    <n v="1.0951871657754011"/>
    <n v="1.0835978835978837"/>
    <n v="0.73680082449963535"/>
    <n v="1.0593103448275862"/>
    <n v="0.79839581406098059"/>
    <n v="0.78050073546995857"/>
    <n v="78.703053499999996"/>
  </r>
  <r>
    <s v="DK5RFIfUeSBZOmSRQwlG"/>
    <s v="2025-07-30 13:47:12.018718"/>
    <x v="0"/>
    <s v="(10.4596218, 78.7023729)"/>
    <s v="FP52+XV3,,Annavasal,622101,Tamil Nadu,India."/>
    <s v="https://firebasestorage.googleapis.com/v0/b/mindbrink-survey-production.appspot.com/o/audioFiles%2FAtznECuQc6klLPsRR6u2%2Fe5risFoEPidDckOLperfsZqxzae2%2F2025-07-30%2013%3A47%3A06.589839.m4a?alt=media&amp;token=491fc27d-ed7b-4fbf-88ba-a7af8002c801"/>
    <n v="675"/>
    <s v="false"/>
    <x v="1"/>
    <s v="+918508766594"/>
    <x v="0"/>
    <s v="ILLUPUR"/>
    <x v="1"/>
    <s v="raja"/>
    <x v="0"/>
    <n v="8675641312"/>
    <x v="1"/>
    <s v="மாணவர்/ Student"/>
    <s v="10,000 - 25,000"/>
    <x v="0"/>
    <x v="1"/>
    <x v="0"/>
    <x v="0"/>
    <s v="திமுக / DMK"/>
    <x v="1"/>
    <x v="0"/>
    <x v="0"/>
    <x v="0"/>
    <x v="1"/>
    <x v="1"/>
    <x v="1"/>
    <x v="1"/>
    <x v="0"/>
    <s v="BC"/>
    <x v="1"/>
    <s v="they only speaking amkn6them but questions are only read"/>
    <s v="Not Doing It Properly"/>
    <s v="-"/>
    <s v="-"/>
    <s v="0.1.12 (60)"/>
    <x v="1"/>
    <x v="0"/>
    <x v="1"/>
    <n v="0.95700934579439256"/>
    <n v="0.97523809523809524"/>
    <n v="1.0666666666666667"/>
    <n v="0.73680082449963535"/>
    <n v="1.3479183673469388"/>
    <n v="0.78592087946627776"/>
    <n v="0.99314736441942686"/>
    <n v="78.7023729"/>
  </r>
  <r>
    <s v="RdafTkFtqCYc1Xw504xM"/>
    <s v="2025-07-30 14:00:49.781847"/>
    <x v="0"/>
    <s v="(10.4595158, 78.7023314)"/>
    <s v="FP53+P33,,Purakarai Natham Pannai,622005,Tamil Nadu,India."/>
    <s v="https://firebasestorage.googleapis.com/v0/b/mindbrink-survey-production.appspot.com/o/audioFiles%2FAtznECuQc6klLPsRR6u2%2Fe5risFoEPidDckOLperfsZqxzae2%2F2025-07-30%2014%3A00%3A45.291038.m4a?alt=media&amp;token=cecc8db3-cd5a-48ee-a3e6-d691de1219b0"/>
    <n v="427"/>
    <s v="false"/>
    <x v="1"/>
    <s v="+918508766594"/>
    <x v="0"/>
    <s v="ILLUPUR"/>
    <x v="1"/>
    <s v="முருகேசன் "/>
    <x v="0"/>
    <n v="8012825692"/>
    <x v="2"/>
    <s v="சொந்த தொழில் / சுயதொழில் செய்பவர்/ Self Employed/Business"/>
    <s v="50,000 - 1,00,000"/>
    <x v="1"/>
    <x v="1"/>
    <x v="1"/>
    <x v="1"/>
    <s v="அதிமுக / AIADMK"/>
    <x v="2"/>
    <x v="1"/>
    <x v="0"/>
    <x v="0"/>
    <x v="0"/>
    <x v="1"/>
    <x v="2"/>
    <x v="2"/>
    <x v="1"/>
    <s v="BC"/>
    <x v="2"/>
    <s v="same voice "/>
    <s v="Taking From Friends And Family"/>
    <s v="-"/>
    <s v="-"/>
    <s v="0.1.12 (60)"/>
    <x v="0"/>
    <x v="0"/>
    <x v="2"/>
    <n v="0.95700934579439256"/>
    <n v="0.8797250859106529"/>
    <n v="0.79503105590062106"/>
    <n v="1.3119425242027003"/>
    <n v="0.14422535211267606"/>
    <n v="1.043035050297799"/>
    <n v="0.1892153725047275"/>
    <n v="78.702331400000006"/>
  </r>
  <r>
    <s v="jXAWjqyIxq87qPMieuPS"/>
    <s v="2025-07-30 14:19:29.593894"/>
    <x v="0"/>
    <s v="(10.4623883, 78.6815105)"/>
    <s v="FM6J+JHW,,Pudukkottai,622103,Tamil Nadu,India."/>
    <s v="https://firebasestorage.googleapis.com/v0/b/mindbrink-survey-production.appspot.com/o/audioFiles%2FAtznECuQc6klLPsRR6u2%2F2ukCmICpvKWhqTT6dgmjG6nFGjc2%2F2025-07-30%2014%3A19%3A23.528277.m4a?alt=media&amp;token=2a8a1c48-d5a0-40e2-b2c9-f58e1c5cbbb7"/>
    <n v="347"/>
    <s v="false"/>
    <x v="2"/>
    <s v="+919698565662"/>
    <x v="0"/>
    <s v="ILLUPUR"/>
    <x v="2"/>
    <s v="Rathinam"/>
    <x v="0"/>
    <n v="8012352247"/>
    <x v="0"/>
    <s v="கூலி தொழில்/ Daily Wage"/>
    <s v="10,000க்கும் குறைவானது/Less than 10,000"/>
    <x v="1"/>
    <x v="1"/>
    <x v="0"/>
    <x v="2"/>
    <s v="தமிழக வெற்றி கழகம் / TVK"/>
    <x v="3"/>
    <x v="0"/>
    <x v="0"/>
    <x v="0"/>
    <x v="1"/>
    <x v="0"/>
    <x v="3"/>
    <x v="0"/>
    <x v="2"/>
    <s v="SC"/>
    <x v="3"/>
    <s v="same voice "/>
    <s v="Taking From Friends And Family"/>
    <s v="-"/>
    <s v="-"/>
    <s v="0.1.12 (60)"/>
    <x v="0"/>
    <x v="0"/>
    <x v="3"/>
    <n v="0.95700934579439256"/>
    <n v="1.0951871657754011"/>
    <n v="1.0835978835978837"/>
    <n v="0.73680082449963535"/>
    <n v="1.28"/>
    <n v="0.79839581406098059"/>
    <n v="0.94310505535953326"/>
    <n v="78.681510500000002"/>
  </r>
  <r>
    <s v="inwjrr2qGauklkuB5CLS"/>
    <s v="2025-07-30 14:26:30.602916"/>
    <x v="0"/>
    <s v="(10.4623704, 78.681544)"/>
    <s v="FM6J+JHW,,Pudukkottai,622103,Tamil Nadu,India."/>
    <s v="https://firebasestorage.googleapis.com/v0/b/mindbrink-survey-production.appspot.com/o/audioFiles%2FAtznECuQc6klLPsRR6u2%2F2ukCmICpvKWhqTT6dgmjG6nFGjc2%2F2025-07-30%2014%3A26%3A24.415606.m4a?alt=media&amp;token=94a2343f-ce0d-4c6c-812f-f12d4d988ffa"/>
    <n v="301"/>
    <s v="false"/>
    <x v="2"/>
    <s v="+919698565662"/>
    <x v="0"/>
    <s v="ILLUPUR"/>
    <x v="2"/>
    <s v="Albert Xavier"/>
    <x v="0"/>
    <n v="7708200630"/>
    <x v="0"/>
    <s v="விவசாயி/ Farmer"/>
    <s v="10,000க்கும் குறைவானது/Less than 10,000"/>
    <x v="1"/>
    <x v="1"/>
    <x v="0"/>
    <x v="2"/>
    <s v="அதிமுக / AIADMK"/>
    <x v="3"/>
    <x v="1"/>
    <x v="1"/>
    <x v="1"/>
    <x v="1"/>
    <x v="2"/>
    <x v="3"/>
    <x v="3"/>
    <x v="1"/>
    <s v="BC"/>
    <x v="4"/>
    <s v="same voice "/>
    <s v="Taking From Friends And Family"/>
    <s v="-"/>
    <s v="-"/>
    <s v="0.1.12 (60)"/>
    <x v="0"/>
    <x v="0"/>
    <x v="4"/>
    <n v="0.95700934579439256"/>
    <n v="1.0951871657754011"/>
    <n v="1.0835978835978837"/>
    <n v="0.73680082449963535"/>
    <n v="0.93090909090909091"/>
    <n v="0.79839581406098059"/>
    <n v="0.68589458571602413"/>
    <n v="78.681544000000002"/>
  </r>
  <r>
    <s v="oYxHjk6VwK6zG0z9HzLl"/>
    <s v="2025-07-30 14:35:10.789469"/>
    <x v="0"/>
    <s v="(10.4623843, 78.6815277)"/>
    <s v="FM6J+JHW,,Pudukkottai,622103,Tamil Nadu,India."/>
    <s v="https://firebasestorage.googleapis.com/v0/b/mindbrink-survey-production.appspot.com/o/audioFiles%2FAtznECuQc6klLPsRR6u2%2F2ukCmICpvKWhqTT6dgmjG6nFGjc2%2F2025-07-30%2014%3A35%3A02.869454.m4a?alt=media&amp;token=66fec1a3-fae7-4769-b641-1ce8faff9d0d"/>
    <n v="269"/>
    <s v="false"/>
    <x v="2"/>
    <s v="+919698565662"/>
    <x v="0"/>
    <s v="ILLUPUR"/>
    <x v="2"/>
    <s v="Jaya"/>
    <x v="1"/>
    <n v="8807414653"/>
    <x v="0"/>
    <s v="இல்லத்தரசி/ Housewife"/>
    <s v="10,000க்கும் குறைவானது/Less than 10,000"/>
    <x v="2"/>
    <x v="1"/>
    <x v="1"/>
    <x v="0"/>
    <s v="திமுக / DMK"/>
    <x v="0"/>
    <x v="0"/>
    <x v="1"/>
    <x v="2"/>
    <x v="2"/>
    <x v="2"/>
    <x v="2"/>
    <x v="0"/>
    <x v="0"/>
    <s v="BC"/>
    <x v="4"/>
    <n v="0"/>
    <s v="Correctly Done"/>
    <s v="-"/>
    <s v="-"/>
    <s v="0.1.12 (60)"/>
    <x v="1"/>
    <x v="0"/>
    <x v="4"/>
    <n v="1.047034764826176"/>
    <n v="1.0951871657754011"/>
    <n v="1.107027027027027"/>
    <n v="1.3119425242027003"/>
    <n v="0.93090909090909091"/>
    <n v="1.4523558321984489"/>
    <n v="1.2212992225305137"/>
    <n v="78.681527700000004"/>
  </r>
  <r>
    <s v="wEykrB7PWmMFbpcLSh29"/>
    <s v="2025-07-30 14:42:51.078465"/>
    <x v="0"/>
    <s v="(10.462279, 78.6809876)"/>
    <s v="FM6J+JHW,,Pudukkottai,622103,Tamil Nadu,India."/>
    <s v="https://firebasestorage.googleapis.com/v0/b/mindbrink-survey-production.appspot.com/o/audioFiles%2FAtznECuQc6klLPsRR6u2%2F2ukCmICpvKWhqTT6dgmjG6nFGjc2%2F2025-07-30%2014%3A42%3A42.625814.m4a?alt=media&amp;token=aa21e8ba-da98-4d18-8f39-886502c10bef"/>
    <n v="331"/>
    <s v="false"/>
    <x v="2"/>
    <s v="+919698565662"/>
    <x v="0"/>
    <s v="ILLUPUR"/>
    <x v="2"/>
    <s v="Jesuthas"/>
    <x v="0"/>
    <n v="8973759103"/>
    <x v="2"/>
    <s v="கூலி தொழில்/ Daily Wage"/>
    <s v="10,000க்கும் குறைவானது/Less than 10,000"/>
    <x v="1"/>
    <x v="1"/>
    <x v="0"/>
    <x v="1"/>
    <s v="திமுக / DMK"/>
    <x v="0"/>
    <x v="0"/>
    <x v="1"/>
    <x v="3"/>
    <x v="0"/>
    <x v="0"/>
    <x v="3"/>
    <x v="2"/>
    <x v="1"/>
    <s v="SC"/>
    <x v="4"/>
    <n v="0"/>
    <s v="Correctly Done"/>
    <s v="-"/>
    <s v="-"/>
    <s v="0.1.12 (60)"/>
    <x v="1"/>
    <x v="0"/>
    <x v="4"/>
    <n v="0.95700934579439256"/>
    <n v="0.8797250859106529"/>
    <n v="0.79503105590062106"/>
    <n v="0.73680082449963535"/>
    <n v="0.93090909090909091"/>
    <n v="0.58577953749039324"/>
    <n v="0.68589458571602413"/>
    <n v="78.680987599999995"/>
  </r>
  <r>
    <s v="u9XGRvPU08lptw83iYlu"/>
    <s v="2025-07-30 14:51:49.473078"/>
    <x v="0"/>
    <s v="(10.4623531, 78.6809325)"/>
    <s v="FM6J+JHW,,Pudukkottai,622103,Tamil Nadu,India."/>
    <s v="https://firebasestorage.googleapis.com/v0/b/mindbrink-survey-production.appspot.com/o/audioFiles%2FAtznECuQc6klLPsRR6u2%2F2ukCmICpvKWhqTT6dgmjG6nFGjc2%2F2025-07-30%2014%3A51%3A43.908029.m4a?alt=media&amp;token=483045d4-e721-4bd9-870a-817b0e8046be"/>
    <n v="274"/>
    <s v="false"/>
    <x v="2"/>
    <s v="+919698565662"/>
    <x v="0"/>
    <s v="ILLUPUR"/>
    <x v="2"/>
    <s v="Jayamary"/>
    <x v="1"/>
    <n v="9578493153"/>
    <x v="0"/>
    <s v="கூலி தொழில்/ Daily Wage"/>
    <s v="10,000க்கும் குறைவானது/Less than 10,000"/>
    <x v="0"/>
    <x v="1"/>
    <x v="1"/>
    <x v="0"/>
    <s v="அதிமுக / AIADMK"/>
    <x v="2"/>
    <x v="1"/>
    <x v="0"/>
    <x v="0"/>
    <x v="1"/>
    <x v="2"/>
    <x v="3"/>
    <x v="2"/>
    <x v="1"/>
    <s v="SC"/>
    <x v="4"/>
    <n v="0"/>
    <s v="Correctly Done"/>
    <s v="-"/>
    <s v="-"/>
    <s v="0.1.12 (60)"/>
    <x v="1"/>
    <x v="0"/>
    <x v="4"/>
    <n v="1.047034764826176"/>
    <n v="1.0951871657754011"/>
    <n v="1.107027027027027"/>
    <n v="1.3119425242027003"/>
    <n v="0.93090909090909091"/>
    <n v="1.4523558321984489"/>
    <n v="1.2212992225305137"/>
    <n v="78.680932499999997"/>
  </r>
  <r>
    <s v="e6ac5EItzYfOFpBKRvtE"/>
    <s v="2025-07-30 14:56:26.558863"/>
    <x v="0"/>
    <s v="(10.4621783, 78.6809415)"/>
    <s v="FM6J+JHW,,Pudukkottai,622103,Tamil Nadu,India."/>
    <s v="https://firebasestorage.googleapis.com/v0/b/mindbrink-survey-production.appspot.com/o/audioFiles%2FAtznECuQc6klLPsRR6u2%2F2ukCmICpvKWhqTT6dgmjG6nFGjc2%2F2025-07-30%2014%3A56%3A20.571686.m4a?alt=media&amp;token=09e17480-5dfc-4cff-9135-47f53823b27a"/>
    <n v="233"/>
    <s v="false"/>
    <x v="2"/>
    <s v="+919698565662"/>
    <x v="0"/>
    <s v="ILLUPUR"/>
    <x v="2"/>
    <s v="Arokiya shalini"/>
    <x v="1"/>
    <n v="6384537452"/>
    <x v="1"/>
    <s v="இல்லத்தரசி/ Housewife"/>
    <s v="10,000க்கும் குறைவானது/Less than 10,000"/>
    <x v="2"/>
    <x v="1"/>
    <x v="0"/>
    <x v="2"/>
    <s v="திமுக / DMK"/>
    <x v="0"/>
    <x v="0"/>
    <x v="1"/>
    <x v="1"/>
    <x v="1"/>
    <x v="2"/>
    <x v="3"/>
    <x v="0"/>
    <x v="1"/>
    <s v="SC"/>
    <x v="4"/>
    <s v=""/>
    <s v=""/>
    <s v="-"/>
    <s v="-"/>
    <s v="0.1.12 (60)"/>
    <x v="1"/>
    <x v="0"/>
    <x v="4"/>
    <n v="1.047034764826176"/>
    <n v="0.97523809523809524"/>
    <n v="0.89824561403508774"/>
    <n v="0.73680082449963535"/>
    <n v="0.93090909090909091"/>
    <n v="0.66182810902423383"/>
    <n v="0.68589458571602413"/>
    <n v="78.680941500000003"/>
  </r>
  <r>
    <s v="E0uszhEvnSbx6OhSMH4r"/>
    <s v="2025-07-30 15:02:09.334115"/>
    <x v="0"/>
    <s v="(10.462594, 78.6806822)"/>
    <s v="FM7J+89V,,Madakoil,622103,Tamil Nadu,India."/>
    <s v="https://firebasestorage.googleapis.com/v0/b/mindbrink-survey-production.appspot.com/o/audioFiles%2FAtznECuQc6klLPsRR6u2%2F2ukCmICpvKWhqTT6dgmjG6nFGjc2%2F2025-07-30%2015%3A02%3A02.380467.m4a?alt=media&amp;token=81f317a8-fb8d-43d3-859d-4d0a1d121306"/>
    <n v="187"/>
    <s v="false"/>
    <x v="2"/>
    <s v="+919698565662"/>
    <x v="0"/>
    <s v="ILLUPUR"/>
    <x v="2"/>
    <s v="sivanthai"/>
    <x v="1"/>
    <n v="9715185244"/>
    <x v="2"/>
    <s v="இல்லத்தரசி/ Housewife"/>
    <s v="10,000க்கும் குறைவானது/Less than 10,000"/>
    <x v="2"/>
    <x v="1"/>
    <x v="0"/>
    <x v="2"/>
    <s v="திமுக / DMK"/>
    <x v="0"/>
    <x v="0"/>
    <x v="1"/>
    <x v="1"/>
    <x v="1"/>
    <x v="0"/>
    <x v="3"/>
    <x v="0"/>
    <x v="2"/>
    <s v="SC"/>
    <x v="4"/>
    <s v=""/>
    <s v=""/>
    <s v="-"/>
    <s v="-"/>
    <s v="0.1.12 (60)"/>
    <x v="1"/>
    <x v="0"/>
    <x v="4"/>
    <n v="1.047034764826176"/>
    <n v="0.8797250859106529"/>
    <n v="0.98461538461538467"/>
    <n v="0.73680082449963535"/>
    <n v="0.93090909090909091"/>
    <n v="0.72546542719964102"/>
    <n v="0.68589458571602413"/>
    <n v="78.680682200000007"/>
  </r>
  <r>
    <s v="BhxdqOskEmCZ304Pnoub"/>
    <s v="2025-07-30 15:10:51.958258"/>
    <x v="0"/>
    <s v="(10.4629467, 78.6810732)"/>
    <s v="FM7J+89V,,Madakoil,622103,Tamil Nadu,India."/>
    <s v="https://firebasestorage.googleapis.com/v0/b/mindbrink-survey-production.appspot.com/o/audioFiles%2FAtznECuQc6klLPsRR6u2%2F2ukCmICpvKWhqTT6dgmjG6nFGjc2%2F2025-07-30%2015%3A10%3A39.624126.m4a?alt=media&amp;token=d885f812-189d-4fd3-8103-6594736f083c"/>
    <n v="437"/>
    <s v="false"/>
    <x v="2"/>
    <s v="+919698565662"/>
    <x v="0"/>
    <s v="ILLUPUR"/>
    <x v="2"/>
    <s v="jansi rani"/>
    <x v="1"/>
    <n v="8012952924"/>
    <x v="1"/>
    <s v="இல்லத்தரசி/ Housewife"/>
    <s v="10,000க்கும் குறைவானது/Less than 10,000"/>
    <x v="2"/>
    <x v="1"/>
    <x v="2"/>
    <x v="2"/>
    <s v="திமுக / DMK"/>
    <x v="0"/>
    <x v="0"/>
    <x v="1"/>
    <x v="1"/>
    <x v="1"/>
    <x v="0"/>
    <x v="3"/>
    <x v="0"/>
    <x v="0"/>
    <s v="SC"/>
    <x v="4"/>
    <n v="0"/>
    <s v="Correctly Done"/>
    <s v="-"/>
    <s v="-"/>
    <s v="0.1.12 (60)"/>
    <x v="1"/>
    <x v="0"/>
    <x v="4"/>
    <n v="1.047034764826176"/>
    <n v="0.97523809523809524"/>
    <n v="0.89824561403508774"/>
    <n v="1"/>
    <n v="0.93090909090909091"/>
    <n v="0.89824561403508774"/>
    <n v="0.93090909090909091"/>
    <n v="78.6810732"/>
  </r>
  <r>
    <s v="LtwsC8GYqQizC0FxeuxW"/>
    <s v="2025-07-30 15:14:56.602348"/>
    <x v="0"/>
    <s v="(10.4628599, 78.6808137)"/>
    <s v="FM7J+89V,,Madakoil,622103,Tamil Nadu,India."/>
    <s v="https://firebasestorage.googleapis.com/v0/b/mindbrink-survey-production.appspot.com/o/audioFiles%2FAtznECuQc6klLPsRR6u2%2F2ukCmICpvKWhqTT6dgmjG6nFGjc2%2F2025-07-30%2015%3A14%3A48.563168.m4a?alt=media&amp;token=e6b48caf-67ad-4c1d-aadf-d84204f505a0"/>
    <n v="203"/>
    <s v="false"/>
    <x v="2"/>
    <s v="+919698565662"/>
    <x v="0"/>
    <s v="ILLUPUR"/>
    <x v="2"/>
    <s v="Arulselvi"/>
    <x v="1"/>
    <n v="9843601161"/>
    <x v="1"/>
    <s v="இல்லத்தரசி/ Housewife"/>
    <s v="10,000க்கும் குறைவானது/Less than 10,000"/>
    <x v="0"/>
    <x v="1"/>
    <x v="0"/>
    <x v="0"/>
    <s v="திமுக / DMK"/>
    <x v="0"/>
    <x v="0"/>
    <x v="1"/>
    <x v="3"/>
    <x v="0"/>
    <x v="0"/>
    <x v="1"/>
    <x v="0"/>
    <x v="1"/>
    <s v="SC"/>
    <x v="4"/>
    <s v="same voice "/>
    <s v="Taking From Friends And Family"/>
    <s v="-"/>
    <s v="-"/>
    <s v="0.1.12 (60)"/>
    <x v="0"/>
    <x v="0"/>
    <x v="4"/>
    <n v="1.047034764826176"/>
    <n v="0.97523809523809524"/>
    <n v="0.89824561403508774"/>
    <n v="0.73680082449963535"/>
    <n v="0.93090909090909091"/>
    <n v="0.66182810902423383"/>
    <n v="0.68589458571602413"/>
    <n v="78.680813700000002"/>
  </r>
  <r>
    <s v="FLsiRm9ghGywSALQLkrG"/>
    <s v="2025-07-30 15:22:50.193952"/>
    <x v="0"/>
    <s v="(10.4623872, 78.6812088)"/>
    <s v="FM6J+JHW,,Pudukkottai,622103,Tamil Nadu,India."/>
    <s v="https://firebasestorage.googleapis.com/v0/b/mindbrink-survey-production.appspot.com/o/audioFiles%2FAtznECuQc6klLPsRR6u2%2F2ukCmICpvKWhqTT6dgmjG6nFGjc2%2F2025-07-30%2015%3A22%3A43.573884.m4a?alt=media&amp;token=4cd0e220-95da-44da-aaa9-c777ef7841dd"/>
    <n v="325"/>
    <s v="false"/>
    <x v="2"/>
    <s v="+919698565662"/>
    <x v="0"/>
    <s v="ILLUPUR"/>
    <x v="2"/>
    <s v="Thangaraj"/>
    <x v="1"/>
    <n v="9894938770"/>
    <x v="0"/>
    <s v="இல்லத்தரசி/ Housewife"/>
    <s v="10,000க்கும் குறைவானது/Less than 10,000"/>
    <x v="2"/>
    <x v="1"/>
    <x v="2"/>
    <x v="3"/>
    <s v="தே.மு.தி.க / DMDK"/>
    <x v="4"/>
    <x v="2"/>
    <x v="1"/>
    <x v="3"/>
    <x v="1"/>
    <x v="0"/>
    <x v="1"/>
    <x v="0"/>
    <x v="1"/>
    <s v="SC"/>
    <x v="4"/>
    <n v="0"/>
    <s v="Correctly Done"/>
    <s v="-"/>
    <s v="-"/>
    <s v="0.1.12 (60)"/>
    <x v="1"/>
    <x v="0"/>
    <x v="4"/>
    <n v="1.047034764826176"/>
    <n v="1.0951871657754011"/>
    <n v="1.107027027027027"/>
    <n v="1"/>
    <n v="0.93090909090909091"/>
    <n v="1.107027027027027"/>
    <n v="0.93090909090909091"/>
    <n v="78.681208799999993"/>
  </r>
  <r>
    <s v="sDDIr8V1yHzoWUgSK00R"/>
    <s v="2025-07-30 15:30:53.448076"/>
    <x v="0"/>
    <s v="(10.4643837, 78.6819469)"/>
    <s v="FM7J+M94,,முக்கண்ணாமலைப்பட்டி,622103,Tamil Nadu,India."/>
    <s v="https://firebasestorage.googleapis.com/v0/b/mindbrink-survey-production.appspot.com/o/audioFiles%2FAtznECuQc6klLPsRR6u2%2F2ukCmICpvKWhqTT6dgmjG6nFGjc2%2F2025-07-30%2015%3A30%3A45.514206.m4a?alt=media&amp;token=1340b071-b4ac-4d58-b685-73243bf19ea6"/>
    <n v="256"/>
    <s v="false"/>
    <x v="2"/>
    <s v="+919698565662"/>
    <x v="0"/>
    <s v="ILLUPUR"/>
    <x v="2"/>
    <s v="Nanasekaran"/>
    <x v="0"/>
    <n v="8778847664"/>
    <x v="1"/>
    <s v="மாணவர்/ Student"/>
    <s v="10,000க்கும் குறைவானது/Less than 10,000"/>
    <x v="1"/>
    <x v="1"/>
    <x v="3"/>
    <x v="2"/>
    <s v="அதிமுக / AIADMK"/>
    <x v="3"/>
    <x v="1"/>
    <x v="1"/>
    <x v="1"/>
    <x v="1"/>
    <x v="2"/>
    <x v="2"/>
    <x v="0"/>
    <x v="1"/>
    <s v="BC"/>
    <x v="1"/>
    <n v="0"/>
    <s v="Correctly Done"/>
    <s v="-"/>
    <s v="-"/>
    <s v="0.1.12 (60)"/>
    <x v="1"/>
    <x v="0"/>
    <x v="1"/>
    <n v="0.95700934579439256"/>
    <n v="0.97523809523809524"/>
    <n v="1.0666666666666667"/>
    <n v="1"/>
    <n v="1.3479183673469388"/>
    <n v="1.0666666666666667"/>
    <n v="1.3479183673469388"/>
    <n v="78.6819469"/>
  </r>
  <r>
    <s v="tI405pi9lJy0LbXX5C4s"/>
    <s v="2025-07-30 15:35:55.650104"/>
    <x v="0"/>
    <s v="(10.455089, 78.6993429)"/>
    <s v="26,,Annavasal,622101,Tamil Nadu,India."/>
    <s v="https://firebasestorage.googleapis.com/v0/b/mindbrink-survey-production.appspot.com/o/audioFiles%2FAtznECuQc6klLPsRR6u2%2Fe5risFoEPidDckOLperfsZqxzae2%2F2025-07-30%2015%3A35%3A50.859266.m4a?alt=media&amp;token=a71b268a-0e42-49f9-b38a-0f72e53777fa"/>
    <n v="287"/>
    <s v="false"/>
    <x v="1"/>
    <s v="+918508766594"/>
    <x v="0"/>
    <s v="ILLUPUR"/>
    <x v="1"/>
    <s v="நிர்மலாதேவி "/>
    <x v="1"/>
    <n v="9865320934"/>
    <x v="1"/>
    <s v="கூலி தொழில்/ Daily Wage"/>
    <s v="10,000 - 25,000"/>
    <x v="1"/>
    <x v="1"/>
    <x v="1"/>
    <x v="2"/>
    <s v="தமிழக வெற்றி கழகம் / TVK"/>
    <x v="3"/>
    <x v="0"/>
    <x v="1"/>
    <x v="3"/>
    <x v="1"/>
    <x v="2"/>
    <x v="3"/>
    <x v="0"/>
    <x v="0"/>
    <s v="SC"/>
    <x v="5"/>
    <n v="0"/>
    <s v="Correctly Done"/>
    <s v="-"/>
    <s v="-"/>
    <s v="0.1.12 (60)"/>
    <x v="1"/>
    <x v="0"/>
    <x v="5"/>
    <n v="1.047034764826176"/>
    <n v="0.97523809523809524"/>
    <n v="0.89824561403508774"/>
    <n v="1.3119425242027003"/>
    <n v="0.99902439024390244"/>
    <n v="1.1784466182311975"/>
    <n v="1.3106625802766489"/>
    <n v="78.699342900000005"/>
  </r>
  <r>
    <s v="89wBhigeRma6tshYGBI8"/>
    <s v="2025-07-30 15:42:18.371496"/>
    <x v="0"/>
    <s v="(10.4642517, 78.6820535)"/>
    <s v="FM7J+M94,,முக்கண்ணாமலைப்பட்டி,622103,Tamil Nadu,India."/>
    <s v="https://firebasestorage.googleapis.com/v0/b/mindbrink-survey-production.appspot.com/o/audioFiles%2FAtznECuQc6klLPsRR6u2%2F2ukCmICpvKWhqTT6dgmjG6nFGjc2%2F2025-07-30%2015%3A42%3A12.663843.m4a?alt=media&amp;token=fbe1a920-1b84-4ac6-8e80-dce2048b7937"/>
    <n v="135"/>
    <s v="false"/>
    <x v="2"/>
    <s v="+919698565662"/>
    <x v="0"/>
    <s v="ILLUPUR"/>
    <x v="2"/>
    <s v="Bakkiyalakshmi"/>
    <x v="1"/>
    <n v="9361619131"/>
    <x v="1"/>
    <s v="இல்லத்தரசி/ Housewife"/>
    <s v="10,000க்கும் குறைவானது/Less than 10,000"/>
    <x v="2"/>
    <x v="1"/>
    <x v="2"/>
    <x v="4"/>
    <s v="அதிமுக / AIADMK"/>
    <x v="2"/>
    <x v="2"/>
    <x v="1"/>
    <x v="3"/>
    <x v="1"/>
    <x v="0"/>
    <x v="3"/>
    <x v="0"/>
    <x v="1"/>
    <s v="BC"/>
    <x v="1"/>
    <s v="same voice "/>
    <s v="Taking From Friends And Family"/>
    <s v="-"/>
    <s v="-"/>
    <s v="0.1.12 (60)"/>
    <x v="0"/>
    <x v="1"/>
    <x v="1"/>
    <n v="1.047034764826176"/>
    <n v="0.97523809523809524"/>
    <n v="0.89824561403508774"/>
    <n v="1"/>
    <n v="1.3479183673469388"/>
    <n v="0.89824561403508774"/>
    <n v="1.3479183673469388"/>
    <n v="78.682053499999995"/>
  </r>
  <r>
    <s v="FiF32ZEsHpkN2GQCSHlq"/>
    <s v="2025-07-30 15:48:53.305038"/>
    <x v="0"/>
    <s v="(10.4640632, 78.681902)"/>
    <s v="FM7J+M94,,முக்கண்ணாமலைப்பட்டி,622103,Tamil Nadu,India."/>
    <s v="https://firebasestorage.googleapis.com/v0/b/mindbrink-survey-production.appspot.com/o/audioFiles%2FAtznECuQc6klLPsRR6u2%2F2ukCmICpvKWhqTT6dgmjG6nFGjc2%2F2025-07-30%2015%3A48%3A46.692608.m4a?alt=media&amp;token=be273a24-4ac2-4792-a6cd-a63c7b2cb4f5"/>
    <n v="132"/>
    <s v="false"/>
    <x v="2"/>
    <s v="+919698565662"/>
    <x v="0"/>
    <s v="ILLUPUR"/>
    <x v="2"/>
    <s v="vasantha"/>
    <x v="1"/>
    <n v="6384202418"/>
    <x v="0"/>
    <s v="இல்லத்தரசி/ Housewife"/>
    <s v="10,000க்கும் குறைவானது/Less than 10,000"/>
    <x v="0"/>
    <x v="1"/>
    <x v="0"/>
    <x v="0"/>
    <s v="அதிமுக / AIADMK"/>
    <x v="2"/>
    <x v="2"/>
    <x v="1"/>
    <x v="1"/>
    <x v="1"/>
    <x v="2"/>
    <x v="3"/>
    <x v="2"/>
    <x v="1"/>
    <s v="BC"/>
    <x v="1"/>
    <n v="0"/>
    <s v="Correctly Done"/>
    <s v="-"/>
    <s v="-"/>
    <s v="0.1.12 (60)"/>
    <x v="1"/>
    <x v="1"/>
    <x v="1"/>
    <n v="1.047034764826176"/>
    <n v="1.0951871657754011"/>
    <n v="1.107027027027027"/>
    <n v="0.73680082449963535"/>
    <n v="1.3479183673469388"/>
    <n v="0.81565842625689366"/>
    <n v="0.99314736441942686"/>
    <n v="78.681901999999994"/>
  </r>
  <r>
    <s v="uMFvL3F1vzkHs7mDszLK"/>
    <s v="2025-07-30 15:53:41.023690"/>
    <x v="0"/>
    <s v="(10.4635473, 78.6822758)"/>
    <s v="Pudukkottai,,Pudukkottai,622103,Tamil Nadu,India."/>
    <s v="https://firebasestorage.googleapis.com/v0/b/mindbrink-survey-production.appspot.com/o/audioFiles%2FAtznECuQc6klLPsRR6u2%2F2ukCmICpvKWhqTT6dgmjG6nFGjc2%2F2025-07-30%2015%3A53%3A33.562064.m4a?alt=media&amp;token=e7d2fc8e-0380-4f09-a4f3-412dc63eeb6d"/>
    <n v="150"/>
    <s v="false"/>
    <x v="2"/>
    <s v="+919698565662"/>
    <x v="0"/>
    <s v="ILLUPUR"/>
    <x v="2"/>
    <s v="palaniyayi"/>
    <x v="1"/>
    <n v="6282907163"/>
    <x v="0"/>
    <s v="விவசாயி/ Farmer"/>
    <s v="10,000க்கும் குறைவானது/Less than 10,000"/>
    <x v="0"/>
    <x v="0"/>
    <x v="2"/>
    <x v="0"/>
    <s v="திமுக / DMK"/>
    <x v="0"/>
    <x v="0"/>
    <x v="1"/>
    <x v="3"/>
    <x v="2"/>
    <x v="0"/>
    <x v="3"/>
    <x v="0"/>
    <x v="1"/>
    <s v="BC"/>
    <x v="1"/>
    <n v="0"/>
    <s v="Correctly Done"/>
    <s v="-"/>
    <s v="-"/>
    <s v="0.1.12 (60)"/>
    <x v="1"/>
    <x v="1"/>
    <x v="1"/>
    <n v="1.047034764826176"/>
    <n v="1.0951871657754011"/>
    <n v="1.107027027027027"/>
    <n v="1"/>
    <n v="1.3479183673469388"/>
    <n v="1.107027027027027"/>
    <n v="1.3479183673469388"/>
    <n v="78.682275799999999"/>
  </r>
  <r>
    <s v="UlwFEnQZu5J6qofFDWlC"/>
    <s v="2025-07-30 16:00:42.438016"/>
    <x v="0"/>
    <s v="(10.4633553, 78.6822232)"/>
    <s v="FM7J+89V,,Madakoil,622103,Tamil Nadu,India."/>
    <s v="https://firebasestorage.googleapis.com/v0/b/mindbrink-survey-production.appspot.com/o/audioFiles%2FAtznECuQc6klLPsRR6u2%2F2ukCmICpvKWhqTT6dgmjG6nFGjc2%2F2025-07-30%2016%3A00%3A33.724922.m4a?alt=media&amp;token=b7f0dac1-fac1-45f0-bc95-25d9f5b3583d"/>
    <n v="150"/>
    <s v="false"/>
    <x v="2"/>
    <s v="+919698565662"/>
    <x v="0"/>
    <s v="ILLUPUR"/>
    <x v="2"/>
    <s v="Devadharshini"/>
    <x v="1"/>
    <n v="6383637634"/>
    <x v="1"/>
    <s v="இல்லத்தரசி/ Housewife"/>
    <s v="10,000க்கும் குறைவானது/Less than 10,000"/>
    <x v="0"/>
    <x v="1"/>
    <x v="1"/>
    <x v="2"/>
    <s v="தமிழக வெற்றி கழகம் / TVK"/>
    <x v="3"/>
    <x v="0"/>
    <x v="1"/>
    <x v="1"/>
    <x v="1"/>
    <x v="2"/>
    <x v="3"/>
    <x v="0"/>
    <x v="1"/>
    <s v="BC"/>
    <x v="1"/>
    <n v="0"/>
    <s v="Correctly Done"/>
    <s v="-"/>
    <s v="-"/>
    <s v="0.1.12 (60)"/>
    <x v="1"/>
    <x v="1"/>
    <x v="1"/>
    <n v="1.047034764826176"/>
    <n v="0.97523809523809524"/>
    <n v="0.89824561403508774"/>
    <n v="1.3119425242027003"/>
    <n v="1.3479183673469388"/>
    <n v="1.1784466182311975"/>
    <n v="1.7683914252763255"/>
    <n v="78.682223199999996"/>
  </r>
  <r>
    <s v="ACSZtICbGEURVf2JYmE9"/>
    <s v="2025-07-30 16:03:36.798733"/>
    <x v="0"/>
    <s v="(10.4633047, 78.6823868)"/>
    <s v="Pudukkottai,,Pudukkottai,622103,Tamil Nadu,India."/>
    <s v="https://firebasestorage.googleapis.com/v0/b/mindbrink-survey-production.appspot.com/o/audioFiles%2FAtznECuQc6klLPsRR6u2%2F2ukCmICpvKWhqTT6dgmjG6nFGjc2%2F2025-07-30%2016%3A03%3A32.261214.m4a?alt=media&amp;token=332ddb4d-fbaa-4034-a5ab-c5cad37c8713"/>
    <n v="128"/>
    <s v="false"/>
    <x v="2"/>
    <s v="+919698565662"/>
    <x v="0"/>
    <s v="ILLUPUR"/>
    <x v="2"/>
    <s v="saravanan"/>
    <x v="0"/>
    <n v="9600466103"/>
    <x v="1"/>
    <s v="பணியாளர்/ Employee"/>
    <s v="10,000 - 25,000"/>
    <x v="0"/>
    <x v="1"/>
    <x v="0"/>
    <x v="2"/>
    <s v="தமிழக வெற்றி கழகம் / TVK"/>
    <x v="3"/>
    <x v="0"/>
    <x v="1"/>
    <x v="3"/>
    <x v="2"/>
    <x v="2"/>
    <x v="3"/>
    <x v="0"/>
    <x v="1"/>
    <s v="BC"/>
    <x v="1"/>
    <n v="0"/>
    <s v="Correctly Done"/>
    <s v="-"/>
    <s v="-"/>
    <s v="0.1.12 (60)"/>
    <x v="1"/>
    <x v="1"/>
    <x v="1"/>
    <n v="0.95700934579439256"/>
    <n v="0.97523809523809524"/>
    <n v="1.0666666666666667"/>
    <n v="0.73680082449963535"/>
    <n v="1.3479183673469388"/>
    <n v="0.78592087946627776"/>
    <n v="0.99314736441942686"/>
    <n v="78.682386800000003"/>
  </r>
  <r>
    <s v="ByY9PQhlvxnMPtiaZUc3"/>
    <s v="2025-07-30 16:07:43.206764"/>
    <x v="0"/>
    <s v="(10.4635513, 78.6818782)"/>
    <s v="FM7J+89V,,Madakoil,622103,Tamil Nadu,India."/>
    <s v="https://firebasestorage.googleapis.com/v0/b/mindbrink-survey-production.appspot.com/o/audioFiles%2FAtznECuQc6klLPsRR6u2%2F2ukCmICpvKWhqTT6dgmjG6nFGjc2%2F2025-07-30%2016%3A07%3A34.233967.m4a?alt=media&amp;token=ad66d765-7f8a-44d5-9ed9-38241ec7fc0f"/>
    <n v="206"/>
    <s v="false"/>
    <x v="2"/>
    <s v="+919698565662"/>
    <x v="0"/>
    <s v="ILLUPUR"/>
    <x v="2"/>
    <s v="kanakavalli"/>
    <x v="1"/>
    <n v="9524915129"/>
    <x v="2"/>
    <s v="இல்லத்தரசி/ Housewife"/>
    <s v="10,000க்கும் குறைவானது/Less than 10,000"/>
    <x v="0"/>
    <x v="0"/>
    <x v="2"/>
    <x v="0"/>
    <s v="திமுக / DMK"/>
    <x v="0"/>
    <x v="0"/>
    <x v="1"/>
    <x v="1"/>
    <x v="2"/>
    <x v="2"/>
    <x v="2"/>
    <x v="0"/>
    <x v="1"/>
    <s v="BC"/>
    <x v="1"/>
    <n v="0"/>
    <s v="Correctly Done"/>
    <s v="-"/>
    <s v="-"/>
    <s v="0.1.12 (60)"/>
    <x v="1"/>
    <x v="0"/>
    <x v="1"/>
    <n v="1.047034764826176"/>
    <n v="0.8797250859106529"/>
    <n v="0.98461538461538467"/>
    <n v="1"/>
    <n v="1.3479183673469388"/>
    <n v="0.98461538461538467"/>
    <n v="1.3479183673469388"/>
    <n v="78.6818782"/>
  </r>
  <r>
    <s v="RWfOXoqqJc735TsyBpQJ"/>
    <s v="2025-07-30 16:10:10.523756"/>
    <x v="0"/>
    <s v="(10.463292, 78.6818869)"/>
    <s v="FM7J+89V,,Madakoil,622103,Tamil Nadu,India."/>
    <s v="https://firebasestorage.googleapis.com/v0/b/mindbrink-survey-production.appspot.com/o/audioFiles%2FAtznECuQc6klLPsRR6u2%2F2ukCmICpvKWhqTT6dgmjG6nFGjc2%2F2025-07-30%2016%3A10%3A07.338035.m4a?alt=media&amp;token=85b56614-4f8a-4049-8298-c601091ae7df"/>
    <n v="95"/>
    <s v="false"/>
    <x v="2"/>
    <s v="+919698565662"/>
    <x v="0"/>
    <s v="ILLUPUR"/>
    <x v="2"/>
    <s v="mohanraj"/>
    <x v="0"/>
    <n v="9655161276"/>
    <x v="0"/>
    <s v="பணியாளர்/ Employee"/>
    <s v="10,000 - 25,000"/>
    <x v="0"/>
    <x v="1"/>
    <x v="0"/>
    <x v="3"/>
    <s v="திமுக / DMK"/>
    <x v="0"/>
    <x v="0"/>
    <x v="1"/>
    <x v="1"/>
    <x v="2"/>
    <x v="2"/>
    <x v="0"/>
    <x v="0"/>
    <x v="2"/>
    <s v="BC"/>
    <x v="1"/>
    <n v="0"/>
    <s v="Correctly Done"/>
    <s v="-"/>
    <s v="-"/>
    <s v="0.1.12 (60)"/>
    <x v="1"/>
    <x v="1"/>
    <x v="1"/>
    <n v="0.95700934579439256"/>
    <n v="1.0951871657754011"/>
    <n v="1.0835978835978837"/>
    <n v="0.73680082449963535"/>
    <n v="1.3479183673469388"/>
    <n v="0.79839581406098059"/>
    <n v="0.99314736441942686"/>
    <n v="78.681886899999995"/>
  </r>
  <r>
    <s v="gAMy9Ua0S6TtiWgyxkLp"/>
    <s v="2025-07-30 16:13:57.322973"/>
    <x v="0"/>
    <s v="(10.4631425, 78.6820704)"/>
    <s v="FM7J+89V,,Madakoil,622103,Tamil Nadu,India."/>
    <s v="https://firebasestorage.googleapis.com/v0/b/mindbrink-survey-production.appspot.com/o/audioFiles%2FAtznECuQc6klLPsRR6u2%2F2ukCmICpvKWhqTT6dgmjG6nFGjc2%2F2025-07-30%2016%3A13%3A53.390893.m4a?alt=media&amp;token=9d693a8c-7157-4c2b-8190-a784d4983c8a"/>
    <n v="96"/>
    <s v="false"/>
    <x v="2"/>
    <s v="+919698565662"/>
    <x v="0"/>
    <s v="ILLUPUR"/>
    <x v="2"/>
    <s v="sinnathambi"/>
    <x v="0"/>
    <n v="9047168533"/>
    <x v="2"/>
    <s v="விவசாயி/ Farmer"/>
    <s v="10,000க்கும் குறைவானது/Less than 10,000"/>
    <x v="0"/>
    <x v="1"/>
    <x v="1"/>
    <x v="1"/>
    <s v="அதிமுக / AIADMK"/>
    <x v="2"/>
    <x v="2"/>
    <x v="1"/>
    <x v="1"/>
    <x v="1"/>
    <x v="0"/>
    <x v="1"/>
    <x v="0"/>
    <x v="1"/>
    <s v="BC"/>
    <x v="1"/>
    <s v=""/>
    <s v=""/>
    <s v="-"/>
    <s v="-"/>
    <s v="0.1.12 (60)"/>
    <x v="1"/>
    <x v="1"/>
    <x v="1"/>
    <n v="0.95700934579439256"/>
    <n v="0.8797250859106529"/>
    <n v="0.79503105590062106"/>
    <n v="1.3119425242027003"/>
    <n v="1.3479183673469388"/>
    <n v="1.043035050297799"/>
    <n v="1.7683914252763255"/>
    <n v="78.682070400000001"/>
  </r>
  <r>
    <s v="RXTBQmHWU1J0KjGnRfI3"/>
    <s v="2025-07-30 16:17:38.864194"/>
    <x v="0"/>
    <s v="(10.463055, 78.68222)"/>
    <s v="FM7J+89V,,Madakoil,622103,Tamil Nadu,India."/>
    <s v="https://firebasestorage.googleapis.com/v0/b/mindbrink-survey-production.appspot.com/o/audioFiles%2FAtznECuQc6klLPsRR6u2%2F2ukCmICpvKWhqTT6dgmjG6nFGjc2%2F2025-07-30%2016%3A17%3A33.611802.m4a?alt=media&amp;token=f23180f2-f009-4666-8167-23490ca4e8fd"/>
    <n v="122"/>
    <s v="false"/>
    <x v="2"/>
    <s v="+919698565662"/>
    <x v="0"/>
    <s v="ILLUPUR"/>
    <x v="2"/>
    <s v="sasikala"/>
    <x v="1"/>
    <n v="9342589213"/>
    <x v="2"/>
    <s v="இல்லத்தரசி/ Housewife"/>
    <s v="10,000க்கும் குறைவானது/Less than 10,000"/>
    <x v="0"/>
    <x v="1"/>
    <x v="0"/>
    <x v="0"/>
    <s v="திமுக / DMK"/>
    <x v="0"/>
    <x v="0"/>
    <x v="1"/>
    <x v="1"/>
    <x v="1"/>
    <x v="2"/>
    <x v="1"/>
    <x v="0"/>
    <x v="2"/>
    <s v="BC"/>
    <x v="1"/>
    <s v=""/>
    <s v=""/>
    <s v="-"/>
    <s v="-"/>
    <s v="0.1.12 (60)"/>
    <x v="1"/>
    <x v="1"/>
    <x v="1"/>
    <n v="1.047034764826176"/>
    <n v="0.8797250859106529"/>
    <n v="0.98461538461538467"/>
    <n v="0.73680082449963535"/>
    <n v="1.3479183673469388"/>
    <n v="0.72546542719964102"/>
    <n v="0.99314736441942686"/>
    <n v="78.682220000000001"/>
  </r>
  <r>
    <s v="1JYJFFvosOIXkJwYBrmF"/>
    <s v="2025-07-30 16:35:43.631833"/>
    <x v="0"/>
    <s v="(10.4638752, 78.6818717)"/>
    <s v="FM7J+M94,,முக்கண்ணாமலைப்பட்டி,622103,Tamil Nadu,India."/>
    <s v="https://firebasestorage.googleapis.com/v0/b/mindbrink-survey-production.appspot.com/o/audioFiles%2FAtznECuQc6klLPsRR6u2%2FfYiv0HvGk4VbFlXYwsKbSZ6fwXI2%2F2025-07-30%2016%3A35%3A37.602188.m4a?alt=media&amp;token=3d6f8fc9-ac03-4680-a82e-e4283c836425"/>
    <n v="104"/>
    <s v="false"/>
    <x v="3"/>
    <s v="+919443892814"/>
    <x v="0"/>
    <s v="ILLUPUR"/>
    <x v="2"/>
    <s v="lakshmi"/>
    <x v="1"/>
    <n v="7826904243"/>
    <x v="0"/>
    <s v="இல்லத்தரசி/ Housewife"/>
    <s v="10,000க்கும் குறைவானது/Less than 10,000"/>
    <x v="0"/>
    <x v="1"/>
    <x v="0"/>
    <x v="0"/>
    <s v="திமுக / DMK"/>
    <x v="0"/>
    <x v="0"/>
    <x v="1"/>
    <x v="1"/>
    <x v="1"/>
    <x v="2"/>
    <x v="1"/>
    <x v="0"/>
    <x v="1"/>
    <s v="BC"/>
    <x v="1"/>
    <s v="they are speaking among themselves "/>
    <s v="Fake Audio/Empty Audio"/>
    <s v="-"/>
    <s v="-"/>
    <s v="0.1.12 (60)"/>
    <x v="0"/>
    <x v="1"/>
    <x v="1"/>
    <n v="1.047034764826176"/>
    <n v="1.0951871657754011"/>
    <n v="1.107027027027027"/>
    <n v="0.73680082449963535"/>
    <n v="1.3479183673469388"/>
    <n v="0.81565842625689366"/>
    <n v="0.99314736441942686"/>
    <n v="78.681871700000002"/>
  </r>
  <r>
    <s v="JWoCTT5VAIyrDLjwlJrc"/>
    <s v="2025-07-30 16:39:47.639907"/>
    <x v="0"/>
    <s v="(10.4645783, 78.6818767)"/>
    <s v="FM7J+M94,,முக்கண்ணாமலைப்பட்டி,622103,Tamil Nadu,India."/>
    <s v="https://firebasestorage.googleapis.com/v0/b/mindbrink-survey-production.appspot.com/o/audioFiles%2FAtznECuQc6klLPsRR6u2%2FfYiv0HvGk4VbFlXYwsKbSZ6fwXI2%2F2025-07-30%2016%3A39%3A37.194104.m4a?alt=media&amp;token=ca5d1b95-cb02-486f-9662-6bf23c8cb372"/>
    <n v="198"/>
    <s v="false"/>
    <x v="3"/>
    <s v="+919443892814"/>
    <x v="0"/>
    <s v="ILLUPUR"/>
    <x v="2"/>
    <s v="pothumponnu"/>
    <x v="1"/>
    <n v="9003423273"/>
    <x v="2"/>
    <s v="இல்லத்தரசி/ Housewife"/>
    <s v="10,000க்கும் குறைவானது/Less than 10,000"/>
    <x v="0"/>
    <x v="1"/>
    <x v="0"/>
    <x v="4"/>
    <s v="திமுக / DMK"/>
    <x v="0"/>
    <x v="0"/>
    <x v="1"/>
    <x v="1"/>
    <x v="0"/>
    <x v="1"/>
    <x v="1"/>
    <x v="1"/>
    <x v="1"/>
    <s v="BC"/>
    <x v="1"/>
    <s v="they are speaking among themselves "/>
    <s v="Fake Audio/Empty Audio"/>
    <s v="-"/>
    <s v="-"/>
    <s v="0.1.12 (60)"/>
    <x v="0"/>
    <x v="0"/>
    <x v="1"/>
    <n v="1.047034764826176"/>
    <n v="0.8797250859106529"/>
    <n v="0.98461538461538467"/>
    <n v="0.73680082449963535"/>
    <n v="1.3479183673469388"/>
    <n v="0.72546542719964102"/>
    <n v="0.99314736441942686"/>
    <n v="78.681876700000004"/>
  </r>
  <r>
    <s v="wwRfA4GlJy6fZ2ZbKuak"/>
    <s v="2025-07-30 16:51:07.475808"/>
    <x v="0"/>
    <s v="(10.46107, 78.68201)"/>
    <s v="1/38a,,Vilampatti,622103,Tamil Nadu,India."/>
    <s v="https://firebasestorage.googleapis.com/v0/b/mindbrink-survey-production.appspot.com/o/audioFiles%2FAtznECuQc6klLPsRR6u2%2FfYiv0HvGk4VbFlXYwsKbSZ6fwXI2%2F2025-07-30%2016%3A50%3A58.899548.m4a?alt=media&amp;token=42809576-aa51-468e-ab03-13a46c6f90d1"/>
    <n v="296"/>
    <s v="false"/>
    <x v="3"/>
    <s v="+919443892814"/>
    <x v="0"/>
    <s v="ILLUPUR"/>
    <x v="2"/>
    <s v="vignesh"/>
    <x v="0"/>
    <n v="7604935604"/>
    <x v="1"/>
    <s v="சொந்த தொழில் / சுயதொழில் செய்பவர்/ Self Employed/Business"/>
    <s v="10,000க்கும் குறைவானது/Less than 10,000"/>
    <x v="0"/>
    <x v="0"/>
    <x v="0"/>
    <x v="2"/>
    <s v="தமிழக வெற்றி கழகம் / TVK"/>
    <x v="3"/>
    <x v="0"/>
    <x v="1"/>
    <x v="1"/>
    <x v="2"/>
    <x v="2"/>
    <x v="2"/>
    <x v="0"/>
    <x v="2"/>
    <s v="BC"/>
    <x v="2"/>
    <s v="they are speaking among themselves "/>
    <s v="Fake Audio/Empty Audio"/>
    <s v="-"/>
    <s v="-"/>
    <s v="0.1.12 (60)"/>
    <x v="0"/>
    <x v="0"/>
    <x v="2"/>
    <n v="0.95700934579439256"/>
    <n v="0.97523809523809524"/>
    <n v="1.0666666666666667"/>
    <n v="0.73680082449963535"/>
    <n v="0.14422535211267606"/>
    <n v="0.78592087946627776"/>
    <n v="0.10626535835036995"/>
    <n v="78.682010000000005"/>
  </r>
  <r>
    <s v="riajf0AIeAVTomWMcgRN"/>
    <s v="2025-07-30 16:54:23.510881"/>
    <x v="0"/>
    <s v="(10.4608433, 78.6818367)"/>
    <s v="1/38a,,Vilampatti,622103,Tamil Nadu,India."/>
    <s v="https://firebasestorage.googleapis.com/v0/b/mindbrink-survey-production.appspot.com/o/audioFiles%2FAtznECuQc6klLPsRR6u2%2FfYiv0HvGk4VbFlXYwsKbSZ6fwXI2%2F2025-07-30%2016%3A54%3A19.203754.m4a?alt=media&amp;token=77615caa-ee75-4d57-a6aa-9bdbe39ee754"/>
    <n v="136"/>
    <s v="false"/>
    <x v="3"/>
    <s v="+919443892814"/>
    <x v="0"/>
    <s v="ILLUPUR"/>
    <x v="2"/>
    <s v="Hari"/>
    <x v="0"/>
    <n v="9092781372"/>
    <x v="1"/>
    <s v="சொந்த தொழில் / சுயதொழில் செய்பவர்/ Self Employed/Business"/>
    <s v="10,000க்கும் குறைவானது/Less than 10,000"/>
    <x v="2"/>
    <x v="1"/>
    <x v="0"/>
    <x v="2"/>
    <s v="தமிழக வெற்றி கழகம் / TVK"/>
    <x v="3"/>
    <x v="0"/>
    <x v="1"/>
    <x v="1"/>
    <x v="2"/>
    <x v="2"/>
    <x v="0"/>
    <x v="0"/>
    <x v="2"/>
    <s v="BC"/>
    <x v="6"/>
    <s v="they are speaking among themselves "/>
    <s v="Fake Audio/Empty Audio"/>
    <s v="-"/>
    <s v="-"/>
    <s v="0.1.12 (60)"/>
    <x v="0"/>
    <x v="1"/>
    <x v="2"/>
    <n v="0.95700934579439256"/>
    <n v="0.97523809523809524"/>
    <n v="1.0666666666666667"/>
    <n v="0.73680082449963535"/>
    <n v="0.14422535211267606"/>
    <n v="0.78592087946627776"/>
    <n v="0.10626535835036995"/>
    <n v="78.681836700000005"/>
  </r>
  <r>
    <s v="GTH1oiCeaKMcyJ24Fiel"/>
    <s v="2025-07-30 16:59:33.384449"/>
    <x v="0"/>
    <s v="(10.4606668, 78.6825397)"/>
    <s v="1/38a,,Vilampatti,622103,Tamil Nadu,India."/>
    <s v="https://firebasestorage.googleapis.com/v0/b/mindbrink-survey-production.appspot.com/o/audioFiles%2FAtznECuQc6klLPsRR6u2%2FfYiv0HvGk4VbFlXYwsKbSZ6fwXI2%2F2025-07-30%2016%3A59%3A27.503120.m4a?alt=media&amp;token=d72a1ab4-be3f-4d48-88b5-39d0044410ac"/>
    <n v="191"/>
    <s v="false"/>
    <x v="3"/>
    <s v="+919443892814"/>
    <x v="0"/>
    <s v="ILLUPUR"/>
    <x v="2"/>
    <s v="Selvaraj"/>
    <x v="0"/>
    <n v="8531952279"/>
    <x v="2"/>
    <s v="விவசாயி/ Farmer"/>
    <s v="10,000க்கும் குறைவானது/Less than 10,000"/>
    <x v="2"/>
    <x v="1"/>
    <x v="2"/>
    <x v="1"/>
    <s v="அதிமுக / AIADMK"/>
    <x v="2"/>
    <x v="2"/>
    <x v="1"/>
    <x v="1"/>
    <x v="0"/>
    <x v="0"/>
    <x v="3"/>
    <x v="0"/>
    <x v="1"/>
    <s v="BC"/>
    <x v="7"/>
    <s v="except 2 questions ntg asked "/>
    <s v="Not Asking All The Questions"/>
    <s v="-"/>
    <s v="-"/>
    <s v="0.1.12 (60)"/>
    <x v="1"/>
    <x v="0"/>
    <x v="6"/>
    <n v="0.95700934579439256"/>
    <n v="0.8797250859106529"/>
    <n v="0.79503105590062106"/>
    <n v="1"/>
    <n v="1.2358620689655173"/>
    <n v="0.79503105590062106"/>
    <n v="1.2358620689655173"/>
    <n v="78.682539700000007"/>
  </r>
  <r>
    <s v="bwDpgEMJhfbXTaxIlBU9"/>
    <s v="2025-07-30 17:02:17.738151"/>
    <x v="0"/>
    <s v="(10.4557827, 78.7050715)"/>
    <s v="FP44+82G,,Annavasal,622101,Tamil Nadu,India."/>
    <s v="https://firebasestorage.googleapis.com/v0/b/mindbrink-survey-production.appspot.com/o/audioFiles%2FAtznECuQc6klLPsRR6u2%2Fe5risFoEPidDckOLperfsZqxzae2%2F2025-07-30%2017%3A02%3A04.621290.m4a?alt=media&amp;token=02a86073-4ea1-48d0-bd37-cb23f7041635"/>
    <n v="402"/>
    <s v="false"/>
    <x v="1"/>
    <s v="+918508766594"/>
    <x v="0"/>
    <s v="ILLUPUR"/>
    <x v="1"/>
    <s v="பரக்கத்துல்லா"/>
    <x v="0"/>
    <n v="6384537092"/>
    <x v="2"/>
    <s v="சொந்த தொழில் / சுயதொழில் செய்பவர்/ Self Employed/Business"/>
    <s v="10,000 - 25,000"/>
    <x v="0"/>
    <x v="1"/>
    <x v="0"/>
    <x v="0"/>
    <s v="அதிமுக / AIADMK"/>
    <x v="2"/>
    <x v="1"/>
    <x v="0"/>
    <x v="0"/>
    <x v="0"/>
    <x v="1"/>
    <x v="3"/>
    <x v="4"/>
    <x v="0"/>
    <s v="Muslim"/>
    <x v="8"/>
    <n v="0"/>
    <s v="Correctly Done"/>
    <s v="-"/>
    <s v="-"/>
    <s v="0.1.12 (60)"/>
    <x v="1"/>
    <x v="0"/>
    <x v="7"/>
    <n v="0.95700934579439256"/>
    <n v="0.8797250859106529"/>
    <n v="0.79503105590062106"/>
    <n v="0.73680082449963535"/>
    <n v="1.024"/>
    <n v="0.58577953749039324"/>
    <n v="0.75448404428762661"/>
    <n v="78.705071500000003"/>
  </r>
  <r>
    <s v="sj17UxqqR4TtjjrHnjXm"/>
    <s v="2025-07-30 17:03:59.213672"/>
    <x v="0"/>
    <s v="(10.4606733, 78.6824318)"/>
    <s v="1/38a,,Vilampatti,622103,Tamil Nadu,India."/>
    <s v="https://firebasestorage.googleapis.com/v0/b/mindbrink-survey-production.appspot.com/o/audioFiles%2FAtznECuQc6klLPsRR6u2%2FfYiv0HvGk4VbFlXYwsKbSZ6fwXI2%2F2025-07-30%2017%3A03%3A55.136747.m4a?alt=media&amp;token=56dfe266-2871-4e7a-a766-6b028a4f37db"/>
    <n v="96"/>
    <s v="false"/>
    <x v="3"/>
    <s v="+919443892814"/>
    <x v="0"/>
    <s v="ILLUPUR"/>
    <x v="2"/>
    <s v="Rajammal "/>
    <x v="1"/>
    <n v="9688656449"/>
    <x v="2"/>
    <s v="இல்லத்தரசி/ Housewife"/>
    <s v="10,000க்கும் குறைவானது/Less than 10,000"/>
    <x v="0"/>
    <x v="1"/>
    <x v="2"/>
    <x v="0"/>
    <s v="திமுக / DMK"/>
    <x v="0"/>
    <x v="0"/>
    <x v="1"/>
    <x v="1"/>
    <x v="1"/>
    <x v="2"/>
    <x v="1"/>
    <x v="0"/>
    <x v="1"/>
    <s v="BC"/>
    <x v="7"/>
    <s v="except 2 questions ntg asked "/>
    <s v="Not Asking All The Questions"/>
    <s v="-"/>
    <s v="-"/>
    <s v="0.1.12 (60)"/>
    <x v="1"/>
    <x v="1"/>
    <x v="6"/>
    <n v="1.047034764826176"/>
    <n v="0.8797250859106529"/>
    <n v="0.98461538461538467"/>
    <n v="1"/>
    <n v="1.2358620689655173"/>
    <n v="0.98461538461538467"/>
    <n v="1.2358620689655173"/>
    <n v="78.682431800000003"/>
  </r>
  <r>
    <s v="YmSLvabtnvkn80ChOqhv"/>
    <s v="2025-07-30 17:06:29.729722"/>
    <x v="0"/>
    <s v="(10.4607683, 78.682838)"/>
    <s v="1/38a,,Vilampatti,622103,Tamil Nadu,India."/>
    <s v="https://firebasestorage.googleapis.com/v0/b/mindbrink-survey-production.appspot.com/o/audioFiles%2FAtznECuQc6klLPsRR6u2%2FfYiv0HvGk4VbFlXYwsKbSZ6fwXI2%2F2025-07-30%2017%3A06%3A25.213194.m4a?alt=media&amp;token=6c08397a-23e0-4f3e-b43a-68054910a6da"/>
    <n v="123"/>
    <s v="false"/>
    <x v="3"/>
    <s v="+919443892814"/>
    <x v="0"/>
    <s v="ILLUPUR"/>
    <x v="2"/>
    <s v="Ranjitham"/>
    <x v="1"/>
    <n v="8531952279"/>
    <x v="2"/>
    <s v="இல்லத்தரசி/ Housewife"/>
    <s v="10,000க்கும் குறைவானது/Less than 10,000"/>
    <x v="2"/>
    <x v="1"/>
    <x v="0"/>
    <x v="3"/>
    <s v="தே.மு.தி.க / DMDK"/>
    <x v="4"/>
    <x v="3"/>
    <x v="1"/>
    <x v="1"/>
    <x v="2"/>
    <x v="0"/>
    <x v="3"/>
    <x v="0"/>
    <x v="1"/>
    <s v="BC"/>
    <x v="7"/>
    <s v="they are not asking anything "/>
    <s v="Fake Audio/Empty Audio"/>
    <s v="-"/>
    <s v="-"/>
    <s v="0.1.12 (60)"/>
    <x v="0"/>
    <x v="1"/>
    <x v="6"/>
    <n v="1.047034764826176"/>
    <n v="0.8797250859106529"/>
    <n v="0.98461538461538467"/>
    <n v="0.73680082449963535"/>
    <n v="1.2358620689655173"/>
    <n v="0.72546542719964102"/>
    <n v="0.91058419138161839"/>
    <n v="78.682838000000004"/>
  </r>
  <r>
    <s v="625uvQ5YrPEXFtdObpiG"/>
    <s v="2025-07-30 17:12:17.060594"/>
    <x v="0"/>
    <s v="(10.460765, 78.6825617)"/>
    <s v="1/38a,,Vilampatti,622103,Tamil Nadu,India."/>
    <s v="https://firebasestorage.googleapis.com/v0/b/mindbrink-survey-production.appspot.com/o/audioFiles%2FAtznECuQc6klLPsRR6u2%2FfYiv0HvGk4VbFlXYwsKbSZ6fwXI2%2F2025-07-30%2017%3A12%3A12.709054.m4a?alt=media&amp;token=3e45a9ac-0c51-4d21-aa47-470041b765c8"/>
    <n v="150"/>
    <s v="false"/>
    <x v="3"/>
    <s v="+919443892814"/>
    <x v="0"/>
    <s v="ILLUPUR"/>
    <x v="2"/>
    <s v="Dhanalakshmi"/>
    <x v="1"/>
    <n v="9524909610"/>
    <x v="2"/>
    <s v="இல்லத்தரசி/ Housewife"/>
    <s v="10,000க்கும் குறைவானது/Less than 10,000"/>
    <x v="2"/>
    <x v="1"/>
    <x v="4"/>
    <x v="3"/>
    <s v="தே.மு.தி.க / DMDK"/>
    <x v="4"/>
    <x v="3"/>
    <x v="1"/>
    <x v="1"/>
    <x v="1"/>
    <x v="0"/>
    <x v="3"/>
    <x v="0"/>
    <x v="1"/>
    <s v="BC"/>
    <x v="7"/>
    <s v="only starting few questions asked "/>
    <s v="Not Asking All The Questions"/>
    <s v="-"/>
    <s v="-"/>
    <s v="0.1.12 (60)"/>
    <x v="1"/>
    <x v="1"/>
    <x v="6"/>
    <n v="1.047034764826176"/>
    <n v="0.8797250859106529"/>
    <n v="0.98461538461538467"/>
    <n v="1.4247885123333461"/>
    <n v="1.2358620689655173"/>
    <n v="1.4028686890666793"/>
    <n v="1.7608420786905907"/>
    <n v="78.682561699999994"/>
  </r>
  <r>
    <s v="C8Dsl3RrwQroONYVXlcO"/>
    <s v="2025-07-30 17:12:32.644866"/>
    <x v="0"/>
    <s v="(10.4557629, 78.7050725)"/>
    <s v="FP44+82G,,Annavasal,622101,Tamil Nadu,India."/>
    <s v="https://firebasestorage.googleapis.com/v0/b/mindbrink-survey-production.appspot.com/o/audioFiles%2FAtznECuQc6klLPsRR6u2%2Fe5risFoEPidDckOLperfsZqxzae2%2F2025-07-30%2017%3A12%3A25.676265.m4a?alt=media&amp;token=89623527-62b0-4dcc-a31b-acd847b47c66"/>
    <n v="456"/>
    <s v="false"/>
    <x v="1"/>
    <s v="+918508766594"/>
    <x v="0"/>
    <s v="ILLUPUR"/>
    <x v="1"/>
    <s v="மல்லிகா "/>
    <x v="1"/>
    <n v="8523929572"/>
    <x v="0"/>
    <s v="சொந்த தொழில் / சுயதொழில் செய்பவர்/ Self Employed/Business"/>
    <s v="10,000 - 25,000"/>
    <x v="1"/>
    <x v="2"/>
    <x v="2"/>
    <x v="2"/>
    <s v="அதிமுக / AIADMK"/>
    <x v="3"/>
    <x v="1"/>
    <x v="1"/>
    <x v="1"/>
    <x v="2"/>
    <x v="2"/>
    <x v="2"/>
    <x v="2"/>
    <x v="0"/>
    <s v="BC"/>
    <x v="9"/>
    <n v="0"/>
    <s v="Correctly Done"/>
    <s v="-"/>
    <s v="-"/>
    <s v="0.1.12 (60)"/>
    <x v="1"/>
    <x v="0"/>
    <x v="2"/>
    <n v="1.047034764826176"/>
    <n v="1.0951871657754011"/>
    <n v="1.107027027027027"/>
    <n v="1"/>
    <n v="0.14422535211267606"/>
    <n v="1.107027027027027"/>
    <n v="0.14422535211267606"/>
    <n v="78.7050725"/>
  </r>
  <r>
    <s v="i0JVuR5EldWs89UpOc1C"/>
    <s v="2025-07-30 17:16:06.610471"/>
    <x v="0"/>
    <s v="(10.4607367, 78.6824984)"/>
    <s v="1/38a,,Vilampatti,622103,Tamil Nadu,India."/>
    <s v="https://firebasestorage.googleapis.com/v0/b/mindbrink-survey-production.appspot.com/o/audioFiles%2FAtznECuQc6klLPsRR6u2%2FfYiv0HvGk4VbFlXYwsKbSZ6fwXI2%2F2025-07-30%2017%3A16%3A02.409887.m4a?alt=media&amp;token=90d157b8-417d-4ffc-be8b-1e2d62948016"/>
    <n v="112"/>
    <s v="false"/>
    <x v="3"/>
    <s v="+919443892814"/>
    <x v="0"/>
    <s v="ILLUPUR"/>
    <x v="2"/>
    <s v="Rajendran"/>
    <x v="0"/>
    <n v="9788841838"/>
    <x v="2"/>
    <s v="கூலி தொழில்/ Daily Wage"/>
    <s v="10,000க்கும் குறைவானது/Less than 10,000"/>
    <x v="2"/>
    <x v="2"/>
    <x v="2"/>
    <x v="1"/>
    <s v="அதிமுக / AIADMK"/>
    <x v="2"/>
    <x v="3"/>
    <x v="1"/>
    <x v="3"/>
    <x v="1"/>
    <x v="2"/>
    <x v="3"/>
    <x v="0"/>
    <x v="1"/>
    <s v="BC"/>
    <x v="7"/>
    <s v="they are speaking among themselves "/>
    <s v="Fake Audio/Empty Audio"/>
    <s v="-"/>
    <s v="-"/>
    <s v="0.1.12 (60)"/>
    <x v="0"/>
    <x v="1"/>
    <x v="6"/>
    <n v="0.95700934579439256"/>
    <n v="0.8797250859106529"/>
    <n v="0.79503105590062106"/>
    <n v="1"/>
    <n v="1.2358620689655173"/>
    <n v="0.79503105590062106"/>
    <n v="1.2358620689655173"/>
    <n v="78.6824984"/>
  </r>
  <r>
    <s v="KtEhx3V2oBCvljCFjMi1"/>
    <s v="2025-07-30 17:22:05.879534"/>
    <x v="0"/>
    <s v="(10.46023, 78.6827133)"/>
    <s v="1/38a,,Vilampatti,622103,Tamil Nadu,India."/>
    <s v="https://firebasestorage.googleapis.com/v0/b/mindbrink-survey-production.appspot.com/o/audioFiles%2FAtznECuQc6klLPsRR6u2%2FfYiv0HvGk4VbFlXYwsKbSZ6fwXI2%2F2025-07-30%2017%3A21%3A42.845498.m4a?alt=media&amp;token=b67b2d09-4590-4ffc-b359-5f47d889ed7f"/>
    <n v="116"/>
    <s v="false"/>
    <x v="3"/>
    <s v="+919443892814"/>
    <x v="0"/>
    <s v="ILLUPUR"/>
    <x v="2"/>
    <s v="Samikannu"/>
    <x v="0"/>
    <n v="9655350702"/>
    <x v="2"/>
    <s v="விவசாயி/ Farmer"/>
    <s v="10,000 - 25,000"/>
    <x v="2"/>
    <x v="2"/>
    <x v="2"/>
    <x v="4"/>
    <s v="திமுக / DMK"/>
    <x v="0"/>
    <x v="0"/>
    <x v="1"/>
    <x v="1"/>
    <x v="1"/>
    <x v="2"/>
    <x v="3"/>
    <x v="0"/>
    <x v="1"/>
    <s v="BC"/>
    <x v="7"/>
    <s v="starting first 3 questions asked only "/>
    <s v="Not Asking All The Questions"/>
    <s v="-"/>
    <s v="-"/>
    <s v="0.1.12 (60)"/>
    <x v="1"/>
    <x v="1"/>
    <x v="6"/>
    <n v="0.95700934579439256"/>
    <n v="0.8797250859106529"/>
    <n v="0.79503105590062106"/>
    <n v="1"/>
    <n v="1.2358620689655173"/>
    <n v="0.79503105590062106"/>
    <n v="1.2358620689655173"/>
    <n v="78.682713300000003"/>
  </r>
  <r>
    <s v="vh99WpdxXo0MEbZgPea6"/>
    <s v="2025-07-30 17:22:34.279718"/>
    <x v="0"/>
    <s v="(10.4597091, 78.7022323)"/>
    <s v="FP52+XV3,,Annavasal,622101,Tamil Nadu,India."/>
    <s v="https://firebasestorage.googleapis.com/v0/b/mindbrink-survey-production.appspot.com/o/audioFiles%2FAtznECuQc6klLPsRR6u2%2Fe5risFoEPidDckOLperfsZqxzae2%2F2025-07-30%2017%3A22%3A29.611106.m4a?alt=media&amp;token=9f9ad2f6-ed79-4fee-bb62-2577a089bf8f"/>
    <n v="304"/>
    <s v="false"/>
    <x v="1"/>
    <s v="+918508766594"/>
    <x v="0"/>
    <s v="ILLUPUR"/>
    <x v="1"/>
    <s v="மோகன்குமார் "/>
    <x v="0"/>
    <n v="9655444905"/>
    <x v="2"/>
    <s v="சொந்த தொழில் / சுயதொழில் செய்பவர்/ Self Employed/Business"/>
    <s v="10,000 - 25,000"/>
    <x v="1"/>
    <x v="1"/>
    <x v="1"/>
    <x v="1"/>
    <s v="அதிமுக / AIADMK"/>
    <x v="2"/>
    <x v="1"/>
    <x v="1"/>
    <x v="1"/>
    <x v="1"/>
    <x v="0"/>
    <x v="2"/>
    <x v="2"/>
    <x v="1"/>
    <s v="General"/>
    <x v="10"/>
    <n v="0"/>
    <s v="Correctly Done"/>
    <s v="-"/>
    <s v="-"/>
    <s v="0.1.12 (60)"/>
    <x v="1"/>
    <x v="0"/>
    <x v="2"/>
    <n v="0.95700934579439256"/>
    <n v="0.8797250859106529"/>
    <n v="0.79503105590062106"/>
    <n v="1.3119425242027003"/>
    <n v="0.14422535211267606"/>
    <n v="1.043035050297799"/>
    <n v="0.1892153725047275"/>
    <n v="78.702232300000006"/>
  </r>
  <r>
    <s v="PcNcoeTGxeyBK3kpHNj3"/>
    <s v="2025-07-30 17:27:19.309317"/>
    <x v="0"/>
    <s v="(10.460075, 78.68262)"/>
    <s v="1/38a,,Vilampatti,622103,Tamil Nadu,India."/>
    <s v="https://firebasestorage.googleapis.com/v0/b/mindbrink-survey-production.appspot.com/o/audioFiles%2FAtznECuQc6klLPsRR6u2%2FfYiv0HvGk4VbFlXYwsKbSZ6fwXI2%2F2025-07-30%2017%3A27%3A14.468311.m4a?alt=media&amp;token=8a62abbd-8d55-4b2b-bec3-e97ea1e09822"/>
    <n v="110"/>
    <s v="false"/>
    <x v="3"/>
    <s v="+919443892814"/>
    <x v="0"/>
    <s v="ILLUPUR"/>
    <x v="3"/>
    <s v="krishnakumar"/>
    <x v="0"/>
    <n v="6381206940"/>
    <x v="0"/>
    <s v="பணியாளர்/ Employee"/>
    <s v="10,000 - 25,000"/>
    <x v="2"/>
    <x v="2"/>
    <x v="0"/>
    <x v="2"/>
    <s v="தமிழக வெற்றி கழகம் / TVK"/>
    <x v="3"/>
    <x v="0"/>
    <x v="1"/>
    <x v="3"/>
    <x v="1"/>
    <x v="2"/>
    <x v="3"/>
    <x v="2"/>
    <x v="2"/>
    <s v="BC"/>
    <x v="7"/>
    <s v="emty "/>
    <s v="Fake Audio/Empty Audio"/>
    <s v="-"/>
    <s v="-"/>
    <s v="0.1.12 (60)"/>
    <x v="0"/>
    <x v="1"/>
    <x v="6"/>
    <n v="0.95700934579439256"/>
    <n v="1.0951871657754011"/>
    <n v="1.0835978835978837"/>
    <n v="0.73680082449963535"/>
    <n v="1.2358620689655173"/>
    <n v="0.79839581406098059"/>
    <n v="0.91058419138161839"/>
    <n v="78.68262"/>
  </r>
  <r>
    <s v="2x9cYYm7ImDdwtkPv7gQ"/>
    <s v="2025-07-30 17:30:46.192038"/>
    <x v="0"/>
    <s v="(10.460245, 78.6824333)"/>
    <s v="1/38a,,Vilampatti,622103,Tamil Nadu,India."/>
    <s v="https://firebasestorage.googleapis.com/v0/b/mindbrink-survey-production.appspot.com/o/audioFiles%2FAtznECuQc6klLPsRR6u2%2FfYiv0HvGk4VbFlXYwsKbSZ6fwXI2%2F2025-07-30%2017%3A30%3A41.333434.m4a?alt=media&amp;token=351f2542-0a3b-4fbe-bf5a-357c9ba7f38f"/>
    <n v="115"/>
    <s v="false"/>
    <x v="3"/>
    <s v="+919443892814"/>
    <x v="0"/>
    <s v="ILLUPUR"/>
    <x v="2"/>
    <s v="sivagami"/>
    <x v="1"/>
    <n v="9344929889"/>
    <x v="0"/>
    <s v="இல்லத்தரசி/ Housewife"/>
    <s v="10,000க்கும் குறைவானது/Less than 10,000"/>
    <x v="1"/>
    <x v="1"/>
    <x v="1"/>
    <x v="1"/>
    <s v="அதிமுக / AIADMK"/>
    <x v="2"/>
    <x v="3"/>
    <x v="0"/>
    <x v="0"/>
    <x v="0"/>
    <x v="0"/>
    <x v="2"/>
    <x v="0"/>
    <x v="0"/>
    <s v="BC"/>
    <x v="7"/>
    <s v="not asking anything "/>
    <s v="Fake Audio/Empty Audio"/>
    <s v="-"/>
    <s v="-"/>
    <s v="0.1.12 (60)"/>
    <x v="0"/>
    <x v="1"/>
    <x v="6"/>
    <n v="1.047034764826176"/>
    <n v="1.0951871657754011"/>
    <n v="1.107027027027027"/>
    <n v="1.3119425242027003"/>
    <n v="1.2358620689655173"/>
    <n v="1.4523558321984489"/>
    <n v="1.6213800023249925"/>
    <n v="78.6824333"/>
  </r>
  <r>
    <s v="kTVsPMA8T7faxSj38lEY"/>
    <s v="2025-07-30 17:34:59.329295"/>
    <x v="0"/>
    <s v="(10.4598067, 78.6825817)"/>
    <s v="1/38a,,Vilampatti,622103,Tamil Nadu,India."/>
    <s v="https://firebasestorage.googleapis.com/v0/b/mindbrink-survey-production.appspot.com/o/audioFiles%2FAtznECuQc6klLPsRR6u2%2FfYiv0HvGk4VbFlXYwsKbSZ6fwXI2%2F2025-07-30%2017%3A34%3A53.880757.m4a?alt=media&amp;token=d8a52737-f4fc-42e4-91b9-7b5b541457a6"/>
    <n v="190"/>
    <s v="false"/>
    <x v="3"/>
    <s v="+919443892814"/>
    <x v="0"/>
    <s v="ILLUPUR"/>
    <x v="2"/>
    <s v="Prathiba"/>
    <x v="1"/>
    <n v="8072379197"/>
    <x v="0"/>
    <s v="இல்லத்தரசி/ Housewife"/>
    <s v="10,000க்கும் குறைவானது/Less than 10,000"/>
    <x v="0"/>
    <x v="2"/>
    <x v="0"/>
    <x v="2"/>
    <s v="அதிமுக / AIADMK"/>
    <x v="3"/>
    <x v="1"/>
    <x v="1"/>
    <x v="3"/>
    <x v="2"/>
    <x v="2"/>
    <x v="1"/>
    <x v="0"/>
    <x v="3"/>
    <s v="BC"/>
    <x v="7"/>
    <s v="correctly done "/>
    <s v="Correctly Done"/>
    <s v="-"/>
    <s v="-"/>
    <s v="0.1.12 (60)"/>
    <x v="1"/>
    <x v="0"/>
    <x v="6"/>
    <n v="1.047034764826176"/>
    <n v="1.0951871657754011"/>
    <n v="1.107027027027027"/>
    <n v="0.73680082449963535"/>
    <n v="1.2358620689655173"/>
    <n v="0.81565842625689366"/>
    <n v="0.91058419138161839"/>
    <n v="78.6825817"/>
  </r>
  <r>
    <s v="6zjcBt5iUEZaCB6mu2Ig"/>
    <s v="2025-07-30 17:40:57.453093"/>
    <x v="0"/>
    <s v="(10.456378, 78.7003456)"/>
    <s v="42/43,,Annavasal,622101,Tamil Nadu,India."/>
    <s v="https://firebasestorage.googleapis.com/v0/b/mindbrink-survey-production.appspot.com/o/audioFiles%2FAtznECuQc6klLPsRR6u2%2Fe5risFoEPidDckOLperfsZqxzae2%2F2025-07-30%2017%3A40%3A51.803052.m4a?alt=media&amp;token=aa8b4929-57c7-4954-924b-4701a39da350"/>
    <n v="338"/>
    <s v="false"/>
    <x v="1"/>
    <s v="+918508766594"/>
    <x v="0"/>
    <s v="ILLUPUR"/>
    <x v="1"/>
    <s v="முருகேசன் "/>
    <x v="0"/>
    <s v="No Number"/>
    <x v="0"/>
    <s v="சொந்த தொழில் / சுயதொழில் செய்பவர்/ Self Employed/Business"/>
    <s v="10,000 - 25,000"/>
    <x v="1"/>
    <x v="1"/>
    <x v="2"/>
    <x v="3"/>
    <s v="தே.மு.தி.க / DMDK"/>
    <x v="4"/>
    <x v="1"/>
    <x v="0"/>
    <x v="0"/>
    <x v="2"/>
    <x v="2"/>
    <x v="2"/>
    <x v="3"/>
    <x v="0"/>
    <s v="SC"/>
    <x v="5"/>
    <n v="0"/>
    <s v="Correctly Done"/>
    <s v="-"/>
    <s v="-"/>
    <s v="0.1.12 (60)"/>
    <x v="1"/>
    <x v="0"/>
    <x v="5"/>
    <n v="0.95700934579439256"/>
    <n v="1.0951871657754011"/>
    <n v="1.0835978835978837"/>
    <n v="1"/>
    <n v="0.99902439024390244"/>
    <n v="1.0835978835978837"/>
    <n v="0.99902439024390244"/>
    <n v="78.700345600000006"/>
  </r>
  <r>
    <s v="R46ctjO5cVyXhDWpsccI"/>
    <s v="2025-07-30 17:50:56.350415"/>
    <x v="0"/>
    <s v="(10.4580902, 78.6994924)"/>
    <s v="22/A,,Annavasal,622101,Tamil Nadu,India."/>
    <s v="https://firebasestorage.googleapis.com/v0/b/mindbrink-survey-production.appspot.com/o/audioFiles%2FAtznECuQc6klLPsRR6u2%2Fe5risFoEPidDckOLperfsZqxzae2%2F2025-07-30%2017%3A50%3A50.759521.m4a?alt=media&amp;token=03f03cc0-1f39-492f-8dde-e629ae9bef21"/>
    <n v="319"/>
    <s v="false"/>
    <x v="1"/>
    <s v="+918508766594"/>
    <x v="0"/>
    <s v="ILLUPUR"/>
    <x v="1"/>
    <s v="இளஞ்சியம்"/>
    <x v="1"/>
    <n v="9750255938"/>
    <x v="0"/>
    <s v="கூலி தொழில்/ Daily Wage"/>
    <s v="10,000 - 25,000"/>
    <x v="0"/>
    <x v="1"/>
    <x v="1"/>
    <x v="0"/>
    <s v="திமுக / DMK"/>
    <x v="0"/>
    <x v="0"/>
    <x v="1"/>
    <x v="1"/>
    <x v="2"/>
    <x v="2"/>
    <x v="2"/>
    <x v="2"/>
    <x v="0"/>
    <s v="SC"/>
    <x v="5"/>
    <s v="same voice "/>
    <s v="Taking From Friends And Family"/>
    <s v="-"/>
    <s v="-"/>
    <s v="0.1.12 (60)"/>
    <x v="0"/>
    <x v="0"/>
    <x v="5"/>
    <n v="1.047034764826176"/>
    <n v="1.0951871657754011"/>
    <n v="1.107027027027027"/>
    <n v="1.3119425242027003"/>
    <n v="0.99902439024390244"/>
    <n v="1.4523558321984489"/>
    <n v="1.3106625802766489"/>
    <n v="78.699492399999997"/>
  </r>
  <r>
    <s v="TCWp5Rp0ntwIwFL3ZcxZ"/>
    <s v="2025-07-30 18:18:35.517883"/>
    <x v="0"/>
    <s v="(10.4567399, 78.6767951)"/>
    <s v="FM4G+JVJ,,Mukknamalpatti,622103,Tamil Nadu,India."/>
    <s v="https://firebasestorage.googleapis.com/v0/b/mindbrink-survey-production.appspot.com/o/audioFiles%2FAtznECuQc6klLPsRR6u2%2FfYiv0HvGk4VbFlXYwsKbSZ6fwXI2%2F2025-07-30%2018%3A18%3A29.612461.m4a?alt=media&amp;token=bb5a98ef-fe0b-462b-9908-fe9f8bbf5709"/>
    <n v="132"/>
    <s v="false"/>
    <x v="3"/>
    <s v="+919443892814"/>
    <x v="0"/>
    <s v="ILLUPUR"/>
    <x v="2"/>
    <s v="Bugari"/>
    <x v="0"/>
    <n v="9786820387"/>
    <x v="2"/>
    <s v="கூலி தொழில்/ Daily Wage"/>
    <s v="10,000 - 25,000"/>
    <x v="0"/>
    <x v="2"/>
    <x v="2"/>
    <x v="1"/>
    <s v="அதிமுக / AIADMK"/>
    <x v="2"/>
    <x v="2"/>
    <x v="1"/>
    <x v="3"/>
    <x v="1"/>
    <x v="0"/>
    <x v="3"/>
    <x v="0"/>
    <x v="2"/>
    <s v="Muslim"/>
    <x v="8"/>
    <n v="0"/>
    <s v="Fake Audio/Empty Audio"/>
    <s v="-"/>
    <s v="-"/>
    <s v="0.1.12 (60)"/>
    <x v="0"/>
    <x v="1"/>
    <x v="7"/>
    <n v="0.95700934579439256"/>
    <n v="0.8797250859106529"/>
    <n v="0.79503105590062106"/>
    <n v="1"/>
    <n v="1.024"/>
    <n v="0.79503105590062106"/>
    <n v="1.024"/>
    <n v="78.676795100000007"/>
  </r>
  <r>
    <s v="oFlcpEKZJTCq20kYeXAt"/>
    <s v="2025-07-30 18:22:33.937283"/>
    <x v="0"/>
    <s v="(10.4555801, 78.7051901)"/>
    <s v="FP44+836,,Annavasal,622101,Tamil Nadu,India."/>
    <s v="https://firebasestorage.googleapis.com/v0/b/mindbrink-survey-production.appspot.com/o/audioFiles%2FAtznECuQc6klLPsRR6u2%2Fe5risFoEPidDckOLperfsZqxzae2%2F2025-07-30%2018%3A22%3A20.767213.m4a?alt=media&amp;token=80b75b8f-a091-40d6-af25-5872fe7f59a5"/>
    <n v="221"/>
    <s v="false"/>
    <x v="1"/>
    <s v="+918508766594"/>
    <x v="0"/>
    <s v="ILLUPUR"/>
    <x v="1"/>
    <s v="பழனியம்மாள் "/>
    <x v="1"/>
    <n v="9976234034"/>
    <x v="3"/>
    <s v="இல்லத்தரசி/ Housewife"/>
    <s v="10,000 - 25,000"/>
    <x v="1"/>
    <x v="1"/>
    <x v="1"/>
    <x v="1"/>
    <s v="அதிமுக / AIADMK"/>
    <x v="2"/>
    <x v="1"/>
    <x v="1"/>
    <x v="1"/>
    <x v="2"/>
    <x v="2"/>
    <x v="2"/>
    <x v="3"/>
    <x v="0"/>
    <s v="SC"/>
    <x v="5"/>
    <s v="Sam voice "/>
    <s v="Taking From Friends And Family"/>
    <s v="-"/>
    <s v="-"/>
    <s v="0.1.12 (60)"/>
    <x v="0"/>
    <x v="0"/>
    <x v="5"/>
    <n v="1.047034764826176"/>
    <n v="1.0308724832214764"/>
    <n v="1.28"/>
    <n v="1.3119425242027003"/>
    <n v="0.99902439024390244"/>
    <n v="1.6792864309794564"/>
    <n v="1.3106625802766489"/>
    <n v="78.705190099999996"/>
  </r>
  <r>
    <s v="BaBgSpdHExXyHT8ts1KV"/>
    <s v="2025-07-30 18:27:47.906472"/>
    <x v="0"/>
    <s v="(10.4566937, 78.6764513)"/>
    <s v="FM4G+MGJ,,Mukknamalpatti,622103,Tamil Nadu,India."/>
    <s v="https://firebasestorage.googleapis.com/v0/b/mindbrink-survey-production.appspot.com/o/audioFiles%2FAtznECuQc6klLPsRR6u2%2FfYiv0HvGk4VbFlXYwsKbSZ6fwXI2%2F2025-07-30%2018%3A27%3A42.123347.m4a?alt=media&amp;token=f8dae3ef-36f3-4753-babc-dccd78901929"/>
    <n v="107"/>
    <s v="false"/>
    <x v="3"/>
    <s v="+919443892814"/>
    <x v="0"/>
    <s v="ILLUPUR"/>
    <x v="2"/>
    <s v="umsalima"/>
    <x v="1"/>
    <n v="9047843014"/>
    <x v="2"/>
    <s v="இல்லத்தரசி/ Housewife"/>
    <s v="10,000க்கும் குறைவானது/Less than 10,000"/>
    <x v="2"/>
    <x v="0"/>
    <x v="0"/>
    <x v="1"/>
    <s v="திமுக / DMK"/>
    <x v="0"/>
    <x v="0"/>
    <x v="1"/>
    <x v="3"/>
    <x v="1"/>
    <x v="0"/>
    <x v="1"/>
    <x v="0"/>
    <x v="0"/>
    <s v="Muslim"/>
    <x v="8"/>
    <n v="0"/>
    <s v="Fake Audio/Empty Audio"/>
    <s v="-"/>
    <s v="-"/>
    <s v="0.1.12 (60)"/>
    <x v="0"/>
    <x v="1"/>
    <x v="7"/>
    <n v="1.047034764826176"/>
    <n v="0.8797250859106529"/>
    <n v="0.98461538461538467"/>
    <n v="0.73680082449963535"/>
    <n v="1.024"/>
    <n v="0.72546542719964102"/>
    <n v="0.75448404428762661"/>
    <n v="78.676451299999997"/>
  </r>
  <r>
    <s v="EDtyMJ27WdXsevCdjc9q"/>
    <s v="2025-07-30 18:31:22.493369"/>
    <x v="0"/>
    <s v="(10.456693, 78.6764446)"/>
    <s v="FM4G+MGJ,,Mukknamalpatti,622103,Tamil Nadu,India."/>
    <s v="https://firebasestorage.googleapis.com/v0/b/mindbrink-survey-production.appspot.com/o/audioFiles%2FAtznECuQc6klLPsRR6u2%2FfYiv0HvGk4VbFlXYwsKbSZ6fwXI2%2F2025-07-30%2018%3A31%3A14.823960.m4a?alt=media&amp;token=51373197-6438-4eca-bbea-36e27d8cd94f"/>
    <n v="156"/>
    <s v="false"/>
    <x v="3"/>
    <s v="+919443892814"/>
    <x v="0"/>
    <s v="ILLUPUR"/>
    <x v="2"/>
    <s v="fyrose"/>
    <x v="1"/>
    <n v="8675359062"/>
    <x v="3"/>
    <s v="இல்லத்தரசி/ Housewife"/>
    <s v="10,000க்கும் குறைவானது/Less than 10,000"/>
    <x v="0"/>
    <x v="0"/>
    <x v="0"/>
    <x v="0"/>
    <s v="திமுக / DMK"/>
    <x v="0"/>
    <x v="0"/>
    <x v="1"/>
    <x v="3"/>
    <x v="1"/>
    <x v="1"/>
    <x v="1"/>
    <x v="0"/>
    <x v="0"/>
    <s v="Muslim"/>
    <x v="8"/>
    <n v="0"/>
    <s v="Fake Audio/Empty Audio"/>
    <s v="-"/>
    <s v="-"/>
    <s v="0.1.12 (60)"/>
    <x v="0"/>
    <x v="1"/>
    <x v="7"/>
    <n v="1.047034764826176"/>
    <n v="1.0308724832214764"/>
    <n v="1.28"/>
    <n v="0.73680082449963535"/>
    <n v="1.024"/>
    <n v="0.94310505535953326"/>
    <n v="0.75448404428762661"/>
    <n v="78.676444599999996"/>
  </r>
  <r>
    <s v="74QTlPEi8pFWvnyEhKuj"/>
    <s v="2025-07-30 18:37:58.053124"/>
    <x v="0"/>
    <s v="(10.4566917, 78.6764481)"/>
    <s v="FM4G+MGJ,,Mukknamalpatti,622103,Tamil Nadu,India."/>
    <s v="https://firebasestorage.googleapis.com/v0/b/mindbrink-survey-production.appspot.com/o/audioFiles%2FAtznECuQc6klLPsRR6u2%2FfYiv0HvGk4VbFlXYwsKbSZ6fwXI2%2F2025-07-30%2018%3A37%3A27.096214.m4a?alt=media&amp;token=7f40148c-d3aa-4b4e-ad89-83cdd2f64837"/>
    <n v="264"/>
    <s v="false"/>
    <x v="3"/>
    <s v="+919443892814"/>
    <x v="0"/>
    <s v="ILLUPUR"/>
    <x v="2"/>
    <s v="Jahir usan"/>
    <x v="0"/>
    <n v="7010675442"/>
    <x v="2"/>
    <s v="கூலி தொழில்/ Daily Wage"/>
    <s v="10,000 - 25,000"/>
    <x v="0"/>
    <x v="0"/>
    <x v="0"/>
    <x v="0"/>
    <s v="திமுக / DMK"/>
    <x v="0"/>
    <x v="0"/>
    <x v="0"/>
    <x v="0"/>
    <x v="0"/>
    <x v="1"/>
    <x v="1"/>
    <x v="0"/>
    <x v="2"/>
    <s v="Muslim"/>
    <x v="8"/>
    <s v="didn't ask question in th6middle"/>
    <s v="Not Doing It Properly"/>
    <s v="-"/>
    <s v="-"/>
    <s v="0.1.12 (60)"/>
    <x v="1"/>
    <x v="0"/>
    <x v="7"/>
    <n v="0.95700934579439256"/>
    <n v="0.8797250859106529"/>
    <n v="0.79503105590062106"/>
    <n v="0.73680082449963535"/>
    <n v="1.024"/>
    <n v="0.58577953749039324"/>
    <n v="0.75448404428762661"/>
    <n v="78.676448100000002"/>
  </r>
  <r>
    <s v="v6JccaM3Nbt1N5tpe9eV"/>
    <s v="2025-07-30 18:43:13.845797"/>
    <x v="0"/>
    <s v="(10.4566916, 78.6764346)"/>
    <s v="FM4G+MGJ,,Mukknamalpatti,622103,Tamil Nadu,India."/>
    <s v="https://firebasestorage.googleapis.com/v0/b/mindbrink-survey-production.appspot.com/o/audioFiles%2FAtznECuQc6klLPsRR6u2%2FfYiv0HvGk4VbFlXYwsKbSZ6fwXI2%2F2025-07-30%2018%3A43%3A07.077254.m4a?alt=media&amp;token=5a010714-24b3-4c1f-aaff-75fa375b6d4a"/>
    <n v="133"/>
    <s v="false"/>
    <x v="3"/>
    <s v="+919443892814"/>
    <x v="0"/>
    <s v="ILLUPUR"/>
    <x v="2"/>
    <s v="Balaji"/>
    <x v="0"/>
    <n v="9788101109"/>
    <x v="0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0"/>
    <x v="0"/>
    <x v="0"/>
    <x v="1"/>
    <x v="0"/>
    <x v="1"/>
    <x v="0"/>
    <x v="4"/>
    <s v="BC"/>
    <x v="7"/>
    <n v="0"/>
    <s v="Fake Audio/Empty Audio"/>
    <s v="-"/>
    <s v="-"/>
    <s v="0.1.12 (60)"/>
    <x v="0"/>
    <x v="1"/>
    <x v="6"/>
    <n v="0.95700934579439256"/>
    <n v="1.0951871657754011"/>
    <n v="1.0835978835978837"/>
    <n v="0.73680082449963535"/>
    <n v="1.2358620689655173"/>
    <n v="0.79839581406098059"/>
    <n v="0.91058419138161839"/>
    <n v="78.676434599999993"/>
  </r>
  <r>
    <s v="n53g7hB2xnRNClZCUGDr"/>
    <s v="2025-07-30 18:48:27.714148"/>
    <x v="0"/>
    <s v="(10.4565883, 78.6762283)"/>
    <s v="FM4G+MGJ,,Mukknamalpatti,622103,Tamil Nadu,India."/>
    <s v="https://firebasestorage.googleapis.com/v0/b/mindbrink-survey-production.appspot.com/o/audioFiles%2FAtznECuQc6klLPsRR6u2%2FfYiv0HvGk4VbFlXYwsKbSZ6fwXI2%2F2025-07-30%2018%3A48%3A21.731656.m4a?alt=media&amp;token=5717e47e-6dc9-492f-955f-12de4d98ec49"/>
    <n v="137"/>
    <s v="false"/>
    <x v="3"/>
    <s v="+919443892814"/>
    <x v="0"/>
    <s v="ILLUPUR"/>
    <x v="2"/>
    <s v="Mubarak"/>
    <x v="0"/>
    <n v="9865714401"/>
    <x v="2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0"/>
    <x v="0"/>
    <x v="0"/>
    <x v="1"/>
    <x v="1"/>
    <x v="1"/>
    <x v="0"/>
    <x v="3"/>
    <s v="Muslim"/>
    <x v="8"/>
    <s v="she is randomly posting "/>
    <s v="Taking From Friends And Family"/>
    <s v="-"/>
    <s v="-"/>
    <s v="0.1.12 (60)"/>
    <x v="0"/>
    <x v="1"/>
    <x v="7"/>
    <n v="0.95700934579439256"/>
    <n v="0.8797250859106529"/>
    <n v="0.79503105590062106"/>
    <n v="0.73680082449963535"/>
    <n v="1.024"/>
    <n v="0.58577953749039324"/>
    <n v="0.75448404428762661"/>
    <n v="78.676228300000005"/>
  </r>
  <r>
    <s v="DGmwD5mSpLhsz75LXk7o"/>
    <s v="2025-07-30 18:52:28.690623"/>
    <x v="0"/>
    <s v="(10.4572549, 78.6743761)"/>
    <s v="FM4F+PQC,,Mukknamalpatti,622103,Tamil Nadu,India."/>
    <s v="https://firebasestorage.googleapis.com/v0/b/mindbrink-survey-production.appspot.com/o/audioFiles%2FAtznECuQc6klLPsRR6u2%2FfYiv0HvGk4VbFlXYwsKbSZ6fwXI2%2F2025-07-30%2018%3A52%3A24.196625.m4a?alt=media&amp;token=0d2fee61-60f3-43d8-88f0-2e5adcaf95e3"/>
    <n v="130"/>
    <s v="false"/>
    <x v="3"/>
    <s v="+919443892814"/>
    <x v="0"/>
    <s v="ILLUPUR"/>
    <x v="2"/>
    <s v="Sarmila"/>
    <x v="1"/>
    <n v="9442762322"/>
    <x v="0"/>
    <s v="இல்லத்தரசி/ Housewife"/>
    <s v="10,000க்கும் குறைவானது/Less than 10,000"/>
    <x v="0"/>
    <x v="0"/>
    <x v="0"/>
    <x v="0"/>
    <s v="திமுக / DMK"/>
    <x v="0"/>
    <x v="0"/>
    <x v="0"/>
    <x v="0"/>
    <x v="1"/>
    <x v="0"/>
    <x v="1"/>
    <x v="0"/>
    <x v="0"/>
    <s v="Muslim"/>
    <x v="8"/>
    <s v="same voice "/>
    <s v="Taking From Friends And Family"/>
    <s v="-"/>
    <s v="-"/>
    <s v="0.1.12 (60)"/>
    <x v="0"/>
    <x v="1"/>
    <x v="7"/>
    <n v="1.047034764826176"/>
    <n v="1.0951871657754011"/>
    <n v="1.107027027027027"/>
    <n v="0.73680082449963535"/>
    <n v="1.024"/>
    <n v="0.81565842625689366"/>
    <n v="0.75448404428762661"/>
    <n v="78.674376100000003"/>
  </r>
  <r>
    <s v="jlKfKsDDz5wVTawCjz0K"/>
    <s v="2025-07-30 19:00:01.187198"/>
    <x v="0"/>
    <s v="(10.45667, 78.6810667)"/>
    <s v="FM4J+G76,,Mukknamalpatti,622103,Tamil Nadu,India."/>
    <s v="https://firebasestorage.googleapis.com/v0/b/mindbrink-survey-production.appspot.com/o/audioFiles%2FAtznECuQc6klLPsRR6u2%2FfYiv0HvGk4VbFlXYwsKbSZ6fwXI2%2F2025-07-30%2018%3A59%3A54.870199.m4a?alt=media&amp;token=38647072-7a82-48f1-b77c-ca5e040a8ff4"/>
    <n v="88"/>
    <s v="false"/>
    <x v="3"/>
    <s v="+919443892814"/>
    <x v="0"/>
    <s v="ILLUPUR"/>
    <x v="2"/>
    <s v="Baruk"/>
    <x v="0"/>
    <n v="9655507498"/>
    <x v="3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0"/>
    <x v="0"/>
    <x v="0"/>
    <x v="1"/>
    <x v="0"/>
    <x v="1"/>
    <x v="0"/>
    <x v="5"/>
    <s v="Muslim"/>
    <x v="8"/>
    <s v="randomly entering first few questions where asked only "/>
    <s v="Not Asking All The Questions"/>
    <s v="-"/>
    <s v="-"/>
    <s v="0.1.12 (60)"/>
    <x v="1"/>
    <x v="1"/>
    <x v="7"/>
    <n v="0.95700934579439256"/>
    <n v="1.0308724832214764"/>
    <n v="0.86292134831460676"/>
    <n v="0.73680082449963535"/>
    <n v="1.024"/>
    <n v="0.63580116091653927"/>
    <n v="0.75448404428762661"/>
    <n v="78.681066700000002"/>
  </r>
  <r>
    <s v="oPFm7HPY2uJvkjG37Awx"/>
    <s v="2025-07-30 19:17:07.149590"/>
    <x v="0"/>
    <s v="(10.4528494, 78.6991889)"/>
    <s v="6/C,,Annavasal,622101,Tamil Nadu,India."/>
    <s v="https://firebasestorage.googleapis.com/v0/b/mindbrink-survey-production.appspot.com/o/audioFiles%2FAtznECuQc6klLPsRR6u2%2Fe5risFoEPidDckOLperfsZqxzae2%2F2025-07-30%2019%3A16%3A57.193446.m4a?alt=media&amp;token=9b09651c-2903-4bd8-bd4c-a146c3003637"/>
    <n v="319"/>
    <s v="false"/>
    <x v="1"/>
    <s v="+918508766594"/>
    <x v="0"/>
    <s v="ILLUPUR"/>
    <x v="1"/>
    <s v="முத்து"/>
    <x v="0"/>
    <n v="9750219287"/>
    <x v="0"/>
    <s v="கூலி தொழில்/ Daily Wage"/>
    <s v="10,000 - 25,000"/>
    <x v="1"/>
    <x v="1"/>
    <x v="0"/>
    <x v="4"/>
    <s v="அதிமுக / AIADMK"/>
    <x v="2"/>
    <x v="3"/>
    <x v="0"/>
    <x v="0"/>
    <x v="0"/>
    <x v="1"/>
    <x v="2"/>
    <x v="0"/>
    <x v="6"/>
    <s v="SC"/>
    <x v="5"/>
    <n v="0"/>
    <s v="Correctly Done"/>
    <s v="-"/>
    <s v="-"/>
    <s v="0.1.12 (60)"/>
    <x v="1"/>
    <x v="0"/>
    <x v="5"/>
    <n v="0.95700934579439256"/>
    <n v="1.0951871657754011"/>
    <n v="1.0835978835978837"/>
    <n v="0.73680082449963535"/>
    <n v="0.99902439024390244"/>
    <n v="0.79839581406098059"/>
    <n v="0.73608199442695277"/>
    <n v="78.699188899999996"/>
  </r>
  <r>
    <s v="y0zDjI07wvmmieKGpCr1"/>
    <s v="2025-07-30 19:32:33.865735"/>
    <x v="0"/>
    <s v="(10.4565715, 78.6998932)"/>
    <s v="46,,Annavasal,622101,Tamil Nadu,India."/>
    <s v="https://firebasestorage.googleapis.com/v0/b/mindbrink-survey-production.appspot.com/o/audioFiles%2FAtznECuQc6klLPsRR6u2%2Fe5risFoEPidDckOLperfsZqxzae2%2F2025-07-30%2019%3A32%3A25.489200.m4a?alt=media&amp;token=4a905e86-07c8-40e7-bc1e-dd61f5698d98"/>
    <n v="397"/>
    <s v="false"/>
    <x v="1"/>
    <s v="+918508766594"/>
    <x v="0"/>
    <s v="ILLUPUR"/>
    <x v="1"/>
    <s v="தனுஷியா"/>
    <x v="1"/>
    <n v="9962921011"/>
    <x v="1"/>
    <s v="இல்லத்தரசி/ Housewife"/>
    <s v="10,000 - 25,000"/>
    <x v="1"/>
    <x v="1"/>
    <x v="2"/>
    <x v="2"/>
    <s v="அதிமுக / AIADMK"/>
    <x v="3"/>
    <x v="3"/>
    <x v="1"/>
    <x v="1"/>
    <x v="0"/>
    <x v="0"/>
    <x v="2"/>
    <x v="2"/>
    <x v="0"/>
    <s v="SC"/>
    <x v="3"/>
    <s v="same voice "/>
    <s v="Taking From Friends And Family"/>
    <s v="-"/>
    <s v="-"/>
    <s v="0.1.12 (60)"/>
    <x v="0"/>
    <x v="0"/>
    <x v="3"/>
    <n v="1.047034764826176"/>
    <n v="0.97523809523809524"/>
    <n v="0.89824561403508774"/>
    <n v="1"/>
    <n v="1.28"/>
    <n v="0.89824561403508774"/>
    <n v="1.28"/>
    <n v="78.699893200000005"/>
  </r>
  <r>
    <s v="oVnCaefGWxVNkhztoatx"/>
    <s v="2025-07-30 19:38:44.443517"/>
    <x v="0"/>
    <s v="(10.4564836, 78.6998403)"/>
    <s v="46,,Annavasal,622101,Tamil Nadu,India."/>
    <s v="https://firebasestorage.googleapis.com/v0/b/mindbrink-survey-production.appspot.com/o/audioFiles%2FAtznECuQc6klLPsRR6u2%2Fe5risFoEPidDckOLperfsZqxzae2%2F2025-07-30%2019%3A38%3A37.561981.m4a?alt=media&amp;token=c3ae356b-028b-4702-8f87-58ade0895c08"/>
    <n v="315"/>
    <s v="false"/>
    <x v="1"/>
    <s v="+918508766594"/>
    <x v="0"/>
    <s v="ILLUPUR"/>
    <x v="1"/>
    <s v="வெற்றிவேல் "/>
    <x v="0"/>
    <n v="9080962855"/>
    <x v="1"/>
    <s v="கூலி தொழில்/ Daily Wage"/>
    <s v="10,000 - 25,000"/>
    <x v="1"/>
    <x v="1"/>
    <x v="4"/>
    <x v="2"/>
    <s v="அதிமுக / AIADMK"/>
    <x v="3"/>
    <x v="3"/>
    <x v="0"/>
    <x v="0"/>
    <x v="0"/>
    <x v="1"/>
    <x v="0"/>
    <x v="0"/>
    <x v="7"/>
    <s v="SC"/>
    <x v="3"/>
    <s v="same voice "/>
    <s v="Taking From Friends And Family"/>
    <s v="-"/>
    <s v="-"/>
    <s v="0.1.12 (60)"/>
    <x v="0"/>
    <x v="0"/>
    <x v="3"/>
    <n v="0.95700934579439256"/>
    <n v="0.97523809523809524"/>
    <n v="1.0666666666666667"/>
    <n v="1.4247885123333461"/>
    <n v="1.28"/>
    <n v="1.5197744131555693"/>
    <n v="1.8237292957866831"/>
    <n v="78.699840300000005"/>
  </r>
  <r>
    <s v="Y8JFQQhtxqdjNs5AUuql"/>
    <s v="2025-07-31 08:55:25.648813"/>
    <x v="1"/>
    <s v="(10.6042751, 78.5462921)"/>
    <s v="JG3W+JG5,,Viralimalai,621316,Tamil Nadu,India."/>
    <s v="https://firebasestorage.googleapis.com/v0/b/mindbrink-survey-production.appspot.com/o/audioFiles%2FAtznECuQc6klLPsRR6u2%2FnV4IA56gMWWp4NfG0H1PGfyqfM92%2F2025-07-31%2008%3A55%3A11.869736.m4a?alt=media&amp;token=5ea62833-20ae-45d9-b719-36ad746d139c"/>
    <n v="597"/>
    <s v="false"/>
    <x v="0"/>
    <s v="+918940041476"/>
    <x v="0"/>
    <s v="VIRALIMALAI"/>
    <x v="4"/>
    <s v="pantiyan"/>
    <x v="0"/>
    <n v="8438382863"/>
    <x v="0"/>
    <s v="கூலி தொழில்/ Daily Wage"/>
    <s v="10,000 - 25,000"/>
    <x v="0"/>
    <x v="0"/>
    <x v="1"/>
    <x v="2"/>
    <s v="அதிமுக / AIADMK"/>
    <x v="3"/>
    <x v="3"/>
    <x v="0"/>
    <x v="0"/>
    <x v="1"/>
    <x v="0"/>
    <x v="0"/>
    <x v="5"/>
    <x v="4"/>
    <s v="OBC"/>
    <x v="0"/>
    <n v="0"/>
    <s v="Correctly Done"/>
    <s v="-"/>
    <s v="-"/>
    <s v="0.1.12 (60)"/>
    <x v="1"/>
    <x v="0"/>
    <x v="0"/>
    <n v="0.95700934579439256"/>
    <n v="1.0951871657754011"/>
    <n v="1.0835978835978837"/>
    <n v="1.3119425242027003"/>
    <n v="1.0593103448275862"/>
    <n v="1.4216181426281114"/>
    <n v="1.3897542877071363"/>
    <n v="78.546292100000002"/>
  </r>
  <r>
    <s v="emnkk0RQseUr5ctIIEML"/>
    <s v="2025-07-31 09:15:03.511263"/>
    <x v="1"/>
    <s v="(10.4554248, 78.7049094)"/>
    <s v="FP44+82G,,Annavasal,622101,Tamil Nadu,India."/>
    <s v="https://firebasestorage.googleapis.com/v0/b/mindbrink-survey-production.appspot.com/o/audioFiles%2FAtznECuQc6klLPsRR6u2%2Fe5risFoEPidDckOLperfsZqxzae2%2F2025-07-31%2009%3A14%3A58.717083.m4a?alt=media&amp;token=4c286675-bb39-467e-a8f8-9630a15d7058"/>
    <n v="164"/>
    <s v="false"/>
    <x v="1"/>
    <s v="+918508766594"/>
    <x v="0"/>
    <s v="ILLUPUR"/>
    <x v="1"/>
    <s v="மதுமிதா"/>
    <x v="1"/>
    <n v="8489816500"/>
    <x v="1"/>
    <s v="மாணவர்/ Student"/>
    <s v="10,000 - 25,000"/>
    <x v="1"/>
    <x v="1"/>
    <x v="2"/>
    <x v="2"/>
    <s v="தமிழக வெற்றி கழகம் / TVK"/>
    <x v="3"/>
    <x v="0"/>
    <x v="1"/>
    <x v="1"/>
    <x v="2"/>
    <x v="2"/>
    <x v="2"/>
    <x v="3"/>
    <x v="0"/>
    <s v="SC"/>
    <x v="5"/>
    <n v="0"/>
    <s v="Correctly Done"/>
    <s v="-"/>
    <s v="-"/>
    <s v="0.1.12 (60)"/>
    <x v="1"/>
    <x v="1"/>
    <x v="5"/>
    <n v="1.047034764826176"/>
    <n v="0.97523809523809524"/>
    <n v="0.89824561403508774"/>
    <n v="1"/>
    <n v="0.99902439024390244"/>
    <n v="0.89824561403508774"/>
    <n v="0.99902439024390244"/>
    <n v="78.704909400000005"/>
  </r>
  <r>
    <s v="3qB5tMTjU2zUGpgdlh5n"/>
    <s v="2025-07-31 09:20:51.570888"/>
    <x v="1"/>
    <s v="(10.4548727, 78.7049745)"/>
    <s v="FP33+VX7,,Pudukkottai,622101,Tamil Nadu,India."/>
    <s v="https://firebasestorage.googleapis.com/v0/b/mindbrink-survey-production.appspot.com/o/audioFiles%2FAtznECuQc6klLPsRR6u2%2Fe5risFoEPidDckOLperfsZqxzae2%2F2025-07-31%2009%3A20%3A47.800353.m4a?alt=media&amp;token=a47167b0-7d0f-4c02-ab42-d2bb22942355"/>
    <n v="175"/>
    <s v="false"/>
    <x v="1"/>
    <s v="+918508766594"/>
    <x v="0"/>
    <s v="ILLUPUR"/>
    <x v="1"/>
    <s v="செல்வி "/>
    <x v="1"/>
    <n v="9047436299"/>
    <x v="0"/>
    <s v="இல்லத்தரசி/ Housewife"/>
    <s v="10,000 - 25,000"/>
    <x v="1"/>
    <x v="1"/>
    <x v="2"/>
    <x v="2"/>
    <s v="தமிழக வெற்றி கழகம் / TVK"/>
    <x v="3"/>
    <x v="0"/>
    <x v="1"/>
    <x v="3"/>
    <x v="2"/>
    <x v="2"/>
    <x v="2"/>
    <x v="3"/>
    <x v="0"/>
    <s v="General"/>
    <x v="11"/>
    <n v="0"/>
    <s v="Correctly Done"/>
    <s v="-"/>
    <s v="-"/>
    <s v="0.1.12 (60)"/>
    <x v="1"/>
    <x v="1"/>
    <x v="2"/>
    <n v="1.047034764826176"/>
    <n v="1.0951871657754011"/>
    <n v="1.107027027027027"/>
    <n v="1"/>
    <n v="0.14422535211267606"/>
    <n v="1.107027027027027"/>
    <n v="0.14422535211267606"/>
    <n v="78.704974500000006"/>
  </r>
  <r>
    <s v="Cpk2DFKwFAtVoVB9nNey"/>
    <s v="2025-07-31 10:32:29.721611"/>
    <x v="1"/>
    <s v="(10.4549145, 78.7050216)"/>
    <s v="FP33+VX7,,Pudukkottai,622101,Tamil Nadu,India."/>
    <s v="https://firebasestorage.googleapis.com/v0/b/mindbrink-survey-production.appspot.com/o/audioFiles%2FAtznECuQc6klLPsRR6u2%2Fe5risFoEPidDckOLperfsZqxzae2%2F2025-07-31%2010%3A32%3A25.334703.m4a?alt=media&amp;token=ff29c24c-2f90-444c-9f38-991c9989b9b4"/>
    <n v="339"/>
    <s v="false"/>
    <x v="1"/>
    <s v="+918508766594"/>
    <x v="0"/>
    <s v="ILLUPUR"/>
    <x v="1"/>
    <s v="ரவி "/>
    <x v="0"/>
    <n v="9159116163"/>
    <x v="2"/>
    <s v="சொந்த தொழில் / சுயதொழில் செய்பவர்/ Self Employed/Business"/>
    <s v="10,000 - 25,000"/>
    <x v="1"/>
    <x v="1"/>
    <x v="1"/>
    <x v="1"/>
    <s v="அதிமுக / AIADMK"/>
    <x v="2"/>
    <x v="1"/>
    <x v="1"/>
    <x v="1"/>
    <x v="0"/>
    <x v="2"/>
    <x v="2"/>
    <x v="2"/>
    <x v="0"/>
    <s v="BC"/>
    <x v="1"/>
    <n v="0"/>
    <s v="Correctly Done"/>
    <s v="-"/>
    <s v="-"/>
    <s v="0.1.12 (60)"/>
    <x v="1"/>
    <x v="0"/>
    <x v="1"/>
    <n v="0.95700934579439256"/>
    <n v="0.8797250859106529"/>
    <n v="0.79503105590062106"/>
    <n v="1.3119425242027003"/>
    <n v="1.3479183673469388"/>
    <n v="1.043035050297799"/>
    <n v="1.7683914252763255"/>
    <n v="78.705021599999995"/>
  </r>
  <r>
    <s v="iDFdwMFND6U6pKrWkiuc"/>
    <s v="2025-07-31 10:40:09.888664"/>
    <x v="1"/>
    <s v="(10.4552463, 78.7051899)"/>
    <s v="FP44+25X,,Annavasal,622101,Tamil Nadu,India."/>
    <s v="https://firebasestorage.googleapis.com/v0/b/mindbrink-survey-production.appspot.com/o/audioFiles%2FAtznECuQc6klLPsRR6u2%2Fe5risFoEPidDckOLperfsZqxzae2%2F2025-07-31%2010%3A40%3A05.645990.m4a?alt=media&amp;token=bbff0f1b-81ed-4312-8714-c8cf064ffc9a"/>
    <n v="285"/>
    <s v="false"/>
    <x v="1"/>
    <s v="+918508766594"/>
    <x v="0"/>
    <s v="ILLUPUR"/>
    <x v="1"/>
    <s v="மாணிக்கம் "/>
    <x v="0"/>
    <n v="9443333371"/>
    <x v="2"/>
    <s v="சொந்த தொழில் / சுயதொழில் செய்பவர்/ Self Employed/Business"/>
    <s v="10,000 - 25,000"/>
    <x v="0"/>
    <x v="1"/>
    <x v="0"/>
    <x v="0"/>
    <s v="திமுக / DMK"/>
    <x v="0"/>
    <x v="0"/>
    <x v="0"/>
    <x v="0"/>
    <x v="0"/>
    <x v="1"/>
    <x v="2"/>
    <x v="5"/>
    <x v="2"/>
    <s v="General"/>
    <x v="12"/>
    <n v="0"/>
    <s v="Correctly Done"/>
    <s v="-"/>
    <s v="-"/>
    <s v="0.1.12 (60)"/>
    <x v="1"/>
    <x v="0"/>
    <x v="2"/>
    <n v="0.95700934579439256"/>
    <n v="0.8797250859106529"/>
    <n v="0.79503105590062106"/>
    <n v="0.73680082449963535"/>
    <n v="0.14422535211267606"/>
    <n v="0.58577953749039324"/>
    <n v="0.10626535835036995"/>
    <n v="78.705189899999993"/>
  </r>
  <r>
    <s v="SAu38KVlv3rlFBLX4I1m"/>
    <s v="2025-07-31 10:49:06.593165"/>
    <x v="1"/>
    <s v="(10.4554337, 78.7051535)"/>
    <s v="FP44+836,,Annavasal,622101,Tamil Nadu,India."/>
    <s v="https://firebasestorage.googleapis.com/v0/b/mindbrink-survey-production.appspot.com/o/audioFiles%2FAtznECuQc6klLPsRR6u2%2Fe5risFoEPidDckOLperfsZqxzae2%2F2025-07-31%2010%3A49%3A01.806284.m4a?alt=media&amp;token=467bf787-6bb2-44b3-9fc8-c88cf2064a24"/>
    <n v="426"/>
    <s v="false"/>
    <x v="1"/>
    <s v="+918508766594"/>
    <x v="0"/>
    <s v="ILLUPUR"/>
    <x v="1"/>
    <s v="வசந்தா"/>
    <x v="1"/>
    <n v="9715644265"/>
    <x v="0"/>
    <s v="விவசாயி/ Farmer"/>
    <s v="10,000 - 25,000"/>
    <x v="0"/>
    <x v="1"/>
    <x v="1"/>
    <x v="1"/>
    <s v="இந்திய தேசிய காங்கிரஸ் / INC"/>
    <x v="5"/>
    <x v="1"/>
    <x v="0"/>
    <x v="0"/>
    <x v="2"/>
    <x v="2"/>
    <x v="2"/>
    <x v="6"/>
    <x v="4"/>
    <s v="BC"/>
    <x v="13"/>
    <n v="0"/>
    <s v="Not Asking All The Questions"/>
    <s v="-"/>
    <s v="-"/>
    <s v="0.1.12 (60)"/>
    <x v="1"/>
    <x v="0"/>
    <x v="2"/>
    <n v="1.047034764826176"/>
    <n v="1.0951871657754011"/>
    <n v="1.107027027027027"/>
    <n v="1.3119425242027003"/>
    <n v="0.14422535211267606"/>
    <n v="1.4523558321984489"/>
    <n v="0.1892153725047275"/>
    <n v="78.705153499999994"/>
  </r>
  <r>
    <s v="9BJaVFmIMpfkhXPMEFzU"/>
    <s v="2025-07-31 10:53:38.253001"/>
    <x v="1"/>
    <s v="(10.4554281, 78.7052334)"/>
    <s v="FP44+836,,Annavasal,622101,Tamil Nadu,India."/>
    <s v="https://firebasestorage.googleapis.com/v0/b/mindbrink-survey-production.appspot.com/o/audioFiles%2FAtznECuQc6klLPsRR6u2%2Fe5risFoEPidDckOLperfsZqxzae2%2F2025-07-31%2010%3A53%3A34.456469.m4a?alt=media&amp;token=b23f5795-d4e1-4103-a5a5-ba1fd5660ebb"/>
    <n v="218"/>
    <s v="false"/>
    <x v="1"/>
    <s v="+918508766594"/>
    <x v="0"/>
    <s v="ILLUPUR"/>
    <x v="1"/>
    <s v="சந்துரு"/>
    <x v="0"/>
    <n v="8248654211"/>
    <x v="1"/>
    <s v="மாணவர்/ Student"/>
    <s v="10,000 - 25,000"/>
    <x v="1"/>
    <x v="1"/>
    <x v="2"/>
    <x v="4"/>
    <s v="அதிமுக / AIADMK"/>
    <x v="2"/>
    <x v="1"/>
    <x v="1"/>
    <x v="1"/>
    <x v="1"/>
    <x v="2"/>
    <x v="2"/>
    <x v="2"/>
    <x v="0"/>
    <s v="BC"/>
    <x v="13"/>
    <n v="0"/>
    <s v="Correctly Done"/>
    <s v="-"/>
    <s v="-"/>
    <s v="0.1.12 (60)"/>
    <x v="1"/>
    <x v="0"/>
    <x v="2"/>
    <n v="0.95700934579439256"/>
    <n v="0.97523809523809524"/>
    <n v="1.0666666666666667"/>
    <n v="1"/>
    <n v="0.14422535211267606"/>
    <n v="1.0666666666666667"/>
    <n v="0.14422535211267606"/>
    <n v="78.705233399999997"/>
  </r>
  <r>
    <s v="uDvtyUeq1yzOzxht3xc5"/>
    <s v="2025-07-31 10:59:55.950993"/>
    <x v="1"/>
    <s v="(10.4557571, 78.7050821)"/>
    <s v="FP44+82G,,Annavasal,622101,Tamil Nadu,India."/>
    <s v="https://firebasestorage.googleapis.com/v0/b/mindbrink-survey-production.appspot.com/o/audioFiles%2FAtznECuQc6klLPsRR6u2%2Fe5risFoEPidDckOLperfsZqxzae2%2F2025-07-31%2010%3A59%3A47.846514.m4a?alt=media&amp;token=6bc1044d-be8b-4a31-aca3-c1da5973f24f"/>
    <n v="279"/>
    <s v="false"/>
    <x v="1"/>
    <s v="+918508766594"/>
    <x v="0"/>
    <s v="ILLUPUR"/>
    <x v="1"/>
    <s v="ஜலாலுதீன்"/>
    <x v="0"/>
    <n v="9952564869"/>
    <x v="2"/>
    <s v="மற்றவை/ Others"/>
    <s v="10,000 - 25,000"/>
    <x v="2"/>
    <x v="1"/>
    <x v="0"/>
    <x v="0"/>
    <s v="அதிமுக / AIADMK"/>
    <x v="2"/>
    <x v="1"/>
    <x v="1"/>
    <x v="2"/>
    <x v="0"/>
    <x v="1"/>
    <x v="1"/>
    <x v="5"/>
    <x v="6"/>
    <s v="Muslim"/>
    <x v="8"/>
    <n v="0"/>
    <s v="Correctly Done"/>
    <s v="-"/>
    <s v="-"/>
    <s v="0.1.12 (60)"/>
    <x v="1"/>
    <x v="0"/>
    <x v="7"/>
    <n v="0.95700934579439256"/>
    <n v="0.8797250859106529"/>
    <n v="0.79503105590062106"/>
    <n v="0.73680082449963535"/>
    <n v="1.024"/>
    <n v="0.58577953749039324"/>
    <n v="0.75448404428762661"/>
    <n v="78.705082099999998"/>
  </r>
  <r>
    <s v="y1wMg4zmN8iy85k2oFsP"/>
    <s v="2025-07-31 11:07:22.169564"/>
    <x v="1"/>
    <s v="(10.4557511, 78.7050889)"/>
    <s v="FP44+82G,,Annavasal,622101,Tamil Nadu,India."/>
    <s v="https://firebasestorage.googleapis.com/v0/b/mindbrink-survey-production.appspot.com/o/audioFiles%2FAtznECuQc6klLPsRR6u2%2Fe5risFoEPidDckOLperfsZqxzae2%2F2025-07-31%2011%3A07%3A05.848951.m4a?alt=media&amp;token=b9b3d6da-0293-40c7-bc88-b30e83072426"/>
    <n v="306"/>
    <s v="false"/>
    <x v="1"/>
    <s v="+918508766594"/>
    <x v="0"/>
    <s v="ILLUPUR"/>
    <x v="1"/>
    <s v="இளஞ்செல்வி"/>
    <x v="1"/>
    <n v="9842453264"/>
    <x v="3"/>
    <s v="இல்லத்தரசி/ Housewife"/>
    <s v="10,000 - 25,000"/>
    <x v="2"/>
    <x v="1"/>
    <x v="1"/>
    <x v="0"/>
    <s v="அதிமுக / AIADMK"/>
    <x v="2"/>
    <x v="2"/>
    <x v="1"/>
    <x v="1"/>
    <x v="1"/>
    <x v="0"/>
    <x v="1"/>
    <x v="5"/>
    <x v="0"/>
    <s v="SC"/>
    <x v="5"/>
    <n v="0"/>
    <s v="Correctly Done"/>
    <s v="-"/>
    <s v="-"/>
    <s v="0.1.12 (60)"/>
    <x v="1"/>
    <x v="0"/>
    <x v="5"/>
    <n v="1.047034764826176"/>
    <n v="1.0308724832214764"/>
    <n v="1.28"/>
    <n v="1.3119425242027003"/>
    <n v="0.99902439024390244"/>
    <n v="1.6792864309794564"/>
    <n v="1.3106625802766489"/>
    <n v="78.705088900000007"/>
  </r>
  <r>
    <s v="nDdqWHiugb42MLo0f4F4"/>
    <s v="2025-07-31 11:15:43.891056"/>
    <x v="1"/>
    <s v="(10.4557524, 78.705083)"/>
    <s v="FP44+82G,,Annavasal,622101,Tamil Nadu,India."/>
    <s v="https://firebasestorage.googleapis.com/v0/b/mindbrink-survey-production.appspot.com/o/audioFiles%2FAtznECuQc6klLPsRR6u2%2Fe5risFoEPidDckOLperfsZqxzae2%2F2025-07-31%2011%3A15%3A36.716163.m4a?alt=media&amp;token=e6cf1396-7f8a-49fe-ac72-9de5aef70767"/>
    <n v="276"/>
    <s v="false"/>
    <x v="1"/>
    <s v="+918508766594"/>
    <x v="0"/>
    <s v="ILLUPUR"/>
    <x v="1"/>
    <s v="முகம்மதுஹபீப்"/>
    <x v="0"/>
    <n v="8056086512"/>
    <x v="1"/>
    <s v="மாணவர்/ Student"/>
    <s v="10,000 - 25,000"/>
    <x v="0"/>
    <x v="1"/>
    <x v="0"/>
    <x v="0"/>
    <s v="திமுக / DMK"/>
    <x v="0"/>
    <x v="0"/>
    <x v="1"/>
    <x v="1"/>
    <x v="2"/>
    <x v="2"/>
    <x v="0"/>
    <x v="3"/>
    <x v="2"/>
    <s v="Muslim"/>
    <x v="8"/>
    <n v="0"/>
    <s v="Correctly Done"/>
    <s v="-"/>
    <s v="-"/>
    <s v="0.1.12 (60)"/>
    <x v="1"/>
    <x v="0"/>
    <x v="7"/>
    <n v="0.95700934579439256"/>
    <n v="0.97523809523809524"/>
    <n v="1.0666666666666667"/>
    <n v="0.73680082449963535"/>
    <n v="1.024"/>
    <n v="0.78592087946627776"/>
    <n v="0.75448404428762661"/>
    <n v="78.705083000000002"/>
  </r>
  <r>
    <s v="6a1Rqg3j8RqdSUaeowmK"/>
    <s v="2025-07-31 11:20:17.537717"/>
    <x v="1"/>
    <s v="(10.4557507, 78.70509)"/>
    <s v="FP44+82G,,Annavasal,622101,Tamil Nadu,India."/>
    <s v="https://firebasestorage.googleapis.com/v0/b/mindbrink-survey-production.appspot.com/o/audioFiles%2FAtznECuQc6klLPsRR6u2%2Fe5risFoEPidDckOLperfsZqxzae2%2F2025-07-31%2011%3A20%3A12.813321.m4a?alt=media&amp;token=f8d757b0-8081-4f03-8cca-76029b85087f"/>
    <n v="226"/>
    <s v="false"/>
    <x v="1"/>
    <s v="+918508766594"/>
    <x v="0"/>
    <s v="ILLUPUR"/>
    <x v="1"/>
    <s v="அப்துல் ரகுமான்"/>
    <x v="0"/>
    <n v="6382108585"/>
    <x v="1"/>
    <s v="மாணவர்/ Student"/>
    <s v="10,000 - 25,000"/>
    <x v="0"/>
    <x v="0"/>
    <x v="0"/>
    <x v="0"/>
    <s v="திமுக / DMK"/>
    <x v="0"/>
    <x v="0"/>
    <x v="0"/>
    <x v="0"/>
    <x v="0"/>
    <x v="2"/>
    <x v="0"/>
    <x v="3"/>
    <x v="2"/>
    <s v="Muslim"/>
    <x v="8"/>
    <n v="0"/>
    <s v="Correctly Done"/>
    <s v="-"/>
    <s v="-"/>
    <s v="0.1.12 (60)"/>
    <x v="1"/>
    <x v="0"/>
    <x v="7"/>
    <n v="0.95700934579439256"/>
    <n v="0.97523809523809524"/>
    <n v="1.0666666666666667"/>
    <n v="0.73680082449963535"/>
    <n v="1.024"/>
    <n v="0.78592087946627776"/>
    <n v="0.75448404428762661"/>
    <n v="78.705089999999998"/>
  </r>
  <r>
    <s v="hP7G97doq4NNUFmYZViD"/>
    <s v="2025-07-31 11:27:42.131622"/>
    <x v="1"/>
    <s v="(10.4127903, 78.6616347)"/>
    <s v="CM76+959,,Kudumiyamalai,622104,Tamil Nadu,India."/>
    <s v="https://firebasestorage.googleapis.com/v0/b/mindbrink-survey-production.appspot.com/o/audioFiles%2FAtznECuQc6klLPsRR6u2%2F2ukCmICpvKWhqTT6dgmjG6nFGjc2%2F2025-07-31%2011%3A27%3A35.729760.m4a?alt=media&amp;token=a96fce76-6836-4274-9d93-bf956af64d13"/>
    <n v="264"/>
    <s v="false"/>
    <x v="2"/>
    <s v="+919698565662"/>
    <x v="0"/>
    <s v="ILLUPUR"/>
    <x v="5"/>
    <s v="Periyasamy"/>
    <x v="0"/>
    <n v="6384503095"/>
    <x v="3"/>
    <s v="விவசாயி/ Farmer"/>
    <s v="10,000க்கும் குறைவானது/Less than 10,000"/>
    <x v="0"/>
    <x v="1"/>
    <x v="0"/>
    <x v="0"/>
    <s v="அதிமுக / AIADMK"/>
    <x v="2"/>
    <x v="3"/>
    <x v="1"/>
    <x v="3"/>
    <x v="2"/>
    <x v="0"/>
    <x v="3"/>
    <x v="0"/>
    <x v="0"/>
    <s v="SC"/>
    <x v="3"/>
    <n v="0"/>
    <s v="Correctly Done"/>
    <s v="-"/>
    <s v="-"/>
    <s v="0.1.12 (60)"/>
    <x v="1"/>
    <x v="0"/>
    <x v="3"/>
    <n v="0.95700934579439256"/>
    <n v="1.0308724832214764"/>
    <n v="0.86292134831460676"/>
    <n v="0.73680082449963535"/>
    <n v="1.28"/>
    <n v="0.63580116091653927"/>
    <n v="0.94310505535953326"/>
    <n v="78.661634699999993"/>
  </r>
  <r>
    <s v="j0IrKEodSytZslYjWGOL"/>
    <s v="2025-07-31 11:33:02.640321"/>
    <x v="1"/>
    <s v="(10.4149832, 78.6611959)"/>
    <s v="CM86+6HH,,Kudumiyamalai,622104,Tamil Nadu,India."/>
    <s v="https://firebasestorage.googleapis.com/v0/b/mindbrink-survey-production.appspot.com/o/audioFiles%2FAtznECuQc6klLPsRR6u2%2F2ukCmICpvKWhqTT6dgmjG6nFGjc2%2F2025-07-31%2011%3A32%3A54.503789.m4a?alt=media&amp;token=2f4e4978-3498-4635-bc18-c270f8f9243b"/>
    <n v="192"/>
    <s v="false"/>
    <x v="2"/>
    <s v="+919698565662"/>
    <x v="0"/>
    <s v="ILLUPUR"/>
    <x v="5"/>
    <s v="R.Sekar"/>
    <x v="0"/>
    <n v="9443488965"/>
    <x v="2"/>
    <s v="பணியாளர்/ Employee"/>
    <s v="10,000 - 25,000"/>
    <x v="0"/>
    <x v="0"/>
    <x v="0"/>
    <x v="0"/>
    <s v="திமுக / DMK"/>
    <x v="0"/>
    <x v="0"/>
    <x v="0"/>
    <x v="0"/>
    <x v="0"/>
    <x v="1"/>
    <x v="1"/>
    <x v="0"/>
    <x v="1"/>
    <s v="OBC"/>
    <x v="14"/>
    <n v="0"/>
    <s v="Not Asking All The Questions"/>
    <s v="-"/>
    <s v="-"/>
    <s v="0.1.12 (60)"/>
    <x v="1"/>
    <x v="0"/>
    <x v="8"/>
    <n v="0.95700934579439256"/>
    <n v="0.8797250859106529"/>
    <n v="0.79503105590062106"/>
    <n v="0.73680082449963535"/>
    <n v="1.0666666666666667"/>
    <n v="0.58577953749039324"/>
    <n v="0.78592087946627776"/>
    <n v="78.661195899999996"/>
  </r>
  <r>
    <s v="99ZrHHU9dQc5rkMzd3y3"/>
    <s v="2025-07-31 11:36:00.410705"/>
    <x v="1"/>
    <s v="(10.4151521, 78.661297)"/>
    <s v="CM86+6HH,,Kudumiyamalai,622104,Tamil Nadu,India."/>
    <s v="https://firebasestorage.googleapis.com/v0/b/mindbrink-survey-production.appspot.com/o/audioFiles%2FAtznECuQc6klLPsRR6u2%2F2ukCmICpvKWhqTT6dgmjG6nFGjc2%2F2025-07-31%2011%3A35%3A57.400217.m4a?alt=media&amp;token=f8eda38d-84ec-40ce-82fc-6609b9c25538"/>
    <n v="93"/>
    <s v="false"/>
    <x v="2"/>
    <s v="+919698565662"/>
    <x v="0"/>
    <s v="ILLUPUR"/>
    <x v="5"/>
    <s v="S.Ramadevi"/>
    <x v="1"/>
    <n v="9688826276"/>
    <x v="2"/>
    <s v="இல்லத்தரசி/ Housewife"/>
    <s v="10,000 - 25,000"/>
    <x v="0"/>
    <x v="0"/>
    <x v="0"/>
    <x v="0"/>
    <s v="திமுக / DMK"/>
    <x v="0"/>
    <x v="0"/>
    <x v="0"/>
    <x v="0"/>
    <x v="0"/>
    <x v="1"/>
    <x v="1"/>
    <x v="0"/>
    <x v="2"/>
    <s v="OBC"/>
    <x v="14"/>
    <s v="empty audio "/>
    <s v="Fake Audio/Empty Audio"/>
    <s v="-"/>
    <s v="-"/>
    <s v="0.1.12 (60)"/>
    <x v="0"/>
    <x v="1"/>
    <x v="8"/>
    <n v="1.047034764826176"/>
    <n v="0.8797250859106529"/>
    <n v="0.98461538461538467"/>
    <n v="0.73680082449963535"/>
    <n v="1.0666666666666667"/>
    <n v="0.72546542719964102"/>
    <n v="0.78592087946627776"/>
    <n v="78.661297000000005"/>
  </r>
  <r>
    <s v="T1luNgswdN17jdz0STFe"/>
    <s v="2025-07-31 11:36:55.847181"/>
    <x v="1"/>
    <s v="(10.4557812, 78.7050551)"/>
    <s v="FP44+82G,,Annavasal,622101,Tamil Nadu,India."/>
    <s v="https://firebasestorage.googleapis.com/v0/b/mindbrink-survey-production.appspot.com/o/audioFiles%2FAtznECuQc6klLPsRR6u2%2Fe5risFoEPidDckOLperfsZqxzae2%2F2025-07-31%2011%3A36%3A50.733421.m4a?alt=media&amp;token=28e7b733-a0be-4425-b095-94888276e84a"/>
    <n v="250"/>
    <s v="false"/>
    <x v="1"/>
    <s v="+918508766594"/>
    <x v="0"/>
    <s v="ILLUPUR"/>
    <x v="1"/>
    <s v="முகம்மது ஆசிக்"/>
    <x v="0"/>
    <n v="8675072373"/>
    <x v="1"/>
    <s v="சொந்த தொழில் / சுயதொழில் செய்பவர்/ Self Employed/Business"/>
    <s v="10,000 - 25,000"/>
    <x v="2"/>
    <x v="0"/>
    <x v="0"/>
    <x v="5"/>
    <s v="திமுக / DMK"/>
    <x v="0"/>
    <x v="0"/>
    <x v="1"/>
    <x v="1"/>
    <x v="2"/>
    <x v="2"/>
    <x v="2"/>
    <x v="5"/>
    <x v="2"/>
    <s v="BC"/>
    <x v="8"/>
    <n v="0"/>
    <s v="Correctly Done"/>
    <s v="-"/>
    <s v="-"/>
    <s v="0.1.12 (60)"/>
    <x v="1"/>
    <x v="0"/>
    <x v="7"/>
    <n v="0.95700934579439256"/>
    <n v="0.97523809523809524"/>
    <n v="1.0666666666666667"/>
    <n v="0.73680082449963535"/>
    <n v="1.024"/>
    <n v="0.78592087946627776"/>
    <n v="0.75448404428762661"/>
    <n v="78.705055099999996"/>
  </r>
  <r>
    <s v="ZRKZHQA1FZRdxyHwMk6o"/>
    <s v="2025-07-31 11:41:17.191475"/>
    <x v="1"/>
    <s v="(10.4140805, 78.6613384)"/>
    <s v="CM76+J69,,Kudumiyamalai,622104,Tamil Nadu,India."/>
    <s v="https://firebasestorage.googleapis.com/v0/b/mindbrink-survey-production.appspot.com/o/audioFiles%2FAtznECuQc6klLPsRR6u2%2F2ukCmICpvKWhqTT6dgmjG6nFGjc2%2F2025-07-31%2011%3A41%3A12.355175.m4a?alt=media&amp;token=7a1fae69-7f67-4e86-af15-024b3e35bd3a"/>
    <n v="189"/>
    <s v="false"/>
    <x v="2"/>
    <s v="+919698565662"/>
    <x v="0"/>
    <s v="ILLUPUR"/>
    <x v="5"/>
    <s v="Pubarani"/>
    <x v="1"/>
    <n v="7825018464"/>
    <x v="3"/>
    <s v="இல்லத்தரசி/ Housewife"/>
    <s v="10,000க்கும் குறைவானது/Less than 10,000"/>
    <x v="1"/>
    <x v="2"/>
    <x v="1"/>
    <x v="0"/>
    <s v="அதிமுக / AIADMK"/>
    <x v="2"/>
    <x v="3"/>
    <x v="1"/>
    <x v="1"/>
    <x v="0"/>
    <x v="1"/>
    <x v="3"/>
    <x v="0"/>
    <x v="0"/>
    <s v="BC"/>
    <x v="7"/>
    <n v="0"/>
    <s v="Correctly Done"/>
    <s v="-"/>
    <s v="-"/>
    <s v="0.1.12 (60)"/>
    <x v="1"/>
    <x v="0"/>
    <x v="6"/>
    <n v="1.047034764826176"/>
    <n v="1.0308724832214764"/>
    <n v="1.28"/>
    <n v="1.3119425242027003"/>
    <n v="1.2358620689655173"/>
    <n v="1.6792864309794564"/>
    <n v="1.6213800023249925"/>
    <n v="78.661338400000005"/>
  </r>
  <r>
    <s v="WjbXoetfplq9bBpTzqgA"/>
    <s v="2025-07-31 11:41:55.860963"/>
    <x v="1"/>
    <s v="(10.4557562, 78.7050501)"/>
    <s v="FP44+82G,,Annavasal,622101,Tamil Nadu,India."/>
    <s v="https://firebasestorage.googleapis.com/v0/b/mindbrink-survey-production.appspot.com/o/audioFiles%2FAtznECuQc6klLPsRR6u2%2Fe5risFoEPidDckOLperfsZqxzae2%2F2025-07-31%2011%3A41%3A51.449339.m4a?alt=media&amp;token=17c5670f-78d4-49c9-9ec1-59c99209277b"/>
    <n v="246"/>
    <s v="false"/>
    <x v="1"/>
    <s v="+918508766594"/>
    <x v="0"/>
    <s v="ILLUPUR"/>
    <x v="1"/>
    <s v="சீனிவாசன்"/>
    <x v="0"/>
    <n v="9384493452"/>
    <x v="3"/>
    <s v="விவசாயி/ Farmer"/>
    <s v="10,000 - 25,000"/>
    <x v="2"/>
    <x v="0"/>
    <x v="0"/>
    <x v="0"/>
    <s v="இந்திய தேசிய காங்கிரஸ் / INC"/>
    <x v="5"/>
    <x v="1"/>
    <x v="0"/>
    <x v="0"/>
    <x v="1"/>
    <x v="2"/>
    <x v="0"/>
    <x v="5"/>
    <x v="0"/>
    <s v="SC"/>
    <x v="5"/>
    <n v="0"/>
    <s v="Correctly Done"/>
    <s v="-"/>
    <s v="-"/>
    <s v="0.1.12 (60)"/>
    <x v="1"/>
    <x v="0"/>
    <x v="5"/>
    <n v="0.95700934579439256"/>
    <n v="1.0308724832214764"/>
    <n v="0.86292134831460676"/>
    <n v="0.73680082449963535"/>
    <n v="0.99902439024390244"/>
    <n v="0.63580116091653927"/>
    <n v="0.73608199442695277"/>
    <n v="78.705050099999994"/>
  </r>
  <r>
    <s v="DypD8JOVDpGNZCGwGCWF"/>
    <s v="2025-07-31 11:44:21.800996"/>
    <x v="1"/>
    <s v="(10.4142734, 78.6614817)"/>
    <s v="CM76+J69,,Kudumiyamalai,622104,Tamil Nadu,India."/>
    <s v="https://firebasestorage.googleapis.com/v0/b/mindbrink-survey-production.appspot.com/o/audioFiles%2FAtznECuQc6klLPsRR6u2%2F2ukCmICpvKWhqTT6dgmjG6nFGjc2%2F2025-07-31%2011%3A44%3A18.254434.m4a?alt=media&amp;token=b8887410-f288-4688-8321-c0fddb2069a4"/>
    <n v="121"/>
    <s v="false"/>
    <x v="2"/>
    <s v="+919698565662"/>
    <x v="0"/>
    <s v="ILLUPUR"/>
    <x v="5"/>
    <s v="Marikannu"/>
    <x v="1"/>
    <n v="8489081192"/>
    <x v="2"/>
    <s v="இல்லத்தரசி/ Housewife"/>
    <s v="10,000க்கும் குறைவானது/Less than 10,000"/>
    <x v="1"/>
    <x v="1"/>
    <x v="2"/>
    <x v="1"/>
    <s v="அதிமுக / AIADMK"/>
    <x v="2"/>
    <x v="3"/>
    <x v="0"/>
    <x v="0"/>
    <x v="1"/>
    <x v="0"/>
    <x v="2"/>
    <x v="0"/>
    <x v="0"/>
    <s v="BC"/>
    <x v="7"/>
    <s v="surveyor asking first two questions only "/>
    <s v="Fake Audio/Empty Audio"/>
    <s v="-"/>
    <s v="-"/>
    <s v="0.1.12 (60)"/>
    <x v="0"/>
    <x v="1"/>
    <x v="6"/>
    <n v="1.047034764826176"/>
    <n v="0.8797250859106529"/>
    <n v="0.98461538461538467"/>
    <n v="1"/>
    <n v="1.2358620689655173"/>
    <n v="0.98461538461538467"/>
    <n v="1.2358620689655173"/>
    <n v="78.661481699999996"/>
  </r>
  <r>
    <s v="yJxCHpruHIo3Z7ks1pFq"/>
    <s v="2025-07-31 11:47:44.795498"/>
    <x v="1"/>
    <s v="(10.4140376, 78.6612648)"/>
    <s v="CM76+J69,,Kudumiyamalai,622104,Tamil Nadu,India."/>
    <s v="https://firebasestorage.googleapis.com/v0/b/mindbrink-survey-production.appspot.com/o/audioFiles%2FAtznECuQc6klLPsRR6u2%2F2ukCmICpvKWhqTT6dgmjG6nFGjc2%2F2025-07-31%2011%3A47%3A41.237147.m4a?alt=media&amp;token=94dde514-3e11-4f88-9fad-6c096ef793a9"/>
    <n v="89"/>
    <s v="false"/>
    <x v="2"/>
    <s v="+919698565662"/>
    <x v="0"/>
    <s v="ILLUPUR"/>
    <x v="5"/>
    <s v="Deivanai"/>
    <x v="1"/>
    <n v="9514560831"/>
    <x v="2"/>
    <s v="இல்லத்தரசி/ Housewife"/>
    <s v="10,000க்கும் குறைவானது/Less than 10,000"/>
    <x v="0"/>
    <x v="0"/>
    <x v="0"/>
    <x v="0"/>
    <s v="திமுக / DMK"/>
    <x v="0"/>
    <x v="0"/>
    <x v="0"/>
    <x v="0"/>
    <x v="0"/>
    <x v="1"/>
    <x v="1"/>
    <x v="0"/>
    <x v="1"/>
    <s v="BC"/>
    <x v="7"/>
    <n v="0"/>
    <s v="Not Asking All The Questions"/>
    <s v="-"/>
    <s v="-"/>
    <s v="0.1.12 (60)"/>
    <x v="1"/>
    <x v="1"/>
    <x v="6"/>
    <n v="1.047034764826176"/>
    <n v="0.8797250859106529"/>
    <n v="0.98461538461538467"/>
    <n v="0.73680082449963535"/>
    <n v="1.2358620689655173"/>
    <n v="0.72546542719964102"/>
    <n v="0.91058419138161839"/>
    <n v="78.661264799999998"/>
  </r>
  <r>
    <s v="0ucC2BIAiNzc2dNOoVkR"/>
    <s v="2025-07-31 11:49:35.682915"/>
    <x v="1"/>
    <s v="(10.4557503, 78.7050881)"/>
    <s v="FP44+82G,,Annavasal,622101,Tamil Nadu,India."/>
    <s v="https://firebasestorage.googleapis.com/v0/b/mindbrink-survey-production.appspot.com/o/audioFiles%2FAtznECuQc6klLPsRR6u2%2Fe5risFoEPidDckOLperfsZqxzae2%2F2025-07-31%2011%3A49%3A30.126787.m4a?alt=media&amp;token=3b5577a6-5869-4459-8c0f-0375b79d5603"/>
    <n v="265"/>
    <s v="false"/>
    <x v="1"/>
    <s v="+918508766594"/>
    <x v="0"/>
    <s v="ILLUPUR"/>
    <x v="1"/>
    <s v="கிருஷ்ணன்"/>
    <x v="0"/>
    <s v="No Number"/>
    <x v="3"/>
    <s v="சொந்த தொழில் / சுயதொழில் செய்பவர்/ Self Employed/Business"/>
    <s v="10,000 - 25,000"/>
    <x v="1"/>
    <x v="0"/>
    <x v="1"/>
    <x v="1"/>
    <s v="அதிமுக / AIADMK"/>
    <x v="2"/>
    <x v="2"/>
    <x v="0"/>
    <x v="0"/>
    <x v="0"/>
    <x v="1"/>
    <x v="0"/>
    <x v="4"/>
    <x v="0"/>
    <s v="OBC"/>
    <x v="15"/>
    <n v="0"/>
    <s v="Correctly Done"/>
    <s v="-"/>
    <s v="-"/>
    <s v="0.1.12 (60)"/>
    <x v="1"/>
    <x v="0"/>
    <x v="2"/>
    <n v="0.95700934579439256"/>
    <n v="1.0308724832214764"/>
    <n v="0.86292134831460676"/>
    <n v="1.3119425242027003"/>
    <n v="0.14422535211267606"/>
    <n v="1.1321032118962628"/>
    <n v="0.1892153725047275"/>
    <n v="78.705088099999998"/>
  </r>
  <r>
    <s v="RtHf60Y9eAmvwpX9bIqt"/>
    <s v="2025-07-31 11:51:10.734939"/>
    <x v="1"/>
    <s v="(10.413926, 78.6626696)"/>
    <s v="Pudukottai - Manapparai Road,,Kudumiyamalai,622104,Tamil Nadu,India."/>
    <s v="https://firebasestorage.googleapis.com/v0/b/mindbrink-survey-production.appspot.com/o/audioFiles%2FAtznECuQc6klLPsRR6u2%2F2ukCmICpvKWhqTT6dgmjG6nFGjc2%2F2025-07-31%2011%3A51%3A07.084608.m4a?alt=media&amp;token=83b01f36-06ed-41fd-b6eb-d2148c5b1cad"/>
    <n v="112"/>
    <s v="false"/>
    <x v="2"/>
    <s v="+919698565662"/>
    <x v="0"/>
    <s v="ILLUPUR"/>
    <x v="5"/>
    <s v="Kalingasen"/>
    <x v="0"/>
    <n v="9786518127"/>
    <x v="3"/>
    <s v="சொந்த தொழில் / சுயதொழில் செய்பவர்/ Self Employed/Business"/>
    <s v="10,000க்கும் குறைவானது/Less than 10,000"/>
    <x v="2"/>
    <x v="1"/>
    <x v="1"/>
    <x v="1"/>
    <s v="அதிமுக / AIADMK"/>
    <x v="2"/>
    <x v="3"/>
    <x v="0"/>
    <x v="0"/>
    <x v="1"/>
    <x v="0"/>
    <x v="2"/>
    <x v="0"/>
    <x v="1"/>
    <s v="BC"/>
    <x v="7"/>
    <s v="surveyor asking first two questions only "/>
    <s v="Not Asking All The Questions"/>
    <s v="-"/>
    <s v="-"/>
    <s v="0.1.12 (60)"/>
    <x v="1"/>
    <x v="1"/>
    <x v="6"/>
    <n v="0.95700934579439256"/>
    <n v="1.0308724832214764"/>
    <n v="0.86292134831460676"/>
    <n v="1.3119425242027003"/>
    <n v="1.2358620689655173"/>
    <n v="1.1321032118962628"/>
    <n v="1.6213800023249925"/>
    <n v="78.662669600000001"/>
  </r>
  <r>
    <s v="5xqt6Zzh33uxIz76NpHq"/>
    <s v="2025-07-31 11:56:07.640150"/>
    <x v="1"/>
    <s v="(10.4564413, 78.7044716)"/>
    <s v="FP43+MRX,,Annavasal,622101,Tamil Nadu,India."/>
    <s v="https://firebasestorage.googleapis.com/v0/b/mindbrink-survey-production.appspot.com/o/audioFiles%2FAtznECuQc6klLPsRR6u2%2Fe5risFoEPidDckOLperfsZqxzae2%2F2025-07-31%2011%3A56%3A02.713735.m4a?alt=media&amp;token=3fef27ca-553c-42d7-b302-23c2549cb1b4"/>
    <n v="270"/>
    <s v="false"/>
    <x v="1"/>
    <s v="+918508766594"/>
    <x v="0"/>
    <s v="ILLUPUR"/>
    <x v="1"/>
    <s v="சின்னம்மாள்"/>
    <x v="1"/>
    <n v="7825973595"/>
    <x v="0"/>
    <s v="இல்லத்தரசி/ Housewife"/>
    <s v="10,000 - 25,000"/>
    <x v="1"/>
    <x v="1"/>
    <x v="1"/>
    <x v="2"/>
    <s v="தமிழக வெற்றி கழகம் / TVK"/>
    <x v="3"/>
    <x v="0"/>
    <x v="1"/>
    <x v="1"/>
    <x v="1"/>
    <x v="0"/>
    <x v="0"/>
    <x v="0"/>
    <x v="0"/>
    <s v="General"/>
    <x v="16"/>
    <n v="0"/>
    <s v="Correctly Done"/>
    <s v="-"/>
    <s v="-"/>
    <s v="0.1.12 (60)"/>
    <x v="1"/>
    <x v="0"/>
    <x v="2"/>
    <n v="1.047034764826176"/>
    <n v="1.0951871657754011"/>
    <n v="1.107027027027027"/>
    <n v="1.3119425242027003"/>
    <n v="0.14422535211267606"/>
    <n v="1.4523558321984489"/>
    <n v="0.1892153725047275"/>
    <n v="78.704471600000005"/>
  </r>
  <r>
    <s v="gGmTtw0LNeciPOrr2Z2y"/>
    <s v="2025-07-31 11:58:23.749571"/>
    <x v="1"/>
    <s v="(10.4112259, 78.6638583)"/>
    <s v="CM68+R3J,,Kudumiyamalai,622104,Tamil Nadu,India."/>
    <s v="https://firebasestorage.googleapis.com/v0/b/mindbrink-survey-production.appspot.com/o/audioFiles%2FAtznECuQc6klLPsRR6u2%2F2ukCmICpvKWhqTT6dgmjG6nFGjc2%2F2025-07-31%2011%3A58%3A18.146512.m4a?alt=media&amp;token=def0b0d3-383f-4b02-900c-eeb1701db445"/>
    <n v="225"/>
    <s v="false"/>
    <x v="2"/>
    <s v="+919698565662"/>
    <x v="0"/>
    <s v="ILLUPUR"/>
    <x v="5"/>
    <s v="vasantha"/>
    <x v="1"/>
    <n v="6379686026"/>
    <x v="0"/>
    <s v="இல்லத்தரசி/ Housewife"/>
    <s v="10,000க்கும் குறைவானது/Less than 10,000"/>
    <x v="2"/>
    <x v="1"/>
    <x v="2"/>
    <x v="2"/>
    <s v="திமுக / DMK"/>
    <x v="0"/>
    <x v="0"/>
    <x v="1"/>
    <x v="1"/>
    <x v="2"/>
    <x v="2"/>
    <x v="3"/>
    <x v="0"/>
    <x v="4"/>
    <s v="BC"/>
    <x v="14"/>
    <n v="0"/>
    <s v="Correctly Done"/>
    <s v="-"/>
    <s v="-"/>
    <s v="0.1.12 (60)"/>
    <x v="1"/>
    <x v="0"/>
    <x v="8"/>
    <n v="1.047034764826176"/>
    <n v="1.0951871657754011"/>
    <n v="1.107027027027027"/>
    <n v="1"/>
    <n v="1.0666666666666667"/>
    <n v="1.107027027027027"/>
    <n v="1.0666666666666667"/>
    <n v="78.663858300000001"/>
  </r>
  <r>
    <s v="peBZosCHNSqG3KLBKYvr"/>
    <s v="2025-07-31 12:01:42.914078"/>
    <x v="1"/>
    <s v="(10.4559999, 78.7047606)"/>
    <s v="FP44+836,,Annavasal,622101,Tamil Nadu,India."/>
    <s v="https://firebasestorage.googleapis.com/v0/b/mindbrink-survey-production.appspot.com/o/audioFiles%2FAtznECuQc6klLPsRR6u2%2Fe5risFoEPidDckOLperfsZqxzae2%2F2025-07-31%2012%3A01%3A37.640419.m4a?alt=media&amp;token=e11375f1-072a-4f08-92af-873eabf1b6cd"/>
    <n v="206"/>
    <s v="false"/>
    <x v="1"/>
    <s v="+918508766594"/>
    <x v="0"/>
    <s v="ILLUPUR"/>
    <x v="1"/>
    <s v="ஜோதி "/>
    <x v="1"/>
    <n v="8489743837"/>
    <x v="0"/>
    <s v="இல்லத்தரசி/ Housewife"/>
    <s v="10,000 - 25,000"/>
    <x v="2"/>
    <x v="1"/>
    <x v="1"/>
    <x v="2"/>
    <s v="தமிழக வெற்றி கழகம் / TVK"/>
    <x v="3"/>
    <x v="0"/>
    <x v="1"/>
    <x v="1"/>
    <x v="1"/>
    <x v="0"/>
    <x v="2"/>
    <x v="2"/>
    <x v="2"/>
    <s v="General"/>
    <x v="16"/>
    <n v="0"/>
    <s v="Correctly Done"/>
    <s v="-"/>
    <s v="-"/>
    <s v="0.1.12 (60)"/>
    <x v="1"/>
    <x v="0"/>
    <x v="2"/>
    <n v="1.047034764826176"/>
    <n v="1.0951871657754011"/>
    <n v="1.107027027027027"/>
    <n v="1.3119425242027003"/>
    <n v="0.14422535211267606"/>
    <n v="1.4523558321984489"/>
    <n v="0.1892153725047275"/>
    <n v="78.7047606"/>
  </r>
  <r>
    <s v="iZkVnvdVESGZzLFapHzZ"/>
    <s v="2025-07-31 12:02:03.858134"/>
    <x v="1"/>
    <s v="(10.4117986, 78.66373)"/>
    <s v="CM68+R3J,,Kudumiyamalai,622104,Tamil Nadu,India."/>
    <s v="https://firebasestorage.googleapis.com/v0/b/mindbrink-survey-production.appspot.com/o/audioFiles%2FAtznECuQc6klLPsRR6u2%2F2ukCmICpvKWhqTT6dgmjG6nFGjc2%2F2025-07-31%2012%3A02%3A00.545967.m4a?alt=media&amp;token=07dc2432-1808-454e-a12e-45bd8c4e8792"/>
    <n v="115"/>
    <s v="false"/>
    <x v="2"/>
    <s v="+919698565662"/>
    <x v="0"/>
    <s v="ILLUPUR"/>
    <x v="5"/>
    <s v="Govindasamy"/>
    <x v="0"/>
    <n v="9655474614"/>
    <x v="3"/>
    <s v="விவசாயி/ Farmer"/>
    <s v="10,000 - 25,000"/>
    <x v="2"/>
    <x v="1"/>
    <x v="1"/>
    <x v="2"/>
    <s v="அதிமுக / AIADMK"/>
    <x v="3"/>
    <x v="1"/>
    <x v="1"/>
    <x v="1"/>
    <x v="2"/>
    <x v="2"/>
    <x v="2"/>
    <x v="0"/>
    <x v="4"/>
    <s v="BC"/>
    <x v="14"/>
    <n v="0"/>
    <s v="Fake Audio/Empty Audio"/>
    <s v="-"/>
    <s v="-"/>
    <s v="0.1.12 (60)"/>
    <x v="0"/>
    <x v="1"/>
    <x v="8"/>
    <n v="0.95700934579439256"/>
    <n v="1.0308724832214764"/>
    <n v="0.86292134831460676"/>
    <n v="1.3119425242027003"/>
    <n v="1.0666666666666667"/>
    <n v="1.1321032118962628"/>
    <n v="1.399405359149547"/>
    <n v="78.663730000000001"/>
  </r>
  <r>
    <s v="lwdKkhaXYzudTNNxznZO"/>
    <s v="2025-07-31 12:11:28.302699"/>
    <x v="1"/>
    <s v="(10.4126633, 78.6616787)"/>
    <s v="Kudumiyamalai,,Kudumiyamalai,622104,Tamil Nadu,India."/>
    <s v="https://firebasestorage.googleapis.com/v0/b/mindbrink-survey-production.appspot.com/o/audioFiles%2FAtznECuQc6klLPsRR6u2%2F2ukCmICpvKWhqTT6dgmjG6nFGjc2%2F2025-07-31%2012%3A11%3A21.370367.m4a?alt=media&amp;token=db1019b7-3c84-49d9-923b-98e35d77dee0"/>
    <n v="274"/>
    <s v="false"/>
    <x v="2"/>
    <s v="+919698565662"/>
    <x v="0"/>
    <s v="ILLUPUR"/>
    <x v="5"/>
    <s v="6385107834"/>
    <x v="1"/>
    <n v="6385107834"/>
    <x v="2"/>
    <s v="இல்லத்தரசி/ Housewife"/>
    <s v="10,000க்கும் குறைவானது/Less than 10,000"/>
    <x v="2"/>
    <x v="2"/>
    <x v="2"/>
    <x v="2"/>
    <s v="அதிமுக / AIADMK"/>
    <x v="3"/>
    <x v="1"/>
    <x v="1"/>
    <x v="1"/>
    <x v="1"/>
    <x v="0"/>
    <x v="2"/>
    <x v="0"/>
    <x v="1"/>
    <s v="BC"/>
    <x v="7"/>
    <n v="0"/>
    <s v="Not Doing It Properly"/>
    <s v="-"/>
    <s v="-"/>
    <s v="0.1.12 (60)"/>
    <x v="1"/>
    <x v="0"/>
    <x v="6"/>
    <n v="1.047034764826176"/>
    <n v="0.8797250859106529"/>
    <n v="0.98461538461538467"/>
    <n v="1"/>
    <n v="1.2358620689655173"/>
    <n v="0.98461538461538467"/>
    <n v="1.2358620689655173"/>
    <n v="78.661678699999996"/>
  </r>
  <r>
    <s v="s5QhZOc9bClBQwVqegli"/>
    <s v="2025-07-31 12:26:03.844985"/>
    <x v="1"/>
    <s v="(10.4138537, 78.6639229)"/>
    <s v="CM77+FQ8,,Illupur,622104,Tamil Nadu,India."/>
    <s v="https://firebasestorage.googleapis.com/v0/b/mindbrink-survey-production.appspot.com/o/audioFiles%2FAtznECuQc6klLPsRR6u2%2F2ukCmICpvKWhqTT6dgmjG6nFGjc2%2F2025-07-31%2012%3A25%3A59.298188.m4a?alt=media&amp;token=18327583-6bb7-4347-a3fb-3a10972c9127"/>
    <n v="167"/>
    <s v="false"/>
    <x v="2"/>
    <s v="+919698565662"/>
    <x v="0"/>
    <s v="ILLUPUR"/>
    <x v="5"/>
    <s v="Vellaisamy"/>
    <x v="0"/>
    <n v="9787167694"/>
    <x v="2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0"/>
    <x v="0"/>
    <x v="0"/>
    <x v="1"/>
    <x v="0"/>
    <x v="1"/>
    <x v="0"/>
    <x v="0"/>
    <s v="BC"/>
    <x v="1"/>
    <n v="0"/>
    <s v="Not Asking All The Questions"/>
    <s v="-"/>
    <s v="-"/>
    <s v="0.1.12 (60)"/>
    <x v="1"/>
    <x v="1"/>
    <x v="1"/>
    <n v="0.95700934579439256"/>
    <n v="0.8797250859106529"/>
    <n v="0.79503105590062106"/>
    <n v="0.73680082449963535"/>
    <n v="1.3479183673469388"/>
    <n v="0.58577953749039324"/>
    <n v="0.99314736441942686"/>
    <n v="78.663922900000003"/>
  </r>
  <r>
    <s v="YgdS2uqAxqme4GLxIVco"/>
    <s v="2025-07-31 12:30:02.268182"/>
    <x v="1"/>
    <s v="(10.4136401, 78.6638611)"/>
    <s v="-"/>
    <s v="https://firebasestorage.googleapis.com/v0/b/mindbrink-survey-production.appspot.com/o/audioFiles%2FAtznECuQc6klLPsRR6u2%2F2ukCmICpvKWhqTT6dgmjG6nFGjc2%2F2025-07-31%2012%3A29%3A58.585006.m4a?alt=media&amp;token=948c5246-12c2-4dba-8b3f-abf8e40cef51"/>
    <n v="115"/>
    <s v="false"/>
    <x v="2"/>
    <s v="+919698565662"/>
    <x v="0"/>
    <s v="ILLUPUR"/>
    <x v="5"/>
    <s v="Vijay"/>
    <x v="0"/>
    <n v="9360147834"/>
    <x v="1"/>
    <s v="மாணவர்/ Student"/>
    <s v="10,000க்கும் குறைவானது/Less than 10,000"/>
    <x v="1"/>
    <x v="1"/>
    <x v="3"/>
    <x v="2"/>
    <s v="தமிழக வெற்றி கழகம் / TVK"/>
    <x v="3"/>
    <x v="0"/>
    <x v="1"/>
    <x v="1"/>
    <x v="2"/>
    <x v="2"/>
    <x v="3"/>
    <x v="0"/>
    <x v="2"/>
    <s v="BC"/>
    <x v="1"/>
    <n v="0"/>
    <s v="Not Asking All The Questions"/>
    <s v="-"/>
    <s v="-"/>
    <s v="0.1.12 (60)"/>
    <x v="1"/>
    <x v="1"/>
    <x v="1"/>
    <n v="0.95700934579439256"/>
    <n v="0.97523809523809524"/>
    <n v="1.0666666666666667"/>
    <n v="1"/>
    <n v="1.3479183673469388"/>
    <n v="1.0666666666666667"/>
    <n v="1.3479183673469388"/>
    <n v="78.663861100000005"/>
  </r>
  <r>
    <s v="vngmGT6wtz3y245u27iX"/>
    <s v="2025-07-31 12:54:02.522546"/>
    <x v="1"/>
    <s v="(10.4140833, 78.6614676)"/>
    <s v="CM76+J69,,Kudumiyamalai,622104,Tamil Nadu,India."/>
    <s v="https://firebasestorage.googleapis.com/v0/b/mindbrink-survey-production.appspot.com/o/audioFiles%2FAtznECuQc6klLPsRR6u2%2FfYiv0HvGk4VbFlXYwsKbSZ6fwXI2%2F2025-07-31%2012%3A53%3A58.664428.m4a?alt=media&amp;token=975e795a-f41a-4e55-ac3d-f6e9588e9e35"/>
    <n v="116"/>
    <s v="false"/>
    <x v="3"/>
    <s v="+919443892814"/>
    <x v="0"/>
    <s v="ILLUPUR"/>
    <x v="5"/>
    <s v="Santhi"/>
    <x v="1"/>
    <n v="8940461677"/>
    <x v="0"/>
    <s v="இல்லத்தரசி/ Housewife"/>
    <s v="10,000க்கும் குறைவானது/Less than 10,000"/>
    <x v="2"/>
    <x v="1"/>
    <x v="2"/>
    <x v="2"/>
    <s v="அதிமுக / AIADMK"/>
    <x v="3"/>
    <x v="3"/>
    <x v="1"/>
    <x v="1"/>
    <x v="1"/>
    <x v="0"/>
    <x v="2"/>
    <x v="0"/>
    <x v="2"/>
    <s v="BC"/>
    <x v="1"/>
    <n v="0"/>
    <s v="Fake Audio/Empty Audio"/>
    <s v="-"/>
    <s v="-"/>
    <s v="0.1.12 (60)"/>
    <x v="0"/>
    <x v="1"/>
    <x v="1"/>
    <n v="1.047034764826176"/>
    <n v="1.0951871657754011"/>
    <n v="1.107027027027027"/>
    <n v="1"/>
    <n v="1.3479183673469388"/>
    <n v="1.107027027027027"/>
    <n v="1.3479183673469388"/>
    <n v="78.661467599999995"/>
  </r>
  <r>
    <s v="leEADqwPcKz6BotL4x9N"/>
    <s v="2025-07-31 12:57:44.968910"/>
    <x v="1"/>
    <s v="(10.41389, 78.6607633)"/>
    <s v="CM76+J69,,Kudumiyamalai,622104,Tamil Nadu,India."/>
    <s v="https://firebasestorage.googleapis.com/v0/b/mindbrink-survey-production.appspot.com/o/audioFiles%2FAtznECuQc6klLPsRR6u2%2FfYiv0HvGk4VbFlXYwsKbSZ6fwXI2%2F2025-07-31%2012%3A57%3A40.831785.m4a?alt=media&amp;token=225cfa40-7366-4ae9-8caf-a6337dacedaf"/>
    <n v="125"/>
    <s v="false"/>
    <x v="3"/>
    <s v="+919443892814"/>
    <x v="0"/>
    <s v="ILLUPUR"/>
    <x v="5"/>
    <s v="sugumar"/>
    <x v="0"/>
    <n v="7094139842"/>
    <x v="0"/>
    <s v="சொந்த தொழில் / சுயதொழில் செய்பவர்/ Self Employed/Business"/>
    <s v="10,000 - 25,000"/>
    <x v="0"/>
    <x v="1"/>
    <x v="0"/>
    <x v="0"/>
    <s v="திமுக / DMK"/>
    <x v="0"/>
    <x v="0"/>
    <x v="1"/>
    <x v="3"/>
    <x v="1"/>
    <x v="0"/>
    <x v="1"/>
    <x v="0"/>
    <x v="4"/>
    <s v="BC"/>
    <x v="1"/>
    <n v="0"/>
    <s v="Fake Audio/Empty Audio"/>
    <s v="-"/>
    <s v="-"/>
    <s v="0.1.12 (60)"/>
    <x v="0"/>
    <x v="1"/>
    <x v="1"/>
    <n v="0.95700934579439256"/>
    <n v="1.0951871657754011"/>
    <n v="1.0835978835978837"/>
    <n v="0.73680082449963535"/>
    <n v="1.3479183673469388"/>
    <n v="0.79839581406098059"/>
    <n v="0.99314736441942686"/>
    <n v="78.660763299999999"/>
  </r>
  <r>
    <s v="bpigyKPstYjv6bOZoVvd"/>
    <s v="2025-07-31 13:01:40.802502"/>
    <x v="1"/>
    <s v="(10.4139133, 78.6610367)"/>
    <s v="CM76+J69,,Kudumiyamalai,622104,Tamil Nadu,India."/>
    <s v="https://firebasestorage.googleapis.com/v0/b/mindbrink-survey-production.appspot.com/o/audioFiles%2FAtznECuQc6klLPsRR6u2%2FfYiv0HvGk4VbFlXYwsKbSZ6fwXI2%2F2025-07-31%2013%3A01%3A36.586293.m4a?alt=media&amp;token=50619f91-5f83-476b-9cb0-b841b3c6727f"/>
    <n v="208"/>
    <s v="false"/>
    <x v="3"/>
    <s v="+919443892814"/>
    <x v="0"/>
    <s v="ILLUPUR"/>
    <x v="5"/>
    <s v="Subramaniyan"/>
    <x v="0"/>
    <n v="7538805131"/>
    <x v="2"/>
    <s v="சொந்த தொழில் / சுயதொழில் செய்பவர்/ Self Employed/Business"/>
    <s v="10,000க்கும் குறைவானது/Less than 10,000"/>
    <x v="1"/>
    <x v="1"/>
    <x v="0"/>
    <x v="2"/>
    <s v="அதிமுக / AIADMK"/>
    <x v="3"/>
    <x v="3"/>
    <x v="1"/>
    <x v="1"/>
    <x v="1"/>
    <x v="2"/>
    <x v="2"/>
    <x v="2"/>
    <x v="2"/>
    <s v="OBC"/>
    <x v="0"/>
    <s v="randomly asking questions "/>
    <s v="Not Asking All The Questions"/>
    <s v="-"/>
    <s v="-"/>
    <s v="0.1.12 (60)"/>
    <x v="1"/>
    <x v="0"/>
    <x v="0"/>
    <n v="0.95700934579439256"/>
    <n v="0.8797250859106529"/>
    <n v="0.79503105590062106"/>
    <n v="0.73680082449963535"/>
    <n v="1.0593103448275862"/>
    <n v="0.58577953749039324"/>
    <n v="0.78050073546995857"/>
    <n v="78.661036699999997"/>
  </r>
  <r>
    <s v="k8b4aQ72bKTMtVChUlsS"/>
    <s v="2025-07-31 13:06:01.478204"/>
    <x v="1"/>
    <s v="(10.41423, 78.6605833)"/>
    <s v="CM76+J69,,Kudumiyamalai,622104,Tamil Nadu,India."/>
    <s v="https://firebasestorage.googleapis.com/v0/b/mindbrink-survey-production.appspot.com/o/audioFiles%2FAtznECuQc6klLPsRR6u2%2FfYiv0HvGk4VbFlXYwsKbSZ6fwXI2%2F2025-07-31%2013%3A05%3A57.499829.m4a?alt=media&amp;token=ddcea48e-2693-418a-893d-507b4eb2b2ea"/>
    <n v="134"/>
    <s v="false"/>
    <x v="3"/>
    <s v="+919443892814"/>
    <x v="0"/>
    <s v="ILLUPUR"/>
    <x v="5"/>
    <s v="Pugothai"/>
    <x v="1"/>
    <n v="9159121208"/>
    <x v="2"/>
    <s v="இல்லத்தரசி/ Housewife"/>
    <s v="10,000க்கும் குறைவானது/Less than 10,000"/>
    <x v="0"/>
    <x v="0"/>
    <x v="0"/>
    <x v="0"/>
    <s v="திமுக / DMK"/>
    <x v="0"/>
    <x v="0"/>
    <x v="0"/>
    <x v="0"/>
    <x v="1"/>
    <x v="2"/>
    <x v="1"/>
    <x v="7"/>
    <x v="0"/>
    <s v="BC"/>
    <x v="7"/>
    <s v="randomly asking questions "/>
    <s v="Not Asking All The Questions"/>
    <s v="-"/>
    <s v="-"/>
    <s v="0.1.12 (60)"/>
    <x v="1"/>
    <x v="1"/>
    <x v="6"/>
    <n v="1.047034764826176"/>
    <n v="0.8797250859106529"/>
    <n v="0.98461538461538467"/>
    <n v="0.73680082449963535"/>
    <n v="1.2358620689655173"/>
    <n v="0.72546542719964102"/>
    <n v="0.91058419138161839"/>
    <n v="78.660583299999999"/>
  </r>
  <r>
    <s v="CPqhggRWCgUSSbDXjjwj"/>
    <s v="2025-07-31 13:12:31.769164"/>
    <x v="1"/>
    <s v="(10.41394, 78.6605217)"/>
    <s v="CM76+H5X,,Kudumiyamalai,622104,Tamil Nadu,India."/>
    <s v="https://firebasestorage.googleapis.com/v0/b/mindbrink-survey-production.appspot.com/o/audioFiles%2FAtznECuQc6klLPsRR6u2%2FfYiv0HvGk4VbFlXYwsKbSZ6fwXI2%2F2025-07-31%2013%3A12%3A26.567977.m4a?alt=media&amp;token=09a879ea-af78-4078-b68f-942b1756a869"/>
    <n v="218"/>
    <s v="false"/>
    <x v="3"/>
    <s v="+919443892814"/>
    <x v="0"/>
    <s v="ILLUPUR"/>
    <x v="5"/>
    <s v="Mohamed gani"/>
    <x v="0"/>
    <n v="9095597483"/>
    <x v="3"/>
    <s v="கூலி தொழில்/ Daily Wage"/>
    <s v="10,000க்கும் குறைவானது/Less than 10,000"/>
    <x v="2"/>
    <x v="1"/>
    <x v="1"/>
    <x v="1"/>
    <s v="அதிமுக / AIADMK"/>
    <x v="2"/>
    <x v="3"/>
    <x v="0"/>
    <x v="0"/>
    <x v="0"/>
    <x v="1"/>
    <x v="2"/>
    <x v="2"/>
    <x v="0"/>
    <s v="Muslim"/>
    <x v="8"/>
    <n v="0"/>
    <s v="Not Asking All The Questions"/>
    <s v="-"/>
    <s v="-"/>
    <s v="0.1.12 (60)"/>
    <x v="1"/>
    <x v="0"/>
    <x v="7"/>
    <n v="0.95700934579439256"/>
    <n v="1.0308724832214764"/>
    <n v="0.86292134831460676"/>
    <n v="1.3119425242027003"/>
    <n v="1.024"/>
    <n v="1.1321032118962628"/>
    <n v="1.3434291447835651"/>
    <n v="78.660521700000004"/>
  </r>
  <r>
    <s v="LaTMQyX6HEsmqnfRhO3c"/>
    <s v="2025-07-31 13:18:32.403501"/>
    <x v="1"/>
    <s v="(10.414032, 78.6606546)"/>
    <s v="-"/>
    <s v="https://firebasestorage.googleapis.com/v0/b/mindbrink-survey-production.appspot.com/o/audioFiles%2FAtznECuQc6klLPsRR6u2%2F2ukCmICpvKWhqTT6dgmjG6nFGjc2%2F2025-07-31%2013%3A18%3A25.547442.m4a?alt=media&amp;token=5aef288f-bcf6-4acd-917c-cc47617b751a"/>
    <n v="204"/>
    <s v="false"/>
    <x v="2"/>
    <s v="+919698565662"/>
    <x v="0"/>
    <s v="ILLUPUR"/>
    <x v="5"/>
    <s v="Arumugam"/>
    <x v="0"/>
    <n v="9159924292"/>
    <x v="3"/>
    <s v="சொந்த தொழில் / சுயதொழில் செய்பவர்/ Self Employed/Business"/>
    <s v="10,000க்கும் குறைவானது/Less than 10,000"/>
    <x v="0"/>
    <x v="0"/>
    <x v="1"/>
    <x v="1"/>
    <s v="அதிமுக / AIADMK"/>
    <x v="2"/>
    <x v="3"/>
    <x v="1"/>
    <x v="1"/>
    <x v="2"/>
    <x v="2"/>
    <x v="2"/>
    <x v="2"/>
    <x v="1"/>
    <s v="OBC"/>
    <x v="17"/>
    <n v="0"/>
    <s v="Not Doing It Properly"/>
    <s v="-"/>
    <s v="-"/>
    <s v="0.1.12 (60)"/>
    <x v="1"/>
    <x v="0"/>
    <x v="2"/>
    <n v="0.95700934579439256"/>
    <n v="1.0308724832214764"/>
    <n v="0.86292134831460676"/>
    <n v="1.3119425242027003"/>
    <n v="0.14422535211267606"/>
    <n v="1.1321032118962628"/>
    <n v="0.1892153725047275"/>
    <n v="78.660654600000001"/>
  </r>
  <r>
    <s v="eyIciS5zIYRYgnlW8fVF"/>
    <s v="2025-07-31 13:24:08.436438"/>
    <x v="1"/>
    <s v="(10.4142471, 78.6604942)"/>
    <s v="CM76+M4V,,Kudumiyamalai,622104,Tamil Nadu,India."/>
    <s v="https://firebasestorage.googleapis.com/v0/b/mindbrink-survey-production.appspot.com/o/audioFiles%2FAtznECuQc6klLPsRR6u2%2FfYiv0HvGk4VbFlXYwsKbSZ6fwXI2%2F2025-07-31%2013%3A24%3A04.035833.m4a?alt=media&amp;token=82a7b031-52d5-453f-a427-36b817b187f9"/>
    <n v="144"/>
    <s v="false"/>
    <x v="3"/>
    <s v="+919443892814"/>
    <x v="0"/>
    <s v="ILLUPUR"/>
    <x v="5"/>
    <s v="Sellathurai"/>
    <x v="0"/>
    <n v="9943142944"/>
    <x v="2"/>
    <s v="சொந்த தொழில் / சுயதொழில் செய்பவர்/ Self Employed/Business"/>
    <s v="10,000 - 25,000"/>
    <x v="0"/>
    <x v="0"/>
    <x v="0"/>
    <x v="0"/>
    <s v="அதிமுக / AIADMK"/>
    <x v="1"/>
    <x v="3"/>
    <x v="1"/>
    <x v="3"/>
    <x v="1"/>
    <x v="0"/>
    <x v="1"/>
    <x v="7"/>
    <x v="1"/>
    <s v="OBC"/>
    <x v="17"/>
    <s v="randomly asking questions "/>
    <s v="Not Asking All The Questions"/>
    <s v="-"/>
    <s v="-"/>
    <s v="0.1.12 (60)"/>
    <x v="1"/>
    <x v="1"/>
    <x v="2"/>
    <n v="0.95700934579439256"/>
    <n v="0.8797250859106529"/>
    <n v="0.79503105590062106"/>
    <n v="0.73680082449963535"/>
    <n v="0.14422535211267606"/>
    <n v="0.58577953749039324"/>
    <n v="0.10626535835036995"/>
    <n v="78.660494200000002"/>
  </r>
  <r>
    <s v="gGntWWLPuAkz6yecnve9"/>
    <s v="2025-07-31 13:27:30.326866"/>
    <x v="1"/>
    <s v="(10.4140146, 78.6606271)"/>
    <s v="CM76+J69,,Kudumiyamalai,622104,Tamil Nadu,India."/>
    <s v="https://firebasestorage.googleapis.com/v0/b/mindbrink-survey-production.appspot.com/o/audioFiles%2FAtznECuQc6klLPsRR6u2%2F2ukCmICpvKWhqTT6dgmjG6nFGjc2%2F2025-07-31%2013%3A27%3A22.557292.m4a?alt=media&amp;token=8ff34efe-55cb-4eff-9683-6b391a983c34"/>
    <n v="165"/>
    <s v="false"/>
    <x v="2"/>
    <s v="+919698565662"/>
    <x v="0"/>
    <s v="ILLUPUR"/>
    <x v="5"/>
    <s v="kalarani"/>
    <x v="1"/>
    <n v="9943994298"/>
    <x v="0"/>
    <s v="இல்லத்தரசி/ Housewife"/>
    <s v="10,000க்கும் குறைவானது/Less than 10,000"/>
    <x v="2"/>
    <x v="1"/>
    <x v="1"/>
    <x v="2"/>
    <s v="அதிமுக / AIADMK"/>
    <x v="3"/>
    <x v="1"/>
    <x v="1"/>
    <x v="1"/>
    <x v="2"/>
    <x v="0"/>
    <x v="2"/>
    <x v="2"/>
    <x v="4"/>
    <s v="OBC"/>
    <x v="1"/>
    <n v="0"/>
    <s v="Not Doing It Properly"/>
    <s v="-"/>
    <s v="-"/>
    <s v="0.1.12 (60)"/>
    <x v="1"/>
    <x v="1"/>
    <x v="1"/>
    <n v="1.047034764826176"/>
    <n v="1.0951871657754011"/>
    <n v="1.107027027027027"/>
    <n v="1.3119425242027003"/>
    <n v="1.3479183673469388"/>
    <n v="1.4523558321984489"/>
    <n v="1.7683914252763255"/>
    <n v="78.660627099999999"/>
  </r>
  <r>
    <s v="ziyTZjRlJ7sBsUXsCvRN"/>
    <s v="2025-07-31 13:32:37.187502"/>
    <x v="1"/>
    <s v="(10.4143317, 78.6600781)"/>
    <s v="CM76+M3X,,Kudumiyamalai,622104,Tamil Nadu,India."/>
    <s v="https://firebasestorage.googleapis.com/v0/b/mindbrink-survey-production.appspot.com/o/audioFiles%2FAtznECuQc6klLPsRR6u2%2F2ukCmICpvKWhqTT6dgmjG6nFGjc2%2F2025-07-31%2013%3A32%3A30.756815.m4a?alt=media&amp;token=d73aa1a6-861b-4cbf-bfc5-f565eac85c3f"/>
    <n v="204"/>
    <s v="false"/>
    <x v="2"/>
    <s v="+919698565662"/>
    <x v="0"/>
    <s v="ILLUPUR"/>
    <x v="5"/>
    <s v="Raja"/>
    <x v="0"/>
    <n v="9500818526"/>
    <x v="0"/>
    <s v="சொந்த தொழில் / சுயதொழில் செய்பவர்/ Self Employed/Business"/>
    <s v="10,000 - 25,000"/>
    <x v="2"/>
    <x v="1"/>
    <x v="1"/>
    <x v="2"/>
    <s v="அதிமுக / AIADMK"/>
    <x v="3"/>
    <x v="3"/>
    <x v="0"/>
    <x v="0"/>
    <x v="2"/>
    <x v="2"/>
    <x v="1"/>
    <x v="0"/>
    <x v="0"/>
    <s v="Muslim"/>
    <x v="8"/>
    <n v="0"/>
    <s v="Correctly Done"/>
    <s v="-"/>
    <s v="-"/>
    <s v="0.1.12 (60)"/>
    <x v="1"/>
    <x v="0"/>
    <x v="7"/>
    <n v="0.95700934579439256"/>
    <n v="1.0951871657754011"/>
    <n v="1.0835978835978837"/>
    <n v="1.3119425242027003"/>
    <n v="1.024"/>
    <n v="1.4216181426281114"/>
    <n v="1.3434291447835651"/>
    <n v="78.660078100000007"/>
  </r>
  <r>
    <s v="tRERT7BG5Wt9lOrUKA3z"/>
    <s v="2025-07-31 13:38:23.288581"/>
    <x v="1"/>
    <s v="(10.4140553, 78.6600717)"/>
    <s v="CM76+M3X,,Kudumiyamalai,622104,Tamil Nadu,India."/>
    <s v="https://firebasestorage.googleapis.com/v0/b/mindbrink-survey-production.appspot.com/o/audioFiles%2FAtznECuQc6klLPsRR6u2%2FfYiv0HvGk4VbFlXYwsKbSZ6fwXI2%2F2025-07-31%2013%3A38%3A17.665898.m4a?alt=media&amp;token=7a128d86-a244-48bd-9f28-f341ead358e3"/>
    <n v="190"/>
    <s v="false"/>
    <x v="3"/>
    <s v="+919443892814"/>
    <x v="0"/>
    <s v="ILLUPUR"/>
    <x v="5"/>
    <s v="Mohamed Baruk"/>
    <x v="0"/>
    <n v="9865170835"/>
    <x v="2"/>
    <s v="சொந்த தொழில் / சுயதொழில் செய்பவர்/ Self Employed/Business"/>
    <s v="10,000 - 25,000"/>
    <x v="2"/>
    <x v="1"/>
    <x v="1"/>
    <x v="1"/>
    <s v="அதிமுக / AIADMK"/>
    <x v="2"/>
    <x v="1"/>
    <x v="1"/>
    <x v="1"/>
    <x v="2"/>
    <x v="2"/>
    <x v="2"/>
    <x v="2"/>
    <x v="4"/>
    <s v="Muslim"/>
    <x v="8"/>
    <n v="0"/>
    <s v="Not Asking All The Questions"/>
    <s v="-"/>
    <s v="-"/>
    <s v="0.1.12 (60)"/>
    <x v="1"/>
    <x v="0"/>
    <x v="7"/>
    <n v="0.95700934579439256"/>
    <n v="0.8797250859106529"/>
    <n v="0.79503105590062106"/>
    <n v="1.3119425242027003"/>
    <n v="1.024"/>
    <n v="1.043035050297799"/>
    <n v="1.3434291447835651"/>
    <n v="78.660071700000003"/>
  </r>
  <r>
    <s v="ccTfpvH7uOTYKC7AIpLO"/>
    <s v="2025-07-31 13:43:31.399096"/>
    <x v="1"/>
    <s v="(10.4141436, 78.6601838)"/>
    <s v="CM76+M4V,,Kudumiyamalai,622104,Tamil Nadu,India."/>
    <s v="https://firebasestorage.googleapis.com/v0/b/mindbrink-survey-production.appspot.com/o/audioFiles%2FAtznECuQc6klLPsRR6u2%2F2ukCmICpvKWhqTT6dgmjG6nFGjc2%2F2025-07-31%2013%3A43%3A25.089585.m4a?alt=media&amp;token=51ced4da-c3f9-4043-bf94-40b00558b04e"/>
    <n v="198"/>
    <s v="false"/>
    <x v="2"/>
    <s v="+919698565662"/>
    <x v="0"/>
    <s v="ILLUPUR"/>
    <x v="5"/>
    <s v="muthusamy"/>
    <x v="0"/>
    <n v="9843217178"/>
    <x v="3"/>
    <s v="கூலி தொழில்/ Daily Wage"/>
    <s v="10,000 - 25,000"/>
    <x v="2"/>
    <x v="1"/>
    <x v="1"/>
    <x v="0"/>
    <s v="அதிமுக / AIADMK"/>
    <x v="2"/>
    <x v="3"/>
    <x v="1"/>
    <x v="3"/>
    <x v="1"/>
    <x v="2"/>
    <x v="1"/>
    <x v="0"/>
    <x v="7"/>
    <s v="BC"/>
    <x v="1"/>
    <s v="surveyor asking first two questions only "/>
    <s v="Not Doing It Properly"/>
    <s v="-"/>
    <s v="-"/>
    <s v="0.1.12 (60)"/>
    <x v="1"/>
    <x v="0"/>
    <x v="1"/>
    <n v="0.95700934579439256"/>
    <n v="1.0308724832214764"/>
    <n v="0.86292134831460676"/>
    <n v="1.3119425242027003"/>
    <n v="1.3479183673469388"/>
    <n v="1.1321032118962628"/>
    <n v="1.7683914252763255"/>
    <n v="78.660183799999999"/>
  </r>
  <r>
    <s v="MoUSyDfIub7JN1wsTCdv"/>
    <s v="2025-07-31 13:53:17.159118"/>
    <x v="1"/>
    <s v="(10.4141583, 78.6601416)"/>
    <s v="CM76+M3X,,Kudumiyamalai,622104,Tamil Nadu,India."/>
    <s v="https://firebasestorage.googleapis.com/v0/b/mindbrink-survey-production.appspot.com/o/audioFiles%2FAtznECuQc6klLPsRR6u2%2FfYiv0HvGk4VbFlXYwsKbSZ6fwXI2%2F2025-07-31%2013%3A53%3A08.439590.m4a?alt=media&amp;token=7bdaa253-b94e-447a-9fde-1edda3764110"/>
    <n v="518"/>
    <s v="false"/>
    <x v="3"/>
    <s v="+919443892814"/>
    <x v="0"/>
    <s v="ILLUPUR"/>
    <x v="5"/>
    <s v="maheswari"/>
    <x v="1"/>
    <n v="7639607307"/>
    <x v="2"/>
    <s v="இல்லத்தரசி/ Housewife"/>
    <s v="10,000க்கும் குறைவானது/Less than 10,000"/>
    <x v="2"/>
    <x v="2"/>
    <x v="1"/>
    <x v="2"/>
    <s v="தமிழக வெற்றி கழகம் / TVK"/>
    <x v="3"/>
    <x v="0"/>
    <x v="1"/>
    <x v="3"/>
    <x v="1"/>
    <x v="2"/>
    <x v="1"/>
    <x v="0"/>
    <x v="0"/>
    <s v="BC"/>
    <x v="1"/>
    <n v="0"/>
    <s v="Not Asking All The Questions"/>
    <s v="-"/>
    <s v="-"/>
    <s v="0.1.12 (60)"/>
    <x v="1"/>
    <x v="0"/>
    <x v="1"/>
    <n v="1.047034764826176"/>
    <n v="0.8797250859106529"/>
    <n v="0.98461538461538467"/>
    <n v="1.3119425242027003"/>
    <n v="1.3479183673469388"/>
    <n v="1.2917587930611203"/>
    <n v="1.7683914252763255"/>
    <n v="78.660141600000003"/>
  </r>
  <r>
    <s v="NFQMusP3puoI1HowhdwJ"/>
    <s v="2025-07-31 13:54:42.626894"/>
    <x v="1"/>
    <s v="(10.4134503, 78.6602555)"/>
    <s v="CM76+959,,Kudumiyamalai,622104,Tamil Nadu,India."/>
    <s v="https://firebasestorage.googleapis.com/v0/b/mindbrink-survey-production.appspot.com/o/audioFiles%2FAtznECuQc6klLPsRR6u2%2F2ukCmICpvKWhqTT6dgmjG6nFGjc2%2F2025-07-31%2013%3A54%3A32.369181.m4a?alt=media&amp;token=4ed7699b-906d-4c43-89ad-7f4181df1133"/>
    <n v="442"/>
    <s v="false"/>
    <x v="2"/>
    <s v="+919698565662"/>
    <x v="0"/>
    <s v="ILLUPUR"/>
    <x v="5"/>
    <s v="Alagu"/>
    <x v="0"/>
    <n v="9047192600"/>
    <x v="3"/>
    <s v="கூலி தொழில்/ Daily Wage"/>
    <s v="10,000க்கும் குறைவானது/Less than 10,000"/>
    <x v="2"/>
    <x v="1"/>
    <x v="2"/>
    <x v="2"/>
    <s v="அதிமுக / AIADMK"/>
    <x v="3"/>
    <x v="3"/>
    <x v="1"/>
    <x v="3"/>
    <x v="1"/>
    <x v="0"/>
    <x v="1"/>
    <x v="0"/>
    <x v="7"/>
    <s v="BC"/>
    <x v="5"/>
    <n v="0"/>
    <s v="Not Doing It Properly"/>
    <s v="-"/>
    <s v="-"/>
    <s v="0.1.12 (60)"/>
    <x v="1"/>
    <x v="0"/>
    <x v="5"/>
    <n v="0.95700934579439256"/>
    <n v="1.0308724832214764"/>
    <n v="0.86292134831460676"/>
    <n v="1"/>
    <n v="0.99902439024390244"/>
    <n v="0.86292134831460676"/>
    <n v="0.99902439024390244"/>
    <n v="78.660255500000005"/>
  </r>
  <r>
    <s v="GdjIlzTrYr0uXC5PaFns"/>
    <s v="2025-07-31 13:57:52.202048"/>
    <x v="1"/>
    <s v="(10.4537158, 78.705429)"/>
    <s v="FP34+C8M,,Pudukkottai,622101,Tamil Nadu,India."/>
    <s v="https://firebasestorage.googleapis.com/v0/b/mindbrink-survey-production.appspot.com/o/audioFiles%2FAtznECuQc6klLPsRR6u2%2Fe5risFoEPidDckOLperfsZqxzae2%2F2025-07-31%2013%3A57%3A38.870295.m4a?alt=media&amp;token=cfd9351a-714c-4a45-bca9-b16160da371b"/>
    <n v="295"/>
    <s v="false"/>
    <x v="1"/>
    <s v="+918508766594"/>
    <x v="0"/>
    <s v="ILLUPUR"/>
    <x v="1"/>
    <s v="கிருஷ்ணமூர்த்தி"/>
    <x v="0"/>
    <n v="9585337037"/>
    <x v="3"/>
    <s v="பணியாளர்/ Employee"/>
    <s v="10,000 - 25,000"/>
    <x v="2"/>
    <x v="0"/>
    <x v="2"/>
    <x v="1"/>
    <s v="அதிமுக / AIADMK"/>
    <x v="2"/>
    <x v="1"/>
    <x v="0"/>
    <x v="0"/>
    <x v="0"/>
    <x v="1"/>
    <x v="0"/>
    <x v="2"/>
    <x v="4"/>
    <s v="BC"/>
    <x v="1"/>
    <n v="0"/>
    <s v="Correctly Done"/>
    <s v="-"/>
    <s v="-"/>
    <s v="0.1.12 (60)"/>
    <x v="1"/>
    <x v="0"/>
    <x v="1"/>
    <n v="0.95700934579439256"/>
    <n v="1.0308724832214764"/>
    <n v="0.86292134831460676"/>
    <n v="1"/>
    <n v="1.3479183673469388"/>
    <n v="0.86292134831460676"/>
    <n v="1.3479183673469388"/>
    <n v="78.705428999999995"/>
  </r>
  <r>
    <s v="2H7dNuRbrPqPKSagJma6"/>
    <s v="2025-07-31 14:03:27.419846"/>
    <x v="1"/>
    <s v="(10.4134936, 78.6602517)"/>
    <s v="CM76+959,,Kudumiyamalai,622104,Tamil Nadu,India."/>
    <s v="https://firebasestorage.googleapis.com/v0/b/mindbrink-survey-production.appspot.com/o/audioFiles%2FAtznECuQc6klLPsRR6u2%2F2ukCmICpvKWhqTT6dgmjG6nFGjc2%2F2025-07-31%2014%3A03%3A14.473704.m4a?alt=media&amp;token=3e86c421-2801-448e-b3cb-ee32d8372d43"/>
    <n v="331"/>
    <s v="false"/>
    <x v="2"/>
    <s v="+919698565662"/>
    <x v="0"/>
    <s v="ILLUPUR"/>
    <x v="5"/>
    <s v="Gomathi"/>
    <x v="1"/>
    <n v="9843244714"/>
    <x v="0"/>
    <s v="இல்லத்தரசி/ Housewife"/>
    <s v="10,000க்கும் குறைவானது/Less than 10,000"/>
    <x v="0"/>
    <x v="1"/>
    <x v="0"/>
    <x v="1"/>
    <s v="அதிமுக / AIADMK"/>
    <x v="2"/>
    <x v="3"/>
    <x v="1"/>
    <x v="1"/>
    <x v="1"/>
    <x v="2"/>
    <x v="2"/>
    <x v="0"/>
    <x v="0"/>
    <s v="BC"/>
    <x v="7"/>
    <n v="0"/>
    <s v="Not Asking All The Questions"/>
    <s v="-"/>
    <s v="-"/>
    <s v="0.1.12 (60)"/>
    <x v="1"/>
    <x v="0"/>
    <x v="6"/>
    <n v="1.047034764826176"/>
    <n v="1.0951871657754011"/>
    <n v="1.107027027027027"/>
    <n v="0.73680082449963535"/>
    <n v="1.2358620689655173"/>
    <n v="0.81565842625689366"/>
    <n v="0.91058419138161839"/>
    <n v="78.660251700000003"/>
  </r>
  <r>
    <s v="3ykBeOgGzCrBHFIerVpF"/>
    <s v="2025-07-31 14:05:41.911256"/>
    <x v="1"/>
    <s v="(10.4130633, 78.65995)"/>
    <s v="Kudumiyamalai,,Kudumiyamalai,622104,Tamil Nadu,India."/>
    <s v="https://firebasestorage.googleapis.com/v0/b/mindbrink-survey-production.appspot.com/o/audioFiles%2FAtznECuQc6klLPsRR6u2%2FfYiv0HvGk4VbFlXYwsKbSZ6fwXI2%2F2025-07-31%2014%3A05%3A32.422996.m4a?alt=media&amp;token=f21f4e67-a634-4f28-a10a-3c762967d67b"/>
    <n v="606"/>
    <s v="false"/>
    <x v="3"/>
    <s v="+919443892814"/>
    <x v="0"/>
    <s v="ILLUPUR"/>
    <x v="5"/>
    <s v="ramesabev"/>
    <x v="1"/>
    <n v="9080958818"/>
    <x v="2"/>
    <s v="இல்லத்தரசி/ Housewife"/>
    <s v="10,000க்கும் குறைவானது/Less than 10,000"/>
    <x v="2"/>
    <x v="1"/>
    <x v="0"/>
    <x v="0"/>
    <s v="திமுக / DMK"/>
    <x v="0"/>
    <x v="0"/>
    <x v="0"/>
    <x v="0"/>
    <x v="0"/>
    <x v="0"/>
    <x v="1"/>
    <x v="7"/>
    <x v="0"/>
    <s v="Muslim"/>
    <x v="8"/>
    <n v="0"/>
    <s v="Not Doing It Properly"/>
    <s v="-"/>
    <s v="-"/>
    <s v="0.1.12 (60)"/>
    <x v="1"/>
    <x v="0"/>
    <x v="7"/>
    <n v="1.047034764826176"/>
    <n v="0.8797250859106529"/>
    <n v="0.98461538461538467"/>
    <n v="0.73680082449963535"/>
    <n v="1.024"/>
    <n v="0.72546542719964102"/>
    <n v="0.75448404428762661"/>
    <n v="78.659949999999995"/>
  </r>
  <r>
    <s v="VjmSHM1Qv3qDJVsNOtZf"/>
    <s v="2025-07-31 14:07:22.960840"/>
    <x v="1"/>
    <s v="(10.4527346, 78.7050003)"/>
    <s v="119/G,,Annavasal,622101,Tamil Nadu,India."/>
    <s v="https://firebasestorage.googleapis.com/v0/b/mindbrink-survey-production.appspot.com/o/audioFiles%2FAtznECuQc6klLPsRR6u2%2Fe5risFoEPidDckOLperfsZqxzae2%2F2025-07-31%2014%3A07%3A15.974072.m4a?alt=media&amp;token=1f01fc71-723b-4c11-ad15-aa14983ffcdd"/>
    <n v="362"/>
    <s v="false"/>
    <x v="1"/>
    <s v="+918508766594"/>
    <x v="0"/>
    <s v="ILLUPUR"/>
    <x v="1"/>
    <s v="சித்ரா"/>
    <x v="1"/>
    <n v="7092708289"/>
    <x v="2"/>
    <s v="சொந்த தொழில் / சுயதொழில் செய்பவர்/ Self Employed/Business"/>
    <s v="10,000 - 25,000"/>
    <x v="0"/>
    <x v="1"/>
    <x v="0"/>
    <x v="0"/>
    <s v="அதிமுக / AIADMK"/>
    <x v="2"/>
    <x v="1"/>
    <x v="1"/>
    <x v="1"/>
    <x v="0"/>
    <x v="2"/>
    <x v="0"/>
    <x v="3"/>
    <x v="0"/>
    <s v="General"/>
    <x v="13"/>
    <n v="0"/>
    <s v="Correctly Done"/>
    <s v="-"/>
    <s v="-"/>
    <s v="0.1.12 (60)"/>
    <x v="1"/>
    <x v="0"/>
    <x v="2"/>
    <n v="1.047034764826176"/>
    <n v="0.8797250859106529"/>
    <n v="0.98461538461538467"/>
    <n v="0.73680082449963535"/>
    <n v="0.14422535211267606"/>
    <n v="0.72546542719964102"/>
    <n v="0.10626535835036995"/>
    <n v="78.705000299999995"/>
  </r>
  <r>
    <s v="JnFqPDIk4wsQFASnG1TG"/>
    <s v="2025-07-31 14:09:57.758715"/>
    <x v="1"/>
    <s v="(10.4134486, 78.6602705)"/>
    <s v="CM76+959,,Kudumiyamalai,622104,Tamil Nadu,India."/>
    <s v="https://firebasestorage.googleapis.com/v0/b/mindbrink-survey-production.appspot.com/o/audioFiles%2FAtznECuQc6klLPsRR6u2%2F2ukCmICpvKWhqTT6dgmjG6nFGjc2%2F2025-07-31%2014%3A09%3A22.888017.m4a?alt=media&amp;token=3e63971b-8107-4cc1-9de6-b99682fb30ea"/>
    <n v="168"/>
    <s v="false"/>
    <x v="2"/>
    <s v="+919698565662"/>
    <x v="0"/>
    <s v="ILLUPUR"/>
    <x v="5"/>
    <s v="sumathi"/>
    <x v="1"/>
    <n v="8098875742"/>
    <x v="1"/>
    <s v="இல்லத்தரசி/ Housewife"/>
    <s v="10,000க்கும் குறைவானது/Less than 10,000"/>
    <x v="0"/>
    <x v="2"/>
    <x v="2"/>
    <x v="1"/>
    <s v="அதிமுக / AIADMK"/>
    <x v="2"/>
    <x v="3"/>
    <x v="1"/>
    <x v="1"/>
    <x v="1"/>
    <x v="0"/>
    <x v="2"/>
    <x v="0"/>
    <x v="2"/>
    <s v="BC"/>
    <x v="7"/>
    <n v="0"/>
    <s v="Correctly Done"/>
    <s v="-"/>
    <s v="-"/>
    <s v="0.1.12 (60)"/>
    <x v="1"/>
    <x v="1"/>
    <x v="6"/>
    <n v="1.047034764826176"/>
    <n v="0.97523809523809524"/>
    <n v="0.89824561403508774"/>
    <n v="1"/>
    <n v="1.2358620689655173"/>
    <n v="0.89824561403508774"/>
    <n v="1.2358620689655173"/>
    <n v="78.660270499999996"/>
  </r>
  <r>
    <s v="AS0b5bQJr2Hp692hPLma"/>
    <s v="2025-07-31 14:13:58.787316"/>
    <x v="1"/>
    <s v="(10.4135817, 78.660052)"/>
    <s v="CM76+959,,Kudumiyamalai,622104,Tamil Nadu,India."/>
    <s v="https://firebasestorage.googleapis.com/v0/b/mindbrink-survey-production.appspot.com/o/audioFiles%2FAtznECuQc6klLPsRR6u2%2F2ukCmICpvKWhqTT6dgmjG6nFGjc2%2F2025-07-31%2014%3A13%3A50.308400.m4a?alt=media&amp;token=0b29977a-145a-4cf4-842c-e93e9cf46636"/>
    <n v="130"/>
    <s v="false"/>
    <x v="2"/>
    <s v="+919698565662"/>
    <x v="0"/>
    <s v="ILLUPUR"/>
    <x v="5"/>
    <s v="Kala"/>
    <x v="1"/>
    <n v="9344034698"/>
    <x v="0"/>
    <s v="இல்லத்தரசி/ Housewife"/>
    <s v="10,000க்கும் குறைவானது/Less than 10,000"/>
    <x v="2"/>
    <x v="1"/>
    <x v="0"/>
    <x v="2"/>
    <s v="அதிமுக / AIADMK"/>
    <x v="3"/>
    <x v="3"/>
    <x v="1"/>
    <x v="3"/>
    <x v="2"/>
    <x v="2"/>
    <x v="1"/>
    <x v="0"/>
    <x v="4"/>
    <s v="SC"/>
    <x v="5"/>
    <n v="0"/>
    <s v="Correctly Done"/>
    <s v="-"/>
    <s v="-"/>
    <s v="0.1.12 (60)"/>
    <x v="1"/>
    <x v="1"/>
    <x v="5"/>
    <n v="1.047034764826176"/>
    <n v="1.0951871657754011"/>
    <n v="1.107027027027027"/>
    <n v="0.73680082449963535"/>
    <n v="0.99902439024390244"/>
    <n v="0.81565842625689366"/>
    <n v="0.73608199442695277"/>
    <n v="78.660051999999993"/>
  </r>
  <r>
    <s v="WyBjPEpE7Zu0YVOAJXxc"/>
    <s v="2025-07-31 14:15:04.773212"/>
    <x v="1"/>
    <s v="(10.4135793, 78.6600443)"/>
    <s v="CM76+959,,Kudumiyamalai,622104,Tamil Nadu,India."/>
    <s v="https://firebasestorage.googleapis.com/v0/b/mindbrink-survey-production.appspot.com/o/audioFiles%2FAtznECuQc6klLPsRR6u2%2FfYiv0HvGk4VbFlXYwsKbSZ6fwXI2%2F2025-07-31%2014%3A14%3A51.898408.m4a?alt=media&amp;token=48b325fc-ba0d-451c-8478-ac1aa2ea11f7"/>
    <n v="536"/>
    <s v="false"/>
    <x v="3"/>
    <s v="+919443892814"/>
    <x v="0"/>
    <s v="ILLUPUR"/>
    <x v="5"/>
    <s v="vahithabanu"/>
    <x v="1"/>
    <n v="7094043444"/>
    <x v="0"/>
    <s v="இல்லத்தரசி/ Housewife"/>
    <s v="10,000க்கும் குறைவானது/Less than 10,000"/>
    <x v="0"/>
    <x v="1"/>
    <x v="0"/>
    <x v="2"/>
    <s v="திமுக / DMK"/>
    <x v="0"/>
    <x v="0"/>
    <x v="1"/>
    <x v="3"/>
    <x v="1"/>
    <x v="0"/>
    <x v="1"/>
    <x v="7"/>
    <x v="2"/>
    <s v="Muslim"/>
    <x v="8"/>
    <n v="0"/>
    <s v="Fake Audio/Empty Audio"/>
    <s v="-"/>
    <s v="-"/>
    <s v="0.1.12 (60)"/>
    <x v="0"/>
    <x v="0"/>
    <x v="7"/>
    <n v="1.047034764826176"/>
    <n v="1.0951871657754011"/>
    <n v="1.107027027027027"/>
    <n v="0.73680082449963535"/>
    <n v="1.024"/>
    <n v="0.81565842625689366"/>
    <n v="0.75448404428762661"/>
    <n v="78.660044299999996"/>
  </r>
  <r>
    <s v="TT1yCIFC4RwwXO5wU30R"/>
    <s v="2025-07-31 14:15:40.343932"/>
    <x v="1"/>
    <s v="(10.4523936, 78.7056429)"/>
    <s v="119/G,,Annavasal,622101,Tamil Nadu,India."/>
    <s v="https://firebasestorage.googleapis.com/v0/b/mindbrink-survey-production.appspot.com/o/audioFiles%2FAtznECuQc6klLPsRR6u2%2Fe5risFoEPidDckOLperfsZqxzae2%2F2025-07-31%2014%3A15%3A26.883462.m4a?alt=media&amp;token=5bf99e25-6fe2-44d7-ad59-66b8e98c0f22"/>
    <n v="307"/>
    <s v="false"/>
    <x v="1"/>
    <s v="+918508766594"/>
    <x v="0"/>
    <s v="ILLUPUR"/>
    <x v="1"/>
    <s v="லெட்சுமணன்"/>
    <x v="0"/>
    <n v="9659007061"/>
    <x v="1"/>
    <s v="பணியாளர்/ Employee"/>
    <s v="10,000 - 25,000"/>
    <x v="2"/>
    <x v="2"/>
    <x v="2"/>
    <x v="0"/>
    <s v="அதிமுக / AIADMK"/>
    <x v="2"/>
    <x v="3"/>
    <x v="0"/>
    <x v="0"/>
    <x v="0"/>
    <x v="1"/>
    <x v="0"/>
    <x v="0"/>
    <x v="0"/>
    <s v="BC"/>
    <x v="1"/>
    <n v="0"/>
    <s v="Correctly Done"/>
    <s v="-"/>
    <s v="-"/>
    <s v="0.1.12 (60)"/>
    <x v="1"/>
    <x v="0"/>
    <x v="1"/>
    <n v="0.95700934579439256"/>
    <n v="0.97523809523809524"/>
    <n v="1.0666666666666667"/>
    <n v="1"/>
    <n v="1.3479183673469388"/>
    <n v="1.0666666666666667"/>
    <n v="1.3479183673469388"/>
    <n v="78.705642900000001"/>
  </r>
  <r>
    <s v="Dc6qVnAj6i9d3VBEn7ek"/>
    <s v="2025-07-31 14:21:30.401350"/>
    <x v="1"/>
    <s v="(10.4135814, 78.660044)"/>
    <s v="CM76+959,,Kudumiyamalai,622104,Tamil Nadu,India."/>
    <s v="https://firebasestorage.googleapis.com/v0/b/mindbrink-survey-production.appspot.com/o/audioFiles%2FAtznECuQc6klLPsRR6u2%2FfYiv0HvGk4VbFlXYwsKbSZ6fwXI2%2F2025-07-31%2014%3A21%3A26.115240.m4a?alt=media&amp;token=1cb8e791-e2de-4538-ae02-22b3ed821acf"/>
    <n v="133"/>
    <s v="false"/>
    <x v="3"/>
    <s v="+919443892814"/>
    <x v="0"/>
    <s v="ILLUPUR"/>
    <x v="5"/>
    <s v="Lakshmi"/>
    <x v="1"/>
    <n v="9159924292"/>
    <x v="2"/>
    <s v="இல்லத்தரசி/ Housewife"/>
    <s v="10,000க்கும் குறைவானது/Less than 10,000"/>
    <x v="2"/>
    <x v="1"/>
    <x v="1"/>
    <x v="1"/>
    <s v="அதிமுக / AIADMK"/>
    <x v="2"/>
    <x v="3"/>
    <x v="0"/>
    <x v="0"/>
    <x v="1"/>
    <x v="1"/>
    <x v="2"/>
    <x v="2"/>
    <x v="4"/>
    <s v="BC"/>
    <x v="7"/>
    <s v="The surveyor is not asking questions. She only turned on the audio and is talking"/>
    <s v="Fake Audio/Empty Audio"/>
    <s v="-"/>
    <s v="-"/>
    <s v="0.1.12 (60)"/>
    <x v="0"/>
    <x v="1"/>
    <x v="6"/>
    <n v="1.047034764826176"/>
    <n v="0.8797250859106529"/>
    <n v="0.98461538461538467"/>
    <n v="1.3119425242027003"/>
    <n v="1.2358620689655173"/>
    <n v="1.2917587930611203"/>
    <n v="1.6213800023249925"/>
    <n v="78.660043999999999"/>
  </r>
  <r>
    <s v="Fm4OaQcM4nwuo2tsAkDO"/>
    <s v="2025-07-31 14:23:09.915573"/>
    <x v="1"/>
    <s v="(10.4527125, 78.7041921)"/>
    <s v="FP23+XVW,,Tachchampatti,622101,Tamil Nadu,India."/>
    <s v="https://firebasestorage.googleapis.com/v0/b/mindbrink-survey-production.appspot.com/o/audioFiles%2FAtznECuQc6klLPsRR6u2%2Fe5risFoEPidDckOLperfsZqxzae2%2F2025-07-31%2014%3A23%3A04.158849.m4a?alt=media&amp;token=42893d61-38cf-412d-94a7-25b29af69c5b"/>
    <n v="244"/>
    <s v="false"/>
    <x v="1"/>
    <s v="+918508766594"/>
    <x v="0"/>
    <s v="ILLUPUR"/>
    <x v="1"/>
    <s v="அலி"/>
    <x v="0"/>
    <n v="8760919085"/>
    <x v="3"/>
    <s v="கூலி தொழில்/ Daily Wage"/>
    <s v="10,000 - 25,000"/>
    <x v="0"/>
    <x v="1"/>
    <x v="2"/>
    <x v="0"/>
    <s v="திமுக / DMK"/>
    <x v="0"/>
    <x v="0"/>
    <x v="0"/>
    <x v="0"/>
    <x v="0"/>
    <x v="1"/>
    <x v="1"/>
    <x v="3"/>
    <x v="1"/>
    <s v="Muslim"/>
    <x v="8"/>
    <n v="0"/>
    <s v="Correctly Done"/>
    <s v="-"/>
    <s v="-"/>
    <s v="0.1.12 (60)"/>
    <x v="1"/>
    <x v="0"/>
    <x v="7"/>
    <n v="0.95700934579439256"/>
    <n v="1.0308724832214764"/>
    <n v="0.86292134831460676"/>
    <n v="1"/>
    <n v="1.024"/>
    <n v="0.86292134831460676"/>
    <n v="1.024"/>
    <n v="78.7041921"/>
  </r>
  <r>
    <s v="89zBijNmmgmmQGJPcIMQ"/>
    <s v="2025-07-31 14:31:09.919663"/>
    <x v="1"/>
    <s v="(10.4526929, 78.7042059)"/>
    <s v="FP23+XVW,,Tachchampatti,622101,Tamil Nadu,India."/>
    <s v="https://firebasestorage.googleapis.com/v0/b/mindbrink-survey-production.appspot.com/o/audioFiles%2FAtznECuQc6klLPsRR6u2%2Fe5risFoEPidDckOLperfsZqxzae2%2F2025-07-31%2014%3A31%3A04.709920.m4a?alt=media&amp;token=6bf15d67-3346-487b-a843-35b2c116169d"/>
    <n v="150"/>
    <s v="false"/>
    <x v="1"/>
    <s v="+918508766594"/>
    <x v="0"/>
    <s v="ILLUPUR"/>
    <x v="1"/>
    <s v="அலிமாபீவி"/>
    <x v="1"/>
    <n v="8760919085"/>
    <x v="3"/>
    <s v="இல்லத்தரசி/ Housewife"/>
    <s v="10,000 - 25,000"/>
    <x v="0"/>
    <x v="1"/>
    <x v="2"/>
    <x v="0"/>
    <s v="திமுக / DMK"/>
    <x v="0"/>
    <x v="0"/>
    <x v="0"/>
    <x v="0"/>
    <x v="0"/>
    <x v="1"/>
    <x v="1"/>
    <x v="3"/>
    <x v="1"/>
    <s v="Muslim"/>
    <x v="8"/>
    <n v="0"/>
    <s v="Correctly Done"/>
    <s v="-"/>
    <s v="-"/>
    <s v="0.1.12 (60)"/>
    <x v="1"/>
    <x v="1"/>
    <x v="7"/>
    <n v="1.047034764826176"/>
    <n v="1.0308724832214764"/>
    <n v="1.28"/>
    <n v="1"/>
    <n v="1.024"/>
    <n v="1.28"/>
    <n v="1.024"/>
    <n v="78.704205900000005"/>
  </r>
  <r>
    <s v="1rxoSDLftoi6f2thJf8e"/>
    <s v="2025-07-31 14:37:09.748876"/>
    <x v="1"/>
    <s v="(10.4527389, 78.7042189)"/>
    <s v="FP23+XVW,,Tachchampatti,622101,Tamil Nadu,India."/>
    <s v="https://firebasestorage.googleapis.com/v0/b/mindbrink-survey-production.appspot.com/o/audioFiles%2FAtznECuQc6klLPsRR6u2%2Fe5risFoEPidDckOLperfsZqxzae2%2F2025-07-31%2014%3A37%3A01.997986.m4a?alt=media&amp;token=c11dbb59-8fff-4936-a140-2102cad3766b"/>
    <n v="283"/>
    <s v="false"/>
    <x v="1"/>
    <s v="+918508766594"/>
    <x v="0"/>
    <s v="ILLUPUR"/>
    <x v="1"/>
    <s v="ஜெயந்தி"/>
    <x v="1"/>
    <n v="9585056163"/>
    <x v="0"/>
    <s v="இல்லத்தரசி/ Housewife"/>
    <s v="10,000 - 25,000"/>
    <x v="1"/>
    <x v="0"/>
    <x v="2"/>
    <x v="1"/>
    <s v="அதிமுக / AIADMK"/>
    <x v="2"/>
    <x v="3"/>
    <x v="0"/>
    <x v="0"/>
    <x v="0"/>
    <x v="1"/>
    <x v="0"/>
    <x v="3"/>
    <x v="2"/>
    <s v="General"/>
    <x v="0"/>
    <n v="0"/>
    <s v="Correctly Done"/>
    <s v="-"/>
    <s v="-"/>
    <s v="0.1.12 (60)"/>
    <x v="1"/>
    <x v="0"/>
    <x v="0"/>
    <n v="1.047034764826176"/>
    <n v="1.0951871657754011"/>
    <n v="1.107027027027027"/>
    <n v="1"/>
    <n v="1.0593103448275862"/>
    <n v="1.107027027027027"/>
    <n v="1.0593103448275862"/>
    <n v="78.704218900000001"/>
  </r>
  <r>
    <s v="c1irB3iH5xKbOd18nKpn"/>
    <s v="2025-07-31 14:37:24.233348"/>
    <x v="1"/>
    <s v="(10.4135817, 78.660052)"/>
    <s v="CM76+959,,Kudumiyamalai,622104,Tamil Nadu,India."/>
    <s v="https://firebasestorage.googleapis.com/v0/b/mindbrink-survey-production.appspot.com/o/audioFiles%2FAtznECuQc6klLPsRR6u2%2FfYiv0HvGk4VbFlXYwsKbSZ6fwXI2%2F2025-07-31%2014%3A37%3A19.872400.m4a?alt=media&amp;token=adc63d93-c9f3-4e50-82a9-5a72a5809483"/>
    <n v="145"/>
    <s v="false"/>
    <x v="3"/>
    <s v="+919443892814"/>
    <x v="0"/>
    <s v="ILLUPUR"/>
    <x v="5"/>
    <s v="Marimuthu"/>
    <x v="0"/>
    <n v="6379086174"/>
    <x v="0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0"/>
    <x v="1"/>
    <x v="3"/>
    <x v="1"/>
    <x v="0"/>
    <x v="1"/>
    <x v="0"/>
    <x v="7"/>
    <s v="BC"/>
    <x v="7"/>
    <s v="The surveyor is not asking questions. She only turned on the audio and is talking"/>
    <s v="Fake Audio/Empty Audio"/>
    <s v="-"/>
    <s v="-"/>
    <s v="0.1.12 (60)"/>
    <x v="0"/>
    <x v="1"/>
    <x v="6"/>
    <n v="0.95700934579439256"/>
    <n v="1.0951871657754011"/>
    <n v="1.0835978835978837"/>
    <n v="0.73680082449963535"/>
    <n v="1.2358620689655173"/>
    <n v="0.79839581406098059"/>
    <n v="0.91058419138161839"/>
    <n v="78.660051999999993"/>
  </r>
  <r>
    <s v="D39iCHgk0Br7kIHZ4xV8"/>
    <s v="2025-07-31 14:47:49.474297"/>
    <x v="1"/>
    <s v="(10.4149439, 78.6600722)"/>
    <s v="2/952,,Kudumiyamalai,620007,Tamil Nadu,India."/>
    <s v="https://firebasestorage.googleapis.com/v0/b/mindbrink-survey-production.appspot.com/o/audioFiles%2FAtznECuQc6klLPsRR6u2%2FfYiv0HvGk4VbFlXYwsKbSZ6fwXI2%2F2025-07-31%2014%3A47%3A39.893581.m4a?alt=media&amp;token=7f912c5e-aae4-450c-9767-573dc6546fc5"/>
    <n v="602"/>
    <s v="false"/>
    <x v="3"/>
    <s v="+919443892814"/>
    <x v="0"/>
    <s v="ILLUPUR"/>
    <x v="5"/>
    <s v="Pavi"/>
    <x v="1"/>
    <n v="6369858792"/>
    <x v="0"/>
    <s v="இல்லத்தரசி/ Housewife"/>
    <s v="10,000க்கும் குறைவானது/Less than 10,000"/>
    <x v="2"/>
    <x v="2"/>
    <x v="2"/>
    <x v="0"/>
    <s v="திமுக / DMK"/>
    <x v="0"/>
    <x v="0"/>
    <x v="1"/>
    <x v="1"/>
    <x v="2"/>
    <x v="2"/>
    <x v="1"/>
    <x v="7"/>
    <x v="0"/>
    <s v="BC"/>
    <x v="7"/>
    <s v="This audio is in 10 mins only asking name and number "/>
    <s v="Not Asking All The Questions"/>
    <s v="-"/>
    <s v="-"/>
    <s v="0.1.12 (60)"/>
    <x v="1"/>
    <x v="0"/>
    <x v="6"/>
    <n v="1.047034764826176"/>
    <n v="1.0951871657754011"/>
    <n v="1.107027027027027"/>
    <n v="1"/>
    <n v="1.2358620689655173"/>
    <n v="1.107027027027027"/>
    <n v="1.2358620689655173"/>
    <n v="78.660072200000002"/>
  </r>
  <r>
    <s v="B85IeBVIyzsgJKosIhy0"/>
    <s v="2025-07-31 14:48:34.177018"/>
    <x v="1"/>
    <s v="(10.4527346, 78.7044263)"/>
    <s v="FP23+XVW,,Tachchampatti,622101,Tamil Nadu,India."/>
    <s v="https://firebasestorage.googleapis.com/v0/b/mindbrink-survey-production.appspot.com/o/audioFiles%2FAtznECuQc6klLPsRR6u2%2Fe5risFoEPidDckOLperfsZqxzae2%2F2025-07-31%2014%3A47%3A55.055352.m4a?alt=media&amp;token=03db2de4-3659-4e70-90b3-cba31ef303ea"/>
    <n v="359"/>
    <s v="false"/>
    <x v="1"/>
    <s v="+918508766594"/>
    <x v="0"/>
    <s v="ILLUPUR"/>
    <x v="1"/>
    <s v="பரமேஸ்வரி"/>
    <x v="1"/>
    <n v="9159909212"/>
    <x v="2"/>
    <s v="இல்லத்தரசி/ Housewife"/>
    <s v="10,000 - 25,000"/>
    <x v="0"/>
    <x v="1"/>
    <x v="0"/>
    <x v="0"/>
    <s v="அதிமுக / AIADMK"/>
    <x v="2"/>
    <x v="2"/>
    <x v="1"/>
    <x v="1"/>
    <x v="1"/>
    <x v="2"/>
    <x v="0"/>
    <x v="0"/>
    <x v="0"/>
    <s v="BC"/>
    <x v="18"/>
    <n v="0"/>
    <s v="Correctly Done"/>
    <s v="-"/>
    <s v="-"/>
    <s v="0.1.12 (60)"/>
    <x v="1"/>
    <x v="0"/>
    <x v="2"/>
    <n v="1.047034764826176"/>
    <n v="0.8797250859106529"/>
    <n v="0.98461538461538467"/>
    <n v="0.73680082449963535"/>
    <n v="0.14422535211267606"/>
    <n v="0.72546542719964102"/>
    <n v="0.10626535835036995"/>
    <n v="78.704426299999994"/>
  </r>
  <r>
    <s v="ty7vXRTPJA51SzfjDib2"/>
    <s v="2025-07-31 14:50:52.001930"/>
    <x v="1"/>
    <s v="(10.4155261, 78.6601549)"/>
    <s v="CM86+735,,Kudumiyamalai,622104,Tamil Nadu,India."/>
    <s v="https://firebasestorage.googleapis.com/v0/b/mindbrink-survey-production.appspot.com/o/audioFiles%2FAtznECuQc6klLPsRR6u2%2FfYiv0HvGk4VbFlXYwsKbSZ6fwXI2%2F2025-07-31%2014%3A50%3A46.850826.m4a?alt=media&amp;token=c72e482e-f369-46ec-a134-c5434978e8ff"/>
    <n v="171"/>
    <s v="false"/>
    <x v="3"/>
    <s v="+919443892814"/>
    <x v="0"/>
    <s v="ILLUPUR"/>
    <x v="5"/>
    <s v="Bakkiyalakshmi"/>
    <x v="1"/>
    <n v="9943840521"/>
    <x v="0"/>
    <s v="இல்லத்தரசி/ Housewife"/>
    <s v="10,000க்கும் குறைவானது/Less than 10,000"/>
    <x v="2"/>
    <x v="1"/>
    <x v="0"/>
    <x v="0"/>
    <s v="அதிமுக / AIADMK"/>
    <x v="2"/>
    <x v="3"/>
    <x v="1"/>
    <x v="3"/>
    <x v="2"/>
    <x v="2"/>
    <x v="1"/>
    <x v="0"/>
    <x v="2"/>
    <s v="BC"/>
    <x v="7"/>
    <n v="0"/>
    <s v="Not Doing It Properly"/>
    <s v="-"/>
    <s v="-"/>
    <s v="0.1.12 (60)"/>
    <x v="1"/>
    <x v="1"/>
    <x v="6"/>
    <n v="1.047034764826176"/>
    <n v="1.0951871657754011"/>
    <n v="1.107027027027027"/>
    <n v="0.73680082449963535"/>
    <n v="1.2358620689655173"/>
    <n v="0.81565842625689366"/>
    <n v="0.91058419138161839"/>
    <n v="78.660154899999995"/>
  </r>
  <r>
    <s v="JfAsFawlCAgFNLnZKOs1"/>
    <s v="2025-07-31 14:55:53.702933"/>
    <x v="1"/>
    <s v="(10.4156795, 78.6599968)"/>
    <s v="CM86+735,,Kudumiyamalai,622104,Tamil Nadu,India."/>
    <s v="https://firebasestorage.googleapis.com/v0/b/mindbrink-survey-production.appspot.com/o/audioFiles%2FAtznECuQc6klLPsRR6u2%2FfYiv0HvGk4VbFlXYwsKbSZ6fwXI2%2F2025-07-31%2014%3A55%3A47.981037.m4a?alt=media&amp;token=0cf88a1c-f519-4cdb-a172-b45c8e63f56b"/>
    <n v="270"/>
    <s v="false"/>
    <x v="3"/>
    <s v="+919443892814"/>
    <x v="0"/>
    <s v="ILLUPUR"/>
    <x v="5"/>
    <s v="Ravi"/>
    <x v="0"/>
    <n v="9655618627"/>
    <x v="0"/>
    <s v="சொந்த தொழில் / சுயதொழில் செய்பவர்/ Self Employed/Business"/>
    <s v="10,000 - 25,000"/>
    <x v="2"/>
    <x v="1"/>
    <x v="0"/>
    <x v="2"/>
    <s v="தமிழக வெற்றி கழகம் / TVK"/>
    <x v="3"/>
    <x v="0"/>
    <x v="1"/>
    <x v="3"/>
    <x v="0"/>
    <x v="2"/>
    <x v="1"/>
    <x v="2"/>
    <x v="0"/>
    <s v="BC"/>
    <x v="1"/>
    <n v="0"/>
    <s v="Not Doing It Properly"/>
    <s v="-"/>
    <s v="-"/>
    <s v="0.1.12 (60)"/>
    <x v="1"/>
    <x v="0"/>
    <x v="1"/>
    <n v="0.95700934579439256"/>
    <n v="1.0951871657754011"/>
    <n v="1.0835978835978837"/>
    <n v="0.73680082449963535"/>
    <n v="1.3479183673469388"/>
    <n v="0.79839581406098059"/>
    <n v="0.99314736441942686"/>
    <n v="78.659996800000002"/>
  </r>
  <r>
    <s v="MGLRCY4mNkQHdAGdPVHn"/>
    <s v="2025-07-31 14:59:28.806599"/>
    <x v="1"/>
    <s v="(10.4151417, 78.6591667)"/>
    <s v="CM75+XJQ,,Kudumiyamalai,622104,Tamil Nadu,India."/>
    <s v="https://firebasestorage.googleapis.com/v0/b/mindbrink-survey-production.appspot.com/o/audioFiles%2FAtznECuQc6klLPsRR6u2%2FfYiv0HvGk4VbFlXYwsKbSZ6fwXI2%2F2025-07-31%2014%3A59%3A23.778954.m4a?alt=media&amp;token=7ea7b2e4-45e7-4219-b617-d8a4f0efe3f7"/>
    <n v="150"/>
    <s v="false"/>
    <x v="3"/>
    <s v="+919443892814"/>
    <x v="0"/>
    <s v="ILLUPUR"/>
    <x v="5"/>
    <s v="Muthulakshmi"/>
    <x v="1"/>
    <n v="9585483018"/>
    <x v="0"/>
    <s v="இல்லத்தரசி/ Housewife"/>
    <s v="10,000க்கும் குறைவானது/Less than 10,000"/>
    <x v="0"/>
    <x v="1"/>
    <x v="2"/>
    <x v="0"/>
    <s v="திமுக / DMK"/>
    <x v="0"/>
    <x v="0"/>
    <x v="1"/>
    <x v="3"/>
    <x v="1"/>
    <x v="0"/>
    <x v="1"/>
    <x v="7"/>
    <x v="1"/>
    <s v="BC"/>
    <x v="7"/>
    <n v="0"/>
    <s v="Fake Audio/Empty Audio"/>
    <s v="-"/>
    <s v="-"/>
    <s v="0.1.12 (60)"/>
    <x v="0"/>
    <x v="1"/>
    <x v="6"/>
    <n v="1.047034764826176"/>
    <n v="1.0951871657754011"/>
    <n v="1.107027027027027"/>
    <n v="1"/>
    <n v="1.2358620689655173"/>
    <n v="1.107027027027027"/>
    <n v="1.2358620689655173"/>
    <n v="78.6591667"/>
  </r>
  <r>
    <s v="z8ERVUrYkSKIqvEmwb7I"/>
    <s v="2025-07-31 15:02:47.347309"/>
    <x v="1"/>
    <s v="(10.4537018, 78.7057716)"/>
    <s v="FP34+F9R,,Annavasal,622101,Tamil Nadu,India."/>
    <s v="https://firebasestorage.googleapis.com/v0/b/mindbrink-survey-production.appspot.com/o/audioFiles%2FAtznECuQc6klLPsRR6u2%2Fe5risFoEPidDckOLperfsZqxzae2%2F2025-07-31%2015%3A02%3A41.213983.m4a?alt=media&amp;token=377a53ab-4ae6-4905-99dc-c94c2ddb1b48"/>
    <n v="295"/>
    <s v="false"/>
    <x v="1"/>
    <s v="+918508766594"/>
    <x v="0"/>
    <s v="ILLUPUR"/>
    <x v="1"/>
    <s v="மூகாம்பிகை"/>
    <x v="1"/>
    <n v="7502805321"/>
    <x v="0"/>
    <s v="இல்லத்தரசி/ Housewife"/>
    <s v="10,000 - 25,000"/>
    <x v="1"/>
    <x v="1"/>
    <x v="0"/>
    <x v="4"/>
    <s v="அதிமுக / AIADMK"/>
    <x v="2"/>
    <x v="3"/>
    <x v="1"/>
    <x v="1"/>
    <x v="1"/>
    <x v="1"/>
    <x v="0"/>
    <x v="0"/>
    <x v="0"/>
    <s v="SC"/>
    <x v="5"/>
    <n v="0"/>
    <s v="Correctly Done"/>
    <s v="-"/>
    <s v="-"/>
    <s v="0.1.12 (60)"/>
    <x v="1"/>
    <x v="0"/>
    <x v="5"/>
    <n v="1.047034764826176"/>
    <n v="1.0951871657754011"/>
    <n v="1.107027027027027"/>
    <n v="0.73680082449963535"/>
    <n v="0.99902439024390244"/>
    <n v="0.81565842625689366"/>
    <n v="0.73608199442695277"/>
    <n v="78.705771600000006"/>
  </r>
  <r>
    <s v="d4LPNXw6gjzlSGwYTUPJ"/>
    <s v="2025-07-31 15:03:40.196471"/>
    <x v="1"/>
    <s v="(10.4154525, 78.6573469)"/>
    <s v="CM84+2WG,,Kudumiyamalai,622104,Tamil Nadu,India."/>
    <s v="https://firebasestorage.googleapis.com/v0/b/mindbrink-survey-production.appspot.com/o/audioFiles%2FAtznECuQc6klLPsRR6u2%2FfYiv0HvGk4VbFlXYwsKbSZ6fwXI2%2F2025-07-31%2015%3A03%3A34.002379.m4a?alt=media&amp;token=3147494c-591d-41ce-b610-eb2b826817eb"/>
    <n v="232"/>
    <s v="false"/>
    <x v="3"/>
    <s v="+919443892814"/>
    <x v="0"/>
    <s v="ILLUPUR"/>
    <x v="5"/>
    <s v="Sithira"/>
    <x v="1"/>
    <n v="8225050066"/>
    <x v="2"/>
    <s v="இல்லத்தரசி/ Housewife"/>
    <s v="10,000க்கும் குறைவானது/Less than 10,000"/>
    <x v="0"/>
    <x v="1"/>
    <x v="0"/>
    <x v="2"/>
    <s v="திமுக / DMK"/>
    <x v="0"/>
    <x v="0"/>
    <x v="1"/>
    <x v="3"/>
    <x v="2"/>
    <x v="2"/>
    <x v="1"/>
    <x v="7"/>
    <x v="1"/>
    <s v="BC"/>
    <x v="14"/>
    <n v="0"/>
    <s v="Fake Audio/Empty Audio"/>
    <s v="-"/>
    <s v="-"/>
    <s v="0.1.12 (60)"/>
    <x v="0"/>
    <x v="0"/>
    <x v="8"/>
    <n v="1.047034764826176"/>
    <n v="0.8797250859106529"/>
    <n v="0.98461538461538467"/>
    <n v="0.73680082449963535"/>
    <n v="1.0666666666666667"/>
    <n v="0.72546542719964102"/>
    <n v="0.78592087946627776"/>
    <n v="78.657346899999993"/>
  </r>
  <r>
    <s v="Hg53lD4aPA9iqcZhIty3"/>
    <s v="2025-07-31 15:05:55.349160"/>
    <x v="1"/>
    <s v="(10.415447, 78.6573562)"/>
    <s v="CM84+2WG,,Kudumiyamalai,622104,Tamil Nadu,India."/>
    <s v="https://firebasestorage.googleapis.com/v0/b/mindbrink-survey-production.appspot.com/o/audioFiles%2FAtznECuQc6klLPsRR6u2%2FfYiv0HvGk4VbFlXYwsKbSZ6fwXI2%2F2025-07-31%2015%3A05%3A51.422173.m4a?alt=media&amp;token=e7a5182b-7b6e-498f-816a-9c3433293829"/>
    <n v="121"/>
    <s v="false"/>
    <x v="3"/>
    <s v="+919443892814"/>
    <x v="0"/>
    <s v="ILLUPUR"/>
    <x v="5"/>
    <s v="Adhi sivan"/>
    <x v="0"/>
    <n v="9047026313"/>
    <x v="0"/>
    <s v="பணியாளர்/ Employee"/>
    <s v="10,000 - 25,000"/>
    <x v="0"/>
    <x v="1"/>
    <x v="2"/>
    <x v="0"/>
    <s v="திமுக / DMK"/>
    <x v="0"/>
    <x v="0"/>
    <x v="1"/>
    <x v="3"/>
    <x v="1"/>
    <x v="2"/>
    <x v="1"/>
    <x v="0"/>
    <x v="5"/>
    <s v="SC"/>
    <x v="5"/>
    <n v="0"/>
    <s v="Fake Audio/Empty Audio"/>
    <s v="-"/>
    <s v="-"/>
    <s v="0.1.12 (60)"/>
    <x v="0"/>
    <x v="1"/>
    <x v="5"/>
    <n v="0.95700934579439256"/>
    <n v="1.0951871657754011"/>
    <n v="1.0835978835978837"/>
    <n v="1"/>
    <n v="0.99902439024390244"/>
    <n v="1.0835978835978837"/>
    <n v="0.99902439024390244"/>
    <n v="78.657356199999995"/>
  </r>
  <r>
    <s v="XSFt6mPS08FWgK0CzAp9"/>
    <s v="2025-07-31 15:08:51.642150"/>
    <x v="1"/>
    <s v="(10.415472, 78.6573265)"/>
    <s v="CM84+2WG,,Kudumiyamalai,622104,Tamil Nadu,India."/>
    <s v="https://firebasestorage.googleapis.com/v0/b/mindbrink-survey-production.appspot.com/o/audioFiles%2FAtznECuQc6klLPsRR6u2%2FfYiv0HvGk4VbFlXYwsKbSZ6fwXI2%2F2025-07-31%2015%3A08%3A47.514291.m4a?alt=media&amp;token=5cd5f682-4a01-4cdb-8ff2-07f71fff3325"/>
    <n v="124"/>
    <s v="false"/>
    <x v="3"/>
    <s v="+919443892814"/>
    <x v="0"/>
    <s v="ILLUPUR"/>
    <x v="5"/>
    <s v="Ramasamy"/>
    <x v="0"/>
    <n v="8940399145"/>
    <x v="0"/>
    <s v="சொந்த தொழில் / சுயதொழில் செய்பவர்/ Self Employed/Business"/>
    <s v="10,000 - 25,000"/>
    <x v="2"/>
    <x v="1"/>
    <x v="0"/>
    <x v="0"/>
    <s v="அதிமுக / AIADMK"/>
    <x v="2"/>
    <x v="3"/>
    <x v="1"/>
    <x v="3"/>
    <x v="1"/>
    <x v="2"/>
    <x v="1"/>
    <x v="0"/>
    <x v="1"/>
    <s v="BC"/>
    <x v="14"/>
    <n v="0"/>
    <s v="Fake Audio/Empty Audio"/>
    <s v="-"/>
    <s v="-"/>
    <s v="0.1.12 (60)"/>
    <x v="0"/>
    <x v="1"/>
    <x v="8"/>
    <n v="0.95700934579439256"/>
    <n v="1.0951871657754011"/>
    <n v="1.0835978835978837"/>
    <n v="0.73680082449963535"/>
    <n v="1.0666666666666667"/>
    <n v="0.79839581406098059"/>
    <n v="0.78592087946627776"/>
    <n v="78.657326499999996"/>
  </r>
  <r>
    <s v="YtWJ1rGZQ5oZoKPfEYK1"/>
    <s v="2025-07-31 15:11:41.444057"/>
    <x v="1"/>
    <s v="(10.4154709, 78.6573259)"/>
    <s v="CM84+2WG,,Kudumiyamalai,622104,Tamil Nadu,India."/>
    <s v="https://firebasestorage.googleapis.com/v0/b/mindbrink-survey-production.appspot.com/o/audioFiles%2FAtznECuQc6klLPsRR6u2%2FfYiv0HvGk4VbFlXYwsKbSZ6fwXI2%2F2025-07-31%2015%3A11%3A37.185911.m4a?alt=media&amp;token=f44cc2f0-07d2-4daf-bc21-63b7559da972"/>
    <n v="139"/>
    <s v="false"/>
    <x v="3"/>
    <s v="+919443892814"/>
    <x v="0"/>
    <s v="ILLUPUR"/>
    <x v="5"/>
    <s v="Muthukannan"/>
    <x v="0"/>
    <n v="9786785604"/>
    <x v="0"/>
    <s v="பணியாளர்/ Employee"/>
    <s v="10,000 - 25,000"/>
    <x v="1"/>
    <x v="1"/>
    <x v="1"/>
    <x v="1"/>
    <s v="அதிமுக / AIADMK"/>
    <x v="2"/>
    <x v="1"/>
    <x v="0"/>
    <x v="0"/>
    <x v="1"/>
    <x v="2"/>
    <x v="2"/>
    <x v="2"/>
    <x v="0"/>
    <s v="BC"/>
    <x v="5"/>
    <n v="0"/>
    <s v="Fake Audio/Empty Audio"/>
    <s v="-"/>
    <s v="-"/>
    <s v="0.1.12 (60)"/>
    <x v="0"/>
    <x v="1"/>
    <x v="5"/>
    <n v="0.95700934579439256"/>
    <n v="1.0951871657754011"/>
    <n v="1.0835978835978837"/>
    <n v="1.3119425242027003"/>
    <n v="0.99902439024390244"/>
    <n v="1.4216181426281114"/>
    <n v="1.3106625802766489"/>
    <n v="78.657325900000004"/>
  </r>
  <r>
    <s v="0CRI147sO4fBXCvlIWT4"/>
    <s v="2025-07-31 15:17:48.821434"/>
    <x v="1"/>
    <s v="(10.4150117, 78.6576867)"/>
    <s v="CM84+2WG,,Kudumiyamalai,622104,Tamil Nadu,India."/>
    <s v="https://firebasestorage.googleapis.com/v0/b/mindbrink-survey-production.appspot.com/o/audioFiles%2FAtznECuQc6klLPsRR6u2%2FfYiv0HvGk4VbFlXYwsKbSZ6fwXI2%2F2025-07-31%2015%3A17%3A44.526810.m4a?alt=media&amp;token=3dbee328-274b-4444-8eab-45d39c650e73"/>
    <n v="124"/>
    <s v="false"/>
    <x v="3"/>
    <s v="+919443892814"/>
    <x v="0"/>
    <s v="ILLUPUR"/>
    <x v="5"/>
    <s v="Balu"/>
    <x v="0"/>
    <n v="9787592687"/>
    <x v="0"/>
    <s v="கூலி தொழில்/ Daily Wage"/>
    <s v="10,000க்கும் குறைவானது/Less than 10,000"/>
    <x v="2"/>
    <x v="1"/>
    <x v="1"/>
    <x v="1"/>
    <s v="திமுக / DMK"/>
    <x v="0"/>
    <x v="0"/>
    <x v="1"/>
    <x v="3"/>
    <x v="1"/>
    <x v="0"/>
    <x v="2"/>
    <x v="0"/>
    <x v="1"/>
    <s v="SC"/>
    <x v="3"/>
    <n v="0"/>
    <s v="Correctly Done"/>
    <s v="-"/>
    <s v="-"/>
    <s v="0.1.12 (60)"/>
    <x v="1"/>
    <x v="1"/>
    <x v="3"/>
    <n v="0.95700934579439256"/>
    <n v="1.0951871657754011"/>
    <n v="1.0835978835978837"/>
    <n v="1.3119425242027003"/>
    <n v="1.28"/>
    <n v="1.4216181426281114"/>
    <n v="1.6792864309794564"/>
    <n v="78.657686699999999"/>
  </r>
  <r>
    <s v="1lohvQOTWt4xzvzNg3cu"/>
    <s v="2025-07-31 15:18:46.304502"/>
    <x v="1"/>
    <s v="(10.4547728, 78.7055567)"/>
    <s v="FP34+V5V,,Annavasal,622101,Tamil Nadu,India."/>
    <s v="https://firebasestorage.googleapis.com/v0/b/mindbrink-survey-production.appspot.com/o/audioFiles%2FAtznECuQc6klLPsRR6u2%2Fe5risFoEPidDckOLperfsZqxzae2%2F2025-07-31%2015%3A18%3A01.940789.m4a?alt=media&amp;token=a90673a1-0b9d-476f-a83e-f9d644142f45"/>
    <n v="327"/>
    <s v="false"/>
    <x v="1"/>
    <s v="+918508766594"/>
    <x v="0"/>
    <s v="ILLUPUR"/>
    <x v="1"/>
    <s v="தில் சாத்பேகம்"/>
    <x v="1"/>
    <n v="9344044543"/>
    <x v="0"/>
    <s v="இல்லத்தரசி/ Housewife"/>
    <s v="10,000 - 25,000"/>
    <x v="0"/>
    <x v="0"/>
    <x v="2"/>
    <x v="0"/>
    <s v="அதிமுக / AIADMK"/>
    <x v="2"/>
    <x v="3"/>
    <x v="1"/>
    <x v="4"/>
    <x v="0"/>
    <x v="1"/>
    <x v="0"/>
    <x v="7"/>
    <x v="2"/>
    <s v="Muslim"/>
    <x v="8"/>
    <n v="0"/>
    <s v="Correctly Done"/>
    <s v="-"/>
    <s v="-"/>
    <s v="0.1.12 (60)"/>
    <x v="1"/>
    <x v="0"/>
    <x v="7"/>
    <n v="1.047034764826176"/>
    <n v="1.0951871657754011"/>
    <n v="1.107027027027027"/>
    <n v="1"/>
    <n v="1.024"/>
    <n v="1.107027027027027"/>
    <n v="1.024"/>
    <n v="78.705556700000002"/>
  </r>
  <r>
    <s v="hB2QO6pztZcHvHKyOK4e"/>
    <s v="2025-07-31 15:28:11.495415"/>
    <x v="1"/>
    <s v="(10.4272031, 78.6411089)"/>
    <s v="Pudukottai - Manapparai Road,,Vannarappatti,622104,Tamil Nadu,India."/>
    <s v="https://firebasestorage.googleapis.com/v0/b/mindbrink-survey-production.appspot.com/o/audioFiles%2FAtznECuQc6klLPsRR6u2%2F2ukCmICpvKWhqTT6dgmjG6nFGjc2%2F2025-07-31%2015%3A28%3A06.306489.m4a?alt=media&amp;token=ae732a80-7663-4e77-b8d9-9ceadd353663"/>
    <n v="187"/>
    <s v="false"/>
    <x v="2"/>
    <s v="+919698565662"/>
    <x v="0"/>
    <s v="ILLUPUR"/>
    <x v="5"/>
    <s v="Rahul"/>
    <x v="0"/>
    <n v="6381241826"/>
    <x v="1"/>
    <s v="மாணவர்/ Student"/>
    <s v="10,000க்கும் குறைவானது/Less than 10,000"/>
    <x v="2"/>
    <x v="1"/>
    <x v="3"/>
    <x v="2"/>
    <s v="திமுக / DMK"/>
    <x v="0"/>
    <x v="0"/>
    <x v="1"/>
    <x v="1"/>
    <x v="2"/>
    <x v="2"/>
    <x v="3"/>
    <x v="0"/>
    <x v="2"/>
    <s v="BC"/>
    <x v="1"/>
    <n v="0"/>
    <s v="Not Asking All The Questions"/>
    <s v="-"/>
    <s v="-"/>
    <s v="0.1.12 (60)"/>
    <x v="1"/>
    <x v="0"/>
    <x v="1"/>
    <n v="0.95700934579439256"/>
    <n v="0.97523809523809524"/>
    <n v="1.0666666666666667"/>
    <n v="1"/>
    <n v="1.3479183673469388"/>
    <n v="1.0666666666666667"/>
    <n v="1.3479183673469388"/>
    <n v="78.641108900000006"/>
  </r>
  <r>
    <s v="50aylC4zHxBP6cfdYyva"/>
    <s v="2025-07-31 15:34:57.882550"/>
    <x v="1"/>
    <s v="(10.4272896, 78.6411701)"/>
    <s v="Pudukottai - Manapparai Road,,Vannarappatti,622104,Tamil Nadu,India."/>
    <s v="https://firebasestorage.googleapis.com/v0/b/mindbrink-survey-production.appspot.com/o/audioFiles%2FAtznECuQc6klLPsRR6u2%2F2ukCmICpvKWhqTT6dgmjG6nFGjc2%2F2025-07-31%2015%3A34%3A51.293770.m4a?alt=media&amp;token=7d6353f0-d0df-4dbe-97f5-6b04656ce2e3"/>
    <n v="244"/>
    <s v="false"/>
    <x v="2"/>
    <s v="+919698565662"/>
    <x v="0"/>
    <s v="ILLUPUR"/>
    <x v="6"/>
    <s v="Palainyappan"/>
    <x v="0"/>
    <n v="9626081493"/>
    <x v="2"/>
    <s v="கூலி தொழில்/ Daily Wage"/>
    <s v="10,000க்கும் குறைவானது/Less than 10,000"/>
    <x v="2"/>
    <x v="1"/>
    <x v="1"/>
    <x v="2"/>
    <s v="அதிமுக / AIADMK"/>
    <x v="3"/>
    <x v="1"/>
    <x v="1"/>
    <x v="1"/>
    <x v="2"/>
    <x v="2"/>
    <x v="2"/>
    <x v="0"/>
    <x v="2"/>
    <s v="BC"/>
    <x v="1"/>
    <n v="0"/>
    <s v="Correctly Done"/>
    <s v="-"/>
    <s v="-"/>
    <s v="0.1.12 (60)"/>
    <x v="1"/>
    <x v="0"/>
    <x v="1"/>
    <n v="0.95700934579439256"/>
    <n v="0.8797250859106529"/>
    <n v="0.79503105590062106"/>
    <n v="1.3119425242027003"/>
    <n v="1.3479183673469388"/>
    <n v="1.043035050297799"/>
    <n v="1.7683914252763255"/>
    <n v="78.641170099999997"/>
  </r>
  <r>
    <s v="ArP0OmkIrDhGv474jBaF"/>
    <s v="2025-07-31 15:40:20.785855"/>
    <x v="1"/>
    <s v="(10.4546827, 78.7053028)"/>
    <s v="FP34+V4V,,Annavasal,622101,Tamil Nadu,India."/>
    <s v="https://firebasestorage.googleapis.com/v0/b/mindbrink-survey-production.appspot.com/o/audioFiles%2FAtznECuQc6klLPsRR6u2%2Fe5risFoEPidDckOLperfsZqxzae2%2F2025-07-31%2015%3A40%3A12.718225.m4a?alt=media&amp;token=22c4cf7d-bb84-450d-b408-b98dc99a1559"/>
    <n v="269"/>
    <s v="false"/>
    <x v="1"/>
    <s v="+918508766594"/>
    <x v="0"/>
    <s v="ILLUPUR"/>
    <x v="1"/>
    <s v="கன் சுல் பானு"/>
    <x v="1"/>
    <n v="9344695026"/>
    <x v="1"/>
    <s v="மாணவர்/ Student"/>
    <s v="10,000 - 25,000"/>
    <x v="2"/>
    <x v="2"/>
    <x v="2"/>
    <x v="0"/>
    <s v="அதிமுக / AIADMK"/>
    <x v="2"/>
    <x v="3"/>
    <x v="1"/>
    <x v="2"/>
    <x v="1"/>
    <x v="2"/>
    <x v="2"/>
    <x v="0"/>
    <x v="2"/>
    <s v="Muslim"/>
    <x v="8"/>
    <n v="0"/>
    <s v="Correctly Done"/>
    <s v="-"/>
    <s v="-"/>
    <s v="0.1.12 (60)"/>
    <x v="1"/>
    <x v="0"/>
    <x v="7"/>
    <n v="1.047034764826176"/>
    <n v="0.97523809523809524"/>
    <n v="0.89824561403508774"/>
    <n v="1"/>
    <n v="1.024"/>
    <n v="0.89824561403508774"/>
    <n v="1.024"/>
    <n v="78.705302799999998"/>
  </r>
  <r>
    <s v="7xQlrZ50nax4X4x11Dax"/>
    <s v="2025-07-31 15:40:52.821154"/>
    <x v="1"/>
    <s v="(10.4274464, 78.6414695)"/>
    <s v="Pudukottai - Manapparai Road,,Vannarappatti,622104,Tamil Nadu,India."/>
    <s v="https://firebasestorage.googleapis.com/v0/b/mindbrink-survey-production.appspot.com/o/audioFiles%2FAtznECuQc6klLPsRR6u2%2F2ukCmICpvKWhqTT6dgmjG6nFGjc2%2F2025-07-31%2015%3A40%3A48.108175.m4a?alt=media&amp;token=a0c4708e-43d5-4c6c-a063-2cb8ed528f1f"/>
    <n v="156"/>
    <s v="false"/>
    <x v="2"/>
    <s v="+919698565662"/>
    <x v="0"/>
    <s v="ILLUPUR"/>
    <x v="5"/>
    <s v="Yogaraj"/>
    <x v="0"/>
    <n v="7904375632"/>
    <x v="1"/>
    <s v="கூலி தொழில்/ Daily Wage"/>
    <s v="10,000 - 25,000"/>
    <x v="2"/>
    <x v="1"/>
    <x v="0"/>
    <x v="2"/>
    <s v="தமிழக வெற்றி கழகம் / TVK"/>
    <x v="3"/>
    <x v="0"/>
    <x v="1"/>
    <x v="1"/>
    <x v="1"/>
    <x v="2"/>
    <x v="2"/>
    <x v="2"/>
    <x v="2"/>
    <s v="OBC"/>
    <x v="1"/>
    <n v="0"/>
    <s v="Not Asking All The Questions"/>
    <s v="-"/>
    <s v="-"/>
    <s v="0.1.12 (60)"/>
    <x v="1"/>
    <x v="1"/>
    <x v="1"/>
    <n v="0.95700934579439256"/>
    <n v="0.97523809523809524"/>
    <n v="1.0666666666666667"/>
    <n v="0.73680082449963535"/>
    <n v="1.3479183673469388"/>
    <n v="0.78592087946627776"/>
    <n v="0.99314736441942686"/>
    <n v="78.641469499999999"/>
  </r>
  <r>
    <s v="pTsilDNKwMGKDmXtV2Pl"/>
    <s v="2025-07-31 15:44:17.651669"/>
    <x v="1"/>
    <s v="(10.42978, 78.6411867)"/>
    <s v="CJJR+99P,,Vannarappatti,622104,Tamil Nadu,India."/>
    <s v="https://firebasestorage.googleapis.com/v0/b/mindbrink-survey-production.appspot.com/o/audioFiles%2FAtznECuQc6klLPsRR6u2%2FfYiv0HvGk4VbFlXYwsKbSZ6fwXI2%2F2025-07-31%2015%3A44%3A10.528408.m4a?alt=media&amp;token=30a8c6aa-973a-478c-af31-a820726b3b9d"/>
    <n v="427"/>
    <s v="false"/>
    <x v="3"/>
    <s v="+919443892814"/>
    <x v="0"/>
    <s v="ILLUPUR"/>
    <x v="6"/>
    <s v="karupiya"/>
    <x v="0"/>
    <n v="7667282020"/>
    <x v="2"/>
    <s v="பணியாளர்/ Employee"/>
    <s v="10,000க்கும் குறைவானது/Less than 10,000"/>
    <x v="0"/>
    <x v="1"/>
    <x v="0"/>
    <x v="2"/>
    <s v="அதிமுக / AIADMK"/>
    <x v="3"/>
    <x v="1"/>
    <x v="1"/>
    <x v="3"/>
    <x v="2"/>
    <x v="2"/>
    <x v="1"/>
    <x v="2"/>
    <x v="1"/>
    <s v="SC"/>
    <x v="5"/>
    <s v="asking only name and number "/>
    <s v="Not Doing It Properly"/>
    <s v="-"/>
    <s v="-"/>
    <s v="0.1.12 (60)"/>
    <x v="1"/>
    <x v="0"/>
    <x v="5"/>
    <n v="0.95700934579439256"/>
    <n v="0.8797250859106529"/>
    <n v="0.79503105590062106"/>
    <n v="0.73680082449963535"/>
    <n v="0.99902439024390244"/>
    <n v="0.58577953749039324"/>
    <n v="0.73608199442695277"/>
    <n v="78.641186700000006"/>
  </r>
  <r>
    <s v="uDD6ITYRlQqzqjzuQMov"/>
    <s v="2025-07-31 15:44:45.267367"/>
    <x v="1"/>
    <s v="(10.4546752, 78.7051016)"/>
    <s v="FP33+VX7,,Pudukkottai,622101,Tamil Nadu,India."/>
    <s v="https://firebasestorage.googleapis.com/v0/b/mindbrink-survey-production.appspot.com/o/audioFiles%2FAtznECuQc6klLPsRR6u2%2Fe5risFoEPidDckOLperfsZqxzae2%2F2025-07-31%2015%3A44%3A39.841161.m4a?alt=media&amp;token=d2cbcd04-bf65-4423-ace4-a1e6f0622fc5"/>
    <n v="241"/>
    <s v="false"/>
    <x v="1"/>
    <s v="+918508766594"/>
    <x v="0"/>
    <s v="ILLUPUR"/>
    <x v="1"/>
    <s v="மகமூதா"/>
    <x v="1"/>
    <n v="9344044543"/>
    <x v="1"/>
    <s v="மாணவர்/ Student"/>
    <s v="10,000 - 25,000"/>
    <x v="2"/>
    <x v="2"/>
    <x v="3"/>
    <x v="0"/>
    <s v="அதிமுக / AIADMK"/>
    <x v="2"/>
    <x v="3"/>
    <x v="1"/>
    <x v="3"/>
    <x v="1"/>
    <x v="0"/>
    <x v="0"/>
    <x v="0"/>
    <x v="2"/>
    <s v="Muslim"/>
    <x v="8"/>
    <n v="0"/>
    <s v="Correctly Done"/>
    <s v="-"/>
    <s v="-"/>
    <s v="0.1.12 (60)"/>
    <x v="1"/>
    <x v="0"/>
    <x v="7"/>
    <n v="1.047034764826176"/>
    <n v="0.97523809523809524"/>
    <n v="0.89824561403508774"/>
    <n v="1"/>
    <n v="1.024"/>
    <n v="0.89824561403508774"/>
    <n v="1.024"/>
    <n v="78.705101600000006"/>
  </r>
  <r>
    <s v="14nTNKxvknhO3OkSwAm8"/>
    <s v="2025-07-31 15:47:43.699933"/>
    <x v="1"/>
    <s v="(10.4306082, 78.6408181)"/>
    <s v="CJJR+99P,,Vannarappatti,622104,Tamil Nadu,India."/>
    <s v="https://firebasestorage.googleapis.com/v0/b/mindbrink-survey-production.appspot.com/o/audioFiles%2FAtznECuQc6klLPsRR6u2%2F2ukCmICpvKWhqTT6dgmjG6nFGjc2%2F2025-07-31%2015%3A47%3A38.641090.m4a?alt=media&amp;token=5f50e780-9013-4bea-998b-0094dcb64c8e"/>
    <n v="381"/>
    <s v="false"/>
    <x v="2"/>
    <s v="+919698565662"/>
    <x v="0"/>
    <s v="ILLUPUR"/>
    <x v="6"/>
    <s v="Moyshami"/>
    <x v="1"/>
    <n v="9750171904"/>
    <x v="0"/>
    <s v="இல்லத்தரசி/ Housewife"/>
    <s v="10,000க்கும் குறைவானது/Less than 10,000"/>
    <x v="0"/>
    <x v="1"/>
    <x v="0"/>
    <x v="0"/>
    <s v="அதிமுக / AIADMK"/>
    <x v="2"/>
    <x v="1"/>
    <x v="1"/>
    <x v="3"/>
    <x v="2"/>
    <x v="2"/>
    <x v="1"/>
    <x v="7"/>
    <x v="0"/>
    <s v="BC"/>
    <x v="7"/>
    <s v=""/>
    <s v=""/>
    <s v="-"/>
    <s v="-"/>
    <s v="0.1.12 (60)"/>
    <x v="1"/>
    <x v="0"/>
    <x v="6"/>
    <n v="1.047034764826176"/>
    <n v="1.0951871657754011"/>
    <n v="1.107027027027027"/>
    <n v="0.73680082449963535"/>
    <n v="1.2358620689655173"/>
    <n v="0.81565842625689366"/>
    <n v="0.91058419138161839"/>
    <n v="78.640818100000004"/>
  </r>
  <r>
    <s v="yM4ef4QcQ2aJ0fwGr7nM"/>
    <s v="2025-07-31 15:49:28.295417"/>
    <x v="1"/>
    <s v="(10.4298583, 78.6408584)"/>
    <s v="CJJR+99P,,Vannarappatti,622104,Tamil Nadu,India."/>
    <s v="https://firebasestorage.googleapis.com/v0/b/mindbrink-survey-production.appspot.com/o/audioFiles%2FAtznECuQc6klLPsRR6u2%2FfYiv0HvGk4VbFlXYwsKbSZ6fwXI2%2F2025-07-31%2015%3A49%3A10.364367.m4a?alt=media&amp;token=59537a9a-5427-439d-a7db-a96ba6348d06"/>
    <n v="281"/>
    <s v="false"/>
    <x v="3"/>
    <s v="+919443892814"/>
    <x v="0"/>
    <s v="ILLUPUR"/>
    <x v="6"/>
    <s v="Ajibatcha"/>
    <x v="0"/>
    <n v="9500010028"/>
    <x v="0"/>
    <s v="விவசாயி/ Farmer"/>
    <s v="10,000க்கும் குறைவானது/Less than 10,000"/>
    <x v="2"/>
    <x v="1"/>
    <x v="1"/>
    <x v="2"/>
    <s v="தமிழக வெற்றி கழகம் / TVK"/>
    <x v="3"/>
    <x v="0"/>
    <x v="1"/>
    <x v="1"/>
    <x v="2"/>
    <x v="2"/>
    <x v="1"/>
    <x v="7"/>
    <x v="1"/>
    <s v="Muslim"/>
    <x v="8"/>
    <n v="0"/>
    <s v="Fake Audio/Empty Audio"/>
    <s v="-"/>
    <s v="-"/>
    <s v="0.1.12 (60)"/>
    <x v="0"/>
    <x v="0"/>
    <x v="7"/>
    <n v="0.95700934579439256"/>
    <n v="1.0951871657754011"/>
    <n v="1.0835978835978837"/>
    <n v="1.3119425242027003"/>
    <n v="1.024"/>
    <n v="1.4216181426281114"/>
    <n v="1.3434291447835651"/>
    <n v="78.640858399999999"/>
  </r>
  <r>
    <s v="BVz8whVYn98SfHwNNz5H"/>
    <s v="2025-07-31 15:53:45.266288"/>
    <x v="1"/>
    <s v="(10.4547612, 78.705396)"/>
    <s v="FP34+V5V,,Annavasal,622101,Tamil Nadu,India."/>
    <s v="https://firebasestorage.googleapis.com/v0/b/mindbrink-survey-production.appspot.com/o/audioFiles%2FAtznECuQc6klLPsRR6u2%2Fe5risFoEPidDckOLperfsZqxzae2%2F2025-07-31%2015%3A53%3A38.859826.m4a?alt=media&amp;token=cdf36d33-d66b-4855-bb4e-ba4cb074e7f7"/>
    <n v="309"/>
    <s v="false"/>
    <x v="1"/>
    <s v="+918508766594"/>
    <x v="0"/>
    <s v="ILLUPUR"/>
    <x v="1"/>
    <s v="மும் தாஜ் நிஷா"/>
    <x v="1"/>
    <n v="9025901093"/>
    <x v="0"/>
    <s v="இல்லத்தரசி/ Housewife"/>
    <s v="10,000 - 25,000"/>
    <x v="2"/>
    <x v="2"/>
    <x v="2"/>
    <x v="1"/>
    <s v="பா.ஜ.க / BJP"/>
    <x v="6"/>
    <x v="0"/>
    <x v="0"/>
    <x v="0"/>
    <x v="1"/>
    <x v="0"/>
    <x v="2"/>
    <x v="6"/>
    <x v="0"/>
    <s v="Muslim"/>
    <x v="8"/>
    <n v="0"/>
    <s v="Correctly Done"/>
    <s v="-"/>
    <s v="-"/>
    <s v="0.1.12 (60)"/>
    <x v="1"/>
    <x v="0"/>
    <x v="7"/>
    <n v="1.047034764826176"/>
    <n v="1.0951871657754011"/>
    <n v="1.107027027027027"/>
    <n v="1"/>
    <n v="1.024"/>
    <n v="1.107027027027027"/>
    <n v="1.024"/>
    <n v="78.705395999999993"/>
  </r>
  <r>
    <s v="LeZessJ5Sm0K0hBZaqtC"/>
    <s v="2025-07-31 15:56:00.046020"/>
    <x v="1"/>
    <s v="(10.4309349, 78.6409743)"/>
    <s v="-"/>
    <s v="https://firebasestorage.googleapis.com/v0/b/mindbrink-survey-production.appspot.com/o/audioFiles%2FAtznECuQc6klLPsRR6u2%2F2ukCmICpvKWhqTT6dgmjG6nFGjc2%2F2025-07-31%2015%3A55%3A54.570888.m4a?alt=media&amp;token=9de0dc51-a3b0-4b3b-a4ec-d71b82be6b2a"/>
    <n v="238"/>
    <s v="false"/>
    <x v="2"/>
    <s v="+919698565662"/>
    <x v="0"/>
    <s v="ILLUPUR"/>
    <x v="6"/>
    <s v="Anandan"/>
    <x v="0"/>
    <n v="7826938483"/>
    <x v="0"/>
    <s v="கூலி தொழில்/ Daily Wage"/>
    <s v="10,000 - 25,000"/>
    <x v="1"/>
    <x v="2"/>
    <x v="2"/>
    <x v="0"/>
    <s v="அதிமுக / AIADMK"/>
    <x v="2"/>
    <x v="1"/>
    <x v="1"/>
    <x v="1"/>
    <x v="1"/>
    <x v="0"/>
    <x v="1"/>
    <x v="0"/>
    <x v="7"/>
    <s v="BC"/>
    <x v="1"/>
    <s v=""/>
    <s v=""/>
    <s v="-"/>
    <s v="-"/>
    <s v="0.1.12 (60)"/>
    <x v="1"/>
    <x v="0"/>
    <x v="1"/>
    <n v="0.95700934579439256"/>
    <n v="1.0951871657754011"/>
    <n v="1.0835978835978837"/>
    <n v="1"/>
    <n v="1.3479183673469388"/>
    <n v="1.0835978835978837"/>
    <n v="1.3479183673469388"/>
    <n v="78.640974299999996"/>
  </r>
  <r>
    <s v="ZYKRLVW8e2VtIswt5OnA"/>
    <s v="2025-07-31 15:59:09.716439"/>
    <x v="1"/>
    <s v="(10.4319602, 78.6410176)"/>
    <s v="CJJR+99P,,Vannarappatti,622104,Tamil Nadu,India."/>
    <s v="https://firebasestorage.googleapis.com/v0/b/mindbrink-survey-production.appspot.com/o/audioFiles%2FAtznECuQc6klLPsRR6u2%2F2ukCmICpvKWhqTT6dgmjG6nFGjc2%2F2025-07-31%2015%3A59%3A05.458031.m4a?alt=media&amp;token=a537ebdc-9579-4cb6-b96f-4bb100283b0c"/>
    <n v="168"/>
    <s v="false"/>
    <x v="2"/>
    <s v="+919698565662"/>
    <x v="0"/>
    <s v="ILLUPUR"/>
    <x v="6"/>
    <s v="Abbas"/>
    <x v="0"/>
    <n v="9488151946"/>
    <x v="3"/>
    <s v="சொந்த தொழில் / சுயதொழில் செய்பவர்/ Self Employed/Business"/>
    <s v="10,000 - 25,000"/>
    <x v="2"/>
    <x v="1"/>
    <x v="0"/>
    <x v="0"/>
    <s v="அதிமுக / AIADMK"/>
    <x v="2"/>
    <x v="1"/>
    <x v="1"/>
    <x v="1"/>
    <x v="1"/>
    <x v="2"/>
    <x v="1"/>
    <x v="7"/>
    <x v="4"/>
    <s v="Muslim"/>
    <x v="8"/>
    <s v=""/>
    <s v=""/>
    <s v="-"/>
    <s v="-"/>
    <s v="0.1.12 (60)"/>
    <x v="1"/>
    <x v="1"/>
    <x v="7"/>
    <n v="0.95700934579439256"/>
    <n v="1.0308724832214764"/>
    <n v="0.86292134831460676"/>
    <n v="0.73680082449963535"/>
    <n v="1.024"/>
    <n v="0.63580116091653927"/>
    <n v="0.75448404428762661"/>
    <n v="78.641017599999998"/>
  </r>
  <r>
    <s v="dGuDC6Zc227rtYMzoLcA"/>
    <s v="2025-07-31 15:59:32.691221"/>
    <x v="1"/>
    <s v="(10.4320562, 78.6410294)"/>
    <s v="CJJR+99P,,Vannarappatti,622104,Tamil Nadu,India."/>
    <s v="https://firebasestorage.googleapis.com/v0/b/mindbrink-survey-production.appspot.com/o/audioFiles%2FAtznECuQc6klLPsRR6u2%2FfYiv0HvGk4VbFlXYwsKbSZ6fwXI2%2F2025-07-31%2015%3A57%3A22.972800.m4a?alt=media&amp;token=18cc628a-749c-42c8-bd7d-40eb93ad02e8"/>
    <n v="319"/>
    <s v="false"/>
    <x v="3"/>
    <s v="+919443892814"/>
    <x v="0"/>
    <s v="ILLUPUR"/>
    <x v="6"/>
    <s v="mukuthan"/>
    <x v="0"/>
    <n v="9787818624"/>
    <x v="0"/>
    <s v="சொந்த தொழில் / சுயதொழில் செய்பவர்/ Self Employed/Business"/>
    <s v="10,000க்கும் குறைவானது/Less than 10,000"/>
    <x v="2"/>
    <x v="1"/>
    <x v="1"/>
    <x v="2"/>
    <s v="திமுக / DMK"/>
    <x v="0"/>
    <x v="0"/>
    <x v="1"/>
    <x v="3"/>
    <x v="2"/>
    <x v="2"/>
    <x v="1"/>
    <x v="7"/>
    <x v="2"/>
    <s v="BC"/>
    <x v="19"/>
    <n v="0"/>
    <s v="Fake Audio/Empty Audio"/>
    <s v="-"/>
    <s v="-"/>
    <s v="0.1.12 (60)"/>
    <x v="0"/>
    <x v="0"/>
    <x v="2"/>
    <n v="0.95700934579439256"/>
    <n v="1.0951871657754011"/>
    <n v="1.0835978835978837"/>
    <n v="1.3119425242027003"/>
    <n v="0.14422535211267606"/>
    <n v="1.4216181426281114"/>
    <n v="0.1892153725047275"/>
    <n v="78.641029399999994"/>
  </r>
  <r>
    <s v="jZb46RVW5gAHziOhtUGy"/>
    <s v="2025-07-31 16:00:58.998653"/>
    <x v="1"/>
    <s v="(10.4546952, 78.7051597)"/>
    <s v="FP34+V4V,,Annavasal,622101,Tamil Nadu,India."/>
    <s v="https://firebasestorage.googleapis.com/v0/b/mindbrink-survey-production.appspot.com/o/audioFiles%2FAtznECuQc6klLPsRR6u2%2Fe5risFoEPidDckOLperfsZqxzae2%2F2025-07-31%2016%3A00%3A53.872541.m4a?alt=media&amp;token=68e9bd7f-f8e1-4d1b-98d9-4b62116b4ceb"/>
    <n v="275"/>
    <s v="false"/>
    <x v="1"/>
    <s v="+918508766594"/>
    <x v="0"/>
    <s v="ILLUPUR"/>
    <x v="1"/>
    <s v="|சலீம்"/>
    <x v="0"/>
    <n v="8050240132"/>
    <x v="0"/>
    <s v="கூலி தொழில்/ Daily Wage"/>
    <s v="10,000 - 25,000"/>
    <x v="2"/>
    <x v="1"/>
    <x v="2"/>
    <x v="1"/>
    <s v="அதிமுக / AIADMK"/>
    <x v="2"/>
    <x v="3"/>
    <x v="0"/>
    <x v="0"/>
    <x v="1"/>
    <x v="0"/>
    <x v="2"/>
    <x v="6"/>
    <x v="1"/>
    <s v="Muslim"/>
    <x v="8"/>
    <n v="0"/>
    <s v="Correctly Done"/>
    <s v="-"/>
    <s v="-"/>
    <s v="0.1.12 (60)"/>
    <x v="1"/>
    <x v="0"/>
    <x v="7"/>
    <n v="0.95700934579439256"/>
    <n v="1.0951871657754011"/>
    <n v="1.0835978835978837"/>
    <n v="1"/>
    <n v="1.024"/>
    <n v="1.0835978835978837"/>
    <n v="1.024"/>
    <n v="78.705159699999996"/>
  </r>
  <r>
    <s v="1cYfLU5jtvvgkOOA274g"/>
    <s v="2025-07-31 16:02:34.709756"/>
    <x v="1"/>
    <s v="(10.4315583, 78.6410467)"/>
    <s v="CJJR+99P,,Vannarappatti,622104,Tamil Nadu,India."/>
    <s v="https://firebasestorage.googleapis.com/v0/b/mindbrink-survey-production.appspot.com/o/audioFiles%2FAtznECuQc6klLPsRR6u2%2FfYiv0HvGk4VbFlXYwsKbSZ6fwXI2%2F2025-07-31%2016%3A02%3A21.994784.m4a?alt=media&amp;token=488f9816-019f-4983-8f94-d82513531732"/>
    <n v="157"/>
    <s v="false"/>
    <x v="3"/>
    <s v="+919443892814"/>
    <x v="0"/>
    <s v="ILLUPUR"/>
    <x v="6"/>
    <s v="Rani"/>
    <x v="1"/>
    <n v="8610104262"/>
    <x v="0"/>
    <s v="இல்லத்தரசி/ Housewife"/>
    <s v="10,000க்கும் குறைவானது/Less than 10,000"/>
    <x v="1"/>
    <x v="1"/>
    <x v="2"/>
    <x v="4"/>
    <s v="அதிமுக / AIADMK"/>
    <x v="2"/>
    <x v="3"/>
    <x v="1"/>
    <x v="1"/>
    <x v="1"/>
    <x v="2"/>
    <x v="3"/>
    <x v="1"/>
    <x v="1"/>
    <s v="BC"/>
    <x v="7"/>
    <n v="0"/>
    <s v="Correctly Done"/>
    <s v="-"/>
    <s v="-"/>
    <s v="0.1.12 (60)"/>
    <x v="1"/>
    <x v="1"/>
    <x v="6"/>
    <n v="1.047034764826176"/>
    <n v="1.0951871657754011"/>
    <n v="1.107027027027027"/>
    <n v="1"/>
    <n v="1.2358620689655173"/>
    <n v="1.107027027027027"/>
    <n v="1.2358620689655173"/>
    <n v="78.641046700000004"/>
  </r>
  <r>
    <s v="wtOWi85JK6MkpLt81VuN"/>
    <s v="2025-07-31 16:08:50.286676"/>
    <x v="1"/>
    <s v="(10.4323844, 78.6407925)"/>
    <s v="CJMR+52F,,Parambur,622104,Tamil Nadu,India."/>
    <s v="https://firebasestorage.googleapis.com/v0/b/mindbrink-survey-production.appspot.com/o/audioFiles%2FAtznECuQc6klLPsRR6u2%2F2ukCmICpvKWhqTT6dgmjG6nFGjc2%2F2025-07-31%2016%3A08%3A45.728039.m4a?alt=media&amp;token=72c1f614-770f-4ed6-ba68-337ccb847592"/>
    <n v="83"/>
    <s v="false"/>
    <x v="2"/>
    <s v="+919698565662"/>
    <x v="0"/>
    <s v="ILLUPUR"/>
    <x v="6"/>
    <s v="karuppaiya"/>
    <x v="0"/>
    <n v="9843278738"/>
    <x v="0"/>
    <s v="கூலி தொழில்/ Daily Wage"/>
    <s v="10,000க்கும் குறைவானது/Less than 10,000"/>
    <x v="2"/>
    <x v="1"/>
    <x v="2"/>
    <x v="0"/>
    <s v="அதிமுக / AIADMK"/>
    <x v="2"/>
    <x v="1"/>
    <x v="1"/>
    <x v="3"/>
    <x v="1"/>
    <x v="0"/>
    <x v="1"/>
    <x v="0"/>
    <x v="4"/>
    <s v="SC"/>
    <x v="5"/>
    <s v=""/>
    <s v=""/>
    <s v="-"/>
    <s v="-"/>
    <s v="0.1.12 (60)"/>
    <x v="1"/>
    <x v="1"/>
    <x v="5"/>
    <n v="0.95700934579439256"/>
    <n v="1.0951871657754011"/>
    <n v="1.0835978835978837"/>
    <n v="1"/>
    <n v="0.99902439024390244"/>
    <n v="1.0835978835978837"/>
    <n v="0.99902439024390244"/>
    <n v="78.640792500000003"/>
  </r>
  <r>
    <s v="8IcRlMwuxBSzI0DVEtUn"/>
    <s v="2025-07-31 16:09:11.033096"/>
    <x v="1"/>
    <s v="(10.4319012, 78.6406419)"/>
    <s v="CJJR+99P,,Vannarappatti,622104,Tamil Nadu,India."/>
    <s v="https://firebasestorage.googleapis.com/v0/b/mindbrink-survey-production.appspot.com/o/audioFiles%2FAtznECuQc6klLPsRR6u2%2FfYiv0HvGk4VbFlXYwsKbSZ6fwXI2%2F2025-07-31%2016%3A08%3A59.437345.m4a?alt=media&amp;token=d88e0d4e-4904-49e4-944b-4bbfdcbd64bd"/>
    <n v="289"/>
    <s v="false"/>
    <x v="3"/>
    <s v="+919443892814"/>
    <x v="0"/>
    <s v="ILLUPUR"/>
    <x v="6"/>
    <s v="palaniyammal"/>
    <x v="1"/>
    <n v="9486706914"/>
    <x v="0"/>
    <s v="இல்லத்தரசி/ Housewife"/>
    <s v="10,000க்கும் குறைவானது/Less than 10,000"/>
    <x v="2"/>
    <x v="1"/>
    <x v="1"/>
    <x v="2"/>
    <s v="அதிமுக / AIADMK"/>
    <x v="3"/>
    <x v="1"/>
    <x v="1"/>
    <x v="3"/>
    <x v="2"/>
    <x v="2"/>
    <x v="1"/>
    <x v="7"/>
    <x v="1"/>
    <s v="SC"/>
    <x v="5"/>
    <n v="0"/>
    <s v="Fake Audio/Empty Audio"/>
    <s v="-"/>
    <s v="-"/>
    <s v="0.1.12 (60)"/>
    <x v="0"/>
    <x v="0"/>
    <x v="5"/>
    <n v="1.047034764826176"/>
    <n v="1.0951871657754011"/>
    <n v="1.107027027027027"/>
    <n v="1.3119425242027003"/>
    <n v="0.99902439024390244"/>
    <n v="1.4523558321984489"/>
    <n v="1.3106625802766489"/>
    <n v="78.640641900000006"/>
  </r>
  <r>
    <s v="wRPAUlWcAUU8wb5QeRNP"/>
    <s v="2025-07-31 16:14:59.640113"/>
    <x v="1"/>
    <s v="(10.4320965, 78.6409801)"/>
    <s v="CJJR+99P,,Vannarappatti,622104,Tamil Nadu,India."/>
    <s v="https://firebasestorage.googleapis.com/v0/b/mindbrink-survey-production.appspot.com/o/audioFiles%2FAtznECuQc6klLPsRR6u2%2FfYiv0HvGk4VbFlXYwsKbSZ6fwXI2%2F2025-07-31%2016%3A14%3A39.609443.m4a?alt=media&amp;token=d96e802e-8cf6-4660-a6c2-78f00e9cbfe3"/>
    <n v="315"/>
    <s v="false"/>
    <x v="3"/>
    <s v="+919443892814"/>
    <x v="0"/>
    <s v="ILLUPUR"/>
    <x v="6"/>
    <s v="rauman"/>
    <x v="0"/>
    <n v="9531873124"/>
    <x v="2"/>
    <s v="சொந்த தொழில் / சுயதொழில் செய்பவர்/ Self Employed/Business"/>
    <s v="10,000க்கும் குறைவானது/Less than 10,000"/>
    <x v="0"/>
    <x v="1"/>
    <x v="0"/>
    <x v="0"/>
    <s v="திமுக / DMK"/>
    <x v="0"/>
    <x v="0"/>
    <x v="1"/>
    <x v="3"/>
    <x v="2"/>
    <x v="2"/>
    <x v="1"/>
    <x v="7"/>
    <x v="0"/>
    <s v="Muslim"/>
    <x v="8"/>
    <n v="0"/>
    <s v="Fake Audio/Empty Audio"/>
    <s v="-"/>
    <s v="-"/>
    <s v="0.1.12 (60)"/>
    <x v="0"/>
    <x v="0"/>
    <x v="7"/>
    <n v="0.95700934579439256"/>
    <n v="0.8797250859106529"/>
    <n v="0.79503105590062106"/>
    <n v="0.73680082449963535"/>
    <n v="1.024"/>
    <n v="0.58577953749039324"/>
    <n v="0.75448404428762661"/>
    <n v="78.640980099999993"/>
  </r>
  <r>
    <s v="gAMzTWGcC4BFCRjJ5mbJ"/>
    <s v="2025-07-31 16:16:08.970573"/>
    <x v="1"/>
    <s v="(10.4314377, 78.6409942)"/>
    <s v="CJJR+99P,,Vannarappatti,622104,Tamil Nadu,India."/>
    <s v="https://firebasestorage.googleapis.com/v0/b/mindbrink-survey-production.appspot.com/o/audioFiles%2FAtznECuQc6klLPsRR6u2%2F2ukCmICpvKWhqTT6dgmjG6nFGjc2%2F2025-07-31%2016%3A16%3A03.749095.m4a?alt=media&amp;token=e6f80956-45db-4d15-a8b5-bfb4e7f0cee6"/>
    <n v="124"/>
    <s v="false"/>
    <x v="2"/>
    <s v="+919698565662"/>
    <x v="0"/>
    <s v="ILLUPUR"/>
    <x v="6"/>
    <s v="Ashok kumar"/>
    <x v="0"/>
    <n v="9578455776"/>
    <x v="0"/>
    <s v="சொந்த தொழில் / சுயதொழில் செய்பவர்/ Self Employed/Business"/>
    <s v="10,000 - 25,000"/>
    <x v="2"/>
    <x v="1"/>
    <x v="0"/>
    <x v="0"/>
    <s v="திமுக / DMK"/>
    <x v="0"/>
    <x v="0"/>
    <x v="1"/>
    <x v="3"/>
    <x v="1"/>
    <x v="0"/>
    <x v="1"/>
    <x v="2"/>
    <x v="2"/>
    <s v="BC"/>
    <x v="14"/>
    <s v=""/>
    <s v=""/>
    <s v="-"/>
    <s v="-"/>
    <s v="0.1.12 (60)"/>
    <x v="1"/>
    <x v="1"/>
    <x v="8"/>
    <n v="0.95700934579439256"/>
    <n v="1.0951871657754011"/>
    <n v="1.0835978835978837"/>
    <n v="0.73680082449963535"/>
    <n v="1.0666666666666667"/>
    <n v="0.79839581406098059"/>
    <n v="0.78592087946627776"/>
    <n v="78.640994199999994"/>
  </r>
  <r>
    <s v="xYjSGWf8Y1M3bcR610X8"/>
    <s v="2025-07-31 16:20:16.135129"/>
    <x v="1"/>
    <s v="(10.4320555, 78.6410334)"/>
    <s v="CJJR+99P,,Vannarappatti,622104,Tamil Nadu,India."/>
    <s v="https://firebasestorage.googleapis.com/v0/b/mindbrink-survey-production.appspot.com/o/audioFiles%2FAtznECuQc6klLPsRR6u2%2FfYiv0HvGk4VbFlXYwsKbSZ6fwXI2%2F2025-07-31%2016%3A19%3A42.803323.m4a?alt=media&amp;token=51e4e559-8669-464d-bcdb-d966a614cb69"/>
    <n v="276"/>
    <s v="false"/>
    <x v="3"/>
    <s v="+919443892814"/>
    <x v="0"/>
    <s v="ILLUPUR"/>
    <x v="6"/>
    <s v="jagadeesvaran"/>
    <x v="0"/>
    <n v="7604942850"/>
    <x v="1"/>
    <s v="பணியாளர்/ Employee"/>
    <s v="10,000க்கும் குறைவானது/Less than 10,000"/>
    <x v="0"/>
    <x v="0"/>
    <x v="0"/>
    <x v="0"/>
    <s v="அதிமுக / AIADMK"/>
    <x v="2"/>
    <x v="1"/>
    <x v="1"/>
    <x v="1"/>
    <x v="0"/>
    <x v="2"/>
    <x v="1"/>
    <x v="0"/>
    <x v="1"/>
    <s v="OBC"/>
    <x v="0"/>
    <n v="0"/>
    <s v="Not Asking All The Questions"/>
    <s v="-"/>
    <s v="-"/>
    <s v="0.1.12 (60)"/>
    <x v="1"/>
    <x v="0"/>
    <x v="0"/>
    <n v="0.95700934579439256"/>
    <n v="0.97523809523809524"/>
    <n v="1.0666666666666667"/>
    <n v="0.73680082449963535"/>
    <n v="1.0593103448275862"/>
    <n v="0.78592087946627776"/>
    <n v="0.78050073546995857"/>
    <n v="78.641033399999998"/>
  </r>
  <r>
    <s v="B9VRDfLKrQEro0kbh8TV"/>
    <s v="2025-07-31 16:24:36.763675"/>
    <x v="1"/>
    <s v="(10.433047, 78.6407012)"/>
    <s v="CJMR+F5F,,Parambur,622104,Tamil Nadu,India."/>
    <s v="https://firebasestorage.googleapis.com/v0/b/mindbrink-survey-production.appspot.com/o/audioFiles%2FAtznECuQc6klLPsRR6u2%2F2ukCmICpvKWhqTT6dgmjG6nFGjc2%2F2025-07-31%2016%3A24%3A32.812062.m4a?alt=media&amp;token=d4197e9a-5171-4f1e-a9cb-c01b908e76b7"/>
    <n v="92"/>
    <s v="false"/>
    <x v="2"/>
    <s v="+919698565662"/>
    <x v="0"/>
    <s v="ILLUPUR"/>
    <x v="6"/>
    <s v="vinayagam"/>
    <x v="0"/>
    <n v="6382825349"/>
    <x v="3"/>
    <s v="சொந்த தொழில் / சுயதொழில் செய்பவர்/ Self Employed/Business"/>
    <s v="10,000 - 25,000"/>
    <x v="0"/>
    <x v="0"/>
    <x v="0"/>
    <x v="2"/>
    <s v="திமுக / DMK"/>
    <x v="0"/>
    <x v="0"/>
    <x v="0"/>
    <x v="0"/>
    <x v="0"/>
    <x v="0"/>
    <x v="1"/>
    <x v="0"/>
    <x v="4"/>
    <s v="BC"/>
    <x v="14"/>
    <s v="surveyor asking first two questions only "/>
    <s v="Not Doing It Properly"/>
    <s v="-"/>
    <s v="-"/>
    <s v="0.1.12 (60)"/>
    <x v="1"/>
    <x v="1"/>
    <x v="8"/>
    <n v="0.95700934579439256"/>
    <n v="1.0308724832214764"/>
    <n v="0.86292134831460676"/>
    <n v="0.73680082449963535"/>
    <n v="1.0666666666666667"/>
    <n v="0.63580116091653927"/>
    <n v="0.78592087946627776"/>
    <n v="78.640701199999995"/>
  </r>
  <r>
    <s v="PBpEkUE2FKyES3oev17e"/>
    <s v="2025-07-31 16:25:10.788331"/>
    <x v="1"/>
    <s v="(10.4333374, 78.6405738)"/>
    <s v="CJMR+F5F,,Parambur,622104,Tamil Nadu,India."/>
    <s v="https://firebasestorage.googleapis.com/v0/b/mindbrink-survey-production.appspot.com/o/audioFiles%2FAtznECuQc6klLPsRR6u2%2FfYiv0HvGk4VbFlXYwsKbSZ6fwXI2%2F2025-07-31%2016%3A24%3A44.431557.m4a?alt=media&amp;token=3191602a-5eef-4997-87ae-80870eb1f630"/>
    <n v="261"/>
    <s v="false"/>
    <x v="3"/>
    <s v="+919443892814"/>
    <x v="0"/>
    <s v="ILLUPUR"/>
    <x v="6"/>
    <s v="rajathi"/>
    <x v="1"/>
    <n v="9688410714"/>
    <x v="0"/>
    <s v="இல்லத்தரசி/ Housewife"/>
    <s v="10,000க்கும் குறைவானது/Less than 10,000"/>
    <x v="2"/>
    <x v="1"/>
    <x v="1"/>
    <x v="2"/>
    <s v="திமுக / DMK"/>
    <x v="0"/>
    <x v="0"/>
    <x v="1"/>
    <x v="3"/>
    <x v="2"/>
    <x v="2"/>
    <x v="1"/>
    <x v="7"/>
    <x v="0"/>
    <s v="Muslim"/>
    <x v="8"/>
    <n v="0"/>
    <s v="Fake Audio/Empty Audio"/>
    <s v="-"/>
    <s v="-"/>
    <s v="0.1.12 (60)"/>
    <x v="0"/>
    <x v="0"/>
    <x v="7"/>
    <n v="1.047034764826176"/>
    <n v="1.0951871657754011"/>
    <n v="1.107027027027027"/>
    <n v="1.3119425242027003"/>
    <n v="1.024"/>
    <n v="1.4523558321984489"/>
    <n v="1.3434291447835651"/>
    <n v="78.640573799999999"/>
  </r>
  <r>
    <s v="du0hV8XEWWRdkGkiIHIP"/>
    <s v="2025-07-31 16:29:30.716542"/>
    <x v="1"/>
    <s v="(10.4333533, 78.6404967)"/>
    <s v="CJMR+F5F,,Parambur,622104,Tamil Nadu,India."/>
    <s v="https://firebasestorage.googleapis.com/v0/b/mindbrink-survey-production.appspot.com/o/audioFiles%2FAtznECuQc6klLPsRR6u2%2FfYiv0HvGk4VbFlXYwsKbSZ6fwXI2%2F2025-07-31%2016%3A29%3A18.528382.m4a?alt=media&amp;token=f8a221b6-1d69-4599-bcba-3a537c3c5ca6"/>
    <n v="234"/>
    <s v="false"/>
    <x v="3"/>
    <s v="+919443892814"/>
    <x v="0"/>
    <s v="ILLUPUR"/>
    <x v="6"/>
    <s v="Ratha"/>
    <x v="1"/>
    <n v="8526003838"/>
    <x v="0"/>
    <s v="இல்லத்தரசி/ Housewife"/>
    <s v="10,000க்கும் குறைவானது/Less than 10,000"/>
    <x v="2"/>
    <x v="2"/>
    <x v="2"/>
    <x v="0"/>
    <s v="அதிமுக / AIADMK"/>
    <x v="2"/>
    <x v="1"/>
    <x v="1"/>
    <x v="3"/>
    <x v="1"/>
    <x v="2"/>
    <x v="1"/>
    <x v="0"/>
    <x v="5"/>
    <s v="SC"/>
    <x v="5"/>
    <n v="0"/>
    <s v="Fake Audio/Empty Audio"/>
    <s v="-"/>
    <s v="-"/>
    <s v="0.1.12 (60)"/>
    <x v="0"/>
    <x v="0"/>
    <x v="5"/>
    <n v="1.047034764826176"/>
    <n v="1.0951871657754011"/>
    <n v="1.107027027027027"/>
    <n v="1"/>
    <n v="0.99902439024390244"/>
    <n v="1.107027027027027"/>
    <n v="0.99902439024390244"/>
    <n v="78.6404967"/>
  </r>
  <r>
    <s v="QlRkyhux5cel9lGTLINq"/>
    <s v="2025-07-31 16:37:48.695052"/>
    <x v="1"/>
    <s v="(10.4335623, 78.6403558)"/>
    <s v="CJMR+F5F,,Parambur,622104,Tamil Nadu,India."/>
    <s v="https://firebasestorage.googleapis.com/v0/b/mindbrink-survey-production.appspot.com/o/audioFiles%2FAtznECuQc6klLPsRR6u2%2F2ukCmICpvKWhqTT6dgmjG6nFGjc2%2F2025-07-31%2016%3A37%3A44.559656.m4a?alt=media&amp;token=e74ba123-aed7-49a8-94f5-2958deb976f5"/>
    <n v="91"/>
    <s v="false"/>
    <x v="2"/>
    <s v="+919698565662"/>
    <x v="0"/>
    <s v="ILLUPUR"/>
    <x v="6"/>
    <s v="muthumari"/>
    <x v="1"/>
    <n v="6369734512"/>
    <x v="0"/>
    <s v="சொந்த தொழில் / சுயதொழில் செய்பவர்/ Self Employed/Business"/>
    <s v="10,000க்கும் குறைவானது/Less than 10,000"/>
    <x v="2"/>
    <x v="1"/>
    <x v="0"/>
    <x v="0"/>
    <s v="அதிமுக / AIADMK"/>
    <x v="2"/>
    <x v="3"/>
    <x v="1"/>
    <x v="3"/>
    <x v="1"/>
    <x v="0"/>
    <x v="1"/>
    <x v="0"/>
    <x v="4"/>
    <s v="BC"/>
    <x v="1"/>
    <n v="0"/>
    <s v="Not Doing It Properly"/>
    <s v="-"/>
    <s v="-"/>
    <s v="0.1.12 (60)"/>
    <x v="1"/>
    <x v="1"/>
    <x v="1"/>
    <n v="1.047034764826176"/>
    <n v="1.0951871657754011"/>
    <n v="1.107027027027027"/>
    <n v="0.73680082449963535"/>
    <n v="1.3479183673469388"/>
    <n v="0.81565842625689366"/>
    <n v="0.99314736441942686"/>
    <n v="78.640355799999995"/>
  </r>
  <r>
    <s v="L4MHtwv1ldf40WyB2TZn"/>
    <s v="2025-07-31 16:42:50.159230"/>
    <x v="1"/>
    <s v="(10.4335001, 78.6404177)"/>
    <s v="CJMR+F5F,,Parambur,622104,Tamil Nadu,India."/>
    <s v="https://firebasestorage.googleapis.com/v0/b/mindbrink-survey-production.appspot.com/o/audioFiles%2FAtznECuQc6klLPsRR6u2%2FfYiv0HvGk4VbFlXYwsKbSZ6fwXI2%2F2025-07-31%2016%3A42%3A43.293262.m4a?alt=media&amp;token=36676712-95a7-4c3f-92c1-39d14617e696"/>
    <n v="261"/>
    <s v="false"/>
    <x v="3"/>
    <s v="+919443892814"/>
    <x v="0"/>
    <s v="ILLUPUR"/>
    <x v="6"/>
    <s v="Krishnamoorthi"/>
    <x v="0"/>
    <n v="9047421115"/>
    <x v="2"/>
    <s v="சொந்த தொழில் / சுயதொழில் செய்பவர்/ Self Employed/Business"/>
    <s v="10,000 - 25,000"/>
    <x v="0"/>
    <x v="1"/>
    <x v="0"/>
    <x v="0"/>
    <s v="திமுக / DMK"/>
    <x v="0"/>
    <x v="0"/>
    <x v="1"/>
    <x v="3"/>
    <x v="2"/>
    <x v="2"/>
    <x v="1"/>
    <x v="7"/>
    <x v="0"/>
    <s v="BC"/>
    <x v="14"/>
    <s v="she is speaking on her own about without asking questions and how to select the options it's a conversation between two surveyors"/>
    <s v="Fake Audio/Empty Audio"/>
    <s v="-"/>
    <s v="-"/>
    <s v="0.1.12 (60)"/>
    <x v="0"/>
    <x v="0"/>
    <x v="8"/>
    <n v="0.95700934579439256"/>
    <n v="0.8797250859106529"/>
    <n v="0.79503105590062106"/>
    <n v="0.73680082449963535"/>
    <n v="1.0666666666666667"/>
    <n v="0.58577953749039324"/>
    <n v="0.78592087946627776"/>
    <n v="78.6404177"/>
  </r>
  <r>
    <s v="u7nslsxnSBQvkYFL43B9"/>
    <s v="2025-07-31 16:48:19.415353"/>
    <x v="1"/>
    <s v="(10.4335457, 78.6403639)"/>
    <s v="CJMR+F5F,,Parambur,622104,Tamil Nadu,India."/>
    <s v="https://firebasestorage.googleapis.com/v0/b/mindbrink-survey-production.appspot.com/o/audioFiles%2FAtznECuQc6klLPsRR6u2%2FfYiv0HvGk4VbFlXYwsKbSZ6fwXI2%2F2025-07-31%2016%3A48%3A12.841295.m4a?alt=media&amp;token=79fd1f47-2b5d-4b7a-b8f4-d74d8e628fc3"/>
    <n v="316"/>
    <s v="false"/>
    <x v="3"/>
    <s v="+919443892814"/>
    <x v="0"/>
    <s v="ILLUPUR"/>
    <x v="6"/>
    <s v="Ravi"/>
    <x v="0"/>
    <n v="8940292565"/>
    <x v="2"/>
    <s v="கூலி தொழில்/ Daily Wage"/>
    <s v="10,000க்கும் குறைவானது/Less than 10,000"/>
    <x v="0"/>
    <x v="1"/>
    <x v="1"/>
    <x v="0"/>
    <s v="அதிமுக / AIADMK"/>
    <x v="2"/>
    <x v="1"/>
    <x v="1"/>
    <x v="3"/>
    <x v="2"/>
    <x v="2"/>
    <x v="1"/>
    <x v="7"/>
    <x v="0"/>
    <s v="OBC"/>
    <x v="0"/>
    <n v="0"/>
    <s v="Fake Audio/Empty Audio"/>
    <s v="-"/>
    <s v="-"/>
    <s v="0.1.12 (60)"/>
    <x v="0"/>
    <x v="0"/>
    <x v="0"/>
    <n v="0.95700934579439256"/>
    <n v="0.8797250859106529"/>
    <n v="0.79503105590062106"/>
    <n v="1.3119425242027003"/>
    <n v="1.0593103448275862"/>
    <n v="1.043035050297799"/>
    <n v="1.3897542877071363"/>
    <n v="78.640363899999997"/>
  </r>
  <r>
    <s v="NmputGHvS6gyLhqKUMZU"/>
    <s v="2025-07-31 16:48:36.086531"/>
    <x v="1"/>
    <s v="(10.4342566, 78.6398925)"/>
    <s v="CJMR+P2C,,Parambur,622104,Tamil Nadu,India."/>
    <s v="https://firebasestorage.googleapis.com/v0/b/mindbrink-survey-production.appspot.com/o/audioFiles%2FAtznECuQc6klLPsRR6u2%2F2ukCmICpvKWhqTT6dgmjG6nFGjc2%2F2025-07-31%2016%3A48%3A30.315342.m4a?alt=media&amp;token=e1f3574a-e369-4e7d-845b-33ca02e49a46"/>
    <n v="246"/>
    <s v="false"/>
    <x v="2"/>
    <s v="+919698565662"/>
    <x v="0"/>
    <s v="ILLUPUR"/>
    <x v="6"/>
    <s v="Manganathan"/>
    <x v="0"/>
    <n v="9788542480"/>
    <x v="3"/>
    <s v="விவசாயி/ Farmer"/>
    <s v="10,000க்கும் குறைவானது/Less than 10,000"/>
    <x v="2"/>
    <x v="0"/>
    <x v="0"/>
    <x v="0"/>
    <s v="திமுக / DMK"/>
    <x v="0"/>
    <x v="0"/>
    <x v="1"/>
    <x v="3"/>
    <x v="1"/>
    <x v="1"/>
    <x v="1"/>
    <x v="7"/>
    <x v="2"/>
    <s v="BC"/>
    <x v="1"/>
    <n v="0"/>
    <s v="Not Asking All The Questions"/>
    <s v="-"/>
    <s v="-"/>
    <s v="0.1.12 (60)"/>
    <x v="1"/>
    <x v="0"/>
    <x v="1"/>
    <n v="0.95700934579439256"/>
    <n v="1.0308724832214764"/>
    <n v="0.86292134831460676"/>
    <n v="0.73680082449963535"/>
    <n v="1.3479183673469388"/>
    <n v="0.63580116091653927"/>
    <n v="0.99314736441942686"/>
    <n v="78.639892500000002"/>
  </r>
  <r>
    <s v="2PY2n0mGsG3n10PdpKLb"/>
    <s v="2025-07-31 16:54:51.042200"/>
    <x v="1"/>
    <s v="(10.4342509, 78.6398856)"/>
    <s v="CJMR+P2C,,Parambur,622104,Tamil Nadu,India."/>
    <s v="https://firebasestorage.googleapis.com/v0/b/mindbrink-survey-production.appspot.com/o/audioFiles%2FAtznECuQc6klLPsRR6u2%2FfYiv0HvGk4VbFlXYwsKbSZ6fwXI2%2F2025-07-31%2016%3A54%3A34.442746.m4a?alt=media&amp;token=fc69599f-799f-4aac-a380-80fdbe3dde09"/>
    <n v="353"/>
    <s v="false"/>
    <x v="3"/>
    <s v="+919443892814"/>
    <x v="0"/>
    <s v="ILLUPUR"/>
    <x v="6"/>
    <s v="subbaiya"/>
    <x v="0"/>
    <n v="9786671920"/>
    <x v="3"/>
    <s v="கூலி தொழில்/ Daily Wage"/>
    <s v="10,000க்கும் குறைவானது/Less than 10,000"/>
    <x v="2"/>
    <x v="1"/>
    <x v="1"/>
    <x v="1"/>
    <s v="அதிமுக / AIADMK"/>
    <x v="2"/>
    <x v="1"/>
    <x v="1"/>
    <x v="4"/>
    <x v="2"/>
    <x v="2"/>
    <x v="0"/>
    <x v="2"/>
    <x v="0"/>
    <s v="BC"/>
    <x v="1"/>
    <n v="0"/>
    <s v="Fake Audio/Empty Audio"/>
    <s v="-"/>
    <s v="-"/>
    <s v="0.1.12 (60)"/>
    <x v="0"/>
    <x v="0"/>
    <x v="1"/>
    <n v="0.95700934579439256"/>
    <n v="1.0308724832214764"/>
    <n v="0.86292134831460676"/>
    <n v="1.3119425242027003"/>
    <n v="1.3479183673469388"/>
    <n v="1.1321032118962628"/>
    <n v="1.7683914252763255"/>
    <n v="78.639885599999999"/>
  </r>
  <r>
    <s v="J5LuLm20Bd1fY6Kj1xVk"/>
    <s v="2025-07-31 16:59:21.626096"/>
    <x v="1"/>
    <s v="(10.4344085, 78.6397728)"/>
    <s v="CJMQ+PV9,,Parambur,622104,Tamil Nadu,India."/>
    <s v="https://firebasestorage.googleapis.com/v0/b/mindbrink-survey-production.appspot.com/o/audioFiles%2FAtznECuQc6klLPsRR6u2%2F2ukCmICpvKWhqTT6dgmjG6nFGjc2%2F2025-07-31%2016%3A59%3A15.840924.m4a?alt=media&amp;token=74ad68ad-fb3a-437f-9789-36697fd9923a"/>
    <n v="146"/>
    <s v="false"/>
    <x v="2"/>
    <s v="+919698565662"/>
    <x v="0"/>
    <s v="ILLUPUR"/>
    <x v="6"/>
    <s v="Revathi"/>
    <x v="1"/>
    <n v="6379758894"/>
    <x v="0"/>
    <s v="இல்லத்தரசி/ Housewife"/>
    <s v="10,000க்கும் குறைவானது/Less than 10,000"/>
    <x v="2"/>
    <x v="1"/>
    <x v="0"/>
    <x v="0"/>
    <s v="அதிமுக / AIADMK"/>
    <x v="2"/>
    <x v="3"/>
    <x v="1"/>
    <x v="3"/>
    <x v="1"/>
    <x v="1"/>
    <x v="1"/>
    <x v="0"/>
    <x v="4"/>
    <s v="BC"/>
    <x v="0"/>
    <n v="0"/>
    <s v="Not Doing It Properly"/>
    <s v="-"/>
    <s v="-"/>
    <s v="0.1.12 (60)"/>
    <x v="1"/>
    <x v="1"/>
    <x v="0"/>
    <n v="1.047034764826176"/>
    <n v="1.0951871657754011"/>
    <n v="1.107027027027027"/>
    <n v="0.73680082449963535"/>
    <n v="1.0593103448275862"/>
    <n v="0.81565842625689366"/>
    <n v="0.78050073546995857"/>
    <n v="78.639772800000003"/>
  </r>
  <r>
    <s v="ghd5P4BKwVv81Fr32jxu"/>
    <s v="2025-07-31 17:01:58.198247"/>
    <x v="1"/>
    <s v="(10.4344094, 78.639768)"/>
    <s v="CJMQ+PV9,,Parambur,622104,Tamil Nadu,India."/>
    <s v="https://firebasestorage.googleapis.com/v0/b/mindbrink-survey-production.appspot.com/o/audioFiles%2FAtznECuQc6klLPsRR6u2%2FfYiv0HvGk4VbFlXYwsKbSZ6fwXI2%2F2025-07-31%2017%3A01%3A45.673193.m4a?alt=media&amp;token=ddd96222-f214-4edc-b5ef-f2f514395241"/>
    <n v="407"/>
    <s v="false"/>
    <x v="3"/>
    <s v="+919443892814"/>
    <x v="0"/>
    <s v="ILLUPUR"/>
    <x v="6"/>
    <s v="vasuthevan"/>
    <x v="0"/>
    <n v="9751905638"/>
    <x v="2"/>
    <s v="சொந்த தொழில் / சுயதொழில் செய்பவர்/ Self Employed/Business"/>
    <s v="10,000க்கும் குறைவானது/Less than 10,000"/>
    <x v="2"/>
    <x v="1"/>
    <x v="1"/>
    <x v="1"/>
    <s v="அதிமுக / AIADMK"/>
    <x v="2"/>
    <x v="3"/>
    <x v="1"/>
    <x v="1"/>
    <x v="1"/>
    <x v="2"/>
    <x v="2"/>
    <x v="0"/>
    <x v="4"/>
    <s v="BC"/>
    <x v="19"/>
    <n v="0"/>
    <s v="Not Doing It Properly"/>
    <s v="-"/>
    <s v="-"/>
    <s v="0.1.12 (60)"/>
    <x v="1"/>
    <x v="0"/>
    <x v="2"/>
    <n v="0.95700934579439256"/>
    <n v="0.8797250859106529"/>
    <n v="0.79503105590062106"/>
    <n v="1.3119425242027003"/>
    <n v="0.14422535211267606"/>
    <n v="1.043035050297799"/>
    <n v="0.1892153725047275"/>
    <n v="78.639768000000004"/>
  </r>
  <r>
    <s v="i6MxrmJClbIZzeCfdlzj"/>
    <s v="2025-07-31 17:07:13.060601"/>
    <x v="1"/>
    <s v="(10.4343117, 78.6397783)"/>
    <s v="CJMQ+PV9,,Parambur,622104,Tamil Nadu,India."/>
    <s v="https://firebasestorage.googleapis.com/v0/b/mindbrink-survey-production.appspot.com/o/audioFiles%2FAtznECuQc6klLPsRR6u2%2FfYiv0HvGk4VbFlXYwsKbSZ6fwXI2%2F2025-07-31%2017%3A07%3A04.443931.m4a?alt=media&amp;token=9b4686dc-eeea-4d00-aefc-4032b9b86960"/>
    <n v="270"/>
    <s v="false"/>
    <x v="3"/>
    <s v="+919443892814"/>
    <x v="0"/>
    <s v="ILLUPUR"/>
    <x v="6"/>
    <s v="suganthi"/>
    <x v="1"/>
    <n v="9786451400"/>
    <x v="2"/>
    <s v="இல்லத்தரசி/ Housewife"/>
    <s v="10,000க்கும் குறைவானது/Less than 10,000"/>
    <x v="0"/>
    <x v="1"/>
    <x v="1"/>
    <x v="2"/>
    <s v="தமிழக வெற்றி கழகம் / TVK"/>
    <x v="3"/>
    <x v="0"/>
    <x v="1"/>
    <x v="4"/>
    <x v="2"/>
    <x v="2"/>
    <x v="0"/>
    <x v="2"/>
    <x v="0"/>
    <s v="BC"/>
    <x v="14"/>
    <n v="0"/>
    <s v="Fake Audio/Empty Audio"/>
    <s v="-"/>
    <s v="-"/>
    <s v="0.1.12 (60)"/>
    <x v="0"/>
    <x v="0"/>
    <x v="8"/>
    <n v="1.047034764826176"/>
    <n v="0.8797250859106529"/>
    <n v="0.98461538461538467"/>
    <n v="1.3119425242027003"/>
    <n v="1.0666666666666667"/>
    <n v="1.2917587930611203"/>
    <n v="1.399405359149547"/>
    <n v="78.639778300000003"/>
  </r>
  <r>
    <s v="HkI1wJZXmBrz8XNdJB4H"/>
    <s v="2025-07-31 17:09:43.735676"/>
    <x v="1"/>
    <s v="(10.4344085, 78.6397728)"/>
    <s v="CJMQ+PV9,,Parambur,622104,Tamil Nadu,India."/>
    <s v="https://firebasestorage.googleapis.com/v0/b/mindbrink-survey-production.appspot.com/o/audioFiles%2FAtznECuQc6klLPsRR6u2%2F2ukCmICpvKWhqTT6dgmjG6nFGjc2%2F2025-07-31%2017%3A09%3A32.838323.m4a?alt=media&amp;token=bea0c9cc-4b50-4b30-82ad-56f4d915c260"/>
    <n v="100"/>
    <s v="false"/>
    <x v="2"/>
    <s v="+919698565662"/>
    <x v="0"/>
    <s v="ILLUPUR"/>
    <x v="6"/>
    <s v="Santhiyq"/>
    <x v="1"/>
    <n v="9360421039"/>
    <x v="1"/>
    <s v="இல்லத்தரசி/ Housewife"/>
    <s v="10,000க்கும் குறைவானது/Less than 10,000"/>
    <x v="0"/>
    <x v="2"/>
    <x v="2"/>
    <x v="0"/>
    <s v="திமுக / DMK"/>
    <x v="0"/>
    <x v="0"/>
    <x v="1"/>
    <x v="3"/>
    <x v="2"/>
    <x v="2"/>
    <x v="1"/>
    <x v="0"/>
    <x v="4"/>
    <s v="BC"/>
    <x v="1"/>
    <n v="0"/>
    <s v="Not Doing It Properly"/>
    <s v="-"/>
    <s v="-"/>
    <s v="0.1.12 (60)"/>
    <x v="1"/>
    <x v="1"/>
    <x v="1"/>
    <n v="1.047034764826176"/>
    <n v="0.97523809523809524"/>
    <n v="0.89824561403508774"/>
    <n v="1"/>
    <n v="1.3479183673469388"/>
    <n v="0.89824561403508774"/>
    <n v="1.3479183673469388"/>
    <n v="78.639772800000003"/>
  </r>
  <r>
    <s v="jgG7Mrrq52bgEpyV7ToA"/>
    <s v="2025-07-31 17:12:31.975347"/>
    <x v="1"/>
    <s v="(10.4344085, 78.6397732)"/>
    <s v="CJMQ+PV9,,Parambur,622104,Tamil Nadu,India."/>
    <s v="https://firebasestorage.googleapis.com/v0/b/mindbrink-survey-production.appspot.com/o/audioFiles%2FAtznECuQc6klLPsRR6u2%2FfYiv0HvGk4VbFlXYwsKbSZ6fwXI2%2F2025-07-31%2017%3A12%3A20.128940.m4a?alt=media&amp;token=a198c9de-c020-4da2-a499-c00d185743cf"/>
    <n v="274"/>
    <s v="false"/>
    <x v="3"/>
    <s v="+919443892814"/>
    <x v="0"/>
    <s v="ILLUPUR"/>
    <x v="6"/>
    <s v="Baskar"/>
    <x v="0"/>
    <n v="8508562210"/>
    <x v="3"/>
    <s v="சொந்த தொழில் / சுயதொழில் செய்பவர்/ Self Employed/Business"/>
    <s v="10,000க்கும் குறைவானது/Less than 10,000"/>
    <x v="0"/>
    <x v="0"/>
    <x v="0"/>
    <x v="0"/>
    <s v="திமுக / DMK"/>
    <x v="0"/>
    <x v="0"/>
    <x v="0"/>
    <x v="0"/>
    <x v="1"/>
    <x v="0"/>
    <x v="1"/>
    <x v="0"/>
    <x v="2"/>
    <s v="BC"/>
    <x v="14"/>
    <n v="0"/>
    <s v="Fake Audio/Empty Audio"/>
    <s v="-"/>
    <s v="-"/>
    <s v="0.1.12 (60)"/>
    <x v="0"/>
    <x v="0"/>
    <x v="8"/>
    <n v="0.95700934579439256"/>
    <n v="1.0308724832214764"/>
    <n v="0.86292134831460676"/>
    <n v="0.73680082449963535"/>
    <n v="1.0666666666666667"/>
    <n v="0.63580116091653927"/>
    <n v="0.78592087946627776"/>
    <n v="78.639773199999993"/>
  </r>
  <r>
    <s v="RYN3wtX9sXE7eJvqqdO4"/>
    <s v="2025-07-31 17:14:55.520509"/>
    <x v="1"/>
    <s v="(10.4344078, 78.6397754)"/>
    <s v="CJMQ+PV9,,Parambur,622104,Tamil Nadu,India."/>
    <s v="https://firebasestorage.googleapis.com/v0/b/mindbrink-survey-production.appspot.com/o/audioFiles%2FAtznECuQc6klLPsRR6u2%2F2ukCmICpvKWhqTT6dgmjG6nFGjc2%2F2025-07-31%2017%3A14%3A51.205390.m4a?alt=media&amp;token=97a9a5c6-20de-4e6e-9734-a059f5fb047a"/>
    <n v="92"/>
    <s v="false"/>
    <x v="2"/>
    <s v="+919698565662"/>
    <x v="0"/>
    <s v="ILLUPUR"/>
    <x v="6"/>
    <s v="Balu"/>
    <x v="0"/>
    <n v="9787592687"/>
    <x v="2"/>
    <s v="கூலி தொழில்/ Daily Wage"/>
    <s v="10,000க்கும் குறைவானது/Less than 10,000"/>
    <x v="0"/>
    <x v="0"/>
    <x v="0"/>
    <x v="0"/>
    <s v="திமுக / DMK"/>
    <x v="0"/>
    <x v="0"/>
    <x v="0"/>
    <x v="0"/>
    <x v="1"/>
    <x v="0"/>
    <x v="1"/>
    <x v="0"/>
    <x v="0"/>
    <s v="SC"/>
    <x v="3"/>
    <n v="0"/>
    <s v="Not Doing It Properly"/>
    <s v="-"/>
    <s v="-"/>
    <s v="0.1.12 (60)"/>
    <x v="1"/>
    <x v="1"/>
    <x v="3"/>
    <n v="0.95700934579439256"/>
    <n v="0.8797250859106529"/>
    <n v="0.79503105590062106"/>
    <n v="0.73680082449963535"/>
    <n v="1.28"/>
    <n v="0.58577953749039324"/>
    <n v="0.94310505535953326"/>
    <n v="78.639775400000005"/>
  </r>
  <r>
    <s v="w27ILFNnl7kmUKZ5T0tL"/>
    <s v="2025-07-31 17:20:14.628050"/>
    <x v="1"/>
    <s v="(10.4344081, 78.6397747)"/>
    <s v="CJMQ+PV9,,Parambur,622104,Tamil Nadu,India."/>
    <s v="https://firebasestorage.googleapis.com/v0/b/mindbrink-survey-production.appspot.com/o/audioFiles%2FAtznECuQc6klLPsRR6u2%2FfYiv0HvGk4VbFlXYwsKbSZ6fwXI2%2F2025-07-31%2017%3A19%3A58.155779.m4a?alt=media&amp;token=a121c3cf-4a55-4274-bf1e-c7edb15c0b89"/>
    <n v="407"/>
    <s v="false"/>
    <x v="3"/>
    <s v="+919443892814"/>
    <x v="0"/>
    <s v="ILLUPUR"/>
    <x v="6"/>
    <s v="moothilal"/>
    <x v="0"/>
    <n v="9443820910"/>
    <x v="2"/>
    <s v="சொந்த தொழில் / சுயதொழில் செய்பவர்/ Self Employed/Business"/>
    <s v="10,000க்கும் குறைவானது/Less than 10,000"/>
    <x v="2"/>
    <x v="1"/>
    <x v="2"/>
    <x v="1"/>
    <s v="அதிமுக / AIADMK"/>
    <x v="2"/>
    <x v="1"/>
    <x v="1"/>
    <x v="1"/>
    <x v="1"/>
    <x v="2"/>
    <x v="2"/>
    <x v="8"/>
    <x v="5"/>
    <s v="BC"/>
    <x v="14"/>
    <n v="0"/>
    <s v="Not Doing It Properly"/>
    <s v="-"/>
    <s v="-"/>
    <s v="0.1.12 (60)"/>
    <x v="1"/>
    <x v="0"/>
    <x v="8"/>
    <n v="0.95700934579439256"/>
    <n v="0.8797250859106529"/>
    <n v="0.79503105590062106"/>
    <n v="1"/>
    <n v="1.0666666666666667"/>
    <n v="0.79503105590062106"/>
    <n v="1.0666666666666667"/>
    <n v="78.639774700000004"/>
  </r>
  <r>
    <s v="uyDFurJHVQPQ1WBbP9yL"/>
    <s v="2025-07-31 17:22:33.516525"/>
    <x v="1"/>
    <s v="(10.4343933, 78.6397706)"/>
    <s v="CJMQ+PV9,,Parambur,622104,Tamil Nadu,India."/>
    <s v="https://firebasestorage.googleapis.com/v0/b/mindbrink-survey-production.appspot.com/o/audioFiles%2FAtznECuQc6klLPsRR6u2%2F2ukCmICpvKWhqTT6dgmjG6nFGjc2%2F2025-07-31%2017%3A22%3A29.784459.m4a?alt=media&amp;token=710c4406-8f83-4d24-be9b-deceaf25699a"/>
    <n v="101"/>
    <s v="false"/>
    <x v="2"/>
    <s v="+919698565662"/>
    <x v="0"/>
    <s v="ILLUPUR"/>
    <x v="6"/>
    <s v="Kamala"/>
    <x v="1"/>
    <n v="9751205139"/>
    <x v="2"/>
    <s v="இல்லத்தரசி/ Housewife"/>
    <s v="10,000க்கும் குறைவானது/Less than 10,000"/>
    <x v="2"/>
    <x v="1"/>
    <x v="1"/>
    <x v="1"/>
    <s v="அதிமுக / AIADMK"/>
    <x v="2"/>
    <x v="3"/>
    <x v="1"/>
    <x v="1"/>
    <x v="1"/>
    <x v="2"/>
    <x v="2"/>
    <x v="8"/>
    <x v="4"/>
    <s v="BC"/>
    <x v="14"/>
    <n v="0"/>
    <s v="Not Doing It Properly"/>
    <s v="-"/>
    <s v="-"/>
    <s v="0.1.12 (60)"/>
    <x v="1"/>
    <x v="1"/>
    <x v="8"/>
    <n v="1.047034764826176"/>
    <n v="0.8797250859106529"/>
    <n v="0.98461538461538467"/>
    <n v="1.3119425242027003"/>
    <n v="1.0666666666666667"/>
    <n v="1.2917587930611203"/>
    <n v="1.399405359149547"/>
    <n v="78.639770600000006"/>
  </r>
  <r>
    <s v="WHRK7bzONOJeYXTNZXO4"/>
    <s v="2025-07-31 17:26:18.466386"/>
    <x v="1"/>
    <s v="(10.4343968, 78.6397571)"/>
    <s v="CJMQ+PV9,,Parambur,622104,Tamil Nadu,India."/>
    <s v="https://firebasestorage.googleapis.com/v0/b/mindbrink-survey-production.appspot.com/o/audioFiles%2FAtznECuQc6klLPsRR6u2%2FfYiv0HvGk4VbFlXYwsKbSZ6fwXI2%2F2025-07-31%2017%3A26%3A13.255689.m4a?alt=media&amp;token=54b51767-f8b7-478d-a62c-d3e67814fb32"/>
    <n v="156"/>
    <s v="false"/>
    <x v="3"/>
    <s v="+919443892814"/>
    <x v="0"/>
    <s v="ILLUPUR"/>
    <x v="6"/>
    <s v="Selvaakumar"/>
    <x v="0"/>
    <n v="9944688396"/>
    <x v="0"/>
    <s v="சொந்த தொழில் / சுயதொழில் செய்பவர்/ Self Employed/Business"/>
    <s v="10,000க்கும் குறைவானது/Less than 10,000"/>
    <x v="1"/>
    <x v="1"/>
    <x v="4"/>
    <x v="5"/>
    <s v="அதிமுக / AIADMK"/>
    <x v="1"/>
    <x v="1"/>
    <x v="1"/>
    <x v="1"/>
    <x v="2"/>
    <x v="2"/>
    <x v="2"/>
    <x v="0"/>
    <x v="0"/>
    <s v="OBC"/>
    <x v="7"/>
    <n v="0"/>
    <s v="Correctly Done"/>
    <s v="-"/>
    <s v="-"/>
    <s v="0.1.12 (60)"/>
    <x v="1"/>
    <x v="1"/>
    <x v="6"/>
    <n v="0.95700934579439256"/>
    <n v="1.0951871657754011"/>
    <n v="1.0835978835978837"/>
    <n v="1.4247885123333461"/>
    <n v="1.2358620689655173"/>
    <n v="1.5438978165389909"/>
    <n v="1.7608420786905907"/>
    <n v="78.639757099999997"/>
  </r>
  <r>
    <s v="xSLTxLNAFc8AaVYDHtwt"/>
    <s v="2025-07-31 17:29:28.994564"/>
    <x v="1"/>
    <s v="(10.4344045, 78.6397619)"/>
    <s v="CJMQ+PV9,,Parambur,622104,Tamil Nadu,India."/>
    <s v="https://firebasestorage.googleapis.com/v0/b/mindbrink-survey-production.appspot.com/o/audioFiles%2FAtznECuQc6klLPsRR6u2%2F2ukCmICpvKWhqTT6dgmjG6nFGjc2%2F2025-07-31%2017%3A29%3A24.568565.m4a?alt=media&amp;token=58352557-67e5-4126-af46-e33e93aaa67d"/>
    <n v="110"/>
    <s v="false"/>
    <x v="2"/>
    <s v="+919698565662"/>
    <x v="0"/>
    <s v="ILLUPUR"/>
    <x v="6"/>
    <s v="Siva"/>
    <x v="0"/>
    <n v="8838271757"/>
    <x v="0"/>
    <s v="சொந்த தொழில் / சுயதொழில் செய்பவர்/ Self Employed/Business"/>
    <s v="10,000 - 25,000"/>
    <x v="0"/>
    <x v="1"/>
    <x v="0"/>
    <x v="0"/>
    <s v="அதிமுக / AIADMK"/>
    <x v="2"/>
    <x v="3"/>
    <x v="1"/>
    <x v="3"/>
    <x v="1"/>
    <x v="0"/>
    <x v="2"/>
    <x v="0"/>
    <x v="1"/>
    <s v="BC"/>
    <x v="1"/>
    <n v="0"/>
    <s v="Fake Audio/Empty Audio"/>
    <s v="-"/>
    <s v="-"/>
    <s v="0.1.12 (60)"/>
    <x v="0"/>
    <x v="1"/>
    <x v="1"/>
    <n v="0.95700934579439256"/>
    <n v="1.0951871657754011"/>
    <n v="1.0835978835978837"/>
    <n v="0.73680082449963535"/>
    <n v="1.3479183673469388"/>
    <n v="0.79839581406098059"/>
    <n v="0.99314736441942686"/>
    <n v="78.639761899999996"/>
  </r>
  <r>
    <s v="g1yo6mOQPpxFKcUps8Xt"/>
    <s v="2025-07-31 17:34:54.420587"/>
    <x v="1"/>
    <s v="(10.4344228, 78.639753)"/>
    <s v="CJMQ+PV9,,Parambur,622104,Tamil Nadu,India."/>
    <s v="https://firebasestorage.googleapis.com/v0/b/mindbrink-survey-production.appspot.com/o/audioFiles%2FAtznECuQc6klLPsRR6u2%2FfYiv0HvGk4VbFlXYwsKbSZ6fwXI2%2F2025-07-31%2017%3A34%3A37.009719.m4a?alt=media&amp;token=a1390298-d3df-45ae-8bf5-a73d544c10ad"/>
    <n v="476"/>
    <s v="false"/>
    <x v="3"/>
    <s v="+919443892814"/>
    <x v="0"/>
    <s v="ILLUPUR"/>
    <x v="6"/>
    <s v="kamal"/>
    <x v="0"/>
    <n v="9750172815"/>
    <x v="2"/>
    <s v="சொந்த தொழில் / சுயதொழில் செய்பவர்/ Self Employed/Business"/>
    <s v="25,000 - 50,000"/>
    <x v="0"/>
    <x v="1"/>
    <x v="0"/>
    <x v="0"/>
    <s v="அதிமுக / AIADMK"/>
    <x v="2"/>
    <x v="1"/>
    <x v="1"/>
    <x v="3"/>
    <x v="2"/>
    <x v="2"/>
    <x v="1"/>
    <x v="7"/>
    <x v="0"/>
    <s v="Muslim"/>
    <x v="8"/>
    <s v="audio is in 8 mins"/>
    <s v="Fake Audio/Empty Audio"/>
    <s v="-"/>
    <s v="-"/>
    <s v="0.1.12 (60)"/>
    <x v="0"/>
    <x v="0"/>
    <x v="7"/>
    <n v="0.95700934579439256"/>
    <n v="0.8797250859106529"/>
    <n v="0.79503105590062106"/>
    <n v="0.73680082449963535"/>
    <n v="1.024"/>
    <n v="0.58577953749039324"/>
    <n v="0.75448404428762661"/>
    <n v="78.639752999999999"/>
  </r>
  <r>
    <s v="umq6Zc34R85ybQodd87B"/>
    <s v="2025-07-31 17:35:50.650778"/>
    <x v="1"/>
    <s v="(10.4344334, 78.6397252)"/>
    <s v="CJMQ+PV9,,Parambur,622104,Tamil Nadu,India."/>
    <s v="https://firebasestorage.googleapis.com/v0/b/mindbrink-survey-production.appspot.com/o/audioFiles%2FAtznECuQc6klLPsRR6u2%2F2ukCmICpvKWhqTT6dgmjG6nFGjc2%2F2025-07-31%2017%3A35%3A45.792149.m4a?alt=media&amp;token=0f817fb6-208a-4282-a52d-800a413a4aff"/>
    <n v="243"/>
    <s v="false"/>
    <x v="2"/>
    <s v="+919698565662"/>
    <x v="0"/>
    <s v="ILLUPUR"/>
    <x v="6"/>
    <s v="Chinnaiya"/>
    <x v="0"/>
    <n v="8098447422"/>
    <x v="2"/>
    <s v="கூலி தொழில்/ Daily Wage"/>
    <s v="10,000க்கும் குறைவானது/Less than 10,000"/>
    <x v="0"/>
    <x v="0"/>
    <x v="0"/>
    <x v="0"/>
    <s v="திமுக / DMK"/>
    <x v="0"/>
    <x v="0"/>
    <x v="0"/>
    <x v="0"/>
    <x v="0"/>
    <x v="1"/>
    <x v="1"/>
    <x v="0"/>
    <x v="0"/>
    <s v="BC"/>
    <x v="7"/>
    <n v="0"/>
    <s v="Not Asking All The Questions"/>
    <s v="-"/>
    <s v="-"/>
    <s v="0.1.12 (60)"/>
    <x v="1"/>
    <x v="0"/>
    <x v="6"/>
    <n v="0.95700934579439256"/>
    <n v="0.8797250859106529"/>
    <n v="0.79503105590062106"/>
    <n v="0.73680082449963535"/>
    <n v="1.2358620689655173"/>
    <n v="0.58577953749039324"/>
    <n v="0.91058419138161839"/>
    <n v="78.639725200000001"/>
  </r>
  <r>
    <s v="kPfmHGUFqCi2dbNb62d0"/>
    <s v="2025-07-31 17:38:05.048295"/>
    <x v="1"/>
    <s v="(10.4342002, 78.6395034)"/>
    <s v="CJMQ+PVC,,Parambur,622104,Tamil Nadu,India."/>
    <s v="https://firebasestorage.googleapis.com/v0/b/mindbrink-survey-production.appspot.com/o/audioFiles%2FAtznECuQc6klLPsRR6u2%2F2ukCmICpvKWhqTT6dgmjG6nFGjc2%2F2025-07-31%2017%3A38%3A01.636260.m4a?alt=media&amp;token=e8311e41-e2d8-49f3-8136-5321a8bd6ef2"/>
    <n v="123"/>
    <s v="false"/>
    <x v="2"/>
    <s v="+919698565662"/>
    <x v="0"/>
    <s v="ILLUPUR"/>
    <x v="6"/>
    <s v="Pandithurai"/>
    <x v="0"/>
    <n v="9047177732"/>
    <x v="3"/>
    <s v="கூலி தொழில்/ Daily Wage"/>
    <s v="10,000க்கும் குறைவானது/Less than 10,000"/>
    <x v="0"/>
    <x v="0"/>
    <x v="0"/>
    <x v="0"/>
    <s v="திமுக / DMK"/>
    <x v="0"/>
    <x v="0"/>
    <x v="0"/>
    <x v="0"/>
    <x v="0"/>
    <x v="1"/>
    <x v="1"/>
    <x v="0"/>
    <x v="5"/>
    <s v="BC"/>
    <x v="7"/>
    <n v="0"/>
    <s v="Not Doing It Properly"/>
    <s v="-"/>
    <s v="-"/>
    <s v="0.1.12 (60)"/>
    <x v="1"/>
    <x v="1"/>
    <x v="6"/>
    <n v="0.95700934579439256"/>
    <n v="1.0308724832214764"/>
    <n v="0.86292134831460676"/>
    <n v="0.73680082449963535"/>
    <n v="1.2358620689655173"/>
    <n v="0.63580116091653927"/>
    <n v="0.91058419138161839"/>
    <n v="78.639503399999995"/>
  </r>
  <r>
    <s v="3TriIHLHL0PM2aC0NDDy"/>
    <s v="2025-07-31 17:41:46.592849"/>
    <x v="1"/>
    <s v="(10.4341848, 78.6395271)"/>
    <s v="CJMQ+PVC,,Parambur,622104,Tamil Nadu,India."/>
    <s v="https://firebasestorage.googleapis.com/v0/b/mindbrink-survey-production.appspot.com/o/audioFiles%2FAtznECuQc6klLPsRR6u2%2F2ukCmICpvKWhqTT6dgmjG6nFGjc2%2F2025-07-31%2017%3A41%3A42.500467.m4a?alt=media&amp;token=3b46b265-9e03-4da5-bf09-5aeb25f67cb2"/>
    <n v="123"/>
    <s v="false"/>
    <x v="2"/>
    <s v="+919698565662"/>
    <x v="0"/>
    <s v="ILLUPUR"/>
    <x v="6"/>
    <s v="Vasanthi"/>
    <x v="1"/>
    <n v="8940292565"/>
    <x v="2"/>
    <s v="இல்லத்தரசி/ Housewife"/>
    <s v="10,000க்கும் குறைவானது/Less than 10,000"/>
    <x v="0"/>
    <x v="0"/>
    <x v="0"/>
    <x v="0"/>
    <s v="அதிமுக / AIADMK"/>
    <x v="2"/>
    <x v="3"/>
    <x v="0"/>
    <x v="0"/>
    <x v="0"/>
    <x v="1"/>
    <x v="1"/>
    <x v="0"/>
    <x v="4"/>
    <s v="OBC"/>
    <x v="17"/>
    <n v="0"/>
    <s v="Fake Audio/Empty Audio"/>
    <s v="-"/>
    <s v="-"/>
    <s v="0.1.12 (60)"/>
    <x v="0"/>
    <x v="1"/>
    <x v="2"/>
    <n v="1.047034764826176"/>
    <n v="0.8797250859106529"/>
    <n v="0.98461538461538467"/>
    <n v="0.73680082449963535"/>
    <n v="0.14422535211267606"/>
    <n v="0.72546542719964102"/>
    <n v="0.10626535835036995"/>
    <n v="78.639527099999995"/>
  </r>
  <r>
    <s v="2EzwiFqw0IQwMwdVRVCf"/>
    <s v="2025-07-31 17:44:45.269478"/>
    <x v="1"/>
    <s v="(10.4341844, 78.6395236)"/>
    <s v="CJMQ+PVC,,Parambur,622104,Tamil Nadu,India."/>
    <s v="https://firebasestorage.googleapis.com/v0/b/mindbrink-survey-production.appspot.com/o/audioFiles%2FAtznECuQc6klLPsRR6u2%2F2ukCmICpvKWhqTT6dgmjG6nFGjc2%2F2025-07-31%2017%3A44%3A40.919690.m4a?alt=media&amp;token=cc70683d-d918-4371-b434-08a037b450d4"/>
    <n v="160"/>
    <s v="false"/>
    <x v="2"/>
    <s v="+919698565662"/>
    <x v="0"/>
    <s v="ILLUPUR"/>
    <x v="6"/>
    <s v="Ravi"/>
    <x v="0"/>
    <n v="9943295027"/>
    <x v="2"/>
    <s v="கூலி தொழில்/ Daily Wage"/>
    <s v="10,000க்கும் குறைவானது/Less than 10,000"/>
    <x v="0"/>
    <x v="0"/>
    <x v="0"/>
    <x v="0"/>
    <s v="அதிமுக / AIADMK"/>
    <x v="2"/>
    <x v="3"/>
    <x v="1"/>
    <x v="3"/>
    <x v="0"/>
    <x v="1"/>
    <x v="1"/>
    <x v="0"/>
    <x v="2"/>
    <s v="OBC"/>
    <x v="7"/>
    <n v="0"/>
    <s v="Not Doing It Properly"/>
    <s v="-"/>
    <s v="-"/>
    <s v="0.1.12 (60)"/>
    <x v="1"/>
    <x v="1"/>
    <x v="6"/>
    <n v="0.95700934579439256"/>
    <n v="0.8797250859106529"/>
    <n v="0.79503105590062106"/>
    <n v="0.73680082449963535"/>
    <n v="1.2358620689655173"/>
    <n v="0.58577953749039324"/>
    <n v="0.91058419138161839"/>
    <n v="78.639523600000004"/>
  </r>
  <r>
    <s v="klV0wIWGlSy2B9NiKIML"/>
    <s v="2025-07-31 17:47:46.372882"/>
    <x v="1"/>
    <s v="(10.4342687, 78.6393861)"/>
    <s v="CJMQ+MPP,,Parambur,622104,Tamil Nadu,India."/>
    <s v="https://firebasestorage.googleapis.com/v0/b/mindbrink-survey-production.appspot.com/o/audioFiles%2FAtznECuQc6klLPsRR6u2%2FfYiv0HvGk4VbFlXYwsKbSZ6fwXI2%2F2025-07-31%2017%3A47%3A41.975222.m4a?alt=media&amp;token=2b2cf2b3-f736-45e1-83ee-d9689e7025b2"/>
    <n v="107"/>
    <s v="false"/>
    <x v="3"/>
    <s v="+919443892814"/>
    <x v="0"/>
    <s v="ILLUPUR"/>
    <x v="6"/>
    <s v="Iqbal"/>
    <x v="0"/>
    <n v="9698417993"/>
    <x v="2"/>
    <s v="சொந்த தொழில் / சுயதொழில் செய்பவர்/ Self Employed/Business"/>
    <s v="10,000 - 25,000"/>
    <x v="0"/>
    <x v="0"/>
    <x v="0"/>
    <x v="0"/>
    <s v="அதிமுக / AIADMK"/>
    <x v="1"/>
    <x v="1"/>
    <x v="0"/>
    <x v="0"/>
    <x v="1"/>
    <x v="0"/>
    <x v="1"/>
    <x v="7"/>
    <x v="4"/>
    <s v="Muslim"/>
    <x v="8"/>
    <n v="0"/>
    <s v="Correctly Done"/>
    <s v="-"/>
    <s v="-"/>
    <s v="0.1.12 (60)"/>
    <x v="1"/>
    <x v="1"/>
    <x v="7"/>
    <n v="0.95700934579439256"/>
    <n v="0.8797250859106529"/>
    <n v="0.79503105590062106"/>
    <n v="0.73680082449963535"/>
    <n v="1.024"/>
    <n v="0.58577953749039324"/>
    <n v="0.75448404428762661"/>
    <n v="78.639386099999996"/>
  </r>
  <r>
    <s v="CqWVspCkswoMmUoNItQm"/>
    <s v="2025-07-31 18:02:48.123366"/>
    <x v="1"/>
    <s v="(10.4495066, 78.6067112)"/>
    <s v="CJX4+XGF,,Pudukkottai,622408,Tamil Nadu,India."/>
    <s v="https://firebasestorage.googleapis.com/v0/b/mindbrink-survey-production.appspot.com/o/audioFiles%2FAtznECuQc6klLPsRR6u2%2F2ukCmICpvKWhqTT6dgmjG6nFGjc2%2F2025-07-31%2018%3A02%3A36.192941.m4a?alt=media&amp;token=2759bfab-7efd-4ac1-b75f-be5f742e8fc7"/>
    <n v="149"/>
    <s v="false"/>
    <x v="2"/>
    <s v="+919698565662"/>
    <x v="0"/>
    <s v="ILLUPUR"/>
    <x v="7"/>
    <s v="Murugesan"/>
    <x v="0"/>
    <n v="8903242040"/>
    <x v="0"/>
    <s v="விவசாயி/ Farmer"/>
    <s v="10,000க்கும் குறைவானது/Less than 10,000"/>
    <x v="0"/>
    <x v="2"/>
    <x v="0"/>
    <x v="0"/>
    <s v="அதிமுக / AIADMK"/>
    <x v="2"/>
    <x v="3"/>
    <x v="0"/>
    <x v="0"/>
    <x v="1"/>
    <x v="2"/>
    <x v="1"/>
    <x v="0"/>
    <x v="4"/>
    <s v="BC"/>
    <x v="0"/>
    <n v="0"/>
    <s v="Not Asking All The Questions"/>
    <s v="-"/>
    <s v="-"/>
    <s v="0.1.12 (60)"/>
    <x v="1"/>
    <x v="1"/>
    <x v="0"/>
    <n v="0.95700934579439256"/>
    <n v="1.0951871657754011"/>
    <n v="1.0835978835978837"/>
    <n v="0.73680082449963535"/>
    <n v="1.0593103448275862"/>
    <n v="0.79839581406098059"/>
    <n v="0.78050073546995857"/>
    <n v="78.606711200000007"/>
  </r>
  <r>
    <s v="th7zJIARpBHqKvQgWQSd"/>
    <s v="2025-07-31 18:05:53.193981"/>
    <x v="1"/>
    <s v="(10.449125, 78.6066767)"/>
    <s v="CJX4+XGF,,Pudukkottai,622408,Tamil Nadu,India."/>
    <s v="https://firebasestorage.googleapis.com/v0/b/mindbrink-survey-production.appspot.com/o/audioFiles%2FAtznECuQc6klLPsRR6u2%2FfYiv0HvGk4VbFlXYwsKbSZ6fwXI2%2F2025-07-31%2018%3A05%3A02.240880.m4a?alt=media&amp;token=a54c5e1d-993d-4636-a5c9-3a385e075172"/>
    <n v="220"/>
    <s v="false"/>
    <x v="3"/>
    <s v="+919443892814"/>
    <x v="0"/>
    <s v="ILLUPUR"/>
    <x v="7"/>
    <s v="Perabakar"/>
    <x v="0"/>
    <n v="9943921454"/>
    <x v="2"/>
    <s v="பணியாளர்/ Employee"/>
    <s v="10,000 - 25,000"/>
    <x v="0"/>
    <x v="0"/>
    <x v="0"/>
    <x v="0"/>
    <s v="அதிமுக / AIADMK"/>
    <x v="2"/>
    <x v="3"/>
    <x v="0"/>
    <x v="0"/>
    <x v="1"/>
    <x v="0"/>
    <x v="1"/>
    <x v="0"/>
    <x v="3"/>
    <s v="BC"/>
    <x v="0"/>
    <s v="asking only name and number "/>
    <s v="Not Doing It Properly"/>
    <s v="-"/>
    <s v="-"/>
    <s v="0.1.12 (60)"/>
    <x v="1"/>
    <x v="0"/>
    <x v="0"/>
    <n v="0.95700934579439256"/>
    <n v="0.8797250859106529"/>
    <n v="0.79503105590062106"/>
    <n v="0.73680082449963535"/>
    <n v="1.0593103448275862"/>
    <n v="0.58577953749039324"/>
    <n v="0.78050073546995857"/>
    <n v="78.606676699999994"/>
  </r>
  <r>
    <s v="K1TeOqOH5StgbYoX22TE"/>
    <s v="2025-07-31 18:06:33.414429"/>
    <x v="1"/>
    <s v="(10.4569573, 78.7041386)"/>
    <s v="FP43+JMJ,,Annavasal,622101,Tamil Nadu,India."/>
    <s v="https://firebasestorage.googleapis.com/v0/b/mindbrink-survey-production.appspot.com/o/audioFiles%2FAtznECuQc6klLPsRR6u2%2Fe5risFoEPidDckOLperfsZqxzae2%2F2025-07-31%2018%3A06%3A29.141865.m4a?alt=media&amp;token=999d8bd2-5144-47e7-bdb5-65e7fddabce8"/>
    <n v="193"/>
    <s v="false"/>
    <x v="1"/>
    <s v="+918508766594"/>
    <x v="0"/>
    <s v="ILLUPUR"/>
    <x v="1"/>
    <s v="சுகாசினி"/>
    <x v="1"/>
    <n v="9361750396"/>
    <x v="1"/>
    <s v="இல்லத்தரசி/ Housewife"/>
    <s v="10,000 - 25,000"/>
    <x v="0"/>
    <x v="1"/>
    <x v="2"/>
    <x v="2"/>
    <s v="தமிழக வெற்றி கழகம் / TVK"/>
    <x v="3"/>
    <x v="0"/>
    <x v="0"/>
    <x v="0"/>
    <x v="0"/>
    <x v="2"/>
    <x v="2"/>
    <x v="3"/>
    <x v="4"/>
    <s v="SC"/>
    <x v="5"/>
    <n v="0"/>
    <s v="Correctly Done"/>
    <s v="-"/>
    <s v="-"/>
    <s v="0.1.12 (60)"/>
    <x v="1"/>
    <x v="0"/>
    <x v="5"/>
    <n v="1.047034764826176"/>
    <n v="0.97523809523809524"/>
    <n v="0.89824561403508774"/>
    <n v="1"/>
    <n v="0.99902439024390244"/>
    <n v="0.89824561403508774"/>
    <n v="0.99902439024390244"/>
    <n v="78.704138599999993"/>
  </r>
  <r>
    <s v="2iuBGvETqGXazdybf3BP"/>
    <s v="2025-07-31 18:12:03.672068"/>
    <x v="1"/>
    <s v="(10.4560416, 78.7024415)"/>
    <s v="58/59,,Annavasal,622101,Tamil Nadu,India."/>
    <s v="https://firebasestorage.googleapis.com/v0/b/mindbrink-survey-production.appspot.com/o/audioFiles%2FAtznECuQc6klLPsRR6u2%2Fe5risFoEPidDckOLperfsZqxzae2%2F2025-07-31%2018%3A11%3A59.725725.m4a?alt=media&amp;token=2b83a6d9-3acf-4bbb-9893-bcfd635b4306"/>
    <n v="203"/>
    <s v="false"/>
    <x v="1"/>
    <s v="+918508766594"/>
    <x v="0"/>
    <s v="ILLUPUR"/>
    <x v="1"/>
    <s v="மகேஸ்வரி"/>
    <x v="1"/>
    <n v="8012018786"/>
    <x v="1"/>
    <s v="இல்லத்தரசி/ Housewife"/>
    <s v="10,000 - 25,000"/>
    <x v="1"/>
    <x v="1"/>
    <x v="2"/>
    <x v="2"/>
    <s v="அதிமுக / AIADMK"/>
    <x v="3"/>
    <x v="3"/>
    <x v="1"/>
    <x v="1"/>
    <x v="2"/>
    <x v="2"/>
    <x v="2"/>
    <x v="3"/>
    <x v="0"/>
    <s v="SC"/>
    <x v="5"/>
    <n v="0"/>
    <s v="Correctly Done"/>
    <s v="-"/>
    <s v="-"/>
    <s v="0.1.12 (60)"/>
    <x v="1"/>
    <x v="0"/>
    <x v="5"/>
    <n v="1.047034764826176"/>
    <n v="0.97523809523809524"/>
    <n v="0.89824561403508774"/>
    <n v="1"/>
    <n v="0.99902439024390244"/>
    <n v="0.89824561403508774"/>
    <n v="0.99902439024390244"/>
    <n v="78.702441500000006"/>
  </r>
  <r>
    <s v="VMbtDoDuAvWFW0vr55gX"/>
    <s v="2025-07-31 18:14:20.221955"/>
    <x v="1"/>
    <s v="(10.40229, 78.6035183)"/>
    <s v="CJ23+GCJ,,Karaiyur,622408,Tamil Nadu,India."/>
    <s v="https://firebasestorage.googleapis.com/v0/b/mindbrink-survey-production.appspot.com/o/audioFiles%2FAtznECuQc6klLPsRR6u2%2F2ukCmICpvKWhqTT6dgmjG6nFGjc2%2F2025-07-31%2018%3A14%3A02.898752.m4a?alt=media&amp;token=26d35a23-f013-4799-be7c-5d102f0f60ba"/>
    <n v="101"/>
    <s v="false"/>
    <x v="2"/>
    <s v="+919698565662"/>
    <x v="0"/>
    <s v="ILLUPUR"/>
    <x v="7"/>
    <s v="Balakrishnan"/>
    <x v="0"/>
    <n v="9626362204"/>
    <x v="1"/>
    <s v="கூலி தொழில்/ Daily Wage"/>
    <s v="10,000க்கும் குறைவானது/Less than 10,000"/>
    <x v="2"/>
    <x v="1"/>
    <x v="0"/>
    <x v="2"/>
    <s v="அதிமுக / AIADMK"/>
    <x v="3"/>
    <x v="1"/>
    <x v="1"/>
    <x v="1"/>
    <x v="1"/>
    <x v="2"/>
    <x v="1"/>
    <x v="0"/>
    <x v="2"/>
    <s v="SC"/>
    <x v="5"/>
    <n v="0"/>
    <s v="Correctly Done"/>
    <s v="-"/>
    <s v="-"/>
    <s v="0.1.12 (60)"/>
    <x v="1"/>
    <x v="1"/>
    <x v="5"/>
    <n v="0.95700934579439256"/>
    <n v="0.97523809523809524"/>
    <n v="1.0666666666666667"/>
    <n v="0.73680082449963535"/>
    <n v="0.99902439024390244"/>
    <n v="0.78592087946627776"/>
    <n v="0.73608199442695277"/>
    <n v="78.603518300000005"/>
  </r>
  <r>
    <s v="HfcClk3s8LTm6CCRY7Ib"/>
    <s v="2025-07-31 18:18:14.381740"/>
    <x v="1"/>
    <s v="(10.4563014, 78.7025484)"/>
    <s v="58/59,,Annavasal,622101,Tamil Nadu,India."/>
    <s v="https://firebasestorage.googleapis.com/v0/b/mindbrink-survey-production.appspot.com/o/audioFiles%2FAtznECuQc6klLPsRR6u2%2Fe5risFoEPidDckOLperfsZqxzae2%2F2025-07-31%2018%3A18%3A09.744142.m4a?alt=media&amp;token=4afb72dc-2b3f-4ebf-b9a7-4de3b7a892be"/>
    <n v="229"/>
    <s v="false"/>
    <x v="1"/>
    <s v="+918508766594"/>
    <x v="0"/>
    <s v="ILLUPUR"/>
    <x v="1"/>
    <s v="அடைக்கலம்"/>
    <x v="0"/>
    <n v="9787418798"/>
    <x v="3"/>
    <s v="கூலி தொழில்/ Daily Wage"/>
    <s v="10,000 - 25,000"/>
    <x v="0"/>
    <x v="1"/>
    <x v="0"/>
    <x v="0"/>
    <s v="திமுக / DMK"/>
    <x v="0"/>
    <x v="0"/>
    <x v="0"/>
    <x v="0"/>
    <x v="0"/>
    <x v="1"/>
    <x v="2"/>
    <x v="0"/>
    <x v="1"/>
    <s v="SC"/>
    <x v="5"/>
    <n v="0"/>
    <s v="Correctly Done"/>
    <s v="-"/>
    <s v="-"/>
    <s v="0.1.12 (60)"/>
    <x v="1"/>
    <x v="0"/>
    <x v="5"/>
    <n v="0.95700934579439256"/>
    <n v="1.0308724832214764"/>
    <n v="0.86292134831460676"/>
    <n v="0.73680082449963535"/>
    <n v="0.99902439024390244"/>
    <n v="0.63580116091653927"/>
    <n v="0.73608199442695277"/>
    <n v="78.702548399999998"/>
  </r>
  <r>
    <s v="dgTJNFHlatk7qi8sgwtA"/>
    <s v="2025-07-31 18:20:27.016614"/>
    <x v="1"/>
    <s v="(10.4493783, 78.6063417)"/>
    <s v="CJX4+XGF,,Pudukkottai,622408,Tamil Nadu,India."/>
    <s v="https://firebasestorage.googleapis.com/v0/b/mindbrink-survey-production.appspot.com/o/audioFiles%2FAtznECuQc6klLPsRR6u2%2FfYiv0HvGk4VbFlXYwsKbSZ6fwXI2%2F2025-07-31%2018%3A16%3A54.991001.m4a?alt=media&amp;token=a771cbfa-ffd6-4fde-bd43-e07b29ba6238"/>
    <n v="634"/>
    <s v="false"/>
    <x v="3"/>
    <s v="+919443892814"/>
    <x v="0"/>
    <s v="ILLUPUR"/>
    <x v="7"/>
    <s v="Sakthivel"/>
    <x v="0"/>
    <n v="8838717355"/>
    <x v="1"/>
    <s v="கூலி தொழில்/ Daily Wage"/>
    <s v="10,000க்கும் குறைவானது/Less than 10,000"/>
    <x v="2"/>
    <x v="1"/>
    <x v="1"/>
    <x v="2"/>
    <s v="அதிமுக / AIADMK"/>
    <x v="3"/>
    <x v="1"/>
    <x v="1"/>
    <x v="4"/>
    <x v="2"/>
    <x v="2"/>
    <x v="1"/>
    <x v="2"/>
    <x v="4"/>
    <s v="BC"/>
    <x v="5"/>
    <n v="0"/>
    <s v="Not Doing It Properly"/>
    <s v="-"/>
    <s v="-"/>
    <s v="0.1.12 (60)"/>
    <x v="1"/>
    <x v="0"/>
    <x v="5"/>
    <n v="0.95700934579439256"/>
    <n v="0.97523809523809524"/>
    <n v="1.0666666666666667"/>
    <n v="1.3119425242027003"/>
    <n v="0.99902439024390244"/>
    <n v="1.399405359149547"/>
    <n v="1.3106625802766489"/>
    <n v="78.606341700000002"/>
  </r>
  <r>
    <s v="Tt5vlycPttHckHwkQRDK"/>
    <s v="2025-07-31 18:22:10.891921"/>
    <x v="1"/>
    <s v="(10.456454, 78.7024846)"/>
    <s v="58/59,,Annavasal,622101,Tamil Nadu,India."/>
    <s v="https://firebasestorage.googleapis.com/v0/b/mindbrink-survey-production.appspot.com/o/audioFiles%2FAtznECuQc6klLPsRR6u2%2Fe5risFoEPidDckOLperfsZqxzae2%2F2025-07-31%2018%3A22%3A07.660455.m4a?alt=media&amp;token=e35d7d65-0a84-4b76-b7a9-8d623f0f38f2"/>
    <n v="197"/>
    <s v="false"/>
    <x v="1"/>
    <s v="+918508766594"/>
    <x v="0"/>
    <s v="ILLUPUR"/>
    <x v="1"/>
    <s v="நிசாந்தி"/>
    <x v="1"/>
    <n v="9751221070"/>
    <x v="1"/>
    <s v="இல்லத்தரசி/ Housewife"/>
    <s v="10,000 - 25,000"/>
    <x v="0"/>
    <x v="0"/>
    <x v="0"/>
    <x v="0"/>
    <s v="அதிமுக / AIADMK"/>
    <x v="2"/>
    <x v="1"/>
    <x v="0"/>
    <x v="0"/>
    <x v="0"/>
    <x v="1"/>
    <x v="2"/>
    <x v="0"/>
    <x v="2"/>
    <s v="SC"/>
    <x v="5"/>
    <n v="0"/>
    <s v="Correctly Done"/>
    <s v="-"/>
    <s v="-"/>
    <s v="0.1.12 (60)"/>
    <x v="1"/>
    <x v="0"/>
    <x v="5"/>
    <n v="1.047034764826176"/>
    <n v="0.97523809523809524"/>
    <n v="0.89824561403508774"/>
    <n v="0.73680082449963535"/>
    <n v="0.99902439024390244"/>
    <n v="0.66182810902423383"/>
    <n v="0.73608199442695277"/>
    <n v="78.702484600000005"/>
  </r>
  <r>
    <s v="zmPdXa0GEr0atPEH5p6k"/>
    <s v="2025-07-31 18:23:00.694333"/>
    <x v="1"/>
    <s v="(10.4430522, 78.6130961)"/>
    <s v="CJV7+4MC,,Veppaganipatti,622408,Tamil Nadu,India."/>
    <s v="https://firebasestorage.googleapis.com/v0/b/mindbrink-survey-production.appspot.com/o/audioFiles%2FAtznECuQc6klLPsRR6u2%2F2ukCmICpvKWhqTT6dgmjG6nFGjc2%2F2025-07-31%2018%3A22%3A46.981719.m4a?alt=media&amp;token=ab2716b1-78e9-47b8-bf0b-98c71f72e951"/>
    <n v="113"/>
    <s v="false"/>
    <x v="2"/>
    <s v="+919698565662"/>
    <x v="0"/>
    <s v="ILLUPUR"/>
    <x v="7"/>
    <s v="Sathiyapriya"/>
    <x v="1"/>
    <n v="6382505208"/>
    <x v="1"/>
    <s v="இல்லத்தரசி/ Housewife"/>
    <s v="10,000க்கும் குறைவானது/Less than 10,000"/>
    <x v="2"/>
    <x v="1"/>
    <x v="2"/>
    <x v="2"/>
    <s v="திமுக / DMK"/>
    <x v="0"/>
    <x v="0"/>
    <x v="1"/>
    <x v="1"/>
    <x v="1"/>
    <x v="0"/>
    <x v="3"/>
    <x v="0"/>
    <x v="7"/>
    <s v="OBC"/>
    <x v="20"/>
    <n v="0"/>
    <s v="Not Doing It Properly"/>
    <s v="-"/>
    <s v="-"/>
    <s v="0.1.12 (60)"/>
    <x v="1"/>
    <x v="1"/>
    <x v="2"/>
    <n v="1.047034764826176"/>
    <n v="0.97523809523809524"/>
    <n v="0.89824561403508774"/>
    <n v="1"/>
    <n v="0.14422535211267606"/>
    <n v="0.89824561403508774"/>
    <n v="0.14422535211267606"/>
    <n v="78.613096100000007"/>
  </r>
  <r>
    <s v="jsA942wNMNNgIMjCbR2Z"/>
    <s v="2025-07-31 18:28:19.021829"/>
    <x v="1"/>
    <s v="(10.4566714, 78.702772)"/>
    <s v="58/59,,Annavasal,622101,Tamil Nadu,India."/>
    <s v="https://firebasestorage.googleapis.com/v0/b/mindbrink-survey-production.appspot.com/o/audioFiles%2FAtznECuQc6klLPsRR6u2%2Fe5risFoEPidDckOLperfsZqxzae2%2F2025-07-31%2018%3A28%3A13.673043.m4a?alt=media&amp;token=d1cf6cf9-0bb5-4f5c-9207-0248b92396f2"/>
    <n v="293"/>
    <s v="false"/>
    <x v="1"/>
    <s v="+918508766594"/>
    <x v="0"/>
    <s v="ILLUPUR"/>
    <x v="1"/>
    <s v="ஆதிசிவன்"/>
    <x v="0"/>
    <n v="9842844019"/>
    <x v="0"/>
    <s v="கூலி தொழில்/ Daily Wage"/>
    <s v="10,000 - 25,000"/>
    <x v="0"/>
    <x v="2"/>
    <x v="2"/>
    <x v="0"/>
    <s v="அதிமுக / AIADMK"/>
    <x v="2"/>
    <x v="3"/>
    <x v="0"/>
    <x v="0"/>
    <x v="0"/>
    <x v="1"/>
    <x v="2"/>
    <x v="7"/>
    <x v="0"/>
    <s v="SC"/>
    <x v="5"/>
    <n v="0"/>
    <s v="Correctly Done"/>
    <s v="-"/>
    <s v="-"/>
    <s v="0.1.12 (60)"/>
    <x v="1"/>
    <x v="0"/>
    <x v="5"/>
    <n v="0.95700934579439256"/>
    <n v="1.0951871657754011"/>
    <n v="1.0835978835978837"/>
    <n v="1"/>
    <n v="0.99902439024390244"/>
    <n v="1.0835978835978837"/>
    <n v="0.99902439024390244"/>
    <n v="78.702771999999996"/>
  </r>
  <r>
    <s v="PIJl7AkkyjjYIOwjwRTz"/>
    <s v="2025-07-31 18:29:27.532108"/>
    <x v="1"/>
    <s v="(10.449675, 78.6051317)"/>
    <s v="CJX4+V49,,Kilikkudi,622408,Tamil Nadu,India."/>
    <s v="https://firebasestorage.googleapis.com/v0/b/mindbrink-survey-production.appspot.com/o/audioFiles%2FAtznECuQc6klLPsRR6u2%2FfYiv0HvGk4VbFlXYwsKbSZ6fwXI2%2F2025-07-31%2018%3A27%3A51.113690.m4a?alt=media&amp;token=d9aa65cc-e120-411f-9bf5-d0d7b33a6d0f"/>
    <n v="102"/>
    <s v="false"/>
    <x v="3"/>
    <s v="+919443892814"/>
    <x v="0"/>
    <s v="ILLUPUR"/>
    <x v="7"/>
    <s v="Ganesan"/>
    <x v="0"/>
    <n v="9655670397"/>
    <x v="2"/>
    <s v="கூலி தொழில்/ Daily Wage"/>
    <s v="10,000க்கும் குறைவானது/Less than 10,000"/>
    <x v="2"/>
    <x v="1"/>
    <x v="1"/>
    <x v="1"/>
    <s v="அதிமுக / AIADMK"/>
    <x v="2"/>
    <x v="3"/>
    <x v="1"/>
    <x v="1"/>
    <x v="1"/>
    <x v="1"/>
    <x v="2"/>
    <x v="0"/>
    <x v="7"/>
    <s v="OBC"/>
    <x v="7"/>
    <n v="0"/>
    <s v="Not Doing It Properly"/>
    <s v="-"/>
    <s v="-"/>
    <s v="0.1.12 (60)"/>
    <x v="1"/>
    <x v="1"/>
    <x v="6"/>
    <n v="0.95700934579439256"/>
    <n v="0.8797250859106529"/>
    <n v="0.79503105590062106"/>
    <n v="1.3119425242027003"/>
    <n v="1.2358620689655173"/>
    <n v="1.043035050297799"/>
    <n v="1.6213800023249925"/>
    <n v="78.605131700000001"/>
  </r>
  <r>
    <s v="5Y73XE1ZDEcOmvj91eJ7"/>
    <s v="2025-07-31 18:32:14.741453"/>
    <x v="1"/>
    <s v="(10.4498788, 78.6042372)"/>
    <s v="CJX3+WM6,,Kilikkudi,622408,Tamil Nadu,India."/>
    <s v="https://firebasestorage.googleapis.com/v0/b/mindbrink-survey-production.appspot.com/o/audioFiles%2FAtznECuQc6klLPsRR6u2%2F2ukCmICpvKWhqTT6dgmjG6nFGjc2%2F2025-07-31%2018%3A32%3A05.766951.m4a?alt=media&amp;token=3a543cc7-b446-4044-98ae-06317a666842"/>
    <n v="92"/>
    <s v="false"/>
    <x v="2"/>
    <s v="+919698565662"/>
    <x v="0"/>
    <s v="ILLUPUR"/>
    <x v="7"/>
    <s v="Sivarajan"/>
    <x v="0"/>
    <n v="9345308483"/>
    <x v="1"/>
    <s v="கூலி தொழில்/ Daily Wage"/>
    <s v="10,000க்கும் குறைவானது/Less than 10,000"/>
    <x v="2"/>
    <x v="1"/>
    <x v="0"/>
    <x v="2"/>
    <s v="அதிமுக / AIADMK"/>
    <x v="3"/>
    <x v="3"/>
    <x v="1"/>
    <x v="3"/>
    <x v="1"/>
    <x v="2"/>
    <x v="1"/>
    <x v="0"/>
    <x v="2"/>
    <s v="SC"/>
    <x v="5"/>
    <n v="0"/>
    <s v="Fake Audio/Empty Audio"/>
    <s v="-"/>
    <s v="-"/>
    <s v="0.1.12 (60)"/>
    <x v="0"/>
    <x v="1"/>
    <x v="5"/>
    <n v="0.95700934579439256"/>
    <n v="0.97523809523809524"/>
    <n v="1.0666666666666667"/>
    <n v="0.73680082449963535"/>
    <n v="0.99902439024390244"/>
    <n v="0.78592087946627776"/>
    <n v="0.73608199442695277"/>
    <n v="78.6042372"/>
  </r>
  <r>
    <s v="OzDpYQmJEOmDY4qaUrcG"/>
    <s v="2025-07-31 18:35:07.176754"/>
    <x v="1"/>
    <s v="(10.4567462, 78.7025923)"/>
    <s v="58/59,,Annavasal,622101,Tamil Nadu,India."/>
    <s v="https://firebasestorage.googleapis.com/v0/b/mindbrink-survey-production.appspot.com/o/audioFiles%2FAtznECuQc6klLPsRR6u2%2Fe5risFoEPidDckOLperfsZqxzae2%2F2025-07-31%2018%3A35%3A02.737165.m4a?alt=media&amp;token=668b2223-702c-4617-b375-0961d5215115"/>
    <n v="179"/>
    <s v="false"/>
    <x v="1"/>
    <s v="+918508766594"/>
    <x v="0"/>
    <s v="ILLUPUR"/>
    <x v="1"/>
    <s v="சுதா"/>
    <x v="1"/>
    <n v="8110984019"/>
    <x v="1"/>
    <s v="இல்லத்தரசி/ Housewife"/>
    <s v="10,000 - 25,000"/>
    <x v="0"/>
    <x v="1"/>
    <x v="2"/>
    <x v="0"/>
    <s v="அதிமுக / AIADMK"/>
    <x v="2"/>
    <x v="3"/>
    <x v="1"/>
    <x v="1"/>
    <x v="1"/>
    <x v="1"/>
    <x v="0"/>
    <x v="0"/>
    <x v="2"/>
    <s v="SC"/>
    <x v="5"/>
    <n v="0"/>
    <s v="Correctly Done"/>
    <s v="-"/>
    <s v="-"/>
    <s v="0.1.12 (60)"/>
    <x v="1"/>
    <x v="1"/>
    <x v="5"/>
    <n v="1.047034764826176"/>
    <n v="0.97523809523809524"/>
    <n v="0.89824561403508774"/>
    <n v="1"/>
    <n v="0.99902439024390244"/>
    <n v="0.89824561403508774"/>
    <n v="0.99902439024390244"/>
    <n v="78.702592300000006"/>
  </r>
  <r>
    <s v="Uf29irxqJ6s8emMR2JVE"/>
    <s v="2025-07-31 18:36:29.918774"/>
    <x v="1"/>
    <s v="(10.4496125, 78.6053277)"/>
    <s v="-"/>
    <s v="https://firebasestorage.googleapis.com/v0/b/mindbrink-survey-production.appspot.com/o/audioFiles%2FAtznECuQc6klLPsRR6u2%2FfYiv0HvGk4VbFlXYwsKbSZ6fwXI2%2F2025-07-31%2018%3A33%3A21.403396.m4a?alt=media&amp;token=22054840-f924-40a1-aeb3-8dffec8fcd82"/>
    <n v="220"/>
    <s v="false"/>
    <x v="3"/>
    <s v="+919443892814"/>
    <x v="0"/>
    <s v="ILLUPUR"/>
    <x v="7"/>
    <s v="marimuthu"/>
    <x v="0"/>
    <n v="9943226157"/>
    <x v="1"/>
    <s v="கூலி தொழில்/ Daily Wage"/>
    <s v="10,000க்கும் குறைவானது/Less than 10,000"/>
    <x v="0"/>
    <x v="1"/>
    <x v="1"/>
    <x v="1"/>
    <s v="அதிமுக / AIADMK"/>
    <x v="2"/>
    <x v="1"/>
    <x v="1"/>
    <x v="3"/>
    <x v="2"/>
    <x v="2"/>
    <x v="1"/>
    <x v="2"/>
    <x v="0"/>
    <s v="BC"/>
    <x v="7"/>
    <n v="0"/>
    <s v="Not Doing It Properly"/>
    <s v="-"/>
    <s v="-"/>
    <s v="0.1.12 (60)"/>
    <x v="1"/>
    <x v="0"/>
    <x v="6"/>
    <n v="0.95700934579439256"/>
    <n v="0.97523809523809524"/>
    <n v="1.0666666666666667"/>
    <n v="1.3119425242027003"/>
    <n v="1.2358620689655173"/>
    <n v="1.399405359149547"/>
    <n v="1.6213800023249925"/>
    <n v="78.605327700000004"/>
  </r>
  <r>
    <s v="xJJk66IXHOOI1py0kVzd"/>
    <s v="2025-07-31 18:36:38.508524"/>
    <x v="1"/>
    <s v="(10.4498941, 78.6043984)"/>
    <s v="CJX3+WM6,,Kilikkudi,622408,Tamil Nadu,India."/>
    <s v="https://firebasestorage.googleapis.com/v0/b/mindbrink-survey-production.appspot.com/o/audioFiles%2FAtznECuQc6klLPsRR6u2%2F2ukCmICpvKWhqTT6dgmjG6nFGjc2%2F2025-07-31%2018%3A36%3A31.901589.m4a?alt=media&amp;token=64b39532-543a-4853-9c33-c76b4f769f59"/>
    <n v="89"/>
    <s v="false"/>
    <x v="2"/>
    <s v="+919698565662"/>
    <x v="0"/>
    <s v="ILLUPUR"/>
    <x v="7"/>
    <s v="Ramasamy"/>
    <x v="0"/>
    <n v="8754901915"/>
    <x v="3"/>
    <s v="கூலி தொழில்/ Daily Wage"/>
    <s v="10,000க்கும் குறைவானது/Less than 10,000"/>
    <x v="2"/>
    <x v="1"/>
    <x v="0"/>
    <x v="0"/>
    <s v="அதிமுக / AIADMK"/>
    <x v="2"/>
    <x v="3"/>
    <x v="1"/>
    <x v="3"/>
    <x v="1"/>
    <x v="0"/>
    <x v="1"/>
    <x v="0"/>
    <x v="0"/>
    <s v="OBC"/>
    <x v="7"/>
    <n v="0"/>
    <s v="Fake Audio/Empty Audio"/>
    <s v="-"/>
    <s v="-"/>
    <s v="0.1.12 (60)"/>
    <x v="0"/>
    <x v="1"/>
    <x v="6"/>
    <n v="0.95700934579439256"/>
    <n v="1.0308724832214764"/>
    <n v="0.86292134831460676"/>
    <n v="0.73680082449963535"/>
    <n v="1.2358620689655173"/>
    <n v="0.63580116091653927"/>
    <n v="0.91058419138161839"/>
    <n v="78.604398399999994"/>
  </r>
  <r>
    <s v="rLlhBOj7wJWNlrxud3ue"/>
    <s v="2025-07-31 18:40:41.420515"/>
    <x v="1"/>
    <s v="(10.4566214, 78.7021719)"/>
    <s v="58/59,,Annavasal,622101,Tamil Nadu,India."/>
    <s v="https://firebasestorage.googleapis.com/v0/b/mindbrink-survey-production.appspot.com/o/audioFiles%2FAtznECuQc6klLPsRR6u2%2Fe5risFoEPidDckOLperfsZqxzae2%2F2025-07-31%2018%3A40%3A35.607223.m4a?alt=media&amp;token=f2dbea8e-6805-44fe-bb4d-b4cc5168dc39"/>
    <n v="205"/>
    <s v="false"/>
    <x v="1"/>
    <s v="+918508766594"/>
    <x v="0"/>
    <s v="ILLUPUR"/>
    <x v="1"/>
    <s v="விஜயராணி"/>
    <x v="1"/>
    <n v="9942923715"/>
    <x v="0"/>
    <s v="விவசாயி/ Farmer"/>
    <s v="10,000 - 25,000"/>
    <x v="0"/>
    <x v="2"/>
    <x v="2"/>
    <x v="0"/>
    <s v="அதிமுக / AIADMK"/>
    <x v="2"/>
    <x v="3"/>
    <x v="0"/>
    <x v="0"/>
    <x v="0"/>
    <x v="1"/>
    <x v="0"/>
    <x v="7"/>
    <x v="0"/>
    <s v="SC"/>
    <x v="5"/>
    <n v="0"/>
    <s v="Correctly Done"/>
    <s v="-"/>
    <s v="-"/>
    <s v="0.1.12 (60)"/>
    <x v="1"/>
    <x v="0"/>
    <x v="5"/>
    <n v="1.047034764826176"/>
    <n v="1.0951871657754011"/>
    <n v="1.107027027027027"/>
    <n v="1"/>
    <n v="0.99902439024390244"/>
    <n v="1.107027027027027"/>
    <n v="0.99902439024390244"/>
    <n v="78.702171899999996"/>
  </r>
  <r>
    <s v="VAin4Xu3ZPa1LBoW0bx8"/>
    <s v="2025-07-31 18:47:43.347098"/>
    <x v="1"/>
    <s v="(10.4564988, 78.701436)"/>
    <s v="FP42+GHH,,Annavasal,622101,Tamil Nadu,India."/>
    <s v="https://firebasestorage.googleapis.com/v0/b/mindbrink-survey-production.appspot.com/o/audioFiles%2FAtznECuQc6klLPsRR6u2%2Fe5risFoEPidDckOLperfsZqxzae2%2F2025-07-31%2018%3A47%3A38.869090.m4a?alt=media&amp;token=889a749b-c058-42dc-91c9-72115aac638d"/>
    <n v="289"/>
    <s v="false"/>
    <x v="1"/>
    <s v="+918508766594"/>
    <x v="0"/>
    <s v="ILLUPUR"/>
    <x v="1"/>
    <s v="லதா"/>
    <x v="1"/>
    <n v="8760947367"/>
    <x v="0"/>
    <s v="கூலி தொழில்/ Daily Wage"/>
    <s v="10,000 - 25,000"/>
    <x v="2"/>
    <x v="2"/>
    <x v="2"/>
    <x v="1"/>
    <s v="அதிமுக / AIADMK"/>
    <x v="2"/>
    <x v="1"/>
    <x v="1"/>
    <x v="1"/>
    <x v="2"/>
    <x v="2"/>
    <x v="0"/>
    <x v="2"/>
    <x v="0"/>
    <s v="SC"/>
    <x v="5"/>
    <n v="0"/>
    <s v="Correctly Done"/>
    <s v="-"/>
    <s v="-"/>
    <s v="0.1.12 (60)"/>
    <x v="1"/>
    <x v="0"/>
    <x v="5"/>
    <n v="1.047034764826176"/>
    <n v="1.0951871657754011"/>
    <n v="1.107027027027027"/>
    <n v="1"/>
    <n v="0.99902439024390244"/>
    <n v="1.107027027027027"/>
    <n v="0.99902439024390244"/>
    <n v="78.701436000000001"/>
  </r>
  <r>
    <s v="bbgwq3Tgw6PVZm5DW8YR"/>
    <s v="2025-07-31 18:49:52.555803"/>
    <x v="1"/>
    <s v="(10.4497925, 78.6038359)"/>
    <s v="CJX3+XFG,,Kilikkudi,622408,Tamil Nadu,India."/>
    <s v="https://firebasestorage.googleapis.com/v0/b/mindbrink-survey-production.appspot.com/o/audioFiles%2FAtznECuQc6klLPsRR6u2%2F2ukCmICpvKWhqTT6dgmjG6nFGjc2%2F2025-07-31%2018%3A49%3A24.017840.m4a?alt=media&amp;token=f28f7437-dfa7-4c9d-878b-9b51c65874ce"/>
    <n v="142"/>
    <s v="false"/>
    <x v="2"/>
    <s v="+919698565662"/>
    <x v="0"/>
    <s v="ILLUPUR"/>
    <x v="7"/>
    <s v="Ramaraj"/>
    <x v="0"/>
    <n v="7604859711"/>
    <x v="1"/>
    <s v="சொந்த தொழில் / சுயதொழில் செய்பவர்/ Self Employed/Business"/>
    <s v="10,000க்கும் குறைவானது/Less than 10,000"/>
    <x v="1"/>
    <x v="1"/>
    <x v="3"/>
    <x v="2"/>
    <s v="அதிமுக / AIADMK"/>
    <x v="3"/>
    <x v="1"/>
    <x v="1"/>
    <x v="1"/>
    <x v="2"/>
    <x v="2"/>
    <x v="3"/>
    <x v="0"/>
    <x v="4"/>
    <s v="BC"/>
    <x v="14"/>
    <n v="0"/>
    <s v="Correctly Done"/>
    <s v="-"/>
    <s v="-"/>
    <s v="0.1.12 (60)"/>
    <x v="1"/>
    <x v="1"/>
    <x v="8"/>
    <n v="0.95700934579439256"/>
    <n v="0.97523809523809524"/>
    <n v="1.0666666666666667"/>
    <n v="1"/>
    <n v="1.0666666666666667"/>
    <n v="1.0666666666666667"/>
    <n v="1.0666666666666667"/>
    <n v="78.603835900000007"/>
  </r>
  <r>
    <s v="9jO1xWqf3EfhsI4MWeqC"/>
    <s v="2025-07-31 18:50:40.034975"/>
    <x v="1"/>
    <s v="(10.4499118, 78.604452)"/>
    <s v="-"/>
    <s v="https://firebasestorage.googleapis.com/v0/b/mindbrink-survey-production.appspot.com/o/audioFiles%2FAtznECuQc6klLPsRR6u2%2FfYiv0HvGk4VbFlXYwsKbSZ6fwXI2%2F2025-07-31%2018%3A42%3A02.422454.m4a?alt=media&amp;token=3c14faed-1ef8-40ab-be4d-a47b1e7f592e"/>
    <n v="322"/>
    <s v="false"/>
    <x v="3"/>
    <s v="+919443892814"/>
    <x v="0"/>
    <s v="ILLUPUR"/>
    <x v="7"/>
    <s v="Adaiki"/>
    <x v="1"/>
    <n v="9787101618"/>
    <x v="3"/>
    <s v="இல்லத்தரசி/ Housewife"/>
    <s v="10,000க்கும் குறைவானது/Less than 10,000"/>
    <x v="1"/>
    <x v="1"/>
    <x v="2"/>
    <x v="1"/>
    <s v="அதிமுக / AIADMK"/>
    <x v="2"/>
    <x v="3"/>
    <x v="0"/>
    <x v="0"/>
    <x v="0"/>
    <x v="1"/>
    <x v="2"/>
    <x v="2"/>
    <x v="1"/>
    <s v="OBC"/>
    <x v="7"/>
    <n v="0"/>
    <s v="Not Doing It Properly"/>
    <s v="-"/>
    <s v="-"/>
    <s v="0.1.12 (60)"/>
    <x v="1"/>
    <x v="0"/>
    <x v="6"/>
    <n v="1.047034764826176"/>
    <n v="1.0308724832214764"/>
    <n v="1.28"/>
    <n v="1"/>
    <n v="1.2358620689655173"/>
    <n v="1.28"/>
    <n v="1.2358620689655173"/>
    <n v="78.604451999999995"/>
  </r>
  <r>
    <s v="ZU81yM7ZSY8CTr8aSFcH"/>
    <s v="2025-07-31 18:52:35.587581"/>
    <x v="1"/>
    <s v="(10.4562998, 78.7011888)"/>
    <s v="FP42+GHH,,Annavasal,622101,Tamil Nadu,India."/>
    <s v="https://firebasestorage.googleapis.com/v0/b/mindbrink-survey-production.appspot.com/o/audioFiles%2FAtznECuQc6klLPsRR6u2%2Fe5risFoEPidDckOLperfsZqxzae2%2F2025-07-31%2018%3A52%3A26.778108.m4a?alt=media&amp;token=14608de2-9264-4e26-b030-d898117c7cf2"/>
    <n v="219"/>
    <s v="false"/>
    <x v="1"/>
    <s v="+918508766594"/>
    <x v="0"/>
    <s v="ILLUPUR"/>
    <x v="1"/>
    <s v="முருகேசன்"/>
    <x v="0"/>
    <n v="6380489374"/>
    <x v="0"/>
    <s v="கூலி தொழில்/ Daily Wage"/>
    <s v="10,000 - 25,000"/>
    <x v="1"/>
    <x v="2"/>
    <x v="1"/>
    <x v="1"/>
    <s v="அதிமுக / AIADMK"/>
    <x v="2"/>
    <x v="3"/>
    <x v="0"/>
    <x v="0"/>
    <x v="0"/>
    <x v="1"/>
    <x v="0"/>
    <x v="2"/>
    <x v="0"/>
    <s v="SC"/>
    <x v="5"/>
    <n v="0"/>
    <s v="Correctly Done"/>
    <s v="-"/>
    <s v="-"/>
    <s v="0.1.12 (60)"/>
    <x v="1"/>
    <x v="0"/>
    <x v="5"/>
    <n v="0.95700934579439256"/>
    <n v="1.0951871657754011"/>
    <n v="1.0835978835978837"/>
    <n v="1.3119425242027003"/>
    <n v="0.99902439024390244"/>
    <n v="1.4216181426281114"/>
    <n v="1.3106625802766489"/>
    <n v="78.701188799999997"/>
  </r>
  <r>
    <s v="cjvLHfUzvJGBFgdX3QUB"/>
    <s v="2025-07-31 18:54:50.842291"/>
    <x v="1"/>
    <s v="(10.4499016, 78.6045623)"/>
    <s v="-"/>
    <s v="https://firebasestorage.googleapis.com/v0/b/mindbrink-survey-production.appspot.com/o/audioFiles%2FAtznECuQc6klLPsRR6u2%2FfYiv0HvGk4VbFlXYwsKbSZ6fwXI2%2F2025-07-31%2018%3A54%3A05.539123.m4a?alt=media&amp;token=262213d9-5139-4b98-9318-abd85360bd87"/>
    <n v="195"/>
    <s v="false"/>
    <x v="3"/>
    <s v="+919443892814"/>
    <x v="0"/>
    <s v="ILLUPUR"/>
    <x v="7"/>
    <s v="Sivakumar"/>
    <x v="0"/>
    <n v="8098878565"/>
    <x v="0"/>
    <s v="கூலி தொழில்/ Daily Wage"/>
    <s v="10,000க்கும் குறைவானது/Less than 10,000"/>
    <x v="2"/>
    <x v="1"/>
    <x v="1"/>
    <x v="2"/>
    <s v="அதிமுக / AIADMK"/>
    <x v="3"/>
    <x v="1"/>
    <x v="1"/>
    <x v="3"/>
    <x v="2"/>
    <x v="2"/>
    <x v="2"/>
    <x v="2"/>
    <x v="0"/>
    <s v="BC"/>
    <x v="7"/>
    <n v="0"/>
    <s v="Not Doing It Properly"/>
    <s v="-"/>
    <s v="-"/>
    <s v="0.1.12 (60)"/>
    <x v="1"/>
    <x v="0"/>
    <x v="6"/>
    <n v="0.95700934579439256"/>
    <n v="1.0951871657754011"/>
    <n v="1.0835978835978837"/>
    <n v="1.3119425242027003"/>
    <n v="1.2358620689655173"/>
    <n v="1.4216181426281114"/>
    <n v="1.6213800023249925"/>
    <n v="78.604562299999998"/>
  </r>
  <r>
    <s v="vtULjwB8WG7D5kl9fVBQ"/>
    <s v="2025-07-31 18:55:22.393030"/>
    <x v="1"/>
    <s v="(10.4499848, 78.603816)"/>
    <s v="CJX3+XFG,,Kilikkudi,622408,Tamil Nadu,India."/>
    <s v="https://firebasestorage.googleapis.com/v0/b/mindbrink-survey-production.appspot.com/o/audioFiles%2FAtznECuQc6klLPsRR6u2%2F2ukCmICpvKWhqTT6dgmjG6nFGjc2%2F2025-07-31%2018%3A55%3A18.312945.m4a?alt=media&amp;token=56c7844f-3b3f-4cee-85b9-f4810f2bab1f"/>
    <n v="124"/>
    <s v="false"/>
    <x v="2"/>
    <s v="+919698565662"/>
    <x v="0"/>
    <s v="ILLUPUR"/>
    <x v="7"/>
    <s v="Anandapandiyan"/>
    <x v="0"/>
    <n v="9789525340"/>
    <x v="1"/>
    <s v="கூலி தொழில்/ Daily Wage"/>
    <s v="10,000க்கும் குறைவானது/Less than 10,000"/>
    <x v="2"/>
    <x v="1"/>
    <x v="2"/>
    <x v="2"/>
    <s v="அதிமுக / AIADMK"/>
    <x v="3"/>
    <x v="1"/>
    <x v="1"/>
    <x v="1"/>
    <x v="2"/>
    <x v="2"/>
    <x v="3"/>
    <x v="0"/>
    <x v="2"/>
    <s v="BC"/>
    <x v="14"/>
    <n v="0"/>
    <s v="Fake Audio/Empty Audio"/>
    <s v="-"/>
    <s v="-"/>
    <s v="0.1.12 (60)"/>
    <x v="0"/>
    <x v="1"/>
    <x v="8"/>
    <n v="0.95700934579439256"/>
    <n v="0.97523809523809524"/>
    <n v="1.0666666666666667"/>
    <n v="1"/>
    <n v="1.0666666666666667"/>
    <n v="1.0666666666666667"/>
    <n v="1.0666666666666667"/>
    <n v="78.603815999999995"/>
  </r>
  <r>
    <s v="OoegsPFlFmKb9yAdX0Pe"/>
    <s v="2025-07-31 18:57:45.946674"/>
    <x v="1"/>
    <s v="(10.4499761, 78.6038009)"/>
    <s v="CJX3+XFG,,Kilikkudi,622408,Tamil Nadu,India."/>
    <s v="https://firebasestorage.googleapis.com/v0/b/mindbrink-survey-production.appspot.com/o/audioFiles%2FAtznECuQc6klLPsRR6u2%2F2ukCmICpvKWhqTT6dgmjG6nFGjc2%2F2025-07-31%2018%3A57%3A37.744636.m4a?alt=media&amp;token=d9c50570-0854-4f5f-bdf0-b9f67ffcd701"/>
    <n v="115"/>
    <s v="false"/>
    <x v="2"/>
    <s v="+919698565662"/>
    <x v="0"/>
    <s v="ILLUPUR"/>
    <x v="7"/>
    <s v="kalaiarasan"/>
    <x v="0"/>
    <n v="7305554095"/>
    <x v="1"/>
    <s v="கூலி தொழில்/ Daily Wage"/>
    <s v="10,000க்கும் குறைவானது/Less than 10,000"/>
    <x v="1"/>
    <x v="1"/>
    <x v="1"/>
    <x v="2"/>
    <s v="அதிமுக / AIADMK"/>
    <x v="3"/>
    <x v="1"/>
    <x v="0"/>
    <x v="0"/>
    <x v="2"/>
    <x v="2"/>
    <x v="3"/>
    <x v="0"/>
    <x v="2"/>
    <s v="SC"/>
    <x v="5"/>
    <n v="0"/>
    <s v="Fake Audio/Empty Audio"/>
    <s v="-"/>
    <s v="-"/>
    <s v="0.1.12 (60)"/>
    <x v="0"/>
    <x v="1"/>
    <x v="5"/>
    <n v="0.95700934579439256"/>
    <n v="0.97523809523809524"/>
    <n v="1.0666666666666667"/>
    <n v="1.3119425242027003"/>
    <n v="0.99902439024390244"/>
    <n v="1.399405359149547"/>
    <n v="1.3106625802766489"/>
    <n v="78.603800899999996"/>
  </r>
  <r>
    <s v="LZxObkz0mRGg4miGbE0L"/>
    <s v="2025-07-31 18:59:33.115702"/>
    <x v="1"/>
    <s v="(10.456437, 78.7012662)"/>
    <s v="FP42+GHH,,Annavasal,622101,Tamil Nadu,India."/>
    <s v="https://firebasestorage.googleapis.com/v0/b/mindbrink-survey-production.appspot.com/o/audioFiles%2FAtznECuQc6klLPsRR6u2%2Fe5risFoEPidDckOLperfsZqxzae2%2F2025-07-31%2018%3A59%3A28.444941.m4a?alt=media&amp;token=bf78f13f-93c2-46d2-b126-ea57e272ec9a"/>
    <n v="350"/>
    <s v="false"/>
    <x v="1"/>
    <s v="+918508766594"/>
    <x v="0"/>
    <s v="ILLUPUR"/>
    <x v="1"/>
    <s v="ஷீலா ராணி"/>
    <x v="1"/>
    <n v="6385489374"/>
    <x v="1"/>
    <s v="இல்லத்தரசி/ Housewife"/>
    <s v="10,000 - 25,000"/>
    <x v="0"/>
    <x v="2"/>
    <x v="2"/>
    <x v="0"/>
    <s v="திமுக / DMK"/>
    <x v="0"/>
    <x v="0"/>
    <x v="0"/>
    <x v="0"/>
    <x v="0"/>
    <x v="1"/>
    <x v="0"/>
    <x v="0"/>
    <x v="2"/>
    <s v="SC"/>
    <x v="5"/>
    <n v="0"/>
    <s v="Correctly Done"/>
    <s v="-"/>
    <s v="-"/>
    <s v="0.1.12 (60)"/>
    <x v="1"/>
    <x v="0"/>
    <x v="5"/>
    <n v="1.047034764826176"/>
    <n v="0.97523809523809524"/>
    <n v="0.89824561403508774"/>
    <n v="1"/>
    <n v="0.99902439024390244"/>
    <n v="0.89824561403508774"/>
    <n v="0.99902439024390244"/>
    <n v="78.701266200000006"/>
  </r>
  <r>
    <s v="2AHCMtLtKR04ZLtdWArp"/>
    <s v="2025-07-31 19:01:43.780165"/>
    <x v="1"/>
    <s v="(10.449884, 78.6034291)"/>
    <s v="CJX3+W73,,Kilikkudi,622408,Tamil Nadu,India."/>
    <s v="https://firebasestorage.googleapis.com/v0/b/mindbrink-survey-production.appspot.com/o/audioFiles%2FAtznECuQc6klLPsRR6u2%2FfYiv0HvGk4VbFlXYwsKbSZ6fwXI2%2F2025-07-31%2019%3A00%3A45.286438.m4a?alt=media&amp;token=7f1c2787-5133-46ff-9a52-c19eedaa3ff0"/>
    <n v="125"/>
    <s v="false"/>
    <x v="3"/>
    <s v="+919443892814"/>
    <x v="0"/>
    <s v="ILLUPUR"/>
    <x v="7"/>
    <s v="Hariram"/>
    <x v="0"/>
    <n v="6381488029"/>
    <x v="1"/>
    <s v="கூலி தொழில்/ Daily Wage"/>
    <s v="10,000க்கும் குறைவானது/Less than 10,000"/>
    <x v="1"/>
    <x v="1"/>
    <x v="1"/>
    <x v="2"/>
    <s v="அதிமுக / AIADMK"/>
    <x v="3"/>
    <x v="1"/>
    <x v="1"/>
    <x v="1"/>
    <x v="2"/>
    <x v="2"/>
    <x v="2"/>
    <x v="0"/>
    <x v="2"/>
    <s v="BC"/>
    <x v="1"/>
    <n v="0"/>
    <s v="Not Asking All The Questions"/>
    <s v="-"/>
    <s v="-"/>
    <s v="0.1.12 (60)"/>
    <x v="1"/>
    <x v="1"/>
    <x v="1"/>
    <n v="0.95700934579439256"/>
    <n v="0.97523809523809524"/>
    <n v="1.0666666666666667"/>
    <n v="1.3119425242027003"/>
    <n v="1.3479183673469388"/>
    <n v="1.399405359149547"/>
    <n v="1.7683914252763255"/>
    <n v="78.6034291"/>
  </r>
  <r>
    <s v="iNlpBgfidY1XtsVi2PRv"/>
    <s v="2025-07-31 19:04:08.228170"/>
    <x v="1"/>
    <s v="(10.4499077, 78.6033423)"/>
    <s v="-"/>
    <s v="https://firebasestorage.googleapis.com/v0/b/mindbrink-survey-production.appspot.com/o/audioFiles%2FAtznECuQc6klLPsRR6u2%2F2ukCmICpvKWhqTT6dgmjG6nFGjc2%2F2025-07-31%2019%3A03%3A55.423671.m4a?alt=media&amp;token=ac6613f4-2971-4f67-997d-28cab785f5cd"/>
    <n v="94"/>
    <s v="false"/>
    <x v="2"/>
    <s v="+919698565662"/>
    <x v="0"/>
    <s v="ILLUPUR"/>
    <x v="7"/>
    <s v="Suresh"/>
    <x v="0"/>
    <n v="9361536475"/>
    <x v="1"/>
    <s v="கூலி தொழில்/ Daily Wage"/>
    <s v="10,000க்கும் குறைவானது/Less than 10,000"/>
    <x v="1"/>
    <x v="1"/>
    <x v="0"/>
    <x v="2"/>
    <s v="அதிமுக / AIADMK"/>
    <x v="3"/>
    <x v="1"/>
    <x v="1"/>
    <x v="1"/>
    <x v="2"/>
    <x v="2"/>
    <x v="2"/>
    <x v="0"/>
    <x v="2"/>
    <s v="BC"/>
    <x v="7"/>
    <n v="0"/>
    <s v="Fake Audio/Empty Audio"/>
    <s v="-"/>
    <s v="-"/>
    <s v="0.1.12 (60)"/>
    <x v="0"/>
    <x v="1"/>
    <x v="6"/>
    <n v="0.95700934579439256"/>
    <n v="0.97523809523809524"/>
    <n v="1.0666666666666667"/>
    <n v="0.73680082449963535"/>
    <n v="1.2358620689655173"/>
    <n v="0.78592087946627776"/>
    <n v="0.91058419138161839"/>
    <n v="78.603342299999994"/>
  </r>
  <r>
    <s v="rylhYmwhCEyXSCUevmNf"/>
    <s v="2025-07-31 19:06:43.178877"/>
    <x v="1"/>
    <s v="(10.4565256, 78.7012349)"/>
    <s v="FP42+GHH,,Annavasal,622101,Tamil Nadu,India."/>
    <s v="https://firebasestorage.googleapis.com/v0/b/mindbrink-survey-production.appspot.com/o/audioFiles%2FAtznECuQc6klLPsRR6u2%2Fe5risFoEPidDckOLperfsZqxzae2%2F2025-07-31%2019%3A06%3A25.636433.m4a?alt=media&amp;token=99ec3c0c-089b-4c7d-94ea-0007fd9b0d53"/>
    <n v="337"/>
    <s v="false"/>
    <x v="1"/>
    <s v="+918508766594"/>
    <x v="0"/>
    <s v="ILLUPUR"/>
    <x v="1"/>
    <s v="அழகுமணி"/>
    <x v="1"/>
    <n v="9976613997"/>
    <x v="2"/>
    <s v="கூலி தொழில்/ Daily Wage"/>
    <s v="10,000 - 25,000"/>
    <x v="2"/>
    <x v="0"/>
    <x v="0"/>
    <x v="0"/>
    <s v="மார்க்ஸிஸ்ட் கம்யூனிஸ்ட் கட்சி / CPM"/>
    <x v="7"/>
    <x v="0"/>
    <x v="0"/>
    <x v="0"/>
    <x v="0"/>
    <x v="1"/>
    <x v="0"/>
    <x v="0"/>
    <x v="2"/>
    <s v="SC"/>
    <x v="5"/>
    <n v="0"/>
    <s v="Correctly Done"/>
    <s v="-"/>
    <s v="-"/>
    <s v="0.1.12 (60)"/>
    <x v="1"/>
    <x v="0"/>
    <x v="5"/>
    <n v="1.047034764826176"/>
    <n v="0.8797250859106529"/>
    <n v="0.98461538461538467"/>
    <n v="0.73680082449963535"/>
    <n v="0.99902439024390244"/>
    <n v="0.72546542719964102"/>
    <n v="0.73608199442695277"/>
    <n v="78.701234900000003"/>
  </r>
  <r>
    <s v="EohkXCUv4y4sm0x507D5"/>
    <s v="2025-07-31 19:07:52.299344"/>
    <x v="1"/>
    <s v="(10.4499972, 78.6037272)"/>
    <s v="CJX3+XFG,,Kilikkudi,622408,Tamil Nadu,India."/>
    <s v="https://firebasestorage.googleapis.com/v0/b/mindbrink-survey-production.appspot.com/o/audioFiles%2FAtznECuQc6klLPsRR6u2%2F2ukCmICpvKWhqTT6dgmjG6nFGjc2%2F2025-07-31%2019%3A07%3A31.678351.m4a?alt=media&amp;token=55d158db-81e9-402f-83fb-dc701df2471c"/>
    <n v="190"/>
    <s v="false"/>
    <x v="2"/>
    <s v="+919698565662"/>
    <x v="0"/>
    <s v="ILLUPUR"/>
    <x v="7"/>
    <s v="Duraisamy"/>
    <x v="0"/>
    <n v="9159510229"/>
    <x v="2"/>
    <s v="கூலி தொழில்/ Daily Wage"/>
    <s v="10,000க்கும் குறைவானது/Less than 10,000"/>
    <x v="0"/>
    <x v="1"/>
    <x v="0"/>
    <x v="0"/>
    <s v="அதிமுக / AIADMK"/>
    <x v="2"/>
    <x v="1"/>
    <x v="1"/>
    <x v="1"/>
    <x v="1"/>
    <x v="0"/>
    <x v="2"/>
    <x v="0"/>
    <x v="4"/>
    <s v="OBC"/>
    <x v="21"/>
    <s v="surveyor asking name, number and caste"/>
    <s v="Not Doing It Properly"/>
    <s v="-"/>
    <s v="-"/>
    <s v="0.1.12 (60)"/>
    <x v="1"/>
    <x v="0"/>
    <x v="2"/>
    <n v="0.95700934579439256"/>
    <n v="0.8797250859106529"/>
    <n v="0.79503105590062106"/>
    <n v="0.73680082449963535"/>
    <n v="0.14422535211267606"/>
    <n v="0.58577953749039324"/>
    <n v="0.10626535835036995"/>
    <n v="78.603727199999994"/>
  </r>
  <r>
    <s v="MRLAVcINdNWpWVZUdwBV"/>
    <s v="2025-07-31 19:08:23.535480"/>
    <x v="1"/>
    <s v="(10.4498967, 78.6045032)"/>
    <s v="-"/>
    <s v="https://firebasestorage.googleapis.com/v0/b/mindbrink-survey-production.appspot.com/o/audioFiles%2FAtznECuQc6klLPsRR6u2%2FfYiv0HvGk4VbFlXYwsKbSZ6fwXI2%2F2025-07-31%2019%3A05%3A28.235147.m4a?alt=media&amp;token=b5176f59-fec0-48bb-bc4a-3623cc4dbbc9"/>
    <n v="187"/>
    <s v="false"/>
    <x v="3"/>
    <s v="+919443892814"/>
    <x v="0"/>
    <s v="ILLUPUR"/>
    <x v="7"/>
    <s v="jayarani"/>
    <x v="1"/>
    <n v="8778399876"/>
    <x v="0"/>
    <s v="இல்லத்தரசி/ Housewife"/>
    <s v="10,000க்கும் குறைவானது/Less than 10,000"/>
    <x v="2"/>
    <x v="1"/>
    <x v="1"/>
    <x v="1"/>
    <s v="அதிமுக / AIADMK"/>
    <x v="2"/>
    <x v="1"/>
    <x v="1"/>
    <x v="4"/>
    <x v="2"/>
    <x v="2"/>
    <x v="1"/>
    <x v="2"/>
    <x v="0"/>
    <s v="BC"/>
    <x v="4"/>
    <n v="0"/>
    <s v="Not Doing It Properly"/>
    <s v="-"/>
    <s v="-"/>
    <s v="0.1.12 (60)"/>
    <x v="1"/>
    <x v="0"/>
    <x v="4"/>
    <n v="1.047034764826176"/>
    <n v="1.0951871657754011"/>
    <n v="1.107027027027027"/>
    <n v="1.3119425242027003"/>
    <n v="0.93090909090909091"/>
    <n v="1.4523558321984489"/>
    <n v="1.2212992225305137"/>
    <n v="78.604503199999996"/>
  </r>
  <r>
    <s v="FKLvDrdt2RctXZMorwVX"/>
    <s v="2025-07-31 19:13:29.842677"/>
    <x v="1"/>
    <s v="(10.4499454, 78.6043797)"/>
    <s v="CJX3+WM6,,Kilikkudi,622408,Tamil Nadu,India."/>
    <s v="https://firebasestorage.googleapis.com/v0/b/mindbrink-survey-production.appspot.com/o/audioFiles%2FAtznECuQc6klLPsRR6u2%2F2ukCmICpvKWhqTT6dgmjG6nFGjc2%2F2025-07-31%2019%3A12%3A23.044350.m4a?alt=media&amp;token=cf1baf50-c0c3-4d53-9952-ace86b0ab267"/>
    <n v="115"/>
    <s v="false"/>
    <x v="2"/>
    <s v="+919698565662"/>
    <x v="0"/>
    <s v="ILLUPUR"/>
    <x v="7"/>
    <s v="Arumugam"/>
    <x v="0"/>
    <n v="7826831676"/>
    <x v="0"/>
    <s v="கூலி தொழில்/ Daily Wage"/>
    <s v="10,000க்கும் குறைவானது/Less than 10,000"/>
    <x v="1"/>
    <x v="1"/>
    <x v="0"/>
    <x v="1"/>
    <s v="அதிமுக / AIADMK"/>
    <x v="2"/>
    <x v="3"/>
    <x v="0"/>
    <x v="0"/>
    <x v="0"/>
    <x v="1"/>
    <x v="3"/>
    <x v="0"/>
    <x v="4"/>
    <s v="BC"/>
    <x v="7"/>
    <n v="0"/>
    <s v="Not Asking All The Questions"/>
    <s v="-"/>
    <s v="-"/>
    <s v="0.1.12 (60)"/>
    <x v="1"/>
    <x v="1"/>
    <x v="6"/>
    <n v="0.95700934579439256"/>
    <n v="1.0951871657754011"/>
    <n v="1.0835978835978837"/>
    <n v="0.73680082449963535"/>
    <n v="1.2358620689655173"/>
    <n v="0.79839581406098059"/>
    <n v="0.91058419138161839"/>
    <n v="78.604379699999996"/>
  </r>
  <r>
    <s v="9g2pzcnwCdEV0wDqCfIf"/>
    <s v="2025-07-31 19:14:42.115378"/>
    <x v="1"/>
    <s v="(10.4499064, 78.6045317)"/>
    <s v="CKM VILLA 1071,,Kilikkudi,622102,Tamil Nadu,India."/>
    <s v="https://firebasestorage.googleapis.com/v0/b/mindbrink-survey-production.appspot.com/o/audioFiles%2FAtznECuQc6klLPsRR6u2%2FfYiv0HvGk4VbFlXYwsKbSZ6fwXI2%2F2025-07-31%2019%3A12%3A47.954050.m4a?alt=media&amp;token=072ba113-b084-4ac0-b280-4b7e2470c75e"/>
    <n v="246"/>
    <s v="false"/>
    <x v="3"/>
    <s v="+919443892814"/>
    <x v="0"/>
    <s v="ILLUPUR"/>
    <x v="7"/>
    <s v="Balaji"/>
    <x v="0"/>
    <n v="9345240364"/>
    <x v="0"/>
    <s v="கூலி தொழில்/ Daily Wage"/>
    <s v="10,000க்கும் குறைவானது/Less than 10,000"/>
    <x v="0"/>
    <x v="1"/>
    <x v="1"/>
    <x v="1"/>
    <s v="அதிமுக / AIADMK"/>
    <x v="2"/>
    <x v="1"/>
    <x v="1"/>
    <x v="4"/>
    <x v="2"/>
    <x v="2"/>
    <x v="0"/>
    <x v="2"/>
    <x v="1"/>
    <s v="BC"/>
    <x v="1"/>
    <n v="0"/>
    <s v="Not Doing It Properly"/>
    <s v="-"/>
    <s v="-"/>
    <s v="0.1.12 (60)"/>
    <x v="1"/>
    <x v="0"/>
    <x v="1"/>
    <n v="0.95700934579439256"/>
    <n v="1.0951871657754011"/>
    <n v="1.0835978835978837"/>
    <n v="1.3119425242027003"/>
    <n v="1.3479183673469388"/>
    <n v="1.4216181426281114"/>
    <n v="1.7683914252763255"/>
    <n v="78.604531699999995"/>
  </r>
  <r>
    <s v="eAJveYorMTxv3Y31ru1D"/>
    <s v="2025-07-31 19:15:47.720405"/>
    <x v="1"/>
    <s v="(10.4564434, 78.7011052)"/>
    <s v="FP42+GHH,,Annavasal,622101,Tamil Nadu,India."/>
    <s v="https://firebasestorage.googleapis.com/v0/b/mindbrink-survey-production.appspot.com/o/audioFiles%2FAtznECuQc6klLPsRR6u2%2Fe5risFoEPidDckOLperfsZqxzae2%2F2025-07-31%2019%3A15%3A36.507099.m4a?alt=media&amp;token=de88f929-908b-4e8c-a9e1-0aeeea5ca8aa"/>
    <n v="283"/>
    <s v="false"/>
    <x v="1"/>
    <s v="+918508766594"/>
    <x v="0"/>
    <s v="ILLUPUR"/>
    <x v="1"/>
    <s v="லெட்சுமி"/>
    <x v="1"/>
    <n v="9159741019"/>
    <x v="0"/>
    <s v="இல்லத்தரசி/ Housewife"/>
    <s v="10,000 - 25,000"/>
    <x v="0"/>
    <x v="1"/>
    <x v="2"/>
    <x v="2"/>
    <s v="பிற கட்சிகள் / Others"/>
    <x v="3"/>
    <x v="0"/>
    <x v="0"/>
    <x v="0"/>
    <x v="0"/>
    <x v="1"/>
    <x v="0"/>
    <x v="3"/>
    <x v="2"/>
    <s v="SC"/>
    <x v="5"/>
    <n v="0"/>
    <s v="Correctly Done"/>
    <s v="-"/>
    <s v="-"/>
    <s v="0.1.12 (60)"/>
    <x v="1"/>
    <x v="0"/>
    <x v="5"/>
    <n v="1.047034764826176"/>
    <n v="1.0951871657754011"/>
    <n v="1.107027027027027"/>
    <n v="1"/>
    <n v="0.99902439024390244"/>
    <n v="1.107027027027027"/>
    <n v="0.99902439024390244"/>
    <n v="78.701105200000001"/>
  </r>
  <r>
    <s v="TOWDey6BJpkYhWD4CE0X"/>
    <s v="2025-07-31 19:16:20.846755"/>
    <x v="1"/>
    <s v="(10.4501251, 78.6032475)"/>
    <s v="FJ23+47H,,Kilikkudi,622102,Tamil Nadu,India."/>
    <s v="https://firebasestorage.googleapis.com/v0/b/mindbrink-survey-production.appspot.com/o/audioFiles%2FAtznECuQc6klLPsRR6u2%2F2ukCmICpvKWhqTT6dgmjG6nFGjc2%2F2025-07-31%2019%3A16%3A09.081678.m4a?alt=media&amp;token=15e86646-0d57-4a8c-bef4-17ab0921a0b4"/>
    <n v="114"/>
    <s v="false"/>
    <x v="2"/>
    <s v="+919698565662"/>
    <x v="0"/>
    <s v="ILLUPUR"/>
    <x v="7"/>
    <s v="Sureshkumar"/>
    <x v="0"/>
    <n v="9342428531"/>
    <x v="1"/>
    <s v="கூலி தொழில்/ Daily Wage"/>
    <s v="10,000க்கும் குறைவானது/Less than 10,000"/>
    <x v="1"/>
    <x v="2"/>
    <x v="1"/>
    <x v="1"/>
    <s v="அதிமுக / AIADMK"/>
    <x v="2"/>
    <x v="3"/>
    <x v="0"/>
    <x v="0"/>
    <x v="1"/>
    <x v="1"/>
    <x v="2"/>
    <x v="0"/>
    <x v="1"/>
    <s v="BC"/>
    <x v="7"/>
    <n v="0"/>
    <s v="Fake Audio/Empty Audio"/>
    <s v="-"/>
    <s v="-"/>
    <s v="0.1.12 (60)"/>
    <x v="0"/>
    <x v="1"/>
    <x v="6"/>
    <n v="0.95700934579439256"/>
    <n v="0.97523809523809524"/>
    <n v="1.0666666666666667"/>
    <n v="1.3119425242027003"/>
    <n v="1.2358620689655173"/>
    <n v="1.399405359149547"/>
    <n v="1.6213800023249925"/>
    <n v="78.603247499999995"/>
  </r>
  <r>
    <s v="dAnCcSR2EdFqJzVjDr7m"/>
    <s v="2025-07-31 19:18:37.512730"/>
    <x v="1"/>
    <s v="(10.4500429, 78.6031804)"/>
    <s v="FJ23+47H,,Kilikkudi,622102,Tamil Nadu,India."/>
    <s v="https://firebasestorage.googleapis.com/v0/b/mindbrink-survey-production.appspot.com/o/audioFiles%2FAtznECuQc6klLPsRR6u2%2F2ukCmICpvKWhqTT6dgmjG6nFGjc2%2F2025-07-31%2019%3A18%3A31.119202.m4a?alt=media&amp;token=5f75a6bc-2d2f-447b-9fe9-ddb8495003df"/>
    <n v="103"/>
    <s v="false"/>
    <x v="2"/>
    <s v="+919698565662"/>
    <x v="0"/>
    <s v="ILLUPUR"/>
    <x v="7"/>
    <s v="karuppaiya"/>
    <x v="0"/>
    <n v="9092939980"/>
    <x v="2"/>
    <s v="கூலி தொழில்/ Daily Wage"/>
    <s v="10,000க்கும் குறைவானது/Less than 10,000"/>
    <x v="1"/>
    <x v="2"/>
    <x v="1"/>
    <x v="1"/>
    <s v="அதிமுக / AIADMK"/>
    <x v="2"/>
    <x v="3"/>
    <x v="1"/>
    <x v="1"/>
    <x v="0"/>
    <x v="1"/>
    <x v="2"/>
    <x v="2"/>
    <x v="4"/>
    <s v="BC"/>
    <x v="7"/>
    <s v="surveyor only asking name and number "/>
    <s v="Not Doing It Properly"/>
    <s v="-"/>
    <s v="-"/>
    <s v="0.1.12 (60)"/>
    <x v="1"/>
    <x v="1"/>
    <x v="6"/>
    <n v="0.95700934579439256"/>
    <n v="0.8797250859106529"/>
    <n v="0.79503105590062106"/>
    <n v="1.3119425242027003"/>
    <n v="1.2358620689655173"/>
    <n v="1.043035050297799"/>
    <n v="1.6213800023249925"/>
    <n v="78.603180399999999"/>
  </r>
  <r>
    <s v="owYKq9gjO0RXuWoKitsN"/>
    <s v="2025-07-31 19:19:28.475717"/>
    <x v="1"/>
    <s v="(10.4565222, 78.7010101)"/>
    <s v="45,,Annavasal,622101,Tamil Nadu,India."/>
    <s v="https://firebasestorage.googleapis.com/v0/b/mindbrink-survey-production.appspot.com/o/audioFiles%2FAtznECuQc6klLPsRR6u2%2Fe5risFoEPidDckOLperfsZqxzae2%2F2025-07-31%2019%3A19%3A17.760170.m4a?alt=media&amp;token=c4173c16-2c5e-4695-ac20-b94ffbb0eeb0"/>
    <n v="176"/>
    <s v="false"/>
    <x v="1"/>
    <s v="+918508766594"/>
    <x v="0"/>
    <s v="ILLUPUR"/>
    <x v="1"/>
    <s v="மனோன்மணி"/>
    <x v="1"/>
    <n v="7826904561"/>
    <x v="1"/>
    <s v="கூலி தொழில்/ Daily Wage"/>
    <s v="10,000 - 25,000"/>
    <x v="1"/>
    <x v="2"/>
    <x v="0"/>
    <x v="0"/>
    <s v="திமுக / DMK"/>
    <x v="0"/>
    <x v="0"/>
    <x v="0"/>
    <x v="0"/>
    <x v="1"/>
    <x v="1"/>
    <x v="0"/>
    <x v="7"/>
    <x v="0"/>
    <s v="SC"/>
    <x v="5"/>
    <n v="0"/>
    <s v="Correctly Done"/>
    <s v="-"/>
    <s v="-"/>
    <s v="0.1.12 (60)"/>
    <x v="1"/>
    <x v="1"/>
    <x v="5"/>
    <n v="1.047034764826176"/>
    <n v="0.97523809523809524"/>
    <n v="0.89824561403508774"/>
    <n v="0.73680082449963535"/>
    <n v="0.99902439024390244"/>
    <n v="0.66182810902423383"/>
    <n v="0.73608199442695277"/>
    <n v="78.701010100000005"/>
  </r>
  <r>
    <s v="M3MpQ0djlll6o8Vx4kuo"/>
    <s v="2025-07-31 19:21:42.698840"/>
    <x v="1"/>
    <s v="(10.45036, 78.6033622)"/>
    <s v="FJ23+47H,,Kilikkudi,622102,Tamil Nadu,India."/>
    <s v="https://firebasestorage.googleapis.com/v0/b/mindbrink-survey-production.appspot.com/o/audioFiles%2FAtznECuQc6klLPsRR6u2%2F2ukCmICpvKWhqTT6dgmjG6nFGjc2%2F2025-07-31%2019%3A21%3A22.660990.m4a?alt=media&amp;token=eec62b6d-f50d-4d81-be17-d44bfe57679b"/>
    <n v="130"/>
    <s v="false"/>
    <x v="2"/>
    <s v="+919698565662"/>
    <x v="0"/>
    <s v="ILLUPUR"/>
    <x v="7"/>
    <s v="Thangama"/>
    <x v="1"/>
    <n v="8865432908"/>
    <x v="2"/>
    <s v="இல்லத்தரசி/ Housewife"/>
    <s v="10,000க்கும் குறைவானது/Less than 10,000"/>
    <x v="1"/>
    <x v="2"/>
    <x v="1"/>
    <x v="1"/>
    <s v="அதிமுக / AIADMK"/>
    <x v="2"/>
    <x v="3"/>
    <x v="0"/>
    <x v="0"/>
    <x v="1"/>
    <x v="0"/>
    <x v="3"/>
    <x v="0"/>
    <x v="4"/>
    <s v="BC"/>
    <x v="0"/>
    <n v="0"/>
    <s v="Not Asking All The Questions"/>
    <s v="-"/>
    <s v="-"/>
    <s v="0.1.12 (60)"/>
    <x v="1"/>
    <x v="1"/>
    <x v="0"/>
    <n v="1.047034764826176"/>
    <n v="0.8797250859106529"/>
    <n v="0.98461538461538467"/>
    <n v="1.3119425242027003"/>
    <n v="1.0593103448275862"/>
    <n v="1.2917587930611203"/>
    <n v="1.3897542877071363"/>
    <n v="78.603362200000007"/>
  </r>
  <r>
    <s v="VxivbffPvtIi5v1prXmu"/>
    <s v="2025-07-31 19:26:27.553676"/>
    <x v="1"/>
    <s v="(10.4511174, 78.6027552)"/>
    <s v="FJ22+9W4,,Kilikkudi,622408,Tamil Nadu,India."/>
    <s v="https://firebasestorage.googleapis.com/v0/b/mindbrink-survey-production.appspot.com/o/audioFiles%2FAtznECuQc6klLPsRR6u2%2F2ukCmICpvKWhqTT6dgmjG6nFGjc2%2F2025-07-31%2019%3A25%3A47.023190.m4a?alt=media&amp;token=2c3cf10e-22b2-4c68-8925-701920eb8e09"/>
    <n v="186"/>
    <s v="false"/>
    <x v="2"/>
    <s v="+919698565662"/>
    <x v="0"/>
    <s v="ILLUPUR"/>
    <x v="7"/>
    <s v="saroja"/>
    <x v="1"/>
    <n v="9159308224"/>
    <x v="2"/>
    <s v="இல்லத்தரசி/ Housewife"/>
    <s v="10,000க்கும் குறைவானது/Less than 10,000"/>
    <x v="1"/>
    <x v="1"/>
    <x v="1"/>
    <x v="2"/>
    <s v="அதிமுக / AIADMK"/>
    <x v="3"/>
    <x v="1"/>
    <x v="1"/>
    <x v="3"/>
    <x v="2"/>
    <x v="2"/>
    <x v="3"/>
    <x v="0"/>
    <x v="4"/>
    <s v="OBC"/>
    <x v="7"/>
    <n v="0"/>
    <s v="Correctly Done"/>
    <s v="-"/>
    <s v="-"/>
    <s v="0.1.12 (60)"/>
    <x v="1"/>
    <x v="0"/>
    <x v="6"/>
    <n v="1.047034764826176"/>
    <n v="0.8797250859106529"/>
    <n v="0.98461538461538467"/>
    <n v="1.3119425242027003"/>
    <n v="1.2358620689655173"/>
    <n v="1.2917587930611203"/>
    <n v="1.6213800023249925"/>
    <n v="78.602755200000004"/>
  </r>
  <r>
    <s v="jLfBn8FG9cmjQvwjyOD1"/>
    <s v="2025-07-31 19:26:55.691867"/>
    <x v="1"/>
    <s v="(10.456422, 78.7003128)"/>
    <s v="42/43,,Annavasal,622101,Tamil Nadu,India."/>
    <s v="https://firebasestorage.googleapis.com/v0/b/mindbrink-survey-production.appspot.com/o/audioFiles%2FAtznECuQc6klLPsRR6u2%2Fe5risFoEPidDckOLperfsZqxzae2%2F2025-07-31%2019%3A26%3A41.670220.m4a?alt=media&amp;token=d302606b-177b-4735-b11d-a738ee7b90d9"/>
    <n v="254"/>
    <s v="false"/>
    <x v="1"/>
    <s v="+918508766594"/>
    <x v="0"/>
    <s v="ILLUPUR"/>
    <x v="1"/>
    <s v="சர்மிளா"/>
    <x v="1"/>
    <n v="9003075650"/>
    <x v="1"/>
    <s v="இல்லத்தரசி/ Housewife"/>
    <s v="10,000 - 25,000"/>
    <x v="2"/>
    <x v="1"/>
    <x v="2"/>
    <x v="2"/>
    <s v="அதிமுக / AIADMK"/>
    <x v="3"/>
    <x v="1"/>
    <x v="1"/>
    <x v="3"/>
    <x v="0"/>
    <x v="0"/>
    <x v="2"/>
    <x v="0"/>
    <x v="2"/>
    <s v="SC"/>
    <x v="3"/>
    <n v="0"/>
    <s v="Correctly Done"/>
    <s v="-"/>
    <s v="-"/>
    <s v="0.1.12 (60)"/>
    <x v="1"/>
    <x v="0"/>
    <x v="3"/>
    <n v="1.047034764826176"/>
    <n v="0.97523809523809524"/>
    <n v="0.89824561403508774"/>
    <n v="1"/>
    <n v="1.28"/>
    <n v="0.89824561403508774"/>
    <n v="1.28"/>
    <n v="78.700312800000006"/>
  </r>
  <r>
    <s v="FGodaTCYiV1scLJkcqWQ"/>
    <s v="2025-07-31 19:29:08.046087"/>
    <x v="1"/>
    <s v="(10.61539, 78.5156283)"/>
    <s v="Alagar Garden,,Vanadirayanpatti,621316,Tamil Nadu,India."/>
    <s v="https://firebasestorage.googleapis.com/v0/b/mindbrink-survey-production.appspot.com/o/audioFiles%2FAtznECuQc6klLPsRR6u2%2FnV4IA56gMWWp4NfG0H1PGfyqfM92%2F2025-07-31%2019%3A28%3A45.370243.m4a?alt=media&amp;token=0ab8b4df-d978-4766-a299-630fa46baffa"/>
    <n v="501"/>
    <s v="false"/>
    <x v="0"/>
    <s v="+918940041476"/>
    <x v="0"/>
    <s v="VIRALIMALAI"/>
    <x v="4"/>
    <s v="lakshmi"/>
    <x v="1"/>
    <n v="9043608828"/>
    <x v="0"/>
    <s v="இல்லத்தரசி/ Housewife"/>
    <s v="10,000 - 25,000"/>
    <x v="1"/>
    <x v="1"/>
    <x v="4"/>
    <x v="4"/>
    <s v="நாம் தமிழர் கட்சி / NTK"/>
    <x v="8"/>
    <x v="3"/>
    <x v="0"/>
    <x v="0"/>
    <x v="1"/>
    <x v="1"/>
    <x v="3"/>
    <x v="1"/>
    <x v="0"/>
    <s v="OBC"/>
    <x v="0"/>
    <n v="0"/>
    <s v="Correctly Done"/>
    <s v="-"/>
    <s v="-"/>
    <s v="0.1.12 (60)"/>
    <x v="1"/>
    <x v="0"/>
    <x v="0"/>
    <n v="1.047034764826176"/>
    <n v="1.0951871657754011"/>
    <n v="1.107027027027027"/>
    <n v="1.4247885123333461"/>
    <n v="1.0593103448275862"/>
    <n v="1.5772793909506448"/>
    <n v="1.5092932103062204"/>
    <n v="78.515628300000003"/>
  </r>
  <r>
    <s v="f0f6dZsunslaIDZsZl13"/>
    <s v="2025-07-31 19:29:35.183519"/>
    <x v="1"/>
    <s v="(10.449914, 78.603922)"/>
    <s v="-"/>
    <s v="https://firebasestorage.googleapis.com/v0/b/mindbrink-survey-production.appspot.com/o/audioFiles%2FAtznECuQc6klLPsRR6u2%2F2ukCmICpvKWhqTT6dgmjG6nFGjc2%2F2025-07-31%2019%3A29%3A18.514995.m4a?alt=media&amp;token=066dbf2e-b3f8-4663-bea8-9d79230e5309"/>
    <n v="94"/>
    <s v="false"/>
    <x v="2"/>
    <s v="+919698565662"/>
    <x v="0"/>
    <s v="ILLUPUR"/>
    <x v="7"/>
    <s v="manimegalai"/>
    <x v="1"/>
    <n v="8098808773"/>
    <x v="0"/>
    <s v="இல்லத்தரசி/ Housewife"/>
    <s v="10,000க்கும் குறைவானது/Less than 10,000"/>
    <x v="1"/>
    <x v="1"/>
    <x v="1"/>
    <x v="2"/>
    <s v="திமுக / DMK"/>
    <x v="0"/>
    <x v="0"/>
    <x v="1"/>
    <x v="1"/>
    <x v="1"/>
    <x v="1"/>
    <x v="3"/>
    <x v="0"/>
    <x v="0"/>
    <s v="OBC"/>
    <x v="7"/>
    <n v="0"/>
    <s v="Fake Audio/Empty Audio"/>
    <s v="-"/>
    <s v="-"/>
    <s v="0.1.12 (60)"/>
    <x v="0"/>
    <x v="1"/>
    <x v="6"/>
    <n v="1.047034764826176"/>
    <n v="1.0951871657754011"/>
    <n v="1.107027027027027"/>
    <n v="1.3119425242027003"/>
    <n v="1.2358620689655173"/>
    <n v="1.4523558321984489"/>
    <n v="1.6213800023249925"/>
    <n v="78.603921999999997"/>
  </r>
  <r>
    <s v="kBZ9hsz6JcLdn9htQgxt"/>
    <s v="2025-07-31 19:32:29.869668"/>
    <x v="1"/>
    <s v="(10.4499484, 78.6043694)"/>
    <s v="CJX3+WM6,,Kilikkudi,622408,Tamil Nadu,India."/>
    <s v="https://firebasestorage.googleapis.com/v0/b/mindbrink-survey-production.appspot.com/o/audioFiles%2FAtznECuQc6klLPsRR6u2%2F2ukCmICpvKWhqTT6dgmjG6nFGjc2%2F2025-07-31%2019%3A31%3A57.256681.m4a?alt=media&amp;token=3a86064e-5a7e-4a27-96c9-78574b0f1049"/>
    <n v="128"/>
    <s v="false"/>
    <x v="2"/>
    <s v="+919698565662"/>
    <x v="0"/>
    <s v="ILLUPUR"/>
    <x v="7"/>
    <s v="Manikandan"/>
    <x v="0"/>
    <n v="9342420715"/>
    <x v="1"/>
    <s v="கூலி தொழில்/ Daily Wage"/>
    <s v="10,000 - 25,000"/>
    <x v="2"/>
    <x v="2"/>
    <x v="0"/>
    <x v="0"/>
    <s v="அதிமுக / AIADMK"/>
    <x v="2"/>
    <x v="3"/>
    <x v="1"/>
    <x v="1"/>
    <x v="1"/>
    <x v="0"/>
    <x v="1"/>
    <x v="0"/>
    <x v="7"/>
    <s v="OBC"/>
    <x v="7"/>
    <n v="0"/>
    <s v="Fake Audio/Empty Audio"/>
    <s v="-"/>
    <s v="-"/>
    <s v="0.1.12 (60)"/>
    <x v="0"/>
    <x v="1"/>
    <x v="6"/>
    <n v="0.95700934579439256"/>
    <n v="0.97523809523809524"/>
    <n v="1.0666666666666667"/>
    <n v="0.73680082449963535"/>
    <n v="1.2358620689655173"/>
    <n v="0.78592087946627776"/>
    <n v="0.91058419138161839"/>
    <n v="78.604369399999996"/>
  </r>
  <r>
    <s v="JUI46soR2ubSrPw1AQzg"/>
    <s v="2025-07-31 19:35:15.314486"/>
    <x v="1"/>
    <s v="(10.4499167, 78.6045313)"/>
    <s v="CKM VILLA 1071,,Kilikkudi,622102,Tamil Nadu,India."/>
    <s v="https://firebasestorage.googleapis.com/v0/b/mindbrink-survey-production.appspot.com/o/audioFiles%2FAtznECuQc6klLPsRR6u2%2F2ukCmICpvKWhqTT6dgmjG6nFGjc2%2F2025-07-31%2019%3A35%3A07.540057.m4a?alt=media&amp;token=e13b3675-93d5-46cd-ae5a-abe0a48a0091"/>
    <n v="80"/>
    <s v="false"/>
    <x v="2"/>
    <s v="+919698565662"/>
    <x v="0"/>
    <s v="ILLUPUR"/>
    <x v="7"/>
    <s v="Rangasamy"/>
    <x v="0"/>
    <n v="9865912440"/>
    <x v="3"/>
    <s v="விவசாயி/ Farmer"/>
    <s v="10,000க்கும் குறைவானது/Less than 10,000"/>
    <x v="1"/>
    <x v="1"/>
    <x v="1"/>
    <x v="1"/>
    <s v="அதிமுக / AIADMK"/>
    <x v="2"/>
    <x v="1"/>
    <x v="0"/>
    <x v="0"/>
    <x v="1"/>
    <x v="1"/>
    <x v="2"/>
    <x v="2"/>
    <x v="1"/>
    <s v="OBC"/>
    <x v="7"/>
    <n v="0"/>
    <s v="Fake Audio/Empty Audio"/>
    <s v="-"/>
    <s v="-"/>
    <s v="0.1.12 (60)"/>
    <x v="0"/>
    <x v="1"/>
    <x v="6"/>
    <n v="0.95700934579439256"/>
    <n v="1.0308724832214764"/>
    <n v="0.86292134831460676"/>
    <n v="1.3119425242027003"/>
    <n v="1.2358620689655173"/>
    <n v="1.1321032118962628"/>
    <n v="1.6213800023249925"/>
    <n v="78.604531300000005"/>
  </r>
  <r>
    <s v="RCcwfrQqVVmXEwmN0XXX"/>
    <s v="2025-07-31 19:42:39.365222"/>
    <x v="1"/>
    <s v="(10.4499097, 78.6045688)"/>
    <s v="CKM VILLA 1071,,Kilikkudi,622102,Tamil Nadu,India."/>
    <s v="https://firebasestorage.googleapis.com/v0/b/mindbrink-survey-production.appspot.com/o/audioFiles%2FAtznECuQc6klLPsRR6u2%2F2ukCmICpvKWhqTT6dgmjG6nFGjc2%2F2025-07-31%2019%3A42%3A03.771456.m4a?alt=media&amp;token=a680a6c0-e09d-40e5-b87d-f4a39f043da7"/>
    <n v="238"/>
    <s v="false"/>
    <x v="2"/>
    <s v="+919698565662"/>
    <x v="0"/>
    <s v="ILLUPUR"/>
    <x v="7"/>
    <s v="Silampayyi"/>
    <x v="1"/>
    <n v="9786795081"/>
    <x v="3"/>
    <s v="இல்லத்தரசி/ Housewife"/>
    <s v="10,000க்கும் குறைவானது/Less than 10,000"/>
    <x v="0"/>
    <x v="1"/>
    <x v="0"/>
    <x v="0"/>
    <s v="திமுக / DMK"/>
    <x v="0"/>
    <x v="0"/>
    <x v="0"/>
    <x v="0"/>
    <x v="0"/>
    <x v="1"/>
    <x v="1"/>
    <x v="0"/>
    <x v="2"/>
    <s v="BC"/>
    <x v="1"/>
    <n v="0"/>
    <s v="Not Doing It Properly"/>
    <s v="-"/>
    <s v="-"/>
    <s v="0.1.12 (60)"/>
    <x v="1"/>
    <x v="0"/>
    <x v="1"/>
    <n v="1.047034764826176"/>
    <n v="1.0308724832214764"/>
    <n v="1.28"/>
    <n v="0.73680082449963535"/>
    <n v="1.3479183673469388"/>
    <n v="0.94310505535953326"/>
    <n v="0.99314736441942686"/>
    <n v="78.604568799999996"/>
  </r>
  <r>
    <s v="rWuFzwavSvsWqwORLGz2"/>
    <s v="2025-07-31 19:45:32.284439"/>
    <x v="1"/>
    <s v="(10.449898, 78.6045494)"/>
    <s v="CKM VILLA 1071,,Kilikkudi,622102,Tamil Nadu,India."/>
    <s v="https://firebasestorage.googleapis.com/v0/b/mindbrink-survey-production.appspot.com/o/audioFiles%2FAtznECuQc6klLPsRR6u2%2F2ukCmICpvKWhqTT6dgmjG6nFGjc2%2F2025-07-31%2019%3A45%3A02.875675.m4a?alt=media&amp;token=79af50ee-7cf6-4920-affd-bd3cd9b476ab"/>
    <n v="126"/>
    <s v="false"/>
    <x v="2"/>
    <s v="+919698565662"/>
    <x v="0"/>
    <s v="ILLUPUR"/>
    <x v="7"/>
    <s v="Rosy"/>
    <x v="1"/>
    <n v="9943792716"/>
    <x v="0"/>
    <s v="இல்லத்தரசி/ Housewife"/>
    <s v="10,000க்கும் குறைவானது/Less than 10,000"/>
    <x v="0"/>
    <x v="2"/>
    <x v="0"/>
    <x v="0"/>
    <s v="திமுக / DMK"/>
    <x v="0"/>
    <x v="0"/>
    <x v="1"/>
    <x v="1"/>
    <x v="1"/>
    <x v="0"/>
    <x v="1"/>
    <x v="0"/>
    <x v="4"/>
    <s v="SC"/>
    <x v="3"/>
    <s v="surveyor only asking name and number "/>
    <s v="Not Doing It Properly"/>
    <s v="-"/>
    <s v="-"/>
    <s v="0.1.12 (60)"/>
    <x v="1"/>
    <x v="1"/>
    <x v="3"/>
    <n v="1.047034764826176"/>
    <n v="1.0951871657754011"/>
    <n v="1.107027027027027"/>
    <n v="0.73680082449963535"/>
    <n v="1.28"/>
    <n v="0.81565842625689366"/>
    <n v="0.94310505535953326"/>
    <n v="78.604549399999996"/>
  </r>
  <r>
    <s v="OyMteQSNUXW15iqJKZHN"/>
    <s v="2025-08-04 12:35:24.346980"/>
    <x v="2"/>
    <s v="(10.6052539, 78.5470546)"/>
    <s v="JG4W+2VX,,Viralimalai,621316,Tamil Nadu,India."/>
    <s v="https://firebasestorage.googleapis.com/v0/b/mindbrink-survey-production.appspot.com/o/audioFiles%2FAtznECuQc6klLPsRR6u2%2Fio3eMuqyU5eWdOSV7NnjRG3eOnc2%2F2025-08-04%2012%3A35%3A18.192560.m4a?alt=media&amp;token=9a23e01b-2af5-4974-85d7-e317b5ad42ba"/>
    <n v="222"/>
    <s v="false"/>
    <x v="4"/>
    <s v="+919790903597"/>
    <x v="0"/>
    <s v="VIRALIMALAI"/>
    <x v="4"/>
    <s v="murkesn"/>
    <x v="0"/>
    <n v="9942636920"/>
    <x v="3"/>
    <s v="சொந்த தொழில் / சுயதொழில் செய்பவர்/ Self Employed/Business"/>
    <s v="25,000 - 50,000"/>
    <x v="0"/>
    <x v="0"/>
    <x v="0"/>
    <x v="0"/>
    <s v="திமுக / DMK"/>
    <x v="0"/>
    <x v="0"/>
    <x v="1"/>
    <x v="3"/>
    <x v="1"/>
    <x v="1"/>
    <x v="0"/>
    <x v="0"/>
    <x v="6"/>
    <s v="BC"/>
    <x v="2"/>
    <n v="0"/>
    <s v="Correctly Done"/>
    <s v="-"/>
    <s v="-"/>
    <s v="0.1.12 (60)"/>
    <x v="1"/>
    <x v="0"/>
    <x v="2"/>
    <n v="0.95700934579439256"/>
    <n v="1.0308724832214764"/>
    <n v="0.86292134831460676"/>
    <n v="0.73680082449963535"/>
    <n v="0.14422535211267606"/>
    <n v="0.63580116091653927"/>
    <n v="0.10626535835036995"/>
    <n v="78.547054599999996"/>
  </r>
  <r>
    <s v="dxBhavEJJCzKkTCALqyl"/>
    <s v="2025-08-04 12:37:01.714208"/>
    <x v="2"/>
    <s v="(10.6055434, 78.5470498)"/>
    <s v="JG4W+6QM,,Viralimalai,621316,Tamil Nadu,India."/>
    <s v="https://firebasestorage.googleapis.com/v0/b/mindbrink-survey-production.appspot.com/o/audioFiles%2FAtznECuQc6klLPsRR6u2%2Fi7rHaGVsQtUuH9WIbNPBcYow6HH3%2F2025-08-04%2012%3A36%3A56.391735.m4a?alt=media&amp;token=cf27b6c4-6806-47d5-bbf7-b55a42c7c993"/>
    <n v="324"/>
    <s v="false"/>
    <x v="5"/>
    <s v="+917395821468"/>
    <x v="0"/>
    <s v="VIRALIMALAI"/>
    <x v="4"/>
    <s v="velamall"/>
    <x v="1"/>
    <n v="9043374901"/>
    <x v="2"/>
    <s v="இல்லத்தரசி/ Housewife"/>
    <s v="10,000க்கும் குறைவானது/Less than 10,000"/>
    <x v="0"/>
    <x v="0"/>
    <x v="0"/>
    <x v="5"/>
    <s v="அதிமுக / AIADMK"/>
    <x v="2"/>
    <x v="3"/>
    <x v="0"/>
    <x v="0"/>
    <x v="1"/>
    <x v="0"/>
    <x v="3"/>
    <x v="0"/>
    <x v="0"/>
    <s v="BC"/>
    <x v="2"/>
    <s v="speaking among themselves "/>
    <s v="Fake Audio/Empty Audio"/>
    <s v="-"/>
    <s v="-"/>
    <s v="0.1.12 (60)"/>
    <x v="0"/>
    <x v="0"/>
    <x v="2"/>
    <n v="1.047034764826176"/>
    <n v="0.8797250859106529"/>
    <n v="0.98461538461538467"/>
    <n v="0.73680082449963535"/>
    <n v="0.14422535211267606"/>
    <n v="0.72546542719964102"/>
    <n v="0.10626535835036995"/>
    <n v="78.547049799999996"/>
  </r>
  <r>
    <s v="PK7WVnrE7AGfwDXQt2sI"/>
    <s v="2025-08-04 12:41:02.258278"/>
    <x v="2"/>
    <s v="(10.6052509, 78.5470717)"/>
    <s v="JG4W+2VX,,Viralimalai,621316,Tamil Nadu,India."/>
    <s v="https://firebasestorage.googleapis.com/v0/b/mindbrink-survey-production.appspot.com/o/audioFiles%2FAtznECuQc6klLPsRR6u2%2Fio3eMuqyU5eWdOSV7NnjRG3eOnc2%2F2025-08-04%2012%3A40%3A50.632965.m4a?alt=media&amp;token=61756079-8dab-4a2b-b2f1-1abe48a64cee"/>
    <n v="276"/>
    <s v="false"/>
    <x v="4"/>
    <s v="+919790903597"/>
    <x v="0"/>
    <s v="VIRALIMALAI"/>
    <x v="4"/>
    <s v="thanalaesmi"/>
    <x v="1"/>
    <n v="9894092325"/>
    <x v="2"/>
    <s v="இல்லத்தரசி/ Housewife"/>
    <s v="10,000 - 25,000"/>
    <x v="0"/>
    <x v="1"/>
    <x v="3"/>
    <x v="0"/>
    <s v="அதிமுக / AIADMK"/>
    <x v="2"/>
    <x v="3"/>
    <x v="1"/>
    <x v="2"/>
    <x v="0"/>
    <x v="0"/>
    <x v="0"/>
    <x v="0"/>
    <x v="0"/>
    <s v="BC"/>
    <x v="2"/>
    <n v="0"/>
    <s v="Audio Not Playing"/>
    <s v="-"/>
    <s v="-"/>
    <s v="0.1.12 (60)"/>
    <x v="1"/>
    <x v="0"/>
    <x v="2"/>
    <n v="1.047034764826176"/>
    <n v="0.8797250859106529"/>
    <n v="0.98461538461538467"/>
    <n v="1"/>
    <n v="0.14422535211267606"/>
    <n v="0.98461538461538467"/>
    <n v="0.14422535211267606"/>
    <n v="78.547071700000004"/>
  </r>
  <r>
    <s v="phtLf7jPfN8HTl5YCvr5"/>
    <s v="2025-08-04 12:42:18.352199"/>
    <x v="2"/>
    <s v="(10.6055426, 78.5469479)"/>
    <s v="JG4W+6QM,,Viralimalai,621316,Tamil Nadu,India."/>
    <s v="https://firebasestorage.googleapis.com/v0/b/mindbrink-survey-production.appspot.com/o/audioFiles%2FAtznECuQc6klLPsRR6u2%2Fi7rHaGVsQtUuH9WIbNPBcYow6HH3%2F2025-08-04%2012%3A42%3A13.291598.m4a?alt=media&amp;token=095ab10a-8d03-4013-98fd-2e737ff47cf2"/>
    <n v="270"/>
    <s v="false"/>
    <x v="5"/>
    <s v="+917395821468"/>
    <x v="0"/>
    <s v="VIRALIMALAI"/>
    <x v="4"/>
    <s v="Vembu"/>
    <x v="1"/>
    <n v="8526246207"/>
    <x v="2"/>
    <s v="இல்லத்தரசி/ Housewife"/>
    <s v="10,000க்கும் குறைவானது/Less than 10,000"/>
    <x v="0"/>
    <x v="0"/>
    <x v="0"/>
    <x v="0"/>
    <s v="திமுக / DMK"/>
    <x v="0"/>
    <x v="0"/>
    <x v="0"/>
    <x v="0"/>
    <x v="1"/>
    <x v="1"/>
    <x v="0"/>
    <x v="0"/>
    <x v="0"/>
    <s v="BC"/>
    <x v="7"/>
    <n v="0"/>
    <s v="Correctly Done"/>
    <s v="-"/>
    <s v="-"/>
    <s v="0.1.12 (60)"/>
    <x v="1"/>
    <x v="0"/>
    <x v="6"/>
    <n v="1.047034764826176"/>
    <n v="0.8797250859106529"/>
    <n v="0.98461538461538467"/>
    <n v="0.73680082449963535"/>
    <n v="1.2358620689655173"/>
    <n v="0.72546542719964102"/>
    <n v="0.91058419138161839"/>
    <n v="78.546947900000006"/>
  </r>
  <r>
    <s v="zDlIcX2L8iLNLijV5Xdt"/>
    <s v="2025-08-04 12:46:51.764348"/>
    <x v="2"/>
    <s v="(10.6054275, 78.5469819)"/>
    <s v="JG4W+6QM,,Viralimalai,621316,Tamil Nadu,India."/>
    <s v="https://firebasestorage.googleapis.com/v0/b/mindbrink-survey-production.appspot.com/o/audioFiles%2FAtznECuQc6klLPsRR6u2%2Fio3eMuqyU5eWdOSV7NnjRG3eOnc2%2F2025-08-04%2012%3A46%3A45.359417.m4a?alt=media&amp;token=c1cbb722-3597-413c-a2b5-41549272f647"/>
    <n v="306"/>
    <s v="false"/>
    <x v="4"/>
    <s v="+919790903597"/>
    <x v="0"/>
    <s v="VIRALIMALAI"/>
    <x v="4"/>
    <s v="vadamalai"/>
    <x v="0"/>
    <n v="9865554259"/>
    <x v="3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0"/>
    <x v="1"/>
    <x v="2"/>
    <x v="2"/>
    <x v="2"/>
    <x v="0"/>
    <x v="0"/>
    <x v="0"/>
    <s v="BC"/>
    <x v="2"/>
    <n v="0"/>
    <s v="Correctly Done"/>
    <s v="-"/>
    <s v="-"/>
    <s v="0.1.12 (60)"/>
    <x v="1"/>
    <x v="0"/>
    <x v="2"/>
    <n v="0.95700934579439256"/>
    <n v="1.0308724832214764"/>
    <n v="0.86292134831460676"/>
    <n v="0.73680082449963535"/>
    <n v="0.14422535211267606"/>
    <n v="0.63580116091653927"/>
    <n v="0.10626535835036995"/>
    <n v="78.546981900000006"/>
  </r>
  <r>
    <s v="sFHiqBNieyuxOnCkA16m"/>
    <s v="2025-08-04 12:49:53.394695"/>
    <x v="2"/>
    <s v="(10.6055159, 78.5469651)"/>
    <s v="JG4W+6QM,,Viralimalai,621316,Tamil Nadu,India."/>
    <s v="https://firebasestorage.googleapis.com/v0/b/mindbrink-survey-production.appspot.com/o/audioFiles%2FAtznECuQc6klLPsRR6u2%2Fi7rHaGVsQtUuH9WIbNPBcYow6HH3%2F2025-08-04%2012%3A49%3A48.435762.m4a?alt=media&amp;token=787eaa4e-3441-407d-9f75-0012a59c1e76"/>
    <n v="329"/>
    <s v="false"/>
    <x v="5"/>
    <s v="+917395821468"/>
    <x v="0"/>
    <s v="VIRALIMALAI"/>
    <x v="4"/>
    <s v="Nanthini"/>
    <x v="1"/>
    <n v="8015906044"/>
    <x v="1"/>
    <s v="இல்லத்தரசி/ Housewife"/>
    <s v="10,000க்கும் குறைவானது/Less than 10,000"/>
    <x v="2"/>
    <x v="2"/>
    <x v="0"/>
    <x v="0"/>
    <s v="அதிமுக / AIADMK"/>
    <x v="2"/>
    <x v="3"/>
    <x v="0"/>
    <x v="0"/>
    <x v="1"/>
    <x v="0"/>
    <x v="3"/>
    <x v="0"/>
    <x v="2"/>
    <s v="General"/>
    <x v="2"/>
    <n v="0"/>
    <s v="Correctly Done"/>
    <s v="-"/>
    <s v="-"/>
    <s v="0.1.12 (60)"/>
    <x v="1"/>
    <x v="0"/>
    <x v="2"/>
    <n v="1.047034764826176"/>
    <n v="0.97523809523809524"/>
    <n v="0.89824561403508774"/>
    <n v="0.73680082449963535"/>
    <n v="0.14422535211267606"/>
    <n v="0.66182810902423383"/>
    <n v="0.10626535835036995"/>
    <n v="78.546965099999994"/>
  </r>
  <r>
    <s v="Flaz1EVL7NLdyPh5pOyf"/>
    <s v="2025-08-04 12:51:27.957557"/>
    <x v="2"/>
    <s v="(10.6052334, 78.5471416)"/>
    <s v="JG4W+2VX,,Viralimalai,621316,Tamil Nadu,India."/>
    <s v="https://firebasestorage.googleapis.com/v0/b/mindbrink-survey-production.appspot.com/o/audioFiles%2FAtznECuQc6klLPsRR6u2%2Fio3eMuqyU5eWdOSV7NnjRG3eOnc2%2F2025-08-04%2012%3A51%3A20.176058.m4a?alt=media&amp;token=b27731ad-daab-4250-821d-8a3d42336ba9"/>
    <n v="237"/>
    <s v="false"/>
    <x v="4"/>
    <s v="+919790903597"/>
    <x v="0"/>
    <s v="VIRALIMALAI"/>
    <x v="4"/>
    <s v="parthasarathi"/>
    <x v="0"/>
    <n v="9698439203"/>
    <x v="0"/>
    <s v="கூலி தொழில்/ Daily Wage"/>
    <s v="10,000 - 25,000"/>
    <x v="1"/>
    <x v="1"/>
    <x v="0"/>
    <x v="2"/>
    <s v="தமிழக வெற்றி கழகம் / TVK"/>
    <x v="3"/>
    <x v="0"/>
    <x v="1"/>
    <x v="2"/>
    <x v="2"/>
    <x v="2"/>
    <x v="2"/>
    <x v="0"/>
    <x v="4"/>
    <s v="BC"/>
    <x v="2"/>
    <s v="not asking questions "/>
    <s v="Not Doing It Properly"/>
    <s v="-"/>
    <s v="-"/>
    <s v="0.1.12 (60)"/>
    <x v="1"/>
    <x v="0"/>
    <x v="2"/>
    <n v="0.95700934579439256"/>
    <n v="1.0951871657754011"/>
    <n v="1.0835978835978837"/>
    <n v="0.73680082449963535"/>
    <n v="0.14422535211267606"/>
    <n v="0.79839581406098059"/>
    <n v="0.10626535835036995"/>
    <n v="78.547141600000003"/>
  </r>
  <r>
    <s v="rDujGHL8cQstDWL8S6oR"/>
    <s v="2025-08-04 12:56:20.367835"/>
    <x v="2"/>
    <s v="(10.6058079, 78.546697)"/>
    <s v="JG4W+6QM,,Viralimalai,621316,Tamil Nadu,India."/>
    <s v="https://firebasestorage.googleapis.com/v0/b/mindbrink-survey-production.appspot.com/o/audioFiles%2FAtznECuQc6klLPsRR6u2%2Fi7rHaGVsQtUuH9WIbNPBcYow6HH3%2F2025-08-04%2012%3A56%3A14.667798.m4a?alt=media&amp;token=f1fdd942-a914-4066-bb0a-217a7f823c0a"/>
    <n v="244"/>
    <s v="false"/>
    <x v="5"/>
    <s v="+917395821468"/>
    <x v="0"/>
    <s v="VIRALIMALAI"/>
    <x v="4"/>
    <s v="Marikannu"/>
    <x v="1"/>
    <n v="6382198517"/>
    <x v="2"/>
    <s v="இல்லத்தரசி/ Housewife"/>
    <s v="10,000க்கும் குறைவானது/Less than 10,000"/>
    <x v="0"/>
    <x v="0"/>
    <x v="0"/>
    <x v="0"/>
    <s v="திமுக / DMK"/>
    <x v="0"/>
    <x v="0"/>
    <x v="0"/>
    <x v="0"/>
    <x v="1"/>
    <x v="1"/>
    <x v="0"/>
    <x v="0"/>
    <x v="0"/>
    <s v="BC"/>
    <x v="2"/>
    <n v="0"/>
    <s v="Correctly Done"/>
    <s v="-"/>
    <s v="-"/>
    <s v="0.1.12 (60)"/>
    <x v="1"/>
    <x v="0"/>
    <x v="2"/>
    <n v="1.047034764826176"/>
    <n v="0.8797250859106529"/>
    <n v="0.98461538461538467"/>
    <n v="0.73680082449963535"/>
    <n v="0.14422535211267606"/>
    <n v="0.72546542719964102"/>
    <n v="0.10626535835036995"/>
    <n v="78.546696999999995"/>
  </r>
  <r>
    <s v="dFw8mLmNKd4ecFvoUdcU"/>
    <s v="2025-08-04 12:57:50.400470"/>
    <x v="2"/>
    <s v="(10.6056271, 78.5464767)"/>
    <s v="JG4W+6QM,,Viralimalai,621316,Tamil Nadu,India."/>
    <s v="https://firebasestorage.googleapis.com/v0/b/mindbrink-survey-production.appspot.com/o/audioFiles%2FAtznECuQc6klLPsRR6u2%2Fio3eMuqyU5eWdOSV7NnjRG3eOnc2%2F2025-08-04%2012%3A57%3A34.133276.m4a?alt=media&amp;token=f54a97b7-c32f-4c51-bc3c-3ff41cb3829c"/>
    <n v="312"/>
    <s v="false"/>
    <x v="4"/>
    <s v="+919790903597"/>
    <x v="0"/>
    <s v="VIRALIMALAI"/>
    <x v="4"/>
    <s v="banumathi"/>
    <x v="1"/>
    <n v="8148978139"/>
    <x v="3"/>
    <s v="இல்லத்தரசி/ Housewife"/>
    <s v="10,000 - 25,000"/>
    <x v="2"/>
    <x v="0"/>
    <x v="0"/>
    <x v="5"/>
    <s v="திமுக / DMK"/>
    <x v="0"/>
    <x v="0"/>
    <x v="0"/>
    <x v="0"/>
    <x v="2"/>
    <x v="0"/>
    <x v="0"/>
    <x v="6"/>
    <x v="0"/>
    <s v="BC"/>
    <x v="2"/>
    <n v="0"/>
    <s v="Correctly Done"/>
    <s v="-"/>
    <s v="-"/>
    <s v="0.1.12 (60)"/>
    <x v="1"/>
    <x v="0"/>
    <x v="2"/>
    <n v="1.047034764826176"/>
    <n v="1.0308724832214764"/>
    <n v="1.28"/>
    <n v="0.73680082449963535"/>
    <n v="0.14422535211267606"/>
    <n v="0.94310505535953326"/>
    <n v="0.10626535835036995"/>
    <n v="78.546476699999999"/>
  </r>
  <r>
    <s v="xdVL8oiYPpHhNlcREek6"/>
    <s v="2025-08-04 13:01:58.387768"/>
    <x v="2"/>
    <s v="(10.4139918, 78.7212975)"/>
    <s v="CP7C+GF8,,Mangudi,622101,Tamil Nadu,India."/>
    <s v="https://firebasestorage.googleapis.com/v0/b/mindbrink-survey-production.appspot.com/o/audioFiles%2FAtznECuQc6klLPsRR6u2%2F2ukCmICpvKWhqTT6dgmjG6nFGjc2%2F2025-08-04%2013%3A01%3A53.961085.m4a?alt=media&amp;token=64e370de-f25a-49dc-9854-a6ad43fb419d"/>
    <n v="390"/>
    <s v="false"/>
    <x v="2"/>
    <s v="+919698565662"/>
    <x v="0"/>
    <s v="ILLUPUR"/>
    <x v="8"/>
    <s v="Vengadachalam"/>
    <x v="0"/>
    <n v="9626445865"/>
    <x v="3"/>
    <s v="விவசாயி/ Farmer"/>
    <s v="10,000க்கும் குறைவானது/Less than 10,000"/>
    <x v="0"/>
    <x v="1"/>
    <x v="0"/>
    <x v="0"/>
    <s v="அதிமுக / AIADMK"/>
    <x v="2"/>
    <x v="1"/>
    <x v="1"/>
    <x v="3"/>
    <x v="2"/>
    <x v="2"/>
    <x v="1"/>
    <x v="0"/>
    <x v="1"/>
    <s v="BC"/>
    <x v="7"/>
    <n v="0"/>
    <s v="Correctly Done"/>
    <s v="-"/>
    <s v="-"/>
    <s v="0.1.12 (60)"/>
    <x v="1"/>
    <x v="0"/>
    <x v="6"/>
    <n v="0.95700934579439256"/>
    <n v="1.0308724832214764"/>
    <n v="0.86292134831460676"/>
    <n v="0.73680082449963535"/>
    <n v="1.2358620689655173"/>
    <n v="0.63580116091653927"/>
    <n v="0.91058419138161839"/>
    <n v="78.721297500000006"/>
  </r>
  <r>
    <s v="2oZFlSbYJdSvU1R8SHkl"/>
    <s v="2025-08-04 13:03:03.866946"/>
    <x v="2"/>
    <s v="(10.6056269, 78.5464811)"/>
    <s v="JG4W+6QM,,Viralimalai,621316,Tamil Nadu,India."/>
    <s v="https://firebasestorage.googleapis.com/v0/b/mindbrink-survey-production.appspot.com/o/audioFiles%2FAtznECuQc6klLPsRR6u2%2Fio3eMuqyU5eWdOSV7NnjRG3eOnc2%2F2025-08-04%2013%3A02%3A48.600624.m4a?alt=media&amp;token=3d17b07a-a8d9-4b4e-bb7c-916b0bfbd683"/>
    <n v="271"/>
    <s v="false"/>
    <x v="4"/>
    <s v="+919790903597"/>
    <x v="0"/>
    <s v="VIRALIMALAI"/>
    <x v="4"/>
    <s v="thanalaesmi"/>
    <x v="1"/>
    <n v="8608046080"/>
    <x v="2"/>
    <s v="இல்லத்தரசி/ Housewife"/>
    <s v="10,000 - 25,000"/>
    <x v="0"/>
    <x v="0"/>
    <x v="0"/>
    <x v="0"/>
    <s v="திமுக / DMK"/>
    <x v="0"/>
    <x v="0"/>
    <x v="0"/>
    <x v="0"/>
    <x v="0"/>
    <x v="1"/>
    <x v="0"/>
    <x v="0"/>
    <x v="0"/>
    <s v="BC"/>
    <x v="2"/>
    <n v="0"/>
    <s v="Correctly Done"/>
    <s v="-"/>
    <s v="-"/>
    <s v="0.1.12 (60)"/>
    <x v="1"/>
    <x v="0"/>
    <x v="2"/>
    <n v="1.047034764826176"/>
    <n v="0.8797250859106529"/>
    <n v="0.98461538461538467"/>
    <n v="0.73680082449963535"/>
    <n v="0.14422535211267606"/>
    <n v="0.72546542719964102"/>
    <n v="0.10626535835036995"/>
    <n v="78.546481099999994"/>
  </r>
  <r>
    <s v="yWDo6ZtUfUdO5CsvaNof"/>
    <s v="2025-08-04 13:06:43.298073"/>
    <x v="2"/>
    <s v="(10.604911, 78.5467422)"/>
    <s v="JG3W+VJ6,,Viralimalai,621316,Tamil Nadu,India."/>
    <s v="https://firebasestorage.googleapis.com/v0/b/mindbrink-survey-production.appspot.com/o/audioFiles%2FAtznECuQc6klLPsRR6u2%2Fi7rHaGVsQtUuH9WIbNPBcYow6HH3%2F2025-08-04%2013%3A06%3A37.682887.m4a?alt=media&amp;token=7b6460da-f246-42d1-9cb4-157aab2f97a9"/>
    <n v="426"/>
    <s v="false"/>
    <x v="5"/>
    <s v="+917395821468"/>
    <x v="0"/>
    <s v="VIRALIMALAI"/>
    <x v="4"/>
    <s v="sairani"/>
    <x v="1"/>
    <n v="9677444703"/>
    <x v="0"/>
    <s v="கூலி தொழில்/ Daily Wage"/>
    <s v="10,000க்கும் குறைவானது/Less than 10,000"/>
    <x v="0"/>
    <x v="0"/>
    <x v="2"/>
    <x v="0"/>
    <s v="அதிமுக / AIADMK"/>
    <x v="2"/>
    <x v="3"/>
    <x v="1"/>
    <x v="2"/>
    <x v="1"/>
    <x v="0"/>
    <x v="0"/>
    <x v="0"/>
    <x v="7"/>
    <s v="BC"/>
    <x v="2"/>
    <n v="0"/>
    <s v="Correctly Done"/>
    <s v="-"/>
    <s v="-"/>
    <s v="0.1.12 (60)"/>
    <x v="1"/>
    <x v="0"/>
    <x v="2"/>
    <n v="1.047034764826176"/>
    <n v="1.0951871657754011"/>
    <n v="1.107027027027027"/>
    <n v="1"/>
    <n v="0.14422535211267606"/>
    <n v="1.107027027027027"/>
    <n v="0.14422535211267606"/>
    <n v="78.546742199999997"/>
  </r>
  <r>
    <s v="9WGOOCQxKIR5GzyojDXs"/>
    <s v="2025-08-04 13:15:30.498419"/>
    <x v="2"/>
    <s v="(10.6056255, 78.5464699)"/>
    <s v="JG4W+6QM,,Viralimalai,621316,Tamil Nadu,India."/>
    <s v="https://firebasestorage.googleapis.com/v0/b/mindbrink-survey-production.appspot.com/o/audioFiles%2FAtznECuQc6klLPsRR6u2%2Fi7rHaGVsQtUuH9WIbNPBcYow6HH3%2F2025-08-04%2013%3A15%3A25.864040.m4a?alt=media&amp;token=35f58639-d746-4278-9919-eaca1f679506"/>
    <n v="351"/>
    <s v="false"/>
    <x v="5"/>
    <s v="+917395821468"/>
    <x v="0"/>
    <s v="VIRALIMALAI"/>
    <x v="4"/>
    <s v="Magala"/>
    <x v="1"/>
    <n v="9488611419"/>
    <x v="2"/>
    <s v="இல்லத்தரசி/ Housewife"/>
    <s v="10,000க்கும் குறைவானது/Less than 10,000"/>
    <x v="2"/>
    <x v="1"/>
    <x v="0"/>
    <x v="0"/>
    <s v="அதிமுக / AIADMK"/>
    <x v="2"/>
    <x v="3"/>
    <x v="0"/>
    <x v="0"/>
    <x v="0"/>
    <x v="0"/>
    <x v="0"/>
    <x v="0"/>
    <x v="2"/>
    <s v="BC"/>
    <x v="2"/>
    <s v="not able to ask all the questions "/>
    <s v="Not Asking All The Questions"/>
    <s v="-"/>
    <s v="-"/>
    <s v="0.1.12 (60)"/>
    <x v="1"/>
    <x v="0"/>
    <x v="2"/>
    <n v="1.047034764826176"/>
    <n v="0.8797250859106529"/>
    <n v="0.98461538461538467"/>
    <n v="0.73680082449963535"/>
    <n v="0.14422535211267606"/>
    <n v="0.72546542719964102"/>
    <n v="0.10626535835036995"/>
    <n v="78.546469900000005"/>
  </r>
  <r>
    <s v="OQEXztPn9mvcswhzx6bH"/>
    <s v="2025-08-04 13:15:31.713473"/>
    <x v="2"/>
    <s v="(10.4136484, 78.7206008)"/>
    <s v="CP7C+845,,Iluppur,622101,Tamil Nadu,India."/>
    <s v="https://firebasestorage.googleapis.com/v0/b/mindbrink-survey-production.appspot.com/o/audioFiles%2FAtznECuQc6klLPsRR6u2%2FfYiv0HvGk4VbFlXYwsKbSZ6fwXI2%2F2025-08-04%2013%3A15%3A06.823795.m4a?alt=media&amp;token=93154696-5d54-465d-b634-abb030fb632d"/>
    <n v="510"/>
    <s v="false"/>
    <x v="3"/>
    <s v="+919443892814"/>
    <x v="0"/>
    <s v="ILLUPUR"/>
    <x v="8"/>
    <s v="pothuponu"/>
    <x v="1"/>
    <n v="7826904078"/>
    <x v="0"/>
    <s v="இல்லத்தரசி/ Housewife"/>
    <s v="10,000க்கும் குறைவானது/Less than 10,000"/>
    <x v="0"/>
    <x v="1"/>
    <x v="0"/>
    <x v="0"/>
    <s v="அதிமுக / AIADMK"/>
    <x v="2"/>
    <x v="3"/>
    <x v="1"/>
    <x v="3"/>
    <x v="2"/>
    <x v="2"/>
    <x v="1"/>
    <x v="2"/>
    <x v="0"/>
    <s v="SC"/>
    <x v="5"/>
    <n v="0"/>
    <s v="Correctly Done"/>
    <s v="-"/>
    <s v="-"/>
    <s v="0.1.12 (60)"/>
    <x v="1"/>
    <x v="0"/>
    <x v="5"/>
    <n v="1.047034764826176"/>
    <n v="1.0951871657754011"/>
    <n v="1.107027027027027"/>
    <n v="0.73680082449963535"/>
    <n v="0.99902439024390244"/>
    <n v="0.81565842625689366"/>
    <n v="0.73608199442695277"/>
    <n v="78.7206008"/>
  </r>
  <r>
    <s v="2xRdRlQOXkllIVlSTE7X"/>
    <s v="2025-08-04 13:17:33.003581"/>
    <x v="2"/>
    <s v="(10.4140836, 78.7212264)"/>
    <s v="CP7C+GF8,,Mangudi,622101,Tamil Nadu,India."/>
    <s v="https://firebasestorage.googleapis.com/v0/b/mindbrink-survey-production.appspot.com/o/audioFiles%2FAtznECuQc6klLPsRR6u2%2F2ukCmICpvKWhqTT6dgmjG6nFGjc2%2F2025-08-04%2013%3A17%3A27.012716.m4a?alt=media&amp;token=94c2ab04-591b-41b7-b5ba-88e91cebc76a"/>
    <n v="525"/>
    <s v="false"/>
    <x v="2"/>
    <s v="+919698565662"/>
    <x v="0"/>
    <s v="ILLUPUR"/>
    <x v="8"/>
    <s v="mookaiya"/>
    <x v="0"/>
    <n v="7825968707"/>
    <x v="0"/>
    <s v="கூலி தொழில்/ Daily Wage"/>
    <s v="10,000க்கும் குறைவானது/Less than 10,000"/>
    <x v="1"/>
    <x v="1"/>
    <x v="2"/>
    <x v="0"/>
    <s v="அதிமுக / AIADMK"/>
    <x v="2"/>
    <x v="3"/>
    <x v="0"/>
    <x v="0"/>
    <x v="0"/>
    <x v="1"/>
    <x v="1"/>
    <x v="0"/>
    <x v="4"/>
    <s v="BC"/>
    <x v="7"/>
    <n v="0"/>
    <s v="Audio Not Playing"/>
    <s v="-"/>
    <s v="-"/>
    <s v="0.1.12 (60)"/>
    <x v="1"/>
    <x v="0"/>
    <x v="6"/>
    <n v="0.95700934579439256"/>
    <n v="1.0951871657754011"/>
    <n v="1.0835978835978837"/>
    <n v="1"/>
    <n v="1.2358620689655173"/>
    <n v="1.0835978835978837"/>
    <n v="1.2358620689655173"/>
    <n v="78.721226400000006"/>
  </r>
  <r>
    <s v="sPFSMbd660y7fEsmZlmK"/>
    <s v="2025-08-04 13:18:55.543690"/>
    <x v="2"/>
    <s v="(10.6052095, 78.5464336)"/>
    <s v="JG4W+2H9,,Viralimalai,621316,Tamil Nadu,India."/>
    <s v="https://firebasestorage.googleapis.com/v0/b/mindbrink-survey-production.appspot.com/o/audioFiles%2FAtznECuQc6klLPsRR6u2%2Fio3eMuqyU5eWdOSV7NnjRG3eOnc2%2F2025-08-04%2013%3A18%3A37.626476.m4a?alt=media&amp;token=cdc184bf-be73-4a82-99ab-b772dbc9308a"/>
    <n v="522"/>
    <s v="false"/>
    <x v="4"/>
    <s v="+919790903597"/>
    <x v="0"/>
    <s v="VIRALIMALAI"/>
    <x v="4"/>
    <s v="poonamal"/>
    <x v="1"/>
    <n v="7603985479"/>
    <x v="3"/>
    <s v="இல்லத்தரசி/ Housewife"/>
    <s v="10,000 - 25,000"/>
    <x v="1"/>
    <x v="2"/>
    <x v="1"/>
    <x v="5"/>
    <s v="அதிமுக / AIADMK"/>
    <x v="2"/>
    <x v="3"/>
    <x v="1"/>
    <x v="2"/>
    <x v="2"/>
    <x v="0"/>
    <x v="0"/>
    <x v="9"/>
    <x v="0"/>
    <s v="BC"/>
    <x v="2"/>
    <n v="0"/>
    <s v="Correctly Done"/>
    <s v="-"/>
    <s v="-"/>
    <s v="0.1.12 (60)"/>
    <x v="1"/>
    <x v="0"/>
    <x v="2"/>
    <n v="1.047034764826176"/>
    <n v="1.0308724832214764"/>
    <n v="1.28"/>
    <n v="1.3119425242027003"/>
    <n v="0.14422535211267606"/>
    <n v="1.6792864309794564"/>
    <n v="0.1892153725047275"/>
    <n v="78.5464336"/>
  </r>
  <r>
    <s v="ao2vdGmpXmpg98twfc7I"/>
    <s v="2025-08-04 13:26:18.966014"/>
    <x v="2"/>
    <s v="(10.4137398, 78.7198137)"/>
    <s v="CP79+GR7,,Mangudi,622101,Tamil Nadu,India."/>
    <s v="https://firebasestorage.googleapis.com/v0/b/mindbrink-survey-production.appspot.com/o/audioFiles%2FAtznECuQc6klLPsRR6u2%2F2ukCmICpvKWhqTT6dgmjG6nFGjc2%2F2025-08-04%2013%3A26%3A14.549982.m4a?alt=media&amp;token=1bfb4a91-d788-40bf-87de-e1e0b03f2582"/>
    <n v="214"/>
    <s v="false"/>
    <x v="2"/>
    <s v="+919698565662"/>
    <x v="0"/>
    <s v="ILLUPUR"/>
    <x v="8"/>
    <s v="Rajathi"/>
    <x v="1"/>
    <n v="9655911197"/>
    <x v="0"/>
    <s v="சொந்த தொழில் / சுயதொழில் செய்பவர்/ Self Employed/Business"/>
    <s v="10,000க்கும் குறைவானது/Less than 10,000"/>
    <x v="0"/>
    <x v="0"/>
    <x v="0"/>
    <x v="0"/>
    <s v="அதிமுக / AIADMK"/>
    <x v="2"/>
    <x v="1"/>
    <x v="1"/>
    <x v="3"/>
    <x v="1"/>
    <x v="0"/>
    <x v="1"/>
    <x v="0"/>
    <x v="0"/>
    <s v="OBC"/>
    <x v="7"/>
    <n v="0"/>
    <s v="Audio Not Playing"/>
    <s v="-"/>
    <s v="-"/>
    <s v="0.1.12 (60)"/>
    <x v="1"/>
    <x v="0"/>
    <x v="6"/>
    <n v="1.047034764826176"/>
    <n v="1.0951871657754011"/>
    <n v="1.107027027027027"/>
    <n v="0.73680082449963535"/>
    <n v="1.2358620689655173"/>
    <n v="0.81565842625689366"/>
    <n v="0.91058419138161839"/>
    <n v="78.719813700000003"/>
  </r>
  <r>
    <s v="GJlbHcwPf1zZMVyHYyqn"/>
    <s v="2025-08-04 13:26:31.132586"/>
    <x v="2"/>
    <s v="(10.6042188, 78.5467422)"/>
    <s v="1/60,,Meppudakkudi,621316,Tamil Nadu,India."/>
    <s v="https://firebasestorage.googleapis.com/v0/b/mindbrink-survey-production.appspot.com/o/audioFiles%2FAtznECuQc6klLPsRR6u2%2Fi7rHaGVsQtUuH9WIbNPBcYow6HH3%2F2025-08-04%2013%3A26%3A24.261528.m4a?alt=media&amp;token=d0dcd874-2e7e-4e71-9f01-e7500b3135c4"/>
    <n v="357"/>
    <s v="false"/>
    <x v="5"/>
    <s v="+917395821468"/>
    <x v="0"/>
    <s v="VIRALIMALAI"/>
    <x v="4"/>
    <s v="Lelavethi"/>
    <x v="1"/>
    <n v="9003688757"/>
    <x v="2"/>
    <s v="இல்லத்தரசி/ Housewife"/>
    <s v="10,000க்கும் குறைவானது/Less than 10,000"/>
    <x v="2"/>
    <x v="1"/>
    <x v="0"/>
    <x v="0"/>
    <s v="திமுக / DMK"/>
    <x v="0"/>
    <x v="0"/>
    <x v="0"/>
    <x v="0"/>
    <x v="0"/>
    <x v="0"/>
    <x v="0"/>
    <x v="0"/>
    <x v="2"/>
    <s v="BC"/>
    <x v="2"/>
    <n v="0"/>
    <s v="Correctly Done"/>
    <s v="-"/>
    <s v="-"/>
    <s v="0.1.12 (60)"/>
    <x v="1"/>
    <x v="0"/>
    <x v="2"/>
    <n v="1.047034764826176"/>
    <n v="0.8797250859106529"/>
    <n v="0.98461538461538467"/>
    <n v="0.73680082449963535"/>
    <n v="0.14422535211267606"/>
    <n v="0.72546542719964102"/>
    <n v="0.10626535835036995"/>
    <n v="78.546742199999997"/>
  </r>
  <r>
    <s v="0e68nyI67XfjZ4lHJTyO"/>
    <s v="2025-08-04 13:26:41.953381"/>
    <x v="2"/>
    <s v="(10.604521, 78.5463575)"/>
    <s v="JG3W+VHX,,Viralimalai,621316,Tamil Nadu,India."/>
    <s v="https://firebasestorage.googleapis.com/v0/b/mindbrink-survey-production.appspot.com/o/audioFiles%2FAtznECuQc6klLPsRR6u2%2Fio3eMuqyU5eWdOSV7NnjRG3eOnc2%2F2025-08-04%2013%3A26%3A30.556411.m4a?alt=media&amp;token=46b40225-1410-474f-bd87-de40ed102b2b"/>
    <n v="227"/>
    <s v="false"/>
    <x v="4"/>
    <s v="+919790903597"/>
    <x v="0"/>
    <s v="VIRALIMALAI"/>
    <x v="4"/>
    <s v="jeniber"/>
    <x v="1"/>
    <n v="8098433233"/>
    <x v="0"/>
    <s v="இல்லத்தரசி/ Housewife"/>
    <s v="10,000 - 25,000"/>
    <x v="1"/>
    <x v="1"/>
    <x v="1"/>
    <x v="2"/>
    <s v="தமிழக வெற்றி கழகம் / TVK"/>
    <x v="3"/>
    <x v="0"/>
    <x v="1"/>
    <x v="1"/>
    <x v="2"/>
    <x v="2"/>
    <x v="2"/>
    <x v="0"/>
    <x v="0"/>
    <s v="BC"/>
    <x v="2"/>
    <n v="0"/>
    <s v="Correctly Done"/>
    <s v="-"/>
    <s v="-"/>
    <s v="0.1.12 (60)"/>
    <x v="1"/>
    <x v="0"/>
    <x v="2"/>
    <n v="1.047034764826176"/>
    <n v="1.0951871657754011"/>
    <n v="1.107027027027027"/>
    <n v="1.3119425242027003"/>
    <n v="0.14422535211267606"/>
    <n v="1.4523558321984489"/>
    <n v="0.1892153725047275"/>
    <n v="78.546357499999999"/>
  </r>
  <r>
    <s v="yJFr7fY9KnShUS0ZReC4"/>
    <s v="2025-08-04 13:31:59.332827"/>
    <x v="2"/>
    <s v="(10.6046625, 78.5464794)"/>
    <s v="JG3W+VHX,,Viralimalai,621316,Tamil Nadu,India."/>
    <s v="https://firebasestorage.googleapis.com/v0/b/mindbrink-survey-production.appspot.com/o/audioFiles%2FAtznECuQc6klLPsRR6u2%2Fio3eMuqyU5eWdOSV7NnjRG3eOnc2%2F2025-08-04%2013%3A31%3A51.549715.m4a?alt=media&amp;token=c4aa2623-dfa2-4492-a3af-8ba515a15a3d"/>
    <n v="220"/>
    <s v="false"/>
    <x v="4"/>
    <s v="+919790903597"/>
    <x v="0"/>
    <s v="VIRALIMALAI"/>
    <x v="4"/>
    <s v="uma"/>
    <x v="1"/>
    <n v="9942316009"/>
    <x v="2"/>
    <s v="இல்லத்தரசி/ Housewife"/>
    <s v="10,000 - 25,000"/>
    <x v="1"/>
    <x v="1"/>
    <x v="3"/>
    <x v="2"/>
    <s v="பிற கட்சிகள் / Others"/>
    <x v="3"/>
    <x v="0"/>
    <x v="1"/>
    <x v="2"/>
    <x v="0"/>
    <x v="1"/>
    <x v="0"/>
    <x v="6"/>
    <x v="0"/>
    <s v="BC"/>
    <x v="2"/>
    <n v="0"/>
    <s v="Audio Not Playing"/>
    <s v="-"/>
    <s v="-"/>
    <s v="0.1.12 (60)"/>
    <x v="1"/>
    <x v="0"/>
    <x v="2"/>
    <n v="1.047034764826176"/>
    <n v="0.8797250859106529"/>
    <n v="0.98461538461538467"/>
    <n v="1"/>
    <n v="0.14422535211267606"/>
    <n v="0.98461538461538467"/>
    <n v="0.14422535211267606"/>
    <n v="78.546479399999996"/>
  </r>
  <r>
    <s v="TDOmTmiPFyudt1hinfwI"/>
    <s v="2025-08-04 13:32:20.635601"/>
    <x v="2"/>
    <s v="(10.4138933, 78.7198983)"/>
    <s v="CP79+GR7,,Mangudi,622101,Tamil Nadu,India."/>
    <s v="https://firebasestorage.googleapis.com/v0/b/mindbrink-survey-production.appspot.com/o/audioFiles%2FAtznECuQc6klLPsRR6u2%2FfYiv0HvGk4VbFlXYwsKbSZ6fwXI2%2F2025-08-04%2013%3A32%3A07.301994.m4a?alt=media&amp;token=8f9baf71-d183-4d52-a752-da8bd35c6a20"/>
    <n v="417"/>
    <s v="false"/>
    <x v="3"/>
    <s v="+919443892814"/>
    <x v="0"/>
    <s v="ILLUPUR"/>
    <x v="8"/>
    <s v="valliyappan"/>
    <x v="0"/>
    <n v="9092590114"/>
    <x v="2"/>
    <s v="விவசாயி/ Farmer"/>
    <s v="10,000க்கும் குறைவானது/Less than 10,000"/>
    <x v="1"/>
    <x v="1"/>
    <x v="1"/>
    <x v="1"/>
    <s v="அதிமுக / AIADMK"/>
    <x v="2"/>
    <x v="1"/>
    <x v="0"/>
    <x v="0"/>
    <x v="0"/>
    <x v="0"/>
    <x v="1"/>
    <x v="2"/>
    <x v="4"/>
    <s v="BC"/>
    <x v="1"/>
    <n v="0"/>
    <s v="Correctly Done"/>
    <s v="-"/>
    <s v="-"/>
    <s v="0.1.12 (60)"/>
    <x v="1"/>
    <x v="0"/>
    <x v="1"/>
    <n v="0.95700934579439256"/>
    <n v="0.8797250859106529"/>
    <n v="0.79503105590062106"/>
    <n v="1.3119425242027003"/>
    <n v="1.3479183673469388"/>
    <n v="1.043035050297799"/>
    <n v="1.7683914252763255"/>
    <n v="78.719898299999997"/>
  </r>
  <r>
    <s v="ysFOUAEkXvBFSprryIiV"/>
    <s v="2025-08-04 13:38:26.848452"/>
    <x v="2"/>
    <s v="(10.6045542, 78.5465616)"/>
    <s v="JG3W+VJ6,,Viralimalai,621316,Tamil Nadu,India."/>
    <s v="https://firebasestorage.googleapis.com/v0/b/mindbrink-survey-production.appspot.com/o/audioFiles%2FAtznECuQc6klLPsRR6u2%2Fio3eMuqyU5eWdOSV7NnjRG3eOnc2%2F2025-08-04%2013%3A38%3A16.222080.m4a?alt=media&amp;token=e99a4c4c-7120-43c4-a993-ae2679b603d0"/>
    <n v="290"/>
    <s v="false"/>
    <x v="4"/>
    <s v="+919790903597"/>
    <x v="0"/>
    <s v="VIRALIMALAI"/>
    <x v="4"/>
    <s v="phubaneswari"/>
    <x v="1"/>
    <n v="9944879186"/>
    <x v="0"/>
    <s v="இல்லத்தரசி/ Housewife"/>
    <s v="10,000 - 25,000"/>
    <x v="0"/>
    <x v="2"/>
    <x v="0"/>
    <x v="2"/>
    <s v="பிற கட்சிகள் / Others"/>
    <x v="3"/>
    <x v="0"/>
    <x v="1"/>
    <x v="2"/>
    <x v="2"/>
    <x v="2"/>
    <x v="0"/>
    <x v="0"/>
    <x v="4"/>
    <s v="General"/>
    <x v="2"/>
    <n v="0"/>
    <s v="Correctly Done"/>
    <s v="-"/>
    <s v="-"/>
    <s v="0.1.12 (60)"/>
    <x v="1"/>
    <x v="0"/>
    <x v="2"/>
    <n v="1.047034764826176"/>
    <n v="1.0951871657754011"/>
    <n v="1.107027027027027"/>
    <n v="0.73680082449963535"/>
    <n v="0.14422535211267606"/>
    <n v="0.81565842625689366"/>
    <n v="0.10626535835036995"/>
    <n v="78.546561600000004"/>
  </r>
  <r>
    <s v="fPApLrbmgS9dReYYxKLD"/>
    <s v="2025-08-04 13:39:21.216594"/>
    <x v="2"/>
    <s v="(10.6043508, 78.5467191)"/>
    <s v="JG3W+VJ6,,Viralimalai,621316,Tamil Nadu,India."/>
    <s v="https://firebasestorage.googleapis.com/v0/b/mindbrink-survey-production.appspot.com/o/audioFiles%2FAtznECuQc6klLPsRR6u2%2Fi7rHaGVsQtUuH9WIbNPBcYow6HH3%2F2025-08-04%2013%3A39%3A15.197247.m4a?alt=media&amp;token=a65ea896-3bf1-4476-b9c6-12afbd52b256"/>
    <n v="273"/>
    <s v="false"/>
    <x v="5"/>
    <s v="+917395821468"/>
    <x v="0"/>
    <s v="VIRALIMALAI"/>
    <x v="4"/>
    <s v="Sanmugam"/>
    <x v="0"/>
    <n v="7502439198"/>
    <x v="1"/>
    <s v="கூலி தொழில்/ Daily Wage"/>
    <s v="10,000க்கும் குறைவானது/Less than 10,000"/>
    <x v="0"/>
    <x v="1"/>
    <x v="0"/>
    <x v="0"/>
    <s v="அதிமுக / AIADMK"/>
    <x v="2"/>
    <x v="3"/>
    <x v="0"/>
    <x v="0"/>
    <x v="0"/>
    <x v="1"/>
    <x v="3"/>
    <x v="2"/>
    <x v="4"/>
    <s v="BC"/>
    <x v="2"/>
    <s v="not asking questions first few questions "/>
    <s v="Not Doing It Properly"/>
    <s v="-"/>
    <s v="-"/>
    <s v="0.1.12 (60)"/>
    <x v="1"/>
    <x v="0"/>
    <x v="2"/>
    <n v="0.95700934579439256"/>
    <n v="0.97523809523809524"/>
    <n v="1.0666666666666667"/>
    <n v="0.73680082449963535"/>
    <n v="0.14422535211267606"/>
    <n v="0.78592087946627776"/>
    <n v="0.10626535835036995"/>
    <n v="78.546719100000004"/>
  </r>
  <r>
    <s v="WsILBXyBE9WqQg3155LN"/>
    <s v="2025-08-04 13:43:38.584939"/>
    <x v="2"/>
    <s v="(10.4137418, 78.7198193)"/>
    <s v="CP79+GR7,,Mangudi,622101,Tamil Nadu,India."/>
    <s v="https://firebasestorage.googleapis.com/v0/b/mindbrink-survey-production.appspot.com/o/audioFiles%2FAtznECuQc6klLPsRR6u2%2F2ukCmICpvKWhqTT6dgmjG6nFGjc2%2F2025-08-04%2013%3A43%3A34.197334.m4a?alt=media&amp;token=3062b61d-24a0-4705-b60a-9271748ac896"/>
    <n v="227"/>
    <s v="false"/>
    <x v="2"/>
    <s v="+919698565662"/>
    <x v="0"/>
    <s v="ILLUPUR"/>
    <x v="8"/>
    <s v="Rasu"/>
    <x v="0"/>
    <n v="9943051113"/>
    <x v="2"/>
    <s v="விவசாயி/ Farmer"/>
    <s v="10,000க்கும் குறைவானது/Less than 10,000"/>
    <x v="1"/>
    <x v="1"/>
    <x v="1"/>
    <x v="1"/>
    <s v="அதிமுக / AIADMK"/>
    <x v="2"/>
    <x v="2"/>
    <x v="0"/>
    <x v="0"/>
    <x v="0"/>
    <x v="1"/>
    <x v="2"/>
    <x v="2"/>
    <x v="4"/>
    <s v="OBC"/>
    <x v="0"/>
    <n v="0"/>
    <s v="Correctly Done"/>
    <s v="-"/>
    <s v="-"/>
    <s v="0.1.12 (60)"/>
    <x v="1"/>
    <x v="0"/>
    <x v="0"/>
    <n v="0.95700934579439256"/>
    <n v="0.8797250859106529"/>
    <n v="0.79503105590062106"/>
    <n v="1.3119425242027003"/>
    <n v="1.0593103448275862"/>
    <n v="1.043035050297799"/>
    <n v="1.3897542877071363"/>
    <n v="78.719819299999997"/>
  </r>
  <r>
    <s v="wmXLAjBeGW19MJPjeOQk"/>
    <s v="2025-08-04 13:46:37.483272"/>
    <x v="2"/>
    <s v="(10.4145925, 78.7258326)"/>
    <s v="Unnamed Road,,Pudukkottai,622101,Tamil Nadu,India."/>
    <s v="https://firebasestorage.googleapis.com/v0/b/mindbrink-survey-production.appspot.com/o/audioFiles%2FAtznECuQc6klLPsRR6u2%2FfYiv0HvGk4VbFlXYwsKbSZ6fwXI2%2F2025-08-04%2013%3A46%3A00.687951.m4a?alt=media&amp;token=4db2b9c6-550e-45e8-b891-3487918fdd35"/>
    <n v="383"/>
    <s v="false"/>
    <x v="3"/>
    <s v="+919443892814"/>
    <x v="0"/>
    <s v="ILLUPUR"/>
    <x v="8"/>
    <s v="vithya"/>
    <x v="1"/>
    <n v="9943742935"/>
    <x v="0"/>
    <s v="இல்லத்தரசி/ Housewife"/>
    <s v="10,000க்கும் குறைவானது/Less than 10,000"/>
    <x v="1"/>
    <x v="1"/>
    <x v="1"/>
    <x v="2"/>
    <s v="அதிமுக / AIADMK"/>
    <x v="3"/>
    <x v="1"/>
    <x v="1"/>
    <x v="3"/>
    <x v="1"/>
    <x v="0"/>
    <x v="1"/>
    <x v="2"/>
    <x v="0"/>
    <s v="BC"/>
    <x v="7"/>
    <n v="0"/>
    <s v="Correctly Done"/>
    <s v="-"/>
    <s v="-"/>
    <s v="0.1.12 (60)"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725832600000004"/>
  </r>
  <r>
    <s v="RzoGM7lM5Yyc8X2IraQU"/>
    <s v="2025-08-04 13:48:38.950261"/>
    <x v="2"/>
    <s v="(10.4137415, 78.7198156)"/>
    <s v="CP79+GR7,,Mangudi,622101,Tamil Nadu,India."/>
    <s v="https://firebasestorage.googleapis.com/v0/b/mindbrink-survey-production.appspot.com/o/audioFiles%2FAtznECuQc6klLPsRR6u2%2F2ukCmICpvKWhqTT6dgmjG6nFGjc2%2F2025-08-04%2013%3A48%3A34.907955.m4a?alt=media&amp;token=7456a29c-8b06-4d85-9995-38ba984839b4"/>
    <n v="194"/>
    <s v="false"/>
    <x v="2"/>
    <s v="+919698565662"/>
    <x v="0"/>
    <s v="ILLUPUR"/>
    <x v="8"/>
    <s v="Ganesan"/>
    <x v="0"/>
    <n v="9159214980"/>
    <x v="3"/>
    <s v="விவசாயி/ Farmer"/>
    <s v="10,000க்கும் குறைவானது/Less than 10,000"/>
    <x v="1"/>
    <x v="1"/>
    <x v="0"/>
    <x v="1"/>
    <s v="அதிமுக / AIADMK"/>
    <x v="2"/>
    <x v="1"/>
    <x v="1"/>
    <x v="1"/>
    <x v="2"/>
    <x v="0"/>
    <x v="2"/>
    <x v="4"/>
    <x v="1"/>
    <s v="OBC"/>
    <x v="0"/>
    <n v="0"/>
    <s v="Correctly Done"/>
    <s v="-"/>
    <s v="-"/>
    <s v="0.1.12 (60)"/>
    <x v="1"/>
    <x v="0"/>
    <x v="0"/>
    <n v="0.95700934579439256"/>
    <n v="1.0308724832214764"/>
    <n v="0.86292134831460676"/>
    <n v="0.73680082449963535"/>
    <n v="1.0593103448275862"/>
    <n v="0.63580116091653927"/>
    <n v="0.78050073546995857"/>
    <n v="78.719815600000004"/>
  </r>
  <r>
    <s v="Ps8N5Hf8SabRc6nHWuSF"/>
    <s v="2025-08-04 13:50:46.333804"/>
    <x v="2"/>
    <s v="(10.6042318, 78.5470971)"/>
    <s v="JG3W+MWV,,Viralimalai,621316,Tamil Nadu,India."/>
    <s v="https://firebasestorage.googleapis.com/v0/b/mindbrink-survey-production.appspot.com/o/audioFiles%2FAtznECuQc6klLPsRR6u2%2Fi7rHaGVsQtUuH9WIbNPBcYow6HH3%2F2025-08-04%2013%3A50%3A40.978630.m4a?alt=media&amp;token=5b493bef-f560-41c7-90d3-3f04cd66a6a4"/>
    <n v="261"/>
    <s v="false"/>
    <x v="5"/>
    <s v="+917395821468"/>
    <x v="0"/>
    <s v="VIRALIMALAI"/>
    <x v="4"/>
    <s v="mudulaksmi"/>
    <x v="1"/>
    <n v="9176384681"/>
    <x v="3"/>
    <s v="இல்லத்தரசி/ Housewife"/>
    <s v="10,000க்கும் குறைவானது/Less than 10,000"/>
    <x v="0"/>
    <x v="0"/>
    <x v="0"/>
    <x v="0"/>
    <s v="திமுக / DMK"/>
    <x v="0"/>
    <x v="0"/>
    <x v="0"/>
    <x v="0"/>
    <x v="0"/>
    <x v="1"/>
    <x v="3"/>
    <x v="0"/>
    <x v="1"/>
    <s v="OBC"/>
    <x v="2"/>
    <n v="0"/>
    <s v="Correctly Done"/>
    <s v="-"/>
    <s v="-"/>
    <s v="0.1.12 (60)"/>
    <x v="1"/>
    <x v="0"/>
    <x v="2"/>
    <n v="1.047034764826176"/>
    <n v="1.0308724832214764"/>
    <n v="1.28"/>
    <n v="0.73680082449963535"/>
    <n v="0.14422535211267606"/>
    <n v="0.94310505535953326"/>
    <n v="0.10626535835036995"/>
    <n v="78.547097100000002"/>
  </r>
  <r>
    <s v="UPfAVNqddSjhH3em16DJ"/>
    <s v="2025-08-04 13:52:39.303841"/>
    <x v="2"/>
    <s v="(10.4133823, 78.7212524)"/>
    <s v="CP7C+8FP,,Pudukkottai,622101,Tamil Nadu,India."/>
    <s v="https://firebasestorage.googleapis.com/v0/b/mindbrink-survey-production.appspot.com/o/audioFiles%2FAtznECuQc6klLPsRR6u2%2F2ukCmICpvKWhqTT6dgmjG6nFGjc2%2F2025-08-04%2013%3A52%3A35.961463.m4a?alt=media&amp;token=823bdb70-ab9d-4a7f-92fb-2177bf89c357"/>
    <n v="216"/>
    <s v="false"/>
    <x v="2"/>
    <s v="+919698565662"/>
    <x v="0"/>
    <s v="ILLUPUR"/>
    <x v="8"/>
    <s v="Lakshmi"/>
    <x v="1"/>
    <n v="7639821015"/>
    <x v="0"/>
    <s v="விவசாயி/ Farmer"/>
    <s v="10,000க்கும் குறைவானது/Less than 10,000"/>
    <x v="0"/>
    <x v="2"/>
    <x v="3"/>
    <x v="0"/>
    <s v="திமுக / DMK"/>
    <x v="0"/>
    <x v="0"/>
    <x v="1"/>
    <x v="3"/>
    <x v="2"/>
    <x v="2"/>
    <x v="1"/>
    <x v="7"/>
    <x v="1"/>
    <s v="OBC"/>
    <x v="0"/>
    <s v="repeated voice "/>
    <s v="Taking From Friends And Family"/>
    <s v="-"/>
    <s v="-"/>
    <s v="0.1.12 (60)"/>
    <x v="0"/>
    <x v="0"/>
    <x v="0"/>
    <n v="1.047034764826176"/>
    <n v="1.0951871657754011"/>
    <n v="1.107027027027027"/>
    <n v="1"/>
    <n v="1.0593103448275862"/>
    <n v="1.107027027027027"/>
    <n v="1.0593103448275862"/>
    <n v="78.721252399999997"/>
  </r>
  <r>
    <s v="KR7spCEG4odRrfgSmW0x"/>
    <s v="2025-08-04 13:59:36.321019"/>
    <x v="2"/>
    <s v="(10.4140531, 78.7211068)"/>
    <s v="CP7C+GF8,,Mangudi,622101,Tamil Nadu,India."/>
    <s v="https://firebasestorage.googleapis.com/v0/b/mindbrink-survey-production.appspot.com/o/audioFiles%2FAtznECuQc6klLPsRR6u2%2F2ukCmICpvKWhqTT6dgmjG6nFGjc2%2F2025-08-04%2013%3A59%3A30.479465.m4a?alt=media&amp;token=cba146c9-f49d-4bb1-83c2-49c2f880bc2a"/>
    <n v="225"/>
    <s v="false"/>
    <x v="2"/>
    <s v="+919698565662"/>
    <x v="0"/>
    <s v="ILLUPUR"/>
    <x v="8"/>
    <s v="Chinnaiya"/>
    <x v="0"/>
    <n v="8940030173"/>
    <x v="3"/>
    <s v="கூலி தொழில்/ Daily Wage"/>
    <s v="10,000க்கும் குறைவானது/Less than 10,000"/>
    <x v="1"/>
    <x v="1"/>
    <x v="0"/>
    <x v="0"/>
    <s v="திமுக / DMK"/>
    <x v="0"/>
    <x v="0"/>
    <x v="0"/>
    <x v="0"/>
    <x v="1"/>
    <x v="0"/>
    <x v="1"/>
    <x v="0"/>
    <x v="2"/>
    <s v="OBC"/>
    <x v="0"/>
    <n v="0"/>
    <s v="Correctly Done"/>
    <s v="-"/>
    <s v="-"/>
    <s v="0.1.12 (60)"/>
    <x v="1"/>
    <x v="0"/>
    <x v="0"/>
    <n v="0.95700934579439256"/>
    <n v="1.0308724832214764"/>
    <n v="0.86292134831460676"/>
    <n v="0.73680082449963535"/>
    <n v="1.0593103448275862"/>
    <n v="0.63580116091653927"/>
    <n v="0.78050073546995857"/>
    <n v="78.721106800000001"/>
  </r>
  <r>
    <s v="KLclDWdVNBMVCU77ysC6"/>
    <s v="2025-08-04 14:07:33.914252"/>
    <x v="2"/>
    <s v="(10.4136042, 78.7212457)"/>
    <s v="CP7C+GF8,,Mangudi,622101,Tamil Nadu,India."/>
    <s v="https://firebasestorage.googleapis.com/v0/b/mindbrink-survey-production.appspot.com/o/audioFiles%2FAtznECuQc6klLPsRR6u2%2F2ukCmICpvKWhqTT6dgmjG6nFGjc2%2F2025-08-04%2014%3A07%3A26.676170.m4a?alt=media&amp;token=064d093e-a842-4004-80d4-e56103912ecd"/>
    <n v="382"/>
    <s v="false"/>
    <x v="2"/>
    <s v="+919698565662"/>
    <x v="0"/>
    <s v="ILLUPUR"/>
    <x v="8"/>
    <s v="Roja"/>
    <x v="1"/>
    <n v="6374515206"/>
    <x v="0"/>
    <s v="இல்லத்தரசி/ Housewife"/>
    <s v="10,000க்கும் குறைவானது/Less than 10,000"/>
    <x v="0"/>
    <x v="1"/>
    <x v="1"/>
    <x v="1"/>
    <s v="அதிமுக / AIADMK"/>
    <x v="2"/>
    <x v="1"/>
    <x v="1"/>
    <x v="1"/>
    <x v="2"/>
    <x v="0"/>
    <x v="2"/>
    <x v="0"/>
    <x v="2"/>
    <s v="OBC"/>
    <x v="0"/>
    <n v="0"/>
    <s v="Correctly Done"/>
    <s v="-"/>
    <s v="-"/>
    <s v="0.1.12 (60)"/>
    <x v="1"/>
    <x v="0"/>
    <x v="0"/>
    <n v="1.047034764826176"/>
    <n v="1.0951871657754011"/>
    <n v="1.107027027027027"/>
    <n v="1.3119425242027003"/>
    <n v="1.0593103448275862"/>
    <n v="1.4523558321984489"/>
    <n v="1.3897542877071363"/>
    <n v="78.721245699999997"/>
  </r>
  <r>
    <s v="me7P1TlKiORJ4UGrIEyg"/>
    <s v="2025-08-04 14:17:31.277710"/>
    <x v="2"/>
    <s v="(10.4133835, 78.7212546)"/>
    <s v="CP7C+8FP,,Pudukkottai,622101,Tamil Nadu,India."/>
    <s v="https://firebasestorage.googleapis.com/v0/b/mindbrink-survey-production.appspot.com/o/audioFiles%2FAtznECuQc6klLPsRR6u2%2F2ukCmICpvKWhqTT6dgmjG6nFGjc2%2F2025-08-04%2014%3A17%3A26.988734.m4a?alt=media&amp;token=327d17c5-f2f1-4725-8467-9b0cc973b2d8"/>
    <n v="285"/>
    <s v="false"/>
    <x v="2"/>
    <s v="+919698565662"/>
    <x v="0"/>
    <s v="ILLUPUR"/>
    <x v="8"/>
    <s v="Singaram"/>
    <x v="0"/>
    <n v="9843055369"/>
    <x v="3"/>
    <s v="சொந்த தொழில் / சுயதொழில் செய்பவர்/ Self Employed/Business"/>
    <s v="10,000க்கும் குறைவானது/Less than 10,000"/>
    <x v="1"/>
    <x v="1"/>
    <x v="1"/>
    <x v="1"/>
    <s v="அதிமுக / AIADMK"/>
    <x v="2"/>
    <x v="3"/>
    <x v="0"/>
    <x v="0"/>
    <x v="0"/>
    <x v="1"/>
    <x v="2"/>
    <x v="0"/>
    <x v="4"/>
    <s v="BC"/>
    <x v="0"/>
    <n v="0"/>
    <s v="Correctly Done"/>
    <s v="-"/>
    <s v="-"/>
    <s v="0.1.12 (60)"/>
    <x v="1"/>
    <x v="0"/>
    <x v="0"/>
    <n v="0.95700934579439256"/>
    <n v="1.0308724832214764"/>
    <n v="0.86292134831460676"/>
    <n v="1.3119425242027003"/>
    <n v="1.0593103448275862"/>
    <n v="1.1321032118962628"/>
    <n v="1.3897542877071363"/>
    <n v="78.721254599999995"/>
  </r>
  <r>
    <s v="YYGh0pIsAOobHCLGLgtB"/>
    <s v="2025-08-04 14:19:47.739415"/>
    <x v="2"/>
    <s v="(10.6023662, 78.5462666)"/>
    <s v="No 1,,Viralimalai,621316,Tamil Nadu,India."/>
    <s v="https://firebasestorage.googleapis.com/v0/b/mindbrink-survey-production.appspot.com/o/audioFiles%2FAtznECuQc6klLPsRR6u2%2Fio3eMuqyU5eWdOSV7NnjRG3eOnc2%2F2025-08-04%2014%3A19%3A40.467616.m4a?alt=media&amp;token=9490062a-823b-4a6c-81fe-5ac00df87513"/>
    <n v="290"/>
    <s v="false"/>
    <x v="4"/>
    <s v="+919790903597"/>
    <x v="0"/>
    <s v="VIRALIMALAI"/>
    <x v="4"/>
    <s v="santhi"/>
    <x v="1"/>
    <n v="9600464717"/>
    <x v="2"/>
    <s v="சொந்த தொழில் / சுயதொழில் செய்பவர்/ Self Employed/Business"/>
    <s v="10,000 - 25,000"/>
    <x v="0"/>
    <x v="1"/>
    <x v="1"/>
    <x v="2"/>
    <s v="அதிமுக / AIADMK"/>
    <x v="3"/>
    <x v="1"/>
    <x v="0"/>
    <x v="0"/>
    <x v="1"/>
    <x v="0"/>
    <x v="0"/>
    <x v="0"/>
    <x v="4"/>
    <s v="BC"/>
    <x v="2"/>
    <n v="0"/>
    <s v="Correctly Done"/>
    <s v="-"/>
    <s v="-"/>
    <s v="0.1.12 (60)"/>
    <x v="1"/>
    <x v="0"/>
    <x v="2"/>
    <n v="1.047034764826176"/>
    <n v="0.8797250859106529"/>
    <n v="0.98461538461538467"/>
    <n v="1.3119425242027003"/>
    <n v="0.14422535211267606"/>
    <n v="1.2917587930611203"/>
    <n v="0.1892153725047275"/>
    <n v="78.546266599999996"/>
  </r>
  <r>
    <s v="JX4IkNRGdTwXIJH7QpHk"/>
    <s v="2025-08-04 14:25:53.685450"/>
    <x v="2"/>
    <s v="(10.6021683, 78.5474521)"/>
    <s v="JG3W+2VJ,,Viralimalai,621316,Tamil Nadu,India."/>
    <s v="https://firebasestorage.googleapis.com/v0/b/mindbrink-survey-production.appspot.com/o/audioFiles%2FAtznECuQc6klLPsRR6u2%2Fi7rHaGVsQtUuH9WIbNPBcYow6HH3%2F2025-08-04%2014%3A25%3A47.740811.m4a?alt=media&amp;token=92052972-8275-42ed-8fe3-0a335857d0fd"/>
    <n v="319"/>
    <s v="false"/>
    <x v="5"/>
    <s v="+917395821468"/>
    <x v="0"/>
    <s v="VIRALIMALAI"/>
    <x v="4"/>
    <s v="Temilselvi"/>
    <x v="1"/>
    <n v="9245174797"/>
    <x v="2"/>
    <s v="கூலி தொழில்/ Daily Wage"/>
    <s v="10,000க்கும் குறைவானது/Less than 10,000"/>
    <x v="2"/>
    <x v="0"/>
    <x v="0"/>
    <x v="0"/>
    <s v="திமுக / DMK"/>
    <x v="0"/>
    <x v="0"/>
    <x v="0"/>
    <x v="0"/>
    <x v="0"/>
    <x v="1"/>
    <x v="0"/>
    <x v="0"/>
    <x v="0"/>
    <s v="Christian"/>
    <x v="4"/>
    <n v="0"/>
    <s v="Correctly Done"/>
    <s v="-"/>
    <s v="-"/>
    <s v="0.1.12 (60)"/>
    <x v="1"/>
    <x v="0"/>
    <x v="4"/>
    <n v="1.047034764826176"/>
    <n v="0.8797250859106529"/>
    <n v="0.98461538461538467"/>
    <n v="0.73680082449963535"/>
    <n v="0.93090909090909091"/>
    <n v="0.72546542719964102"/>
    <n v="0.68589458571602413"/>
    <n v="78.547452100000001"/>
  </r>
  <r>
    <s v="jeT9DGvrG8Gy83P7FdBj"/>
    <s v="2025-08-04 14:29:46.806873"/>
    <x v="2"/>
    <s v="(10.4136202, 78.7188069)"/>
    <s v="CP79+99P,,Mangudi,622101,Tamil Nadu,India."/>
    <s v="https://firebasestorage.googleapis.com/v0/b/mindbrink-survey-production.appspot.com/o/audioFiles%2FAtznECuQc6klLPsRR6u2%2F2ukCmICpvKWhqTT6dgmjG6nFGjc2%2F2025-08-04%2014%3A29%3A41.742177.m4a?alt=media&amp;token=5292071e-66e4-45e7-9967-efc3788e14fd"/>
    <n v="251"/>
    <s v="false"/>
    <x v="2"/>
    <s v="+919698565662"/>
    <x v="0"/>
    <s v="ILLUPUR"/>
    <x v="8"/>
    <s v="Seetha"/>
    <x v="1"/>
    <n v="9344974903"/>
    <x v="0"/>
    <s v="இல்லத்தரசி/ Housewife"/>
    <s v="10,000க்கும் குறைவானது/Less than 10,000"/>
    <x v="2"/>
    <x v="1"/>
    <x v="1"/>
    <x v="1"/>
    <s v="அதிமுக / AIADMK"/>
    <x v="2"/>
    <x v="1"/>
    <x v="0"/>
    <x v="0"/>
    <x v="1"/>
    <x v="1"/>
    <x v="0"/>
    <x v="0"/>
    <x v="0"/>
    <s v="OBC"/>
    <x v="7"/>
    <n v="0"/>
    <s v="Audio Not Playing"/>
    <s v="-"/>
    <s v="-"/>
    <s v="0.1.12 (60)"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718806900000004"/>
  </r>
  <r>
    <s v="dJvO0ysdCypNstFuVeLQ"/>
    <s v="2025-08-04 14:30:14.358251"/>
    <x v="2"/>
    <s v="(10.4127733, 78.7185717)"/>
    <s v="CP79+5GV,,Mangudi,622101,Tamil Nadu,India."/>
    <s v="https://firebasestorage.googleapis.com/v0/b/mindbrink-survey-production.appspot.com/o/audioFiles%2FAtznECuQc6klLPsRR6u2%2FfYiv0HvGk4VbFlXYwsKbSZ6fwXI2%2F2025-08-04%2014%3A30%3A04.729139.m4a?alt=media&amp;token=9b0e8183-62d1-4f3e-918f-fc7a01c29673"/>
    <n v="341"/>
    <s v="false"/>
    <x v="3"/>
    <s v="+919443892814"/>
    <x v="0"/>
    <s v="ILLUPUR"/>
    <x v="8"/>
    <s v="antony infanta aarthi"/>
    <x v="1"/>
    <n v="6369026474"/>
    <x v="1"/>
    <s v="மாணவர்/ Student"/>
    <s v="10,000க்கும் குறைவானது/Less than 10,000"/>
    <x v="2"/>
    <x v="1"/>
    <x v="4"/>
    <x v="2"/>
    <s v="தமிழக வெற்றி கழகம் / TVK"/>
    <x v="3"/>
    <x v="0"/>
    <x v="1"/>
    <x v="3"/>
    <x v="2"/>
    <x v="0"/>
    <x v="1"/>
    <x v="0"/>
    <x v="1"/>
    <s v="BC"/>
    <x v="4"/>
    <n v="0"/>
    <s v="Correctly Done"/>
    <s v="-"/>
    <s v="-"/>
    <s v="0.1.12 (60)"/>
    <x v="1"/>
    <x v="0"/>
    <x v="4"/>
    <n v="1.047034764826176"/>
    <n v="0.97523809523809524"/>
    <n v="0.89824561403508774"/>
    <n v="1.4247885123333461"/>
    <n v="0.93090909090909091"/>
    <n v="1.2798100321310057"/>
    <n v="1.3263485787539513"/>
    <n v="78.718571699999998"/>
  </r>
  <r>
    <s v="AGvkCOXB5ZoPswiRIwUK"/>
    <s v="2025-08-04 14:35:14.858064"/>
    <x v="2"/>
    <s v="(10.4134838, 78.7178102)"/>
    <s v="CP79+C3H,,Pudukkottai,622101,Tamil Nadu,India."/>
    <s v="https://firebasestorage.googleapis.com/v0/b/mindbrink-survey-production.appspot.com/o/audioFiles%2FAtznECuQc6klLPsRR6u2%2F2ukCmICpvKWhqTT6dgmjG6nFGjc2%2F2025-08-04%2014%3A35%3A11.300055.m4a?alt=media&amp;token=d4abe781-61eb-4ea1-9674-280ba151c127"/>
    <n v="186"/>
    <s v="false"/>
    <x v="2"/>
    <s v="+919698565662"/>
    <x v="0"/>
    <s v="ILLUPUR"/>
    <x v="8"/>
    <s v="susilla"/>
    <x v="1"/>
    <n v="8344060273"/>
    <x v="0"/>
    <s v="சொந்த தொழில் / சுயதொழில் செய்பவர்/ Self Employed/Business"/>
    <s v="10,000க்கும் குறைவானது/Less than 10,000"/>
    <x v="2"/>
    <x v="2"/>
    <x v="1"/>
    <x v="1"/>
    <s v="அதிமுக / AIADMK"/>
    <x v="2"/>
    <x v="3"/>
    <x v="0"/>
    <x v="0"/>
    <x v="0"/>
    <x v="1"/>
    <x v="3"/>
    <x v="0"/>
    <x v="2"/>
    <s v="SC"/>
    <x v="3"/>
    <n v="0"/>
    <s v="Audio Not Playing"/>
    <s v="-"/>
    <s v="-"/>
    <s v="0.1.12 (60)"/>
    <x v="1"/>
    <x v="0"/>
    <x v="3"/>
    <n v="1.047034764826176"/>
    <n v="1.0951871657754011"/>
    <n v="1.107027027027027"/>
    <n v="1.3119425242027003"/>
    <n v="1.28"/>
    <n v="1.4523558321984489"/>
    <n v="1.6792864309794564"/>
    <n v="78.717810200000002"/>
  </r>
  <r>
    <s v="nHgfidgYGgqolUvArYq1"/>
    <s v="2025-08-04 14:37:54.336634"/>
    <x v="2"/>
    <s v="(10.6025367, 78.5475882)"/>
    <s v="JG3X+22M,,Viralimalai,621316,Tamil Nadu,India."/>
    <s v="https://firebasestorage.googleapis.com/v0/b/mindbrink-survey-production.appspot.com/o/audioFiles%2FAtznECuQc6klLPsRR6u2%2Fio3eMuqyU5eWdOSV7NnjRG3eOnc2%2F2025-08-04%2014%3A37%3A48.086078.m4a?alt=media&amp;token=b3b88419-d0a1-4449-9a4d-be423240f56b"/>
    <n v="293"/>
    <s v="false"/>
    <x v="4"/>
    <s v="+919790903597"/>
    <x v="0"/>
    <s v="VIRALIMALAI"/>
    <x v="4"/>
    <s v="akamalal"/>
    <x v="1"/>
    <n v="9655604262"/>
    <x v="2"/>
    <s v="இல்லத்தரசி/ Housewife"/>
    <s v="10,000 - 25,000"/>
    <x v="2"/>
    <x v="2"/>
    <x v="0"/>
    <x v="5"/>
    <s v="அதிமுக / AIADMK"/>
    <x v="2"/>
    <x v="1"/>
    <x v="0"/>
    <x v="0"/>
    <x v="2"/>
    <x v="2"/>
    <x v="1"/>
    <x v="2"/>
    <x v="2"/>
    <s v="BC"/>
    <x v="2"/>
    <n v="0"/>
    <s v="Correctly Done"/>
    <s v="-"/>
    <s v="-"/>
    <s v="0.1.12 (60)"/>
    <x v="1"/>
    <x v="0"/>
    <x v="2"/>
    <n v="1.047034764826176"/>
    <n v="0.8797250859106529"/>
    <n v="0.98461538461538467"/>
    <n v="0.73680082449963535"/>
    <n v="0.14422535211267606"/>
    <n v="0.72546542719964102"/>
    <n v="0.10626535835036995"/>
    <n v="78.547588200000007"/>
  </r>
  <r>
    <s v="5F2q0tcsiY1trYtfYQvG"/>
    <s v="2025-08-04 14:38:53.078104"/>
    <x v="2"/>
    <s v="(10.4136349, 78.7180044)"/>
    <s v="CP79+F6X,,Mangudi,622101,Tamil Nadu,India."/>
    <s v="https://firebasestorage.googleapis.com/v0/b/mindbrink-survey-production.appspot.com/o/audioFiles%2FAtznECuQc6klLPsRR6u2%2F2ukCmICpvKWhqTT6dgmjG6nFGjc2%2F2025-08-04%2014%3A38%3A49.831746.m4a?alt=media&amp;token=f5ffe4d2-7aa8-4bad-9350-571d379e8783"/>
    <n v="201"/>
    <s v="false"/>
    <x v="2"/>
    <s v="+919698565662"/>
    <x v="0"/>
    <s v="ILLUPUR"/>
    <x v="8"/>
    <s v="Murugesan"/>
    <x v="0"/>
    <n v="9965032198"/>
    <x v="2"/>
    <s v="விவசாயி/ Farmer"/>
    <s v="10,000க்கும் குறைவானது/Less than 10,000"/>
    <x v="1"/>
    <x v="1"/>
    <x v="1"/>
    <x v="1"/>
    <s v="அதிமுக / AIADMK"/>
    <x v="2"/>
    <x v="1"/>
    <x v="1"/>
    <x v="1"/>
    <x v="1"/>
    <x v="0"/>
    <x v="2"/>
    <x v="2"/>
    <x v="7"/>
    <s v="SC"/>
    <x v="5"/>
    <s v="respondent is not answering she only saying in few questions "/>
    <s v="Not Doing It Properly"/>
    <s v="-"/>
    <s v="-"/>
    <s v="0.1.12 (60)"/>
    <x v="1"/>
    <x v="0"/>
    <x v="5"/>
    <n v="0.95700934579439256"/>
    <n v="0.8797250859106529"/>
    <n v="0.79503105590062106"/>
    <n v="1.3119425242027003"/>
    <n v="0.99902439024390244"/>
    <n v="1.043035050297799"/>
    <n v="1.3106625802766489"/>
    <n v="78.718004399999998"/>
  </r>
  <r>
    <s v="gWXOcTZB7PIfesAFYMYs"/>
    <s v="2025-08-04 14:39:01.845976"/>
    <x v="2"/>
    <s v="(10.6021683, 78.5474521)"/>
    <s v="JG3W+2VJ,,Viralimalai,621316,Tamil Nadu,India."/>
    <s v="https://firebasestorage.googleapis.com/v0/b/mindbrink-survey-production.appspot.com/o/audioFiles%2FAtznECuQc6klLPsRR6u2%2Fi7rHaGVsQtUuH9WIbNPBcYow6HH3%2F2025-08-04%2014%3A38%3A55.872369.m4a?alt=media&amp;token=60b4491d-f918-456e-b8e8-103827549b84"/>
    <n v="396"/>
    <s v="false"/>
    <x v="5"/>
    <s v="+917395821468"/>
    <x v="0"/>
    <s v="VIRALIMALAI"/>
    <x v="4"/>
    <s v="geetha"/>
    <x v="1"/>
    <n v="8110864193"/>
    <x v="0"/>
    <s v="இல்லத்தரசி/ Housewife"/>
    <s v="10,000க்கும் குறைவானது/Less than 10,000"/>
    <x v="2"/>
    <x v="0"/>
    <x v="2"/>
    <x v="2"/>
    <s v="அதிமுக / AIADMK"/>
    <x v="3"/>
    <x v="3"/>
    <x v="0"/>
    <x v="0"/>
    <x v="1"/>
    <x v="1"/>
    <x v="0"/>
    <x v="0"/>
    <x v="2"/>
    <s v="SC"/>
    <x v="3"/>
    <s v="talking among themself"/>
    <s v="Not Doing It Properly"/>
    <s v="-"/>
    <s v="-"/>
    <s v="0.1.12 (60)"/>
    <x v="1"/>
    <x v="0"/>
    <x v="3"/>
    <n v="1.047034764826176"/>
    <n v="1.0951871657754011"/>
    <n v="1.107027027027027"/>
    <n v="1"/>
    <n v="1.28"/>
    <n v="1.107027027027027"/>
    <n v="1.28"/>
    <n v="78.547452100000001"/>
  </r>
  <r>
    <s v="LNGviGy9MTvjrW9uxwiz"/>
    <s v="2025-08-04 14:42:52.160142"/>
    <x v="2"/>
    <s v="(10.413475, 78.7184)"/>
    <s v="CP79+99P,,Mangudi,622101,Tamil Nadu,India."/>
    <s v="https://firebasestorage.googleapis.com/v0/b/mindbrink-survey-production.appspot.com/o/audioFiles%2FAtznECuQc6klLPsRR6u2%2FfYiv0HvGk4VbFlXYwsKbSZ6fwXI2%2F2025-08-04%2014%3A42%3A39.747175.m4a?alt=media&amp;token=d7af51b8-5d8a-44fb-961a-1534e3c26bbf"/>
    <n v="510"/>
    <s v="false"/>
    <x v="3"/>
    <s v="+919443892814"/>
    <x v="0"/>
    <s v="ILLUPUR"/>
    <x v="8"/>
    <s v="malathi"/>
    <x v="1"/>
    <n v="8072840096"/>
    <x v="1"/>
    <s v="இல்லத்தரசி/ Housewife"/>
    <s v="10,000க்கும் குறைவானது/Less than 10,000"/>
    <x v="2"/>
    <x v="1"/>
    <x v="2"/>
    <x v="2"/>
    <s v="தமிழக வெற்றி கழகம் / TVK"/>
    <x v="3"/>
    <x v="0"/>
    <x v="1"/>
    <x v="3"/>
    <x v="2"/>
    <x v="2"/>
    <x v="3"/>
    <x v="0"/>
    <x v="0"/>
    <s v="BC"/>
    <x v="2"/>
    <n v="0"/>
    <s v="Correctly Done"/>
    <s v="-"/>
    <s v="-"/>
    <s v="0.1.12 (60)"/>
    <x v="1"/>
    <x v="0"/>
    <x v="2"/>
    <n v="1.047034764826176"/>
    <n v="0.97523809523809524"/>
    <n v="0.89824561403508774"/>
    <n v="1"/>
    <n v="0.14422535211267606"/>
    <n v="0.89824561403508774"/>
    <n v="0.14422535211267606"/>
    <n v="78.718400000000003"/>
  </r>
  <r>
    <s v="uyTDUZwa8cIHFZRgVjHw"/>
    <s v="2025-08-04 14:44:48.934991"/>
    <x v="2"/>
    <s v="(10.414091, 78.7180901)"/>
    <s v="CP79+H7Q,,Mangudi,622101,Tamil Nadu,India."/>
    <s v="https://firebasestorage.googleapis.com/v0/b/mindbrink-survey-production.appspot.com/o/audioFiles%2FAtznECuQc6klLPsRR6u2%2F2ukCmICpvKWhqTT6dgmjG6nFGjc2%2F2025-08-04%2014%3A44%3A43.345542.m4a?alt=media&amp;token=9e78ac43-e539-48cf-8382-96c45e616ccb"/>
    <n v="241"/>
    <s v="false"/>
    <x v="2"/>
    <s v="+919698565662"/>
    <x v="0"/>
    <s v="ILLUPUR"/>
    <x v="8"/>
    <s v="Hari krishnan"/>
    <x v="0"/>
    <n v="8098702334"/>
    <x v="1"/>
    <s v="சொந்த தொழில் / சுயதொழில் செய்பவர்/ Self Employed/Business"/>
    <s v="10,000க்கும் குறைவானது/Less than 10,000"/>
    <x v="2"/>
    <x v="2"/>
    <x v="2"/>
    <x v="2"/>
    <s v="அதிமுக / AIADMK"/>
    <x v="3"/>
    <x v="1"/>
    <x v="1"/>
    <x v="2"/>
    <x v="2"/>
    <x v="2"/>
    <x v="0"/>
    <x v="0"/>
    <x v="5"/>
    <s v="BC"/>
    <x v="7"/>
    <s v="respondent voice is not audible "/>
    <s v="Not Doing It Properly"/>
    <s v="-"/>
    <s v="-"/>
    <s v="0.1.12 (60)"/>
    <x v="1"/>
    <x v="0"/>
    <x v="6"/>
    <n v="0.95700934579439256"/>
    <n v="0.97523809523809524"/>
    <n v="1.0666666666666667"/>
    <n v="1"/>
    <n v="1.2358620689655173"/>
    <n v="1.0666666666666667"/>
    <n v="1.2358620689655173"/>
    <n v="78.718090099999998"/>
  </r>
  <r>
    <s v="loi0PB9MkndJZhfOGEV8"/>
    <s v="2025-08-04 14:47:55.638992"/>
    <x v="2"/>
    <s v="(10.60237, 78.5476083)"/>
    <s v="JG3X+22M,,Viralimalai,621316,Tamil Nadu,India."/>
    <s v="https://firebasestorage.googleapis.com/v0/b/mindbrink-survey-production.appspot.com/o/audioFiles%2FAtznECuQc6klLPsRR6u2%2Fio3eMuqyU5eWdOSV7NnjRG3eOnc2%2F2025-08-04%2014%3A47%3A46.791008.m4a?alt=media&amp;token=3a9586c2-dd58-4e40-aba1-c28c341bc383"/>
    <n v="314"/>
    <s v="false"/>
    <x v="4"/>
    <s v="+919790903597"/>
    <x v="0"/>
    <s v="VIRALIMALAI"/>
    <x v="4"/>
    <s v="kala"/>
    <x v="1"/>
    <n v="7598771932"/>
    <x v="0"/>
    <s v="இல்லத்தரசி/ Housewife"/>
    <s v="10,000 - 25,000"/>
    <x v="0"/>
    <x v="0"/>
    <x v="0"/>
    <x v="0"/>
    <s v="திமுக / DMK"/>
    <x v="0"/>
    <x v="0"/>
    <x v="1"/>
    <x v="2"/>
    <x v="2"/>
    <x v="2"/>
    <x v="0"/>
    <x v="0"/>
    <x v="2"/>
    <s v="BC"/>
    <x v="2"/>
    <n v="0"/>
    <s v="Correctly Done"/>
    <s v="-"/>
    <s v="-"/>
    <s v="0.1.12 (60)"/>
    <x v="1"/>
    <x v="0"/>
    <x v="2"/>
    <n v="1.047034764826176"/>
    <n v="1.0951871657754011"/>
    <n v="1.107027027027027"/>
    <n v="0.73680082449963535"/>
    <n v="0.14422535211267606"/>
    <n v="0.81565842625689366"/>
    <n v="0.10626535835036995"/>
    <n v="78.547608299999993"/>
  </r>
  <r>
    <s v="D0uunELqm4QlMDPD3QxX"/>
    <s v="2025-08-04 14:48:48.563047"/>
    <x v="2"/>
    <s v="(10.5996398, 78.5481247)"/>
    <s v="HGXX+QGC,,Viralimalai,621316,Tamil Nadu,India."/>
    <s v="https://firebasestorage.googleapis.com/v0/b/mindbrink-survey-production.appspot.com/o/audioFiles%2FAtznECuQc6klLPsRR6u2%2Fi7rHaGVsQtUuH9WIbNPBcYow6HH3%2F2025-08-04%2014%3A48%3A43.068165.m4a?alt=media&amp;token=146a7287-bf00-4cd5-bf94-7bb5746672a0"/>
    <n v="386"/>
    <s v="false"/>
    <x v="5"/>
    <s v="+917395821468"/>
    <x v="0"/>
    <s v="VIRALIMALAI"/>
    <x v="4"/>
    <s v="Kainthsamy"/>
    <x v="0"/>
    <n v="9655197795"/>
    <x v="2"/>
    <s v="கூலி தொழில்/ Daily Wage"/>
    <s v="10,000க்கும் குறைவானது/Less than 10,000"/>
    <x v="2"/>
    <x v="0"/>
    <x v="0"/>
    <x v="0"/>
    <s v="திமுக / DMK"/>
    <x v="0"/>
    <x v="0"/>
    <x v="0"/>
    <x v="0"/>
    <x v="1"/>
    <x v="0"/>
    <x v="3"/>
    <x v="4"/>
    <x v="2"/>
    <s v="SC"/>
    <x v="3"/>
    <n v="0"/>
    <s v="Correctly Done"/>
    <s v="-"/>
    <s v="-"/>
    <s v="0.1.12 (60)"/>
    <x v="1"/>
    <x v="0"/>
    <x v="3"/>
    <n v="0.95700934579439256"/>
    <n v="0.8797250859106529"/>
    <n v="0.79503105590062106"/>
    <n v="0.73680082449963535"/>
    <n v="1.28"/>
    <n v="0.58577953749039324"/>
    <n v="0.94310505535953326"/>
    <n v="78.548124700000002"/>
  </r>
  <r>
    <s v="4R2lkAgDfbyJIr6zBGMP"/>
    <s v="2025-08-04 14:53:20.568314"/>
    <x v="2"/>
    <s v="(10.6021833, 78.5477867)"/>
    <s v="JG2X+Q6G,,Viralimalai,621316,Tamil Nadu,India."/>
    <s v="https://firebasestorage.googleapis.com/v0/b/mindbrink-survey-production.appspot.com/o/audioFiles%2FAtznECuQc6klLPsRR6u2%2Fio3eMuqyU5eWdOSV7NnjRG3eOnc2%2F2025-08-04%2014%3A53%3A13.989896.m4a?alt=media&amp;token=bba188bc-cce7-4500-a2c2-411f246174aa"/>
    <n v="282"/>
    <s v="false"/>
    <x v="4"/>
    <s v="+919790903597"/>
    <x v="0"/>
    <s v="VIRALIMALAI"/>
    <x v="4"/>
    <s v="vnitha"/>
    <x v="1"/>
    <n v="9894634096"/>
    <x v="1"/>
    <s v="இல்லத்தரசி/ Housewife"/>
    <s v="10,000 - 25,000"/>
    <x v="0"/>
    <x v="0"/>
    <x v="0"/>
    <x v="2"/>
    <s v="திமுக / DMK"/>
    <x v="0"/>
    <x v="0"/>
    <x v="1"/>
    <x v="2"/>
    <x v="2"/>
    <x v="2"/>
    <x v="2"/>
    <x v="0"/>
    <x v="2"/>
    <s v="BC"/>
    <x v="2"/>
    <s v="questions are not proper"/>
    <s v="Not Doing It Properly"/>
    <s v="-"/>
    <s v="-"/>
    <s v="0.1.12 (60)"/>
    <x v="1"/>
    <x v="0"/>
    <x v="2"/>
    <n v="1.047034764826176"/>
    <n v="0.97523809523809524"/>
    <n v="0.89824561403508774"/>
    <n v="0.73680082449963535"/>
    <n v="0.14422535211267606"/>
    <n v="0.66182810902423383"/>
    <n v="0.10626535835036995"/>
    <n v="78.547786700000003"/>
  </r>
  <r>
    <s v="d4FBQMVHzzsHuylaJFes"/>
    <s v="2025-08-04 14:56:27.032644"/>
    <x v="2"/>
    <s v="(10.4143984, 78.7182399)"/>
    <s v="CP79+H7Q,,Mangudi,622101,Tamil Nadu,India."/>
    <s v="https://firebasestorage.googleapis.com/v0/b/mindbrink-survey-production.appspot.com/o/audioFiles%2FAtznECuQc6klLPsRR6u2%2F2ukCmICpvKWhqTT6dgmjG6nFGjc2%2F2025-08-04%2014%3A56%3A23.258824.m4a?alt=media&amp;token=7a0a3f05-334c-4017-9a01-4ceee18b26bf"/>
    <n v="137"/>
    <s v="false"/>
    <x v="2"/>
    <s v="+919698565662"/>
    <x v="0"/>
    <s v="ILLUPUR"/>
    <x v="8"/>
    <s v="Pupathi"/>
    <x v="0"/>
    <n v="8531880936"/>
    <x v="1"/>
    <s v="மாணவர்/ Student"/>
    <s v="10,000க்கும் குறைவானது/Less than 10,000"/>
    <x v="2"/>
    <x v="1"/>
    <x v="3"/>
    <x v="1"/>
    <s v="அதிமுக / AIADMK"/>
    <x v="2"/>
    <x v="1"/>
    <x v="1"/>
    <x v="1"/>
    <x v="2"/>
    <x v="2"/>
    <x v="0"/>
    <x v="2"/>
    <x v="4"/>
    <s v="OBC"/>
    <x v="1"/>
    <s v="respondent voice is not working "/>
    <s v="Not Doing It Properly"/>
    <s v="-"/>
    <s v="-"/>
    <s v="0.1.12 (60)"/>
    <x v="1"/>
    <x v="1"/>
    <x v="1"/>
    <n v="0.95700934579439256"/>
    <n v="0.97523809523809524"/>
    <n v="1.0666666666666667"/>
    <n v="1"/>
    <n v="1.3479183673469388"/>
    <n v="1.0666666666666667"/>
    <n v="1.3479183673469388"/>
    <n v="78.7182399"/>
  </r>
  <r>
    <s v="DFNf5KFZv7KFtDMaDBx4"/>
    <s v="2025-08-04 15:00:32.954927"/>
    <x v="2"/>
    <s v="(10.4143613, 78.718241)"/>
    <s v="CP79+H7Q,,Mangudi,622101,Tamil Nadu,India."/>
    <s v="https://firebasestorage.googleapis.com/v0/b/mindbrink-survey-production.appspot.com/o/audioFiles%2FAtznECuQc6klLPsRR6u2%2F2ukCmICpvKWhqTT6dgmjG6nFGjc2%2F2025-08-04%2015%3A00%3A29.408621.m4a?alt=media&amp;token=934e724d-b864-43fc-8f05-d6ed8440f049"/>
    <n v="162"/>
    <s v="false"/>
    <x v="2"/>
    <s v="+919698565662"/>
    <x v="0"/>
    <s v="ILLUPUR"/>
    <x v="8"/>
    <s v="Vallikannu"/>
    <x v="0"/>
    <n v="9047473736"/>
    <x v="3"/>
    <s v="கூலி தொழில்/ Daily Wage"/>
    <s v="10,000க்கும் குறைவானது/Less than 10,000"/>
    <x v="2"/>
    <x v="1"/>
    <x v="2"/>
    <x v="1"/>
    <s v="அதிமுக / AIADMK"/>
    <x v="2"/>
    <x v="3"/>
    <x v="1"/>
    <x v="1"/>
    <x v="0"/>
    <x v="1"/>
    <x v="0"/>
    <x v="0"/>
    <x v="2"/>
    <s v="OBC"/>
    <x v="1"/>
    <s v="respondent voice is not audible "/>
    <s v="Not Doing It Properly"/>
    <s v="-"/>
    <s v="-"/>
    <s v="0.1.12 (60)"/>
    <x v="1"/>
    <x v="1"/>
    <x v="1"/>
    <n v="0.95700934579439256"/>
    <n v="1.0308724832214764"/>
    <n v="0.86292134831460676"/>
    <n v="1"/>
    <n v="1.3479183673469388"/>
    <n v="0.86292134831460676"/>
    <n v="1.3479183673469388"/>
    <n v="78.718241000000006"/>
  </r>
  <r>
    <s v="J7YJWp7EBBDR0YcdZOkH"/>
    <s v="2025-08-04 15:15:37.505638"/>
    <x v="2"/>
    <s v="(10.4136342, 78.7180043)"/>
    <s v="CP79+F6X,,Mangudi,622101,Tamil Nadu,India."/>
    <s v="https://firebasestorage.googleapis.com/v0/b/mindbrink-survey-production.appspot.com/o/audioFiles%2FAtznECuQc6klLPsRR6u2%2F2ukCmICpvKWhqTT6dgmjG6nFGjc2%2F2025-08-04%2015%3A15%3A33.880395.m4a?alt=media&amp;token=f146737b-d1df-4fdb-a90f-3d8663e50baa"/>
    <n v="153"/>
    <s v="false"/>
    <x v="2"/>
    <s v="+919698565662"/>
    <x v="0"/>
    <s v="ILLUPUR"/>
    <x v="8"/>
    <s v="Naina mohamed"/>
    <x v="0"/>
    <n v="9843538498"/>
    <x v="3"/>
    <s v="சொந்த தொழில் / சுயதொழில் செய்பவர்/ Self Employed/Business"/>
    <s v="10,000 - 25,000"/>
    <x v="0"/>
    <x v="1"/>
    <x v="0"/>
    <x v="0"/>
    <s v="திமுக / DMK"/>
    <x v="0"/>
    <x v="0"/>
    <x v="0"/>
    <x v="0"/>
    <x v="0"/>
    <x v="1"/>
    <x v="1"/>
    <x v="0"/>
    <x v="4"/>
    <s v="Muslim"/>
    <x v="8"/>
    <n v="0"/>
    <s v="Correctly Done"/>
    <s v="-"/>
    <s v="-"/>
    <s v="0.1.12 (60)"/>
    <x v="1"/>
    <x v="1"/>
    <x v="7"/>
    <n v="0.95700934579439256"/>
    <n v="1.0308724832214764"/>
    <n v="0.86292134831460676"/>
    <n v="0.73680082449963535"/>
    <n v="1.024"/>
    <n v="0.63580116091653927"/>
    <n v="0.75448404428762661"/>
    <n v="78.718004300000004"/>
  </r>
  <r>
    <s v="GJcjFRtHXmsFLrOstTpw"/>
    <s v="2025-08-04 15:17:47.251190"/>
    <x v="2"/>
    <s v="(10.4136331, 78.7180008)"/>
    <s v="CP79+F6X,,Mangudi,622101,Tamil Nadu,India."/>
    <s v="https://firebasestorage.googleapis.com/v0/b/mindbrink-survey-production.appspot.com/o/audioFiles%2FAtznECuQc6klLPsRR6u2%2FfYiv0HvGk4VbFlXYwsKbSZ6fwXI2%2F2025-08-04%2015%3A17%3A37.812561.m4a?alt=media&amp;token=966b274a-c093-4bfe-8eff-a796431cc109"/>
    <n v="370"/>
    <s v="false"/>
    <x v="3"/>
    <s v="+919443892814"/>
    <x v="0"/>
    <s v="ILLUPUR"/>
    <x v="8"/>
    <s v="inthra"/>
    <x v="1"/>
    <n v="9786126997"/>
    <x v="0"/>
    <s v="கூலி தொழில்/ Daily Wage"/>
    <s v="10,000க்கும் குறைவானது/Less than 10,000"/>
    <x v="2"/>
    <x v="1"/>
    <x v="2"/>
    <x v="2"/>
    <s v="நாம் தமிழர் கட்சி / NTK"/>
    <x v="8"/>
    <x v="3"/>
    <x v="0"/>
    <x v="0"/>
    <x v="2"/>
    <x v="0"/>
    <x v="1"/>
    <x v="7"/>
    <x v="2"/>
    <s v="BC"/>
    <x v="7"/>
    <n v="0"/>
    <s v="Correctly Done"/>
    <s v="-"/>
    <s v="-"/>
    <s v="0.1.12 (60)"/>
    <x v="1"/>
    <x v="0"/>
    <x v="6"/>
    <n v="1.047034764826176"/>
    <n v="1.0951871657754011"/>
    <n v="1.107027027027027"/>
    <n v="1"/>
    <n v="1.2358620689655173"/>
    <n v="1.107027027027027"/>
    <n v="1.2358620689655173"/>
    <n v="78.718000799999999"/>
  </r>
  <r>
    <s v="4h6waZzHOipwRB8JPC4n"/>
    <s v="2025-08-04 15:19:04.022459"/>
    <x v="2"/>
    <s v="(10.4136347, 78.7180039)"/>
    <s v="CP79+F6X,,Mangudi,622101,Tamil Nadu,India."/>
    <s v="https://firebasestorage.googleapis.com/v0/b/mindbrink-survey-production.appspot.com/o/audioFiles%2FAtznECuQc6klLPsRR6u2%2F2ukCmICpvKWhqTT6dgmjG6nFGjc2%2F2025-08-04%2015%3A19%3A00.838637.m4a?alt=media&amp;token=a26c26de-a907-494b-b0c0-2856d19e22f4"/>
    <n v="172"/>
    <s v="false"/>
    <x v="2"/>
    <s v="+919698565662"/>
    <x v="0"/>
    <s v="ILLUPUR"/>
    <x v="8"/>
    <s v="Pandiselvam"/>
    <x v="0"/>
    <n v="7270787395"/>
    <x v="0"/>
    <s v="கூலி தொழில்/ Daily Wage"/>
    <s v="10,000 - 25,000"/>
    <x v="0"/>
    <x v="0"/>
    <x v="0"/>
    <x v="0"/>
    <s v="திமுக / DMK"/>
    <x v="0"/>
    <x v="0"/>
    <x v="0"/>
    <x v="0"/>
    <x v="0"/>
    <x v="1"/>
    <x v="1"/>
    <x v="0"/>
    <x v="2"/>
    <s v="SC"/>
    <x v="3"/>
    <n v="0"/>
    <s v="Correctly Done"/>
    <s v="-"/>
    <s v="-"/>
    <s v="0.1.12 (60)"/>
    <x v="1"/>
    <x v="1"/>
    <x v="3"/>
    <n v="0.95700934579439256"/>
    <n v="1.0951871657754011"/>
    <n v="1.0835978835978837"/>
    <n v="0.73680082449963535"/>
    <n v="1.28"/>
    <n v="0.79839581406098059"/>
    <n v="0.94310505535953326"/>
    <n v="78.718003899999999"/>
  </r>
  <r>
    <s v="5zIQQazOChJ5NRiGz7di"/>
    <s v="2025-08-04 15:24:21.122990"/>
    <x v="2"/>
    <s v="(10.4136347, 78.7180039)"/>
    <s v="CP79+F6X,,Mangudi,622101,Tamil Nadu,India."/>
    <s v="https://firebasestorage.googleapis.com/v0/b/mindbrink-survey-production.appspot.com/o/audioFiles%2FAtznECuQc6klLPsRR6u2%2F2ukCmICpvKWhqTT6dgmjG6nFGjc2%2F2025-08-04%2015%3A24%3A17.706617.m4a?alt=media&amp;token=629a54c4-4278-4c9a-8a55-b87402df51ed"/>
    <n v="214"/>
    <s v="false"/>
    <x v="2"/>
    <s v="+919698565662"/>
    <x v="0"/>
    <s v="ILLUPUR"/>
    <x v="8"/>
    <s v="Ramya"/>
    <x v="1"/>
    <n v="9843340258"/>
    <x v="1"/>
    <s v="இல்லத்தரசி/ Housewife"/>
    <s v="10,000க்கும் குறைவானது/Less than 10,000"/>
    <x v="2"/>
    <x v="1"/>
    <x v="0"/>
    <x v="0"/>
    <s v="திமுக / DMK"/>
    <x v="0"/>
    <x v="0"/>
    <x v="0"/>
    <x v="0"/>
    <x v="1"/>
    <x v="0"/>
    <x v="0"/>
    <x v="0"/>
    <x v="7"/>
    <s v="SC"/>
    <x v="5"/>
    <n v="0"/>
    <s v="Correctly Done"/>
    <s v="-"/>
    <s v="-"/>
    <s v="0.1.12 (60)"/>
    <x v="1"/>
    <x v="0"/>
    <x v="5"/>
    <n v="1.047034764826176"/>
    <n v="0.97523809523809524"/>
    <n v="0.89824561403508774"/>
    <n v="0.73680082449963535"/>
    <n v="0.99902439024390244"/>
    <n v="0.66182810902423383"/>
    <n v="0.73608199442695277"/>
    <n v="78.718003899999999"/>
  </r>
  <r>
    <s v="3usoSxKAiRLk0hepD27s"/>
    <s v="2025-08-04 15:28:03.932572"/>
    <x v="2"/>
    <s v="(10.4136347, 78.7180039)"/>
    <s v="CP79+F6X,,Mangudi,622101,Tamil Nadu,India."/>
    <s v="https://firebasestorage.googleapis.com/v0/b/mindbrink-survey-production.appspot.com/o/audioFiles%2FAtznECuQc6klLPsRR6u2%2F2ukCmICpvKWhqTT6dgmjG6nFGjc2%2F2025-08-04%2015%3A28%3A00.588364.m4a?alt=media&amp;token=614771e6-cf9a-4c89-a561-be6954cae705"/>
    <n v="122"/>
    <s v="false"/>
    <x v="2"/>
    <s v="+919698565662"/>
    <x v="0"/>
    <s v="ILLUPUR"/>
    <x v="8"/>
    <s v="Idauthulla"/>
    <x v="0"/>
    <n v="9443330584"/>
    <x v="2"/>
    <s v="சொந்த தொழில் / சுயதொழில் செய்பவர்/ Self Employed/Business"/>
    <s v="10,000 - 25,000"/>
    <x v="0"/>
    <x v="0"/>
    <x v="0"/>
    <x v="0"/>
    <s v="அதிமுக / AIADMK"/>
    <x v="2"/>
    <x v="2"/>
    <x v="0"/>
    <x v="0"/>
    <x v="0"/>
    <x v="1"/>
    <x v="1"/>
    <x v="0"/>
    <x v="1"/>
    <s v="Muslim"/>
    <x v="8"/>
    <s v="first 5q"/>
    <s v="Not Asking All The Questions"/>
    <s v="-"/>
    <s v="-"/>
    <s v="0.1.12 (60)"/>
    <x v="1"/>
    <x v="1"/>
    <x v="7"/>
    <n v="0.95700934579439256"/>
    <n v="0.8797250859106529"/>
    <n v="0.79503105590062106"/>
    <n v="0.73680082449963535"/>
    <n v="1.024"/>
    <n v="0.58577953749039324"/>
    <n v="0.75448404428762661"/>
    <n v="78.718003899999999"/>
  </r>
  <r>
    <s v="KtTt4OC35h1a5J93VBLf"/>
    <s v="2025-08-04 15:28:43.905431"/>
    <x v="2"/>
    <s v="(10.6021683, 78.5474521)"/>
    <s v="JG3W+2VJ,,Viralimalai,621316,Tamil Nadu,India."/>
    <s v="https://firebasestorage.googleapis.com/v0/b/mindbrink-survey-production.appspot.com/o/audioFiles%2FAtznECuQc6klLPsRR6u2%2Fi7rHaGVsQtUuH9WIbNPBcYow6HH3%2F2025-08-04%2015%3A28%3A38.817067.m4a?alt=media&amp;token=fda0a822-518e-4a1a-9664-af9051965391"/>
    <n v="250"/>
    <s v="false"/>
    <x v="5"/>
    <s v="+917395821468"/>
    <x v="0"/>
    <s v="VIRALIMALAI"/>
    <x v="4"/>
    <s v="Prbakar"/>
    <x v="0"/>
    <n v="7530076355"/>
    <x v="1"/>
    <s v="மாணவர்/ Student"/>
    <s v="10,000க்கும் குறைவானது/Less than 10,000"/>
    <x v="0"/>
    <x v="0"/>
    <x v="0"/>
    <x v="0"/>
    <s v="அதிமுக / AIADMK"/>
    <x v="2"/>
    <x v="1"/>
    <x v="1"/>
    <x v="3"/>
    <x v="1"/>
    <x v="0"/>
    <x v="3"/>
    <x v="7"/>
    <x v="4"/>
    <s v="General"/>
    <x v="2"/>
    <n v="0"/>
    <s v="Correctly Done"/>
    <s v="-"/>
    <s v="-"/>
    <s v="0.1.12 (60)"/>
    <x v="1"/>
    <x v="0"/>
    <x v="2"/>
    <n v="0.95700934579439256"/>
    <n v="0.97523809523809524"/>
    <n v="1.0666666666666667"/>
    <n v="0.73680082449963535"/>
    <n v="0.14422535211267606"/>
    <n v="0.78592087946627776"/>
    <n v="0.10626535835036995"/>
    <n v="78.547452100000001"/>
  </r>
  <r>
    <s v="vmzw0XgwFwk6dZ1QZ2vq"/>
    <s v="2025-08-04 15:33:03.293127"/>
    <x v="2"/>
    <s v="(10.604234, 78.5480571)"/>
    <s v="JG3X+J5H,,Viralimalai,621316,Tamil Nadu,India."/>
    <s v="https://firebasestorage.googleapis.com/v0/b/mindbrink-survey-production.appspot.com/o/audioFiles%2FAtznECuQc6klLPsRR6u2%2Fio3eMuqyU5eWdOSV7NnjRG3eOnc2%2F2025-08-04%2015%3A32%3A44.884004.m4a?alt=media&amp;token=9284ec4e-40cc-4cd1-98e4-aea86bc977d9"/>
    <n v="283"/>
    <s v="false"/>
    <x v="4"/>
    <s v="+919790903597"/>
    <x v="0"/>
    <s v="VIRALIMALAI"/>
    <x v="4"/>
    <s v="ravathi"/>
    <x v="1"/>
    <n v="9751176655"/>
    <x v="2"/>
    <s v="சொந்த தொழில் / சுயதொழில் செய்பவர்/ Self Employed/Business"/>
    <s v="10,000 - 25,000"/>
    <x v="0"/>
    <x v="0"/>
    <x v="0"/>
    <x v="5"/>
    <s v="அதிமுக / AIADMK"/>
    <x v="2"/>
    <x v="3"/>
    <x v="0"/>
    <x v="0"/>
    <x v="1"/>
    <x v="1"/>
    <x v="0"/>
    <x v="0"/>
    <x v="0"/>
    <s v="BC"/>
    <x v="2"/>
    <n v="0"/>
    <s v="Correctly Done"/>
    <s v="-"/>
    <s v="-"/>
    <s v="0.1.12 (60)"/>
    <x v="1"/>
    <x v="0"/>
    <x v="2"/>
    <n v="1.047034764826176"/>
    <n v="0.8797250859106529"/>
    <n v="0.98461538461538467"/>
    <n v="0.73680082449963535"/>
    <n v="0.14422535211267606"/>
    <n v="0.72546542719964102"/>
    <n v="0.10626535835036995"/>
    <n v="78.548057099999994"/>
  </r>
  <r>
    <s v="ZPuBgKdN38lpncLxGlLh"/>
    <s v="2025-08-04 15:38:49.207573"/>
    <x v="2"/>
    <s v="(10.6047977, 78.5478357)"/>
    <s v="JG3W+XXH,,Viralimalai,621316,Tamil Nadu,India."/>
    <s v="https://firebasestorage.googleapis.com/v0/b/mindbrink-survey-production.appspot.com/o/audioFiles%2FAtznECuQc6klLPsRR6u2%2Fi7rHaGVsQtUuH9WIbNPBcYow6HH3%2F2025-08-04%2015%3A38%3A39.917984.m4a?alt=media&amp;token=20d5edeb-484d-4cc8-992c-cb0112d09750"/>
    <n v="342"/>
    <s v="false"/>
    <x v="5"/>
    <s v="+917395821468"/>
    <x v="0"/>
    <s v="VIRALIMALAI"/>
    <x v="4"/>
    <s v="Anu"/>
    <x v="1"/>
    <n v="8098144569"/>
    <x v="1"/>
    <s v="இல்லத்தரசி/ Housewife"/>
    <s v="10,000க்கும் குறைவானது/Less than 10,000"/>
    <x v="0"/>
    <x v="0"/>
    <x v="0"/>
    <x v="0"/>
    <s v="அதிமுக / AIADMK"/>
    <x v="2"/>
    <x v="1"/>
    <x v="1"/>
    <x v="3"/>
    <x v="2"/>
    <x v="2"/>
    <x v="1"/>
    <x v="7"/>
    <x v="0"/>
    <s v="BC"/>
    <x v="14"/>
    <n v="0"/>
    <s v="Audio Not Playing"/>
    <s v="-"/>
    <s v="-"/>
    <s v="0.1.12 (60)"/>
    <x v="1"/>
    <x v="0"/>
    <x v="8"/>
    <n v="1.047034764826176"/>
    <n v="0.97523809523809524"/>
    <n v="0.89824561403508774"/>
    <n v="0.73680082449963535"/>
    <n v="1.0666666666666667"/>
    <n v="0.66182810902423383"/>
    <n v="0.78592087946627776"/>
    <n v="78.547835699999993"/>
  </r>
  <r>
    <s v="BocK5JVFmQlIXlOvYT6B"/>
    <s v="2025-08-04 15:39:30.485443"/>
    <x v="2"/>
    <s v="(10.6042227, 78.5480874)"/>
    <s v="JG3X+J5H,,Viralimalai,621316,Tamil Nadu,India."/>
    <s v="https://firebasestorage.googleapis.com/v0/b/mindbrink-survey-production.appspot.com/o/audioFiles%2FAtznECuQc6klLPsRR6u2%2Fio3eMuqyU5eWdOSV7NnjRG3eOnc2%2F2025-08-04%2015%3A39%3A21.440033.m4a?alt=media&amp;token=48ab7dd2-fa63-4eaf-8414-b5d3962113c3"/>
    <n v="273"/>
    <s v="false"/>
    <x v="4"/>
    <s v="+919790903597"/>
    <x v="0"/>
    <s v="VIRALIMALAI"/>
    <x v="4"/>
    <s v="lavaniya"/>
    <x v="1"/>
    <n v="9025649723"/>
    <x v="1"/>
    <s v="இல்லத்தரசி/ Housewife"/>
    <s v="10,000 - 25,000"/>
    <x v="2"/>
    <x v="1"/>
    <x v="0"/>
    <x v="0"/>
    <s v="திமுக / DMK"/>
    <x v="0"/>
    <x v="0"/>
    <x v="1"/>
    <x v="1"/>
    <x v="1"/>
    <x v="0"/>
    <x v="0"/>
    <x v="0"/>
    <x v="7"/>
    <s v="General"/>
    <x v="2"/>
    <n v="0"/>
    <s v="Correctly Done"/>
    <s v="-"/>
    <s v="-"/>
    <s v="0.1.12 (60)"/>
    <x v="1"/>
    <x v="0"/>
    <x v="2"/>
    <n v="1.047034764826176"/>
    <n v="0.97523809523809524"/>
    <n v="0.89824561403508774"/>
    <n v="0.73680082449963535"/>
    <n v="0.14422535211267606"/>
    <n v="0.66182810902423383"/>
    <n v="0.10626535835036995"/>
    <n v="78.5480874"/>
  </r>
  <r>
    <s v="9depYIyfeADuOM9u9z77"/>
    <s v="2025-08-04 15:40:38.252338"/>
    <x v="2"/>
    <s v="(10.413955, 78.7175017)"/>
    <s v="CP78+JVR,,Mangudi,622101,Tamil Nadu,India."/>
    <s v="https://firebasestorage.googleapis.com/v0/b/mindbrink-survey-production.appspot.com/o/audioFiles%2FAtznECuQc6klLPsRR6u2%2FfYiv0HvGk4VbFlXYwsKbSZ6fwXI2%2F2025-08-04%2015%3A40%3A30.273716.m4a?alt=media&amp;token=196648f8-a7e7-4b80-9549-2cb7f346d181"/>
    <n v="253"/>
    <s v="false"/>
    <x v="3"/>
    <s v="+919443892814"/>
    <x v="0"/>
    <s v="ILLUPUR"/>
    <x v="8"/>
    <s v="arabu nisha"/>
    <x v="1"/>
    <n v="9361463216"/>
    <x v="1"/>
    <s v="இல்லத்தரசி/ Housewife"/>
    <s v="10,000க்கும் குறைவானது/Less than 10,000"/>
    <x v="0"/>
    <x v="1"/>
    <x v="0"/>
    <x v="0"/>
    <s v="அதிமுக / AIADMK"/>
    <x v="2"/>
    <x v="1"/>
    <x v="0"/>
    <x v="0"/>
    <x v="0"/>
    <x v="1"/>
    <x v="1"/>
    <x v="0"/>
    <x v="0"/>
    <s v="Muslim"/>
    <x v="8"/>
    <n v="0"/>
    <s v="Correctly Done"/>
    <s v="-"/>
    <s v="-"/>
    <s v="0.1.12 (60)"/>
    <x v="1"/>
    <x v="0"/>
    <x v="7"/>
    <n v="1.047034764826176"/>
    <n v="0.97523809523809524"/>
    <n v="0.89824561403508774"/>
    <n v="0.73680082449963535"/>
    <n v="1.024"/>
    <n v="0.66182810902423383"/>
    <n v="0.75448404428762661"/>
    <n v="78.7175017"/>
  </r>
  <r>
    <s v="SmRV1Atdn3FWh1kHq5fK"/>
    <s v="2025-08-04 15:43:54.409307"/>
    <x v="2"/>
    <s v="(10.4132499, 78.7164039)"/>
    <s v="CP78+F5M,,Mangudi,622101,Tamil Nadu,India."/>
    <s v="https://firebasestorage.googleapis.com/v0/b/mindbrink-survey-production.appspot.com/o/audioFiles%2FAtznECuQc6klLPsRR6u2%2F2ukCmICpvKWhqTT6dgmjG6nFGjc2%2F2025-08-04%2015%3A43%3A50.364005.m4a?alt=media&amp;token=8c892935-3feb-4ad3-8ca4-7f3315ab3017"/>
    <n v="250"/>
    <s v="false"/>
    <x v="2"/>
    <s v="+919698565662"/>
    <x v="0"/>
    <s v="ILLUPUR"/>
    <x v="8"/>
    <s v="Rohana begam"/>
    <x v="1"/>
    <n v="7094416380"/>
    <x v="0"/>
    <s v="இல்லத்தரசி/ Housewife"/>
    <s v="10,000 - 25,000"/>
    <x v="2"/>
    <x v="0"/>
    <x v="0"/>
    <x v="0"/>
    <s v="அதிமுக / AIADMK"/>
    <x v="2"/>
    <x v="2"/>
    <x v="0"/>
    <x v="0"/>
    <x v="1"/>
    <x v="0"/>
    <x v="0"/>
    <x v="0"/>
    <x v="4"/>
    <s v="Muslim"/>
    <x v="8"/>
    <s v="first 5 question are missing "/>
    <s v="Not Asking All The Questions"/>
    <s v="-"/>
    <s v="-"/>
    <s v="0.1.12 (60)"/>
    <x v="1"/>
    <x v="0"/>
    <x v="7"/>
    <n v="1.047034764826176"/>
    <n v="1.0951871657754011"/>
    <n v="1.107027027027027"/>
    <n v="0.73680082449963535"/>
    <n v="1.024"/>
    <n v="0.81565842625689366"/>
    <n v="0.75448404428762661"/>
    <n v="78.716403900000003"/>
  </r>
  <r>
    <s v="2QndPHKFMvUPBLEfjQuy"/>
    <s v="2025-08-04 15:52:17.807730"/>
    <x v="2"/>
    <s v="(10.6052008, 78.5477053)"/>
    <s v="1,,Viralimalai,621316,Tamil Nadu,India."/>
    <s v="https://firebasestorage.googleapis.com/v0/b/mindbrink-survey-production.appspot.com/o/audioFiles%2FAtznECuQc6klLPsRR6u2%2Fi7rHaGVsQtUuH9WIbNPBcYow6HH3%2F2025-08-04%2015%3A52%3A10.292818.m4a?alt=media&amp;token=8ed4a9ef-92d6-47a8-b6c8-8781073dcf3f"/>
    <n v="343"/>
    <s v="false"/>
    <x v="5"/>
    <s v="+917395821468"/>
    <x v="0"/>
    <s v="VIRALIMALAI"/>
    <x v="4"/>
    <s v="Thasbeeha"/>
    <x v="1"/>
    <n v="9741985067"/>
    <x v="1"/>
    <s v="இல்லத்தரசி/ Housewife"/>
    <s v="10,000க்கும் குறைவானது/Less than 10,000"/>
    <x v="0"/>
    <x v="2"/>
    <x v="0"/>
    <x v="0"/>
    <s v="பிற கட்சிகள் / Others"/>
    <x v="1"/>
    <x v="0"/>
    <x v="0"/>
    <x v="0"/>
    <x v="1"/>
    <x v="1"/>
    <x v="0"/>
    <x v="0"/>
    <x v="2"/>
    <s v="Muslim"/>
    <x v="8"/>
    <n v="0"/>
    <s v="Audio Not Playing"/>
    <s v="-"/>
    <s v="-"/>
    <s v="0.1.12 (60)"/>
    <x v="1"/>
    <x v="0"/>
    <x v="7"/>
    <n v="1.047034764826176"/>
    <n v="0.97523809523809524"/>
    <n v="0.89824561403508774"/>
    <n v="0.73680082449963535"/>
    <n v="1.024"/>
    <n v="0.66182810902423383"/>
    <n v="0.75448404428762661"/>
    <n v="78.547705300000004"/>
  </r>
  <r>
    <s v="jlxXLLrG2QwFONMxU83Z"/>
    <s v="2025-08-04 15:53:36.665663"/>
    <x v="2"/>
    <s v="(10.6053253, 78.5477293)"/>
    <s v="Pudukkottai,,Viralimalai,621316,Tamil Nadu,India."/>
    <s v="https://firebasestorage.googleapis.com/v0/b/mindbrink-survey-production.appspot.com/o/audioFiles%2FAtznECuQc6klLPsRR6u2%2Fio3eMuqyU5eWdOSV7NnjRG3eOnc2%2F2025-08-04%2015%3A53%3A22.215131.m4a?alt=media&amp;token=f02f2cee-fbad-465c-887a-d824475a7ea5"/>
    <n v="338"/>
    <s v="false"/>
    <x v="4"/>
    <s v="+919790903597"/>
    <x v="0"/>
    <s v="VIRALIMALAI"/>
    <x v="4"/>
    <s v="pandi"/>
    <x v="0"/>
    <n v="9965471179"/>
    <x v="3"/>
    <s v="மற்றவை/ Others"/>
    <s v="10,000 - 25,000"/>
    <x v="0"/>
    <x v="2"/>
    <x v="0"/>
    <x v="5"/>
    <s v="அதிமுக / AIADMK"/>
    <x v="2"/>
    <x v="3"/>
    <x v="0"/>
    <x v="0"/>
    <x v="1"/>
    <x v="1"/>
    <x v="0"/>
    <x v="2"/>
    <x v="2"/>
    <s v="BC"/>
    <x v="2"/>
    <n v="0"/>
    <s v="Correctly Done"/>
    <s v="-"/>
    <s v="-"/>
    <s v="0.1.12 (60)"/>
    <x v="1"/>
    <x v="0"/>
    <x v="2"/>
    <n v="0.95700934579439256"/>
    <n v="1.0308724832214764"/>
    <n v="0.86292134831460676"/>
    <n v="0.73680082449963535"/>
    <n v="0.14422535211267606"/>
    <n v="0.63580116091653927"/>
    <n v="0.10626535835036995"/>
    <n v="78.5477293"/>
  </r>
  <r>
    <s v="HXMVtEfgvwJBDZvUErTW"/>
    <s v="2025-08-04 15:57:29.158311"/>
    <x v="2"/>
    <s v="(10.605756, 78.5476526)"/>
    <s v="JG4X+742,,Viralimalai,621316,Tamil Nadu,India."/>
    <s v="https://firebasestorage.googleapis.com/v0/b/mindbrink-survey-production.appspot.com/o/audioFiles%2FAtznECuQc6klLPsRR6u2%2Fi7rHaGVsQtUuH9WIbNPBcYow6HH3%2F2025-08-04%2015%3A57%3A24.844682.m4a?alt=media&amp;token=9480bef5-1606-463d-b917-85c250de8eff"/>
    <n v="229"/>
    <s v="false"/>
    <x v="5"/>
    <s v="+917395821468"/>
    <x v="0"/>
    <s v="VIRALIMALAI"/>
    <x v="4"/>
    <s v="isweriya"/>
    <x v="1"/>
    <n v="9791691838"/>
    <x v="1"/>
    <s v="இல்லத்தரசி/ Housewife"/>
    <s v="10,000 - 25,000"/>
    <x v="2"/>
    <x v="1"/>
    <x v="0"/>
    <x v="5"/>
    <s v="திமுக / DMK"/>
    <x v="0"/>
    <x v="0"/>
    <x v="1"/>
    <x v="1"/>
    <x v="0"/>
    <x v="2"/>
    <x v="3"/>
    <x v="0"/>
    <x v="4"/>
    <s v="BC"/>
    <x v="14"/>
    <n v="0"/>
    <s v="Correctly Done"/>
    <s v="-"/>
    <s v="-"/>
    <s v="0.1.12 (60)"/>
    <x v="1"/>
    <x v="0"/>
    <x v="8"/>
    <n v="1.047034764826176"/>
    <n v="0.97523809523809524"/>
    <n v="0.89824561403508774"/>
    <n v="0.73680082449963535"/>
    <n v="1.0666666666666667"/>
    <n v="0.66182810902423383"/>
    <n v="0.78592087946627776"/>
    <n v="78.547652600000006"/>
  </r>
  <r>
    <s v="tsMCfq17cFKLeUQURhQa"/>
    <s v="2025-08-04 16:01:09.328371"/>
    <x v="2"/>
    <s v="(10.6057296, 78.5476839)"/>
    <s v="JG4X+742,,Viralimalai,621316,Tamil Nadu,India."/>
    <s v="https://firebasestorage.googleapis.com/v0/b/mindbrink-survey-production.appspot.com/o/audioFiles%2FAtznECuQc6klLPsRR6u2%2Fio3eMuqyU5eWdOSV7NnjRG3eOnc2%2F2025-08-04%2016%3A01%3A02.153887.m4a?alt=media&amp;token=1ce09a37-9994-4bea-9b63-4c063adc3a99"/>
    <n v="346"/>
    <s v="false"/>
    <x v="4"/>
    <s v="+919790903597"/>
    <x v="0"/>
    <s v="VIRALIMALAI"/>
    <x v="4"/>
    <s v="supalalaesmi"/>
    <x v="1"/>
    <n v="9655364489"/>
    <x v="2"/>
    <s v="கூலி தொழில்/ Daily Wage"/>
    <s v="10,000 - 25,000"/>
    <x v="0"/>
    <x v="0"/>
    <x v="3"/>
    <x v="0"/>
    <s v="திமுக / DMK"/>
    <x v="0"/>
    <x v="0"/>
    <x v="1"/>
    <x v="2"/>
    <x v="2"/>
    <x v="0"/>
    <x v="0"/>
    <x v="0"/>
    <x v="0"/>
    <s v="BC"/>
    <x v="2"/>
    <n v="0"/>
    <s v="Correctly Done"/>
    <s v="-"/>
    <s v="-"/>
    <s v="0.1.12 (60)"/>
    <x v="1"/>
    <x v="0"/>
    <x v="2"/>
    <n v="1.047034764826176"/>
    <n v="0.8797250859106529"/>
    <n v="0.98461538461538467"/>
    <n v="1"/>
    <n v="0.14422535211267606"/>
    <n v="0.98461538461538467"/>
    <n v="0.14422535211267606"/>
    <n v="78.547683899999996"/>
  </r>
  <r>
    <s v="1vqxc6NyVgt1dPTAppEe"/>
    <s v="2025-08-04 16:07:30.706056"/>
    <x v="2"/>
    <s v="(10.414195, 78.7187633)"/>
    <s v="25,,Mangudi,622101,Tamil Nadu,India."/>
    <s v="https://firebasestorage.googleapis.com/v0/b/mindbrink-survey-production.appspot.com/o/audioFiles%2FAtznECuQc6klLPsRR6u2%2FfYiv0HvGk4VbFlXYwsKbSZ6fwXI2%2F2025-08-04%2016%3A07%3A22.120913.m4a?alt=media&amp;token=f839e0dc-27eb-4ff2-b65b-f7c3f765edbe"/>
    <n v="325"/>
    <s v="false"/>
    <x v="3"/>
    <s v="+919443892814"/>
    <x v="0"/>
    <s v="ILLUPUR"/>
    <x v="8"/>
    <s v="Tamil selvi"/>
    <x v="1"/>
    <n v="9659059107"/>
    <x v="2"/>
    <s v="இல்லத்தரசி/ Housewife"/>
    <s v="10,000க்கும் குறைவானது/Less than 10,000"/>
    <x v="1"/>
    <x v="1"/>
    <x v="3"/>
    <x v="2"/>
    <s v="தமிழக வெற்றி கழகம் / TVK"/>
    <x v="3"/>
    <x v="0"/>
    <x v="0"/>
    <x v="0"/>
    <x v="2"/>
    <x v="0"/>
    <x v="1"/>
    <x v="2"/>
    <x v="0"/>
    <s v="BC"/>
    <x v="1"/>
    <n v="0"/>
    <s v="Correctly Done"/>
    <s v="-"/>
    <s v="-"/>
    <s v="0.1.12 (60)"/>
    <x v="1"/>
    <x v="0"/>
    <x v="1"/>
    <n v="1.047034764826176"/>
    <n v="0.8797250859106529"/>
    <n v="0.98461538461538467"/>
    <n v="1"/>
    <n v="1.3479183673469388"/>
    <n v="0.98461538461538467"/>
    <n v="1.3479183673469388"/>
    <n v="78.718763300000006"/>
  </r>
  <r>
    <s v="9DKLUcELplX4D0HZkdt7"/>
    <s v="2025-08-04 16:20:07.404407"/>
    <x v="2"/>
    <s v="(10.6081443, 78.5488239)"/>
    <s v="Trichy - Madurai Highway,,Viralimalai,621316,Tamil Nadu,India."/>
    <s v="https://firebasestorage.googleapis.com/v0/b/mindbrink-survey-production.appspot.com/o/audioFiles%2FAtznECuQc6klLPsRR6u2%2Fio3eMuqyU5eWdOSV7NnjRG3eOnc2%2F2025-08-04%2016%3A19%3A55.918347.m4a?alt=media&amp;token=8cb866ca-5ca9-487e-9839-4d1d34dcef25"/>
    <n v="322"/>
    <s v="false"/>
    <x v="4"/>
    <s v="+919790903597"/>
    <x v="0"/>
    <s v="VIRALIMALAI"/>
    <x v="4"/>
    <s v="saroraja"/>
    <x v="1"/>
    <n v="7639975577"/>
    <x v="2"/>
    <s v="இல்லத்தரசி/ Housewife"/>
    <s v="10,000 - 25,000"/>
    <x v="0"/>
    <x v="0"/>
    <x v="0"/>
    <x v="2"/>
    <s v="பிற கட்சிகள் / Others"/>
    <x v="3"/>
    <x v="0"/>
    <x v="1"/>
    <x v="2"/>
    <x v="0"/>
    <x v="0"/>
    <x v="2"/>
    <x v="0"/>
    <x v="0"/>
    <s v="BC"/>
    <x v="2"/>
    <s v="repeated voice "/>
    <s v="Taking From Friends And Family"/>
    <s v="-"/>
    <s v="-"/>
    <s v="0.1.12 (60)"/>
    <x v="0"/>
    <x v="0"/>
    <x v="2"/>
    <n v="1.047034764826176"/>
    <n v="0.8797250859106529"/>
    <n v="0.98461538461538467"/>
    <n v="0.73680082449963535"/>
    <n v="0.14422535211267606"/>
    <n v="0.72546542719964102"/>
    <n v="0.10626535835036995"/>
    <n v="78.548823900000002"/>
  </r>
  <r>
    <s v="Y0v7xXYPrwRg1Y5VMesX"/>
    <s v="2025-08-04 16:20:45.480371"/>
    <x v="2"/>
    <s v="(10.608078, 78.5481619)"/>
    <s v="185,Kamarajar Nagar,Viralimalai,621316,Tamil Nadu,India."/>
    <s v="https://firebasestorage.googleapis.com/v0/b/mindbrink-survey-production.appspot.com/o/audioFiles%2FAtznECuQc6klLPsRR6u2%2Fi7rHaGVsQtUuH9WIbNPBcYow6HH3%2F2025-08-04%2016%3A20%3A38.938528.m4a?alt=media&amp;token=6749c2a6-c795-4110-92f3-0805d400abbe"/>
    <n v="343"/>
    <s v="false"/>
    <x v="5"/>
    <s v="+917395821468"/>
    <x v="0"/>
    <s v="VIRALIMALAI"/>
    <x v="4"/>
    <s v="latha"/>
    <x v="1"/>
    <n v="8681846435"/>
    <x v="0"/>
    <s v="கூலி தொழில்/ Daily Wage"/>
    <s v="10,000க்கும் குறைவானது/Less than 10,000"/>
    <x v="0"/>
    <x v="0"/>
    <x v="0"/>
    <x v="0"/>
    <s v="அதிமுக / AIADMK"/>
    <x v="2"/>
    <x v="3"/>
    <x v="0"/>
    <x v="0"/>
    <x v="1"/>
    <x v="1"/>
    <x v="0"/>
    <x v="0"/>
    <x v="2"/>
    <s v="BC"/>
    <x v="2"/>
    <s v="not asking questions first 3"/>
    <s v="Not Doing It Properly"/>
    <s v="-"/>
    <s v="-"/>
    <s v="0.1.12 (60)"/>
    <x v="1"/>
    <x v="0"/>
    <x v="2"/>
    <n v="1.047034764826176"/>
    <n v="1.0951871657754011"/>
    <n v="1.107027027027027"/>
    <n v="0.73680082449963535"/>
    <n v="0.14422535211267606"/>
    <n v="0.81565842625689366"/>
    <n v="0.10626535835036995"/>
    <n v="78.548161899999997"/>
  </r>
  <r>
    <s v="U7KTlpWMV0KovjGeu4rn"/>
    <s v="2025-08-04 16:28:10.510873"/>
    <x v="2"/>
    <s v="(10.6073988, 78.5485169)"/>
    <s v="No 6,,Viralimalai,621316,Tamil Nadu,India."/>
    <s v="https://firebasestorage.googleapis.com/v0/b/mindbrink-survey-production.appspot.com/o/audioFiles%2FAtznECuQc6klLPsRR6u2%2Fi7rHaGVsQtUuH9WIbNPBcYow6HH3%2F2025-08-04%2016%3A28%3A03.346455.m4a?alt=media&amp;token=0ca41335-3eec-4f6e-843a-656d6a6ee576"/>
    <n v="233"/>
    <s v="false"/>
    <x v="5"/>
    <s v="+917395821468"/>
    <x v="0"/>
    <s v="VIRALIMALAI"/>
    <x v="4"/>
    <s v="Asika"/>
    <x v="1"/>
    <n v="9789104429"/>
    <x v="1"/>
    <s v="கூலி தொழில்/ Daily Wage"/>
    <s v="10,000க்கும் குறைவானது/Less than 10,000"/>
    <x v="0"/>
    <x v="0"/>
    <x v="0"/>
    <x v="0"/>
    <s v="திமுக / DMK"/>
    <x v="0"/>
    <x v="0"/>
    <x v="0"/>
    <x v="0"/>
    <x v="0"/>
    <x v="1"/>
    <x v="3"/>
    <x v="0"/>
    <x v="0"/>
    <s v="Muslim"/>
    <x v="8"/>
    <n v="0"/>
    <s v="Correctly Done"/>
    <s v="-"/>
    <s v="-"/>
    <s v="0.1.12 (60)"/>
    <x v="1"/>
    <x v="0"/>
    <x v="7"/>
    <n v="1.047034764826176"/>
    <n v="0.97523809523809524"/>
    <n v="0.89824561403508774"/>
    <n v="0.73680082449963535"/>
    <n v="1.024"/>
    <n v="0.66182810902423383"/>
    <n v="0.75448404428762661"/>
    <n v="78.548516899999996"/>
  </r>
  <r>
    <s v="dsY8fpxBy2gZjcSnZCvi"/>
    <s v="2025-08-04 16:29:50.398712"/>
    <x v="2"/>
    <s v="(10.6084033, 78.5488922)"/>
    <s v="JG5X+9GC,,Viralimalai,621316,Tamil Nadu,India."/>
    <s v="https://firebasestorage.googleapis.com/v0/b/mindbrink-survey-production.appspot.com/o/audioFiles%2FAtznECuQc6klLPsRR6u2%2Fio3eMuqyU5eWdOSV7NnjRG3eOnc2%2F2025-08-04%2016%3A29%3A41.075925.m4a?alt=media&amp;token=e258ad39-194b-43f7-bf6e-ff3305ac5c7b"/>
    <n v="341"/>
    <s v="false"/>
    <x v="4"/>
    <s v="+919790903597"/>
    <x v="0"/>
    <s v="VIRALIMALAI"/>
    <x v="4"/>
    <s v="dhilsath"/>
    <x v="1"/>
    <n v="9677936109"/>
    <x v="1"/>
    <s v="இல்லத்தரசி/ Housewife"/>
    <s v="10,000 - 25,000"/>
    <x v="0"/>
    <x v="1"/>
    <x v="1"/>
    <x v="2"/>
    <s v="தமிழக வெற்றி கழகம் / TVK"/>
    <x v="3"/>
    <x v="0"/>
    <x v="0"/>
    <x v="0"/>
    <x v="2"/>
    <x v="2"/>
    <x v="0"/>
    <x v="0"/>
    <x v="0"/>
    <s v="Muslim"/>
    <x v="8"/>
    <n v="0"/>
    <s v="Audio Not Playing"/>
    <s v="-"/>
    <s v="-"/>
    <s v="0.1.12 (60)"/>
    <x v="1"/>
    <x v="0"/>
    <x v="7"/>
    <n v="1.047034764826176"/>
    <n v="0.97523809523809524"/>
    <n v="0.89824561403508774"/>
    <n v="1.3119425242027003"/>
    <n v="1.024"/>
    <n v="1.1784466182311975"/>
    <n v="1.3434291447835651"/>
    <n v="78.548892199999997"/>
  </r>
  <r>
    <s v="4z8DV82glrG4xl0qtitK"/>
    <s v="2025-08-04 16:34:32.208278"/>
    <x v="2"/>
    <s v="(10.6083492, 78.5488679)"/>
    <s v="JG5X+9GC,,Viralimalai,621316,Tamil Nadu,India."/>
    <s v="https://firebasestorage.googleapis.com/v0/b/mindbrink-survey-production.appspot.com/o/audioFiles%2FAtznECuQc6klLPsRR6u2%2Fi7rHaGVsQtUuH9WIbNPBcYow6HH3%2F2025-08-04%2016%3A34%3A22.990868.m4a?alt=media&amp;token=ed7ff179-df56-46f8-b087-17992477f7c8"/>
    <n v="255"/>
    <s v="false"/>
    <x v="5"/>
    <s v="+917395821468"/>
    <x v="0"/>
    <s v="VIRALIMALAI"/>
    <x v="4"/>
    <s v="Manikandan"/>
    <x v="0"/>
    <n v="9043411078"/>
    <x v="0"/>
    <s v="கூலி தொழில்/ Daily Wage"/>
    <s v="10,000க்கும் குறைவானது/Less than 10,000"/>
    <x v="1"/>
    <x v="0"/>
    <x v="0"/>
    <x v="2"/>
    <s v="அதிமுக / AIADMK"/>
    <x v="3"/>
    <x v="3"/>
    <x v="0"/>
    <x v="0"/>
    <x v="0"/>
    <x v="0"/>
    <x v="2"/>
    <x v="0"/>
    <x v="4"/>
    <s v="General"/>
    <x v="2"/>
    <n v="0"/>
    <s v="Correctly Done"/>
    <s v="-"/>
    <s v="-"/>
    <s v="0.1.12 (60)"/>
    <x v="1"/>
    <x v="0"/>
    <x v="2"/>
    <n v="0.95700934579439256"/>
    <n v="1.0951871657754011"/>
    <n v="1.0835978835978837"/>
    <n v="0.73680082449963535"/>
    <n v="0.14422535211267606"/>
    <n v="0.79839581406098059"/>
    <n v="0.10626535835036995"/>
    <n v="78.548867900000005"/>
  </r>
  <r>
    <s v="0JWjmiHoSwZKGpBoNqLE"/>
    <s v="2025-08-05 11:54:33.930514"/>
    <x v="3"/>
    <s v="(10.725465, 78.6327183)"/>
    <s v="PJGM+34G,,K.Kallikudy South,620012,Tamil Nadu,India."/>
    <s v="https://firebasestorage.googleapis.com/v0/b/mindbrink-survey-production.appspot.com/o/audioFiles%2FAtznECuQc6klLPsRR6u2%2Fio3eMuqyU5eWdOSV7NnjRG3eOnc2%2F2025-08-05%2011%3A54%3A26.623750.m4a?alt=media&amp;token=8a45bbd7-3971-44be-9a77-c0d19f9f6e93"/>
    <n v="385"/>
    <s v="false"/>
    <x v="4"/>
    <s v="+919790903597"/>
    <x v="0"/>
    <s v="VIRALIMALAI"/>
    <x v="4"/>
    <s v="rathika"/>
    <x v="1"/>
    <n v="9940956843"/>
    <x v="0"/>
    <s v="இல்லத்தரசி/ Housewife"/>
    <s v="10,000 - 25,000"/>
    <x v="0"/>
    <x v="0"/>
    <x v="2"/>
    <x v="2"/>
    <s v="பிற கட்சிகள் / Others"/>
    <x v="3"/>
    <x v="0"/>
    <x v="1"/>
    <x v="2"/>
    <x v="2"/>
    <x v="1"/>
    <x v="0"/>
    <x v="0"/>
    <x v="6"/>
    <s v="BC"/>
    <x v="2"/>
    <s v="She said the salary would be 10,000, but they entered it as 10,000 to 25,000 into the _x000a_system._x000a_"/>
    <s v="Correctly Done"/>
    <s v="-"/>
    <s v="-"/>
    <s v="0.1.12 (60)"/>
    <x v="1"/>
    <x v="0"/>
    <x v="2"/>
    <n v="1.047034764826176"/>
    <n v="1.0951871657754011"/>
    <n v="1.107027027027027"/>
    <n v="1"/>
    <n v="0.14422535211267606"/>
    <n v="1.107027027027027"/>
    <n v="0.14422535211267606"/>
    <n v="78.632718299999993"/>
  </r>
  <r>
    <s v="PAnmegIt6TPr3A6P9jh7"/>
    <s v="2025-08-05 12:00:18.249647"/>
    <x v="3"/>
    <s v="(10.7253581, 78.6326593)"/>
    <s v="PJGM+34G,,K.Kallikudy South,620012,Tamil Nadu,India."/>
    <s v="https://firebasestorage.googleapis.com/v0/b/mindbrink-survey-production.appspot.com/o/audioFiles%2FAtznECuQc6klLPsRR6u2%2Fi7rHaGVsQtUuH9WIbNPBcYow6HH3%2F2025-08-05%2012%3A00%3A12.773037.m4a?alt=media&amp;token=380ca992-6537-4698-a5c9-135ce6212629"/>
    <n v="364"/>
    <s v="false"/>
    <x v="5"/>
    <s v="+917395821468"/>
    <x v="0"/>
    <s v="VIRALIMALAI"/>
    <x v="4"/>
    <s v="jothirani"/>
    <x v="1"/>
    <n v="9025772137"/>
    <x v="1"/>
    <s v="இல்லத்தரசி/ Housewife"/>
    <s v="10,000க்கும் குறைவானது/Less than 10,000"/>
    <x v="0"/>
    <x v="2"/>
    <x v="3"/>
    <x v="2"/>
    <s v="பிற கட்சிகள் / Others"/>
    <x v="3"/>
    <x v="0"/>
    <x v="0"/>
    <x v="0"/>
    <x v="1"/>
    <x v="2"/>
    <x v="1"/>
    <x v="0"/>
    <x v="0"/>
    <s v="BC"/>
    <x v="2"/>
    <n v="0"/>
    <s v="Correctly Done"/>
    <s v="-"/>
    <s v="-"/>
    <s v="0.1.12 (60)"/>
    <x v="1"/>
    <x v="0"/>
    <x v="2"/>
    <n v="1.047034764826176"/>
    <n v="0.97523809523809524"/>
    <n v="0.89824561403508774"/>
    <n v="1"/>
    <n v="0.14422535211267606"/>
    <n v="0.89824561403508774"/>
    <n v="0.14422535211267606"/>
    <n v="78.6326593"/>
  </r>
  <r>
    <s v="rU54sNukonvwYtYmF8EA"/>
    <s v="2025-08-05 12:12:54.853235"/>
    <x v="3"/>
    <s v="(10.725275, 78.6326133)"/>
    <s v="PJGM+34G,,K.Kallikudy South,620012,Tamil Nadu,India."/>
    <s v="https://firebasestorage.googleapis.com/v0/b/mindbrink-survey-production.appspot.com/o/audioFiles%2FAtznECuQc6klLPsRR6u2%2Fio3eMuqyU5eWdOSV7NnjRG3eOnc2%2F2025-08-05%2012%3A12%3A47.776976.m4a?alt=media&amp;token=6f69dec4-fe5c-4c35-b2c0-8c825b05c26e"/>
    <n v="302"/>
    <s v="false"/>
    <x v="4"/>
    <s v="+919790903597"/>
    <x v="0"/>
    <s v="VIRALIMALAI"/>
    <x v="4"/>
    <s v="pariyaamma"/>
    <x v="1"/>
    <n v="9566354257"/>
    <x v="3"/>
    <s v="இல்லத்தரசி/ Housewife"/>
    <s v="10,000 - 25,000"/>
    <x v="0"/>
    <x v="0"/>
    <x v="0"/>
    <x v="0"/>
    <s v="அதிமுக / AIADMK"/>
    <x v="2"/>
    <x v="3"/>
    <x v="1"/>
    <x v="3"/>
    <x v="1"/>
    <x v="1"/>
    <x v="0"/>
    <x v="6"/>
    <x v="0"/>
    <s v="BC"/>
    <x v="2"/>
    <n v="0"/>
    <s v="Correctly Done"/>
    <s v="-"/>
    <s v="-"/>
    <s v="0.1.12 (60)"/>
    <x v="1"/>
    <x v="0"/>
    <x v="2"/>
    <n v="1.047034764826176"/>
    <n v="1.0308724832214764"/>
    <n v="1.28"/>
    <n v="0.73680082449963535"/>
    <n v="0.14422535211267606"/>
    <n v="0.94310505535953326"/>
    <n v="0.10626535835036995"/>
    <n v="78.632613300000003"/>
  </r>
  <r>
    <s v="xHcxrriFhfjLcUng7s67"/>
    <s v="2025-08-05 12:14:05.497449"/>
    <x v="3"/>
    <s v="(10.7262284, 78.6340222)"/>
    <s v="PJGM+H93,,Mattapparai Patti,620012,Tamil Nadu,India."/>
    <s v="https://firebasestorage.googleapis.com/v0/b/mindbrink-survey-production.appspot.com/o/audioFiles%2FAtznECuQc6klLPsRR6u2%2Fi7rHaGVsQtUuH9WIbNPBcYow6HH3%2F2025-08-05%2012%3A14%3A00.783170.m4a?alt=media&amp;token=60b8eefe-ea8d-4255-8dd4-ce4a0ef3e3d9"/>
    <n v="326"/>
    <s v="false"/>
    <x v="5"/>
    <s v="+917395821468"/>
    <x v="0"/>
    <s v="VIRALIMALAI"/>
    <x v="4"/>
    <s v="manivel"/>
    <x v="0"/>
    <n v="7094676535"/>
    <x v="0"/>
    <s v="கூலி தொழில்/ Daily Wage"/>
    <s v="10,000 - 25,000"/>
    <x v="0"/>
    <x v="1"/>
    <x v="0"/>
    <x v="0"/>
    <s v="திமுக / DMK"/>
    <x v="0"/>
    <x v="0"/>
    <x v="0"/>
    <x v="0"/>
    <x v="1"/>
    <x v="0"/>
    <x v="0"/>
    <x v="7"/>
    <x v="1"/>
    <s v="SC"/>
    <x v="3"/>
    <s v="he said hindu pallar but they entered pallar sc"/>
    <s v="Correctly Done"/>
    <s v="-"/>
    <s v="-"/>
    <s v="0.1.12 (60)"/>
    <x v="1"/>
    <x v="0"/>
    <x v="3"/>
    <n v="0.95700934579439256"/>
    <n v="1.0951871657754011"/>
    <n v="1.0835978835978837"/>
    <n v="0.73680082449963535"/>
    <n v="1.28"/>
    <n v="0.79839581406098059"/>
    <n v="0.94310505535953326"/>
    <n v="78.634022200000004"/>
  </r>
  <r>
    <s v="Novns0wVkWWf95xR3V7k"/>
    <s v="2025-08-05 13:43:32.878145"/>
    <x v="3"/>
    <s v="(10.6025831, 78.543466)"/>
    <s v="JG3V+5F7,,Viralimalai,621316,Tamil Nadu,India."/>
    <s v="https://firebasestorage.googleapis.com/v0/b/mindbrink-survey-production.appspot.com/o/audioFiles%2FAtznECuQc6klLPsRR6u2%2Fio3eMuqyU5eWdOSV7NnjRG3eOnc2%2F2025-08-05%2013%3A43%3A19.842301.m4a?alt=media&amp;token=f8f39024-5e38-477f-bb64-d0c2deb074c1"/>
    <n v="284"/>
    <s v="false"/>
    <x v="4"/>
    <s v="+919790903597"/>
    <x v="0"/>
    <s v="VIRALIMALAI"/>
    <x v="4"/>
    <s v="krishnaveni"/>
    <x v="1"/>
    <n v="9789376775"/>
    <x v="0"/>
    <s v="இல்லத்தரசி/ Housewife"/>
    <s v="10,000 - 25,000"/>
    <x v="2"/>
    <x v="1"/>
    <x v="4"/>
    <x v="0"/>
    <s v="அதிமுக / AIADMK"/>
    <x v="3"/>
    <x v="3"/>
    <x v="1"/>
    <x v="1"/>
    <x v="0"/>
    <x v="0"/>
    <x v="1"/>
    <x v="0"/>
    <x v="0"/>
    <s v="BC"/>
    <x v="14"/>
    <n v="0"/>
    <s v="Correctly Done"/>
    <s v="-"/>
    <s v="-"/>
    <s v="0.1.12 (60)"/>
    <x v="1"/>
    <x v="0"/>
    <x v="8"/>
    <n v="1.047034764826176"/>
    <n v="1.0951871657754011"/>
    <n v="1.107027027027027"/>
    <n v="1.4247885123333461"/>
    <n v="1.0666666666666667"/>
    <n v="1.5772793909506448"/>
    <n v="1.5197744131555693"/>
    <n v="78.543465999999995"/>
  </r>
  <r>
    <s v="nN3QvvAcZK86VShG45zE"/>
    <s v="2025-08-05 13:47:02.943143"/>
    <x v="3"/>
    <s v="(10.6024305, 78.5428235)"/>
    <s v="JG2V+Q6V,,Viralimalai,621316,Tamil Nadu,India."/>
    <s v="https://firebasestorage.googleapis.com/v0/b/mindbrink-survey-production.appspot.com/o/audioFiles%2FAtznECuQc6klLPsRR6u2%2Fi7rHaGVsQtUuH9WIbNPBcYow6HH3%2F2025-08-05%2013%3A46%3A55.885010.m4a?alt=media&amp;token=b36fec06-24fd-424d-9077-f8f95fa90e40"/>
    <n v="386"/>
    <s v="false"/>
    <x v="5"/>
    <s v="+917395821468"/>
    <x v="0"/>
    <s v="VIRALIMALAI"/>
    <x v="4"/>
    <s v="Diviye"/>
    <x v="1"/>
    <n v="9943173683"/>
    <x v="1"/>
    <s v="பணியாளர்/ Employee"/>
    <s v="10,000க்கும் குறைவானது/Less than 10,000"/>
    <x v="2"/>
    <x v="0"/>
    <x v="3"/>
    <x v="0"/>
    <s v="திமுக / DMK"/>
    <x v="0"/>
    <x v="0"/>
    <x v="0"/>
    <x v="0"/>
    <x v="1"/>
    <x v="2"/>
    <x v="1"/>
    <x v="2"/>
    <x v="0"/>
    <s v="SC"/>
    <x v="22"/>
    <s v="name is divya . she said arunthathiyar but they didn't enter the column."/>
    <s v="Correctly Done"/>
    <s v="-"/>
    <s v="-"/>
    <s v="0.1.12 (60)"/>
    <x v="1"/>
    <x v="0"/>
    <x v="2"/>
    <n v="1.047034764826176"/>
    <n v="0.97523809523809524"/>
    <n v="0.89824561403508774"/>
    <n v="1"/>
    <n v="0.14422535211267606"/>
    <n v="0.89824561403508774"/>
    <n v="0.14422535211267606"/>
    <n v="78.542823499999997"/>
  </r>
  <r>
    <s v="mUdZCHRjCVVqyrnUITqD"/>
    <s v="2025-08-05 13:51:18.099832"/>
    <x v="3"/>
    <s v="(10.6023452, 78.5428376)"/>
    <s v="JG2V+Q6V,,Viralimalai,621316,Tamil Nadu,India."/>
    <s v="https://firebasestorage.googleapis.com/v0/b/mindbrink-survey-production.appspot.com/o/audioFiles%2FAtznECuQc6klLPsRR6u2%2Fio3eMuqyU5eWdOSV7NnjRG3eOnc2%2F2025-08-05%2013%3A50%3A55.486103.m4a?alt=media&amp;token=a8300ea1-1353-46f7-b8ad-6b77dd028383"/>
    <n v="326"/>
    <s v="false"/>
    <x v="4"/>
    <s v="+919790903597"/>
    <x v="0"/>
    <s v="VIRALIMALAI"/>
    <x v="4"/>
    <s v="thanalaesmi"/>
    <x v="1"/>
    <n v="8220191951"/>
    <x v="0"/>
    <s v="இல்லத்தரசி/ Housewife"/>
    <s v="10,000 - 25,000"/>
    <x v="2"/>
    <x v="1"/>
    <x v="0"/>
    <x v="2"/>
    <s v="அதிமுக / AIADMK"/>
    <x v="3"/>
    <x v="1"/>
    <x v="0"/>
    <x v="0"/>
    <x v="0"/>
    <x v="2"/>
    <x v="0"/>
    <x v="2"/>
    <x v="7"/>
    <s v="BC"/>
    <x v="7"/>
    <s v="correct name is thanalakshmi. she said muthuraja but they didn't entered."/>
    <s v="Correctly Done"/>
    <s v="-"/>
    <s v="-"/>
    <s v="0.1.12 (60)"/>
    <x v="1"/>
    <x v="0"/>
    <x v="6"/>
    <n v="1.047034764826176"/>
    <n v="1.0951871657754011"/>
    <n v="1.107027027027027"/>
    <n v="0.73680082449963535"/>
    <n v="1.2358620689655173"/>
    <n v="0.81565842625689366"/>
    <n v="0.91058419138161839"/>
    <n v="78.542837599999999"/>
  </r>
  <r>
    <s v="ol1VggAlNFrRr6xyofav"/>
    <s v="2025-08-05 13:55:43.730785"/>
    <x v="3"/>
    <s v="(10.6023104, 78.5425152)"/>
    <s v="JG2V+Q6V,,Viralimalai,621316,Tamil Nadu,India."/>
    <s v="https://firebasestorage.googleapis.com/v0/b/mindbrink-survey-production.appspot.com/o/audioFiles%2FAtznECuQc6klLPsRR6u2%2Fi7rHaGVsQtUuH9WIbNPBcYow6HH3%2F2025-08-05%2013%3A55%3A38.875795.m4a?alt=media&amp;token=d30863ee-b5a4-458f-ba6f-c8fc85b4fb03"/>
    <n v="414"/>
    <s v="false"/>
    <x v="5"/>
    <s v="+917395821468"/>
    <x v="0"/>
    <s v="VIRALIMALAI"/>
    <x v="4"/>
    <s v="Annanthi"/>
    <x v="1"/>
    <n v="7010198232"/>
    <x v="1"/>
    <s v="இல்லத்தரசி/ Housewife"/>
    <s v="10,000 - 25,000"/>
    <x v="0"/>
    <x v="2"/>
    <x v="0"/>
    <x v="5"/>
    <s v="பிற கட்சிகள் / Others"/>
    <x v="2"/>
    <x v="1"/>
    <x v="1"/>
    <x v="2"/>
    <x v="1"/>
    <x v="0"/>
    <x v="0"/>
    <x v="0"/>
    <x v="0"/>
    <s v="OBC"/>
    <x v="0"/>
    <n v="0"/>
    <s v="Correctly Done"/>
    <s v="-"/>
    <s v="-"/>
    <s v="0.1.12 (60)"/>
    <x v="1"/>
    <x v="0"/>
    <x v="0"/>
    <n v="1.047034764826176"/>
    <n v="0.97523809523809524"/>
    <n v="0.89824561403508774"/>
    <n v="0.73680082449963535"/>
    <n v="1.0593103448275862"/>
    <n v="0.66182810902423383"/>
    <n v="0.78050073546995857"/>
    <n v="78.542515199999997"/>
  </r>
  <r>
    <s v="SpESGosSAE95kIkdByTV"/>
    <s v="2025-08-05 14:04:00.234269"/>
    <x v="3"/>
    <s v="(10.6026913, 78.5428376)"/>
    <s v="JG3V+383,R Nagar,Manapparai,621316,Tamil Nadu,India."/>
    <s v="https://firebasestorage.googleapis.com/v0/b/mindbrink-survey-production.appspot.com/o/audioFiles%2FAtznECuQc6klLPsRR6u2%2Fio3eMuqyU5eWdOSV7NnjRG3eOnc2%2F2025-08-05%2014%3A03%3A49.792805.m4a?alt=media&amp;token=6ca53810-e4c3-400a-bdf5-c5ce964574e0"/>
    <n v="378"/>
    <s v="false"/>
    <x v="4"/>
    <s v="+919790903597"/>
    <x v="0"/>
    <s v="VIRALIMALAI"/>
    <x v="4"/>
    <s v="senaka"/>
    <x v="1"/>
    <n v="9962558331"/>
    <x v="1"/>
    <s v="இல்லத்தரசி/ Housewife"/>
    <s v="10,000 - 25,000"/>
    <x v="1"/>
    <x v="0"/>
    <x v="4"/>
    <x v="0"/>
    <s v="பிற கட்சிகள் / Others"/>
    <x v="2"/>
    <x v="1"/>
    <x v="0"/>
    <x v="0"/>
    <x v="0"/>
    <x v="1"/>
    <x v="2"/>
    <x v="0"/>
    <x v="0"/>
    <s v="BC"/>
    <x v="23"/>
    <s v="correct name is sneha. she said ambalakar but they didn't entered."/>
    <s v="Correctly Done"/>
    <s v="-"/>
    <s v="-"/>
    <s v="0.1.12 (60)"/>
    <x v="1"/>
    <x v="0"/>
    <x v="2"/>
    <n v="1.047034764826176"/>
    <n v="0.97523809523809524"/>
    <n v="0.89824561403508774"/>
    <n v="1.4247885123333461"/>
    <n v="0.14422535211267606"/>
    <n v="1.2798100321310057"/>
    <n v="0.20549062487737274"/>
    <n v="78.542837599999999"/>
  </r>
  <r>
    <s v="XVd0SBuVhLxYNYSnNggG"/>
    <s v="2025-08-05 14:07:46.535628"/>
    <x v="3"/>
    <s v="(10.6029351, 78.5423197)"/>
    <s v="JG3R+5H3,,Viralimalai,621316,Tamil Nadu,India."/>
    <s v="https://firebasestorage.googleapis.com/v0/b/mindbrink-survey-production.appspot.com/o/audioFiles%2FAtznECuQc6klLPsRR6u2%2Fi7rHaGVsQtUuH9WIbNPBcYow6HH3%2F2025-08-05%2014%3A07%3A40.135473.m4a?alt=media&amp;token=ba480e99-49df-4202-9e96-01047ac4fde2"/>
    <n v="411"/>
    <s v="false"/>
    <x v="5"/>
    <s v="+917395821468"/>
    <x v="0"/>
    <s v="VIRALIMALAI"/>
    <x v="4"/>
    <s v="mahalakshmi"/>
    <x v="1"/>
    <n v="8778253016"/>
    <x v="1"/>
    <s v="பணியாளர்/ Employee"/>
    <s v="10,000க்கும் குறைவானது/Less than 10,000"/>
    <x v="2"/>
    <x v="2"/>
    <x v="2"/>
    <x v="4"/>
    <s v="அதிமுக / AIADMK"/>
    <x v="2"/>
    <x v="3"/>
    <x v="1"/>
    <x v="1"/>
    <x v="1"/>
    <x v="0"/>
    <x v="0"/>
    <x v="1"/>
    <x v="7"/>
    <s v="OBC"/>
    <x v="7"/>
    <s v="caste name is dnc."/>
    <s v="Correctly Done"/>
    <s v="-"/>
    <s v="-"/>
    <s v="0.1.12 (60)"/>
    <x v="1"/>
    <x v="0"/>
    <x v="6"/>
    <n v="1.047034764826176"/>
    <n v="0.97523809523809524"/>
    <n v="0.89824561403508774"/>
    <n v="1"/>
    <n v="1.2358620689655173"/>
    <n v="0.89824561403508774"/>
    <n v="1.2358620689655173"/>
    <n v="78.542319699999993"/>
  </r>
  <r>
    <s v="6BRBWXeenSH5Jp21Gzd5"/>
    <s v="2025-08-05 14:12:01.091983"/>
    <x v="3"/>
    <s v="(10.6044348, 78.5431926)"/>
    <s v="JG3V+R9X,,Viralimalai,621316,Tamil Nadu,India."/>
    <s v="https://firebasestorage.googleapis.com/v0/b/mindbrink-survey-production.appspot.com/o/audioFiles%2FAtznECuQc6klLPsRR6u2%2Fio3eMuqyU5eWdOSV7NnjRG3eOnc2%2F2025-08-05%2014%3A11%3A40.113384.m4a?alt=media&amp;token=54ca0f86-16d3-4914-9a09-771ad2993ea5"/>
    <n v="420"/>
    <s v="false"/>
    <x v="4"/>
    <s v="+919790903597"/>
    <x v="0"/>
    <s v="VIRALIMALAI"/>
    <x v="4"/>
    <s v="panjavaram"/>
    <x v="1"/>
    <n v="9786601561"/>
    <x v="0"/>
    <s v="இல்லத்தரசி/ Housewife"/>
    <s v="10,000 - 25,000"/>
    <x v="2"/>
    <x v="0"/>
    <x v="0"/>
    <x v="0"/>
    <s v="அதிமுக / AIADMK"/>
    <x v="2"/>
    <x v="3"/>
    <x v="0"/>
    <x v="0"/>
    <x v="0"/>
    <x v="1"/>
    <x v="0"/>
    <x v="2"/>
    <x v="2"/>
    <s v="General"/>
    <x v="2"/>
    <s v="castec name is mbc"/>
    <s v="Correctly Done"/>
    <s v="-"/>
    <s v="-"/>
    <s v="0.1.12 (60)"/>
    <x v="1"/>
    <x v="0"/>
    <x v="2"/>
    <n v="1.047034764826176"/>
    <n v="1.0951871657754011"/>
    <n v="1.107027027027027"/>
    <n v="0.73680082449963535"/>
    <n v="0.14422535211267606"/>
    <n v="0.81565842625689366"/>
    <n v="0.10626535835036995"/>
    <n v="78.543192599999998"/>
  </r>
  <r>
    <s v="O8u7iMKQ7Kr8CR2PyQFX"/>
    <s v="2025-08-05 14:16:05.217413"/>
    <x v="3"/>
    <s v="(10.6031525, 78.5424939)"/>
    <s v="JG3V+H3F,,Viralimalai,621316,Tamil Nadu,India."/>
    <s v="https://firebasestorage.googleapis.com/v0/b/mindbrink-survey-production.appspot.com/o/audioFiles%2FAtznECuQc6klLPsRR6u2%2Fi7rHaGVsQtUuH9WIbNPBcYow6HH3%2F2025-08-05%2014%3A15%3A56.909241.m4a?alt=media&amp;token=c2a40b9d-e72f-4624-834c-1f6750432c13"/>
    <n v="414"/>
    <s v="false"/>
    <x v="5"/>
    <s v="+917395821468"/>
    <x v="0"/>
    <s v="VIRALIMALAI"/>
    <x v="4"/>
    <s v="Vativel"/>
    <x v="0"/>
    <n v="6383056634"/>
    <x v="2"/>
    <s v="கூலி தொழில்/ Daily Wage"/>
    <s v="10,000க்கும் குறைவானது/Less than 10,000"/>
    <x v="0"/>
    <x v="0"/>
    <x v="0"/>
    <x v="0"/>
    <s v="திமுக / DMK"/>
    <x v="0"/>
    <x v="0"/>
    <x v="0"/>
    <x v="0"/>
    <x v="0"/>
    <x v="1"/>
    <x v="2"/>
    <x v="0"/>
    <x v="2"/>
    <s v="OBC"/>
    <x v="17"/>
    <s v="caste name is mbc vannar."/>
    <s v="Correctly Done"/>
    <s v="-"/>
    <s v="-"/>
    <s v="0.1.12 (60)"/>
    <x v="1"/>
    <x v="0"/>
    <x v="2"/>
    <n v="0.95700934579439256"/>
    <n v="0.8797250859106529"/>
    <n v="0.79503105590062106"/>
    <n v="0.73680082449963535"/>
    <n v="0.14422535211267606"/>
    <n v="0.58577953749039324"/>
    <n v="0.10626535835036995"/>
    <n v="78.542493899999997"/>
  </r>
  <r>
    <s v="QNY9sibeykgQJiHPjTJt"/>
    <s v="2025-08-05 14:18:39.288790"/>
    <x v="3"/>
    <s v="(10.6043827, 78.5417727)"/>
    <s v="JG3R+RJF,,Viralimalai,621316,Tamil Nadu,India."/>
    <s v="https://firebasestorage.googleapis.com/v0/b/mindbrink-survey-production.appspot.com/o/audioFiles%2FAtznECuQc6klLPsRR6u2%2Fio3eMuqyU5eWdOSV7NnjRG3eOnc2%2F2025-08-05%2014%3A18%3A31.398789.m4a?alt=media&amp;token=961f516b-33f5-4e92-b953-d9356c2a2699"/>
    <n v="307"/>
    <s v="false"/>
    <x v="4"/>
    <s v="+919790903597"/>
    <x v="0"/>
    <s v="VIRALIMALAI"/>
    <x v="4"/>
    <s v="santhi"/>
    <x v="1"/>
    <n v="9629537910"/>
    <x v="0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0"/>
    <x v="0"/>
    <x v="0"/>
    <x v="0"/>
    <x v="0"/>
    <x v="1"/>
    <x v="2"/>
    <x v="4"/>
    <s v="General"/>
    <x v="2"/>
    <s v="caste name is mbc ."/>
    <s v="Correctly Done"/>
    <s v="-"/>
    <s v="-"/>
    <s v="0.1.12 (60)"/>
    <x v="1"/>
    <x v="0"/>
    <x v="2"/>
    <n v="1.047034764826176"/>
    <n v="1.0951871657754011"/>
    <n v="1.107027027027027"/>
    <n v="0.73680082449963535"/>
    <n v="0.14422535211267606"/>
    <n v="0.81565842625689366"/>
    <n v="0.10626535835036995"/>
    <n v="78.541772699999996"/>
  </r>
  <r>
    <s v="PPVsXdfcdTHnf317JTDW"/>
    <s v="2025-08-05 14:24:59.578233"/>
    <x v="3"/>
    <s v="(10.6028969, 78.5425613)"/>
    <s v="JG3V+383,R Nagar,Manapparai,621316,Tamil Nadu,India."/>
    <s v="https://firebasestorage.googleapis.com/v0/b/mindbrink-survey-production.appspot.com/o/audioFiles%2FAtznECuQc6klLPsRR6u2%2Fi7rHaGVsQtUuH9WIbNPBcYow6HH3%2F2025-08-05%2014%3A24%3A53.720536.m4a?alt=media&amp;token=98c70613-df9a-47ec-90b9-8a1075fd8196"/>
    <n v="404"/>
    <s v="false"/>
    <x v="5"/>
    <s v="+917395821468"/>
    <x v="0"/>
    <s v="VIRALIMALAI"/>
    <x v="4"/>
    <s v="marikannu"/>
    <x v="1"/>
    <n v="9942104310"/>
    <x v="3"/>
    <s v="இல்லத்தரசி/ Housewife"/>
    <s v="10,000க்கும் குறைவானது/Less than 10,000"/>
    <x v="0"/>
    <x v="0"/>
    <x v="0"/>
    <x v="0"/>
    <s v="அதிமுக / AIADMK"/>
    <x v="2"/>
    <x v="2"/>
    <x v="0"/>
    <x v="0"/>
    <x v="0"/>
    <x v="0"/>
    <x v="0"/>
    <x v="0"/>
    <x v="2"/>
    <s v="OBC"/>
    <x v="17"/>
    <s v="caste is vannar ."/>
    <s v="Correctly Done"/>
    <s v="-"/>
    <s v="-"/>
    <s v="0.1.12 (60)"/>
    <x v="1"/>
    <x v="0"/>
    <x v="2"/>
    <n v="1.047034764826176"/>
    <n v="1.0308724832214764"/>
    <n v="1.28"/>
    <n v="0.73680082449963535"/>
    <n v="0.14422535211267606"/>
    <n v="0.94310505535953326"/>
    <n v="0.10626535835036995"/>
    <n v="78.542561300000003"/>
  </r>
  <r>
    <s v="AS7IipaaIcPZDtBmjdGS"/>
    <s v="2025-08-05 14:57:05.393546"/>
    <x v="3"/>
    <s v="(10.6030238, 78.5437806)"/>
    <s v="JG3V+5F7,MGR nagar,Viralimalai,621316,Tamil Nadu,India."/>
    <s v="https://firebasestorage.googleapis.com/v0/b/mindbrink-survey-production.appspot.com/o/audioFiles%2FAtznECuQc6klLPsRR6u2%2Fio3eMuqyU5eWdOSV7NnjRG3eOnc2%2F2025-08-05%2014%3A56%3A59.939727.m4a?alt=media&amp;token=1e965568-b63e-4c25-853e-a4e7089f5f9e"/>
    <n v="281"/>
    <s v="false"/>
    <x v="4"/>
    <s v="+919790903597"/>
    <x v="0"/>
    <s v="VIRALIMALAI"/>
    <x v="4"/>
    <s v="parhumavathi"/>
    <x v="1"/>
    <n v="8610171741"/>
    <x v="0"/>
    <s v="இல்லத்தரசி/ Housewife"/>
    <s v="10,000 - 25,000"/>
    <x v="0"/>
    <x v="0"/>
    <x v="0"/>
    <x v="2"/>
    <s v="அதிமுக / AIADMK"/>
    <x v="3"/>
    <x v="1"/>
    <x v="0"/>
    <x v="0"/>
    <x v="0"/>
    <x v="1"/>
    <x v="1"/>
    <x v="7"/>
    <x v="4"/>
    <s v="BC"/>
    <x v="1"/>
    <s v="name is padmavathi. caste name is agamudaiyar."/>
    <s v="Correctly Done"/>
    <s v="-"/>
    <s v="-"/>
    <s v="0.1.12 (60)"/>
    <x v="1"/>
    <x v="0"/>
    <x v="1"/>
    <n v="1.047034764826176"/>
    <n v="1.0951871657754011"/>
    <n v="1.107027027027027"/>
    <n v="0.73680082449963535"/>
    <n v="1.3479183673469388"/>
    <n v="0.81565842625689366"/>
    <n v="0.99314736441942686"/>
    <n v="78.543780600000005"/>
  </r>
  <r>
    <s v="64mJGR5BspezyTCcRB2L"/>
    <s v="2025-08-05 15:00:13.021411"/>
    <x v="3"/>
    <s v="(10.6030158, 78.543774)"/>
    <s v="JG3V+5F7,MGR nagar,Viralimalai,621316,Tamil Nadu,India."/>
    <s v="https://firebasestorage.googleapis.com/v0/b/mindbrink-survey-production.appspot.com/o/audioFiles%2FAtznECuQc6klLPsRR6u2%2Fi7rHaGVsQtUuH9WIbNPBcYow6HH3%2F2025-08-05%2014%3A59%3A52.937397.m4a?alt=media&amp;token=250a704f-d4e8-4841-b623-2c3d95216860"/>
    <n v="463"/>
    <s v="false"/>
    <x v="5"/>
    <s v="+917395821468"/>
    <x v="0"/>
    <s v="VIRALIMALAI"/>
    <x v="4"/>
    <s v="Subulaksmi"/>
    <x v="1"/>
    <n v="9943024278"/>
    <x v="3"/>
    <s v="இல்லத்தரசி/ Housewife"/>
    <s v="10,000க்கும் குறைவானது/Less than 10,000"/>
    <x v="0"/>
    <x v="0"/>
    <x v="0"/>
    <x v="0"/>
    <s v="அதிமுக / AIADMK"/>
    <x v="2"/>
    <x v="2"/>
    <x v="0"/>
    <x v="0"/>
    <x v="0"/>
    <x v="0"/>
    <x v="0"/>
    <x v="7"/>
    <x v="4"/>
    <s v="BC"/>
    <x v="14"/>
    <n v="0"/>
    <s v="Correctly Done"/>
    <s v="-"/>
    <s v="-"/>
    <s v="0.1.12 (60)"/>
    <x v="1"/>
    <x v="0"/>
    <x v="8"/>
    <n v="1.047034764826176"/>
    <n v="1.0308724832214764"/>
    <n v="1.28"/>
    <n v="0.73680082449963535"/>
    <n v="1.0666666666666667"/>
    <n v="0.94310505535953326"/>
    <n v="0.78592087946627776"/>
    <n v="78.543773999999999"/>
  </r>
  <r>
    <s v="l5xe8pvyLMiOhGUzY21r"/>
    <s v="2025-08-05 15:12:38.670846"/>
    <x v="3"/>
    <s v="(10.604872, 78.5443034)"/>
    <s v="JG3V+XJ8,,Viralimalai,621316,Tamil Nadu,India."/>
    <s v="https://firebasestorage.googleapis.com/v0/b/mindbrink-survey-production.appspot.com/o/audioFiles%2FAtznECuQc6klLPsRR6u2%2Fio3eMuqyU5eWdOSV7NnjRG3eOnc2%2F2025-08-05%2015%3A12%3A24.391050.m4a?alt=media&amp;token=112a84dd-98f5-4fbe-b3e7-ffd74720546b"/>
    <n v="190"/>
    <s v="false"/>
    <x v="4"/>
    <s v="+919790903597"/>
    <x v="0"/>
    <s v="VIRALIMALAI"/>
    <x v="4"/>
    <s v="valisamy"/>
    <x v="0"/>
    <n v="9940929797"/>
    <x v="2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0"/>
    <x v="1"/>
    <x v="3"/>
    <x v="2"/>
    <x v="1"/>
    <x v="0"/>
    <x v="0"/>
    <x v="4"/>
    <s v="OBC"/>
    <x v="24"/>
    <s v="caste is mbc mudhaliyar."/>
    <s v="Correctly Done"/>
    <s v="-"/>
    <s v="-"/>
    <s v="0.1.12 (60)"/>
    <x v="1"/>
    <x v="0"/>
    <x v="2"/>
    <n v="0.95700934579439256"/>
    <n v="0.8797250859106529"/>
    <n v="0.79503105590062106"/>
    <n v="0.73680082449963535"/>
    <n v="0.14422535211267606"/>
    <n v="0.58577953749039324"/>
    <n v="0.10626535835036995"/>
    <n v="78.544303400000004"/>
  </r>
  <r>
    <s v="pFoXGeuKlVCtP2a6LvZE"/>
    <s v="2025-08-05 15:17:40.072024"/>
    <x v="3"/>
    <s v="(10.6048216, 78.5447544)"/>
    <s v="JG3W+Q2P,,Viralimalai,621316,Tamil Nadu,India."/>
    <s v="https://firebasestorage.googleapis.com/v0/b/mindbrink-survey-production.appspot.com/o/audioFiles%2FAtznECuQc6klLPsRR6u2%2Fi7rHaGVsQtUuH9WIbNPBcYow6HH3%2F2025-08-05%2015%3A17%3A35.658735.m4a?alt=media&amp;token=7494b93c-d24d-4a3c-9df9-59cf87033608"/>
    <n v="403"/>
    <s v="false"/>
    <x v="5"/>
    <s v="+917395821468"/>
    <x v="0"/>
    <s v="VIRALIMALAI"/>
    <x v="4"/>
    <s v="lalitha"/>
    <x v="1"/>
    <n v="9940830553"/>
    <x v="1"/>
    <s v="பணியாளர்/ Employee"/>
    <s v="10,000க்கும் குறைவானது/Less than 10,000"/>
    <x v="2"/>
    <x v="1"/>
    <x v="0"/>
    <x v="2"/>
    <s v="அதிமுக / AIADMK"/>
    <x v="3"/>
    <x v="3"/>
    <x v="0"/>
    <x v="0"/>
    <x v="0"/>
    <x v="0"/>
    <x v="1"/>
    <x v="0"/>
    <x v="2"/>
    <s v="SC"/>
    <x v="3"/>
    <n v="0"/>
    <s v="Correctly Done"/>
    <s v="-"/>
    <s v="-"/>
    <s v="0.1.12 (60)"/>
    <x v="1"/>
    <x v="0"/>
    <x v="3"/>
    <n v="1.047034764826176"/>
    <n v="0.97523809523809524"/>
    <n v="0.89824561403508774"/>
    <n v="0.73680082449963535"/>
    <n v="1.28"/>
    <n v="0.66182810902423383"/>
    <n v="0.94310505535953326"/>
    <n v="78.544754400000002"/>
  </r>
  <r>
    <s v="xtQlbm8b8DVsbiPzcC9s"/>
    <s v="2025-08-05 15:24:42.436387"/>
    <x v="3"/>
    <s v="(10.6047037, 78.5452031)"/>
    <s v="466/1,,Viralimalai,621316,Tamil Nadu,India."/>
    <s v="https://firebasestorage.googleapis.com/v0/b/mindbrink-survey-production.appspot.com/o/audioFiles%2FAtznECuQc6klLPsRR6u2%2Fi7rHaGVsQtUuH9WIbNPBcYow6HH3%2F2025-08-05%2015%3A24%3A38.315851.m4a?alt=media&amp;token=d3757930-66e5-4e92-9323-e726417a3642"/>
    <n v="332"/>
    <s v="false"/>
    <x v="5"/>
    <s v="+917395821468"/>
    <x v="0"/>
    <s v="VIRALIMALAI"/>
    <x v="4"/>
    <s v="Annitha"/>
    <x v="1"/>
    <n v="9750718323"/>
    <x v="0"/>
    <s v="இல்லத்தரசி/ Housewife"/>
    <s v="10,000க்கும் குறைவானது/Less than 10,000"/>
    <x v="1"/>
    <x v="2"/>
    <x v="2"/>
    <x v="2"/>
    <s v="அதிமுக / AIADMK"/>
    <x v="3"/>
    <x v="3"/>
    <x v="1"/>
    <x v="2"/>
    <x v="1"/>
    <x v="0"/>
    <x v="0"/>
    <x v="0"/>
    <x v="4"/>
    <s v="OBC"/>
    <x v="25"/>
    <s v="caste name is mbc andipandaram."/>
    <s v="Correctly Done"/>
    <s v="-"/>
    <s v="-"/>
    <s v="0.1.12 (60)"/>
    <x v="1"/>
    <x v="0"/>
    <x v="2"/>
    <n v="1.047034764826176"/>
    <n v="1.0951871657754011"/>
    <n v="1.107027027027027"/>
    <n v="1"/>
    <n v="0.14422535211267606"/>
    <n v="1.107027027027027"/>
    <n v="0.14422535211267606"/>
    <n v="78.545203099999995"/>
  </r>
  <r>
    <s v="pVb0RJ6niBmAkFQobviB"/>
    <s v="2025-08-05 15:25:22.599002"/>
    <x v="3"/>
    <s v="(10.6046967, 78.5452032)"/>
    <s v="466/1,,Viralimalai,621316,Tamil Nadu,India."/>
    <s v="https://firebasestorage.googleapis.com/v0/b/mindbrink-survey-production.appspot.com/o/audioFiles%2FAtznECuQc6klLPsRR6u2%2Fio3eMuqyU5eWdOSV7NnjRG3eOnc2%2F2025-08-05%2015%3A25%3A03.564788.m4a?alt=media&amp;token=78aa4a86-2550-438b-9b18-ee7b9b12f19a"/>
    <n v="412"/>
    <s v="false"/>
    <x v="4"/>
    <s v="+919790903597"/>
    <x v="0"/>
    <s v="VIRALIMALAI"/>
    <x v="4"/>
    <s v="srlram"/>
    <x v="0"/>
    <n v="9500407892"/>
    <x v="0"/>
    <s v="பணியாளர்/ Employee"/>
    <s v="10,000 - 25,000"/>
    <x v="0"/>
    <x v="0"/>
    <x v="0"/>
    <x v="0"/>
    <s v="திமுக / DMK"/>
    <x v="0"/>
    <x v="0"/>
    <x v="1"/>
    <x v="3"/>
    <x v="1"/>
    <x v="2"/>
    <x v="0"/>
    <x v="0"/>
    <x v="0"/>
    <s v="BC"/>
    <x v="2"/>
    <s v="name is sriram."/>
    <s v="Correctly Done"/>
    <s v="-"/>
    <s v="-"/>
    <s v="0.1.12 (60)"/>
    <x v="1"/>
    <x v="0"/>
    <x v="2"/>
    <n v="0.95700934579439256"/>
    <n v="1.0951871657754011"/>
    <n v="1.0835978835978837"/>
    <n v="0.73680082449963535"/>
    <n v="0.14422535211267606"/>
    <n v="0.79839581406098059"/>
    <n v="0.10626535835036995"/>
    <n v="78.545203200000003"/>
  </r>
  <r>
    <s v="lMEPsn6ZckCEezHF3jpd"/>
    <s v="2025-08-05 15:31:52.466833"/>
    <x v="3"/>
    <s v="(10.6047042, 78.5452008)"/>
    <s v="466/1,,Viralimalai,621316,Tamil Nadu,India."/>
    <s v="https://firebasestorage.googleapis.com/v0/b/mindbrink-survey-production.appspot.com/o/audioFiles%2FAtznECuQc6klLPsRR6u2%2Fi7rHaGVsQtUuH9WIbNPBcYow6HH3%2F2025-08-05%2015%3A31%3A48.220827.m4a?alt=media&amp;token=4fdbe8c4-da8c-416b-a3d8-808063282f72"/>
    <n v="322"/>
    <s v="false"/>
    <x v="5"/>
    <s v="+917395821468"/>
    <x v="0"/>
    <s v="VIRALIMALAI"/>
    <x v="4"/>
    <s v="mehandhiran"/>
    <x v="0"/>
    <n v="9943962714"/>
    <x v="2"/>
    <s v="பணியாளர்/ Employee"/>
    <s v="10,000 - 25,000"/>
    <x v="2"/>
    <x v="1"/>
    <x v="1"/>
    <x v="6"/>
    <s v="அதிமுக / AIADMK"/>
    <x v="2"/>
    <x v="3"/>
    <x v="0"/>
    <x v="0"/>
    <x v="0"/>
    <x v="1"/>
    <x v="0"/>
    <x v="0"/>
    <x v="1"/>
    <s v="OBC"/>
    <x v="2"/>
    <s v="caste is mbc vanniyar."/>
    <s v="Correctly Done"/>
    <s v="-"/>
    <s v="-"/>
    <s v="0.1.12 (60)"/>
    <x v="1"/>
    <x v="0"/>
    <x v="2"/>
    <n v="0.95700934579439256"/>
    <n v="0.8797250859106529"/>
    <n v="0.79503105590062106"/>
    <n v="1.3119425242027003"/>
    <n v="0.14422535211267606"/>
    <n v="1.043035050297799"/>
    <n v="0.1892153725047275"/>
    <n v="78.545200800000003"/>
  </r>
  <r>
    <s v="32DvtINUr4y5mBf66WWx"/>
    <s v="2025-08-05 15:32:13.681343"/>
    <x v="3"/>
    <s v="(10.6046372, 78.5453962)"/>
    <s v="466/1,,Viralimalai,621316,Tamil Nadu,India."/>
    <s v="https://firebasestorage.googleapis.com/v0/b/mindbrink-survey-production.appspot.com/o/audioFiles%2FAtznECuQc6klLPsRR6u2%2Fio3eMuqyU5eWdOSV7NnjRG3eOnc2%2F2025-08-05%2015%3A32%3A01.346274.m4a?alt=media&amp;token=6e777976-0c9d-4c7d-b77a-49a48552ff90"/>
    <n v="317"/>
    <s v="false"/>
    <x v="4"/>
    <s v="+919790903597"/>
    <x v="0"/>
    <s v="VIRALIMALAI"/>
    <x v="4"/>
    <s v="meena"/>
    <x v="1"/>
    <n v="8870566179"/>
    <x v="0"/>
    <s v="இல்லத்தரசி/ Housewife"/>
    <s v="10,000 - 25,000"/>
    <x v="0"/>
    <x v="0"/>
    <x v="0"/>
    <x v="5"/>
    <s v="பிற கட்சிகள் / Others"/>
    <x v="1"/>
    <x v="0"/>
    <x v="1"/>
    <x v="2"/>
    <x v="2"/>
    <x v="0"/>
    <x v="0"/>
    <x v="2"/>
    <x v="0"/>
    <s v="BC"/>
    <x v="7"/>
    <n v="0"/>
    <s v="Correctly Done"/>
    <s v="-"/>
    <s v="-"/>
    <s v="0.1.12 (60)"/>
    <x v="1"/>
    <x v="0"/>
    <x v="6"/>
    <n v="1.047034764826176"/>
    <n v="1.0951871657754011"/>
    <n v="1.107027027027027"/>
    <n v="0.73680082449963535"/>
    <n v="1.2358620689655173"/>
    <n v="0.81565842625689366"/>
    <n v="0.91058419138161839"/>
    <n v="78.545396199999999"/>
  </r>
  <r>
    <s v="9600FbeJudIgZTjsTyqI"/>
    <s v="2025-08-05 15:43:49.614530"/>
    <x v="3"/>
    <s v="(10.6049433, 78.5453283)"/>
    <s v="466/1,,Viralimalai,621316,Tamil Nadu,India."/>
    <s v="https://firebasestorage.googleapis.com/v0/b/mindbrink-survey-production.appspot.com/o/audioFiles%2FAtznECuQc6klLPsRR6u2%2Fio3eMuqyU5eWdOSV7NnjRG3eOnc2%2F2025-08-05%2015%3A43%3A33.620797.m4a?alt=media&amp;token=53b67a3f-427e-4507-b72c-689dd1041fc0"/>
    <n v="273"/>
    <s v="false"/>
    <x v="4"/>
    <s v="+919790903597"/>
    <x v="0"/>
    <s v="VIRALIMALAI"/>
    <x v="4"/>
    <s v="murkessan"/>
    <x v="0"/>
    <n v="9698282552"/>
    <x v="2"/>
    <s v="கூலி தொழில்/ Daily Wage"/>
    <s v="10,000 - 25,000"/>
    <x v="0"/>
    <x v="0"/>
    <x v="0"/>
    <x v="0"/>
    <s v="திமுக / DMK"/>
    <x v="0"/>
    <x v="0"/>
    <x v="0"/>
    <x v="0"/>
    <x v="0"/>
    <x v="1"/>
    <x v="0"/>
    <x v="0"/>
    <x v="4"/>
    <s v="BC"/>
    <x v="24"/>
    <s v="caste is mudhaliyar."/>
    <s v="Correctly Done"/>
    <s v="-"/>
    <s v="-"/>
    <s v="0.1.12 (60)"/>
    <x v="1"/>
    <x v="0"/>
    <x v="2"/>
    <n v="0.95700934579439256"/>
    <n v="0.8797250859106529"/>
    <n v="0.79503105590062106"/>
    <n v="0.73680082449963535"/>
    <n v="0.14422535211267606"/>
    <n v="0.58577953749039324"/>
    <n v="0.10626535835036995"/>
    <n v="78.545328299999994"/>
  </r>
  <r>
    <s v="UDR4B4Kc62GTsQeI1Lzs"/>
    <s v="2025-08-05 15:46:22.574115"/>
    <x v="3"/>
    <s v="(10.6047814, 78.5448676)"/>
    <s v="JG3W+Q2P,,Viralimalai,621316,Tamil Nadu,India."/>
    <s v="https://firebasestorage.googleapis.com/v0/b/mindbrink-survey-production.appspot.com/o/audioFiles%2FAtznECuQc6klLPsRR6u2%2Fi7rHaGVsQtUuH9WIbNPBcYow6HH3%2F2025-08-05%2015%3A46%3A17.541480.m4a?alt=media&amp;token=fe1631e6-8124-4664-9760-f2da88e897ba"/>
    <n v="362"/>
    <s v="false"/>
    <x v="5"/>
    <s v="+917395821468"/>
    <x v="0"/>
    <s v="VIRALIMALAI"/>
    <x v="4"/>
    <s v="Kannimuzli"/>
    <x v="1"/>
    <n v="9025142428"/>
    <x v="2"/>
    <s v="சொந்த தொழில் / சுயதொழில் செய்பவர்/ Self Employed/Business"/>
    <s v="10,000க்கும் குறைவானது/Less than 10,000"/>
    <x v="0"/>
    <x v="0"/>
    <x v="0"/>
    <x v="0"/>
    <s v="திமுக / DMK"/>
    <x v="0"/>
    <x v="0"/>
    <x v="0"/>
    <x v="0"/>
    <x v="0"/>
    <x v="1"/>
    <x v="0"/>
    <x v="7"/>
    <x v="0"/>
    <s v="OBC"/>
    <x v="24"/>
    <s v="name is kanimozhi. caste name is mbc  mudhaliyar."/>
    <s v="Correctly Done"/>
    <s v="-"/>
    <s v="-"/>
    <s v="0.1.12 (60)"/>
    <x v="1"/>
    <x v="0"/>
    <x v="2"/>
    <n v="1.047034764826176"/>
    <n v="0.8797250859106529"/>
    <n v="0.98461538461538467"/>
    <n v="0.73680082449963535"/>
    <n v="0.14422535211267606"/>
    <n v="0.72546542719964102"/>
    <n v="0.10626535835036995"/>
    <n v="78.544867600000003"/>
  </r>
  <r>
    <s v="amhzyZivRe0weH6hGCqJ"/>
    <s v="2025-08-05 15:54:40.198111"/>
    <x v="3"/>
    <s v="(10.60486, 78.5442168)"/>
    <s v="JG3V+XJ8,,Viralimalai,621316,Tamil Nadu,India."/>
    <s v="https://firebasestorage.googleapis.com/v0/b/mindbrink-survey-production.appspot.com/o/audioFiles%2FAtznECuQc6klLPsRR6u2%2Fio3eMuqyU5eWdOSV7NnjRG3eOnc2%2F2025-08-05%2015%3A54%3A25.988096.m4a?alt=media&amp;token=2eca2863-07a3-4857-b71c-1b08e5b240e5"/>
    <n v="330"/>
    <s v="false"/>
    <x v="4"/>
    <s v="+919790903597"/>
    <x v="0"/>
    <s v="VIRALIMALAI"/>
    <x v="4"/>
    <s v="paramaeswari"/>
    <x v="1"/>
    <n v="8610038773"/>
    <x v="3"/>
    <s v="இல்லத்தரசி/ Housewife"/>
    <s v="10,000 - 25,000"/>
    <x v="2"/>
    <x v="1"/>
    <x v="1"/>
    <x v="2"/>
    <s v="அதிமுக / AIADMK"/>
    <x v="3"/>
    <x v="1"/>
    <x v="1"/>
    <x v="2"/>
    <x v="2"/>
    <x v="2"/>
    <x v="0"/>
    <x v="2"/>
    <x v="0"/>
    <s v="BC"/>
    <x v="7"/>
    <n v="0"/>
    <s v="Correctly Done"/>
    <s v="-"/>
    <s v="-"/>
    <s v="0.1.12 (60)"/>
    <x v="1"/>
    <x v="0"/>
    <x v="6"/>
    <n v="1.047034764826176"/>
    <n v="1.0308724832214764"/>
    <n v="1.28"/>
    <n v="1.3119425242027003"/>
    <n v="1.2358620689655173"/>
    <n v="1.6792864309794564"/>
    <n v="1.6213800023249925"/>
    <n v="78.544216800000001"/>
  </r>
  <r>
    <s v="2VMiZWu1Qy6wdpmt7QXv"/>
    <s v="2025-08-05 15:54:46.689643"/>
    <x v="3"/>
    <s v="(10.6042188, 78.5467422)"/>
    <s v="1/60,,Meppudakkudi,621316,Tamil Nadu,India."/>
    <s v="https://firebasestorage.googleapis.com/v0/b/mindbrink-survey-production.appspot.com/o/audioFiles%2FAtznECuQc6klLPsRR6u2%2Fi7rHaGVsQtUuH9WIbNPBcYow6HH3%2F2025-08-05%2015%3A54%3A42.313762.m4a?alt=media&amp;token=4ab2d764-8716-44f3-92ed-3514922a8f81"/>
    <n v="363"/>
    <s v="false"/>
    <x v="5"/>
    <s v="+917395821468"/>
    <x v="0"/>
    <s v="VIRALIMALAI"/>
    <x v="4"/>
    <s v="Thenmozhi"/>
    <x v="1"/>
    <n v="8098674839"/>
    <x v="1"/>
    <s v="சொந்த தொழில் / சுயதொழில் செய்பவர்/ Self Employed/Business"/>
    <s v="10,000க்கும் குறைவானது/Less than 10,000"/>
    <x v="2"/>
    <x v="1"/>
    <x v="0"/>
    <x v="5"/>
    <s v="பிற கட்சிகள் / Others"/>
    <x v="2"/>
    <x v="1"/>
    <x v="0"/>
    <x v="0"/>
    <x v="1"/>
    <x v="2"/>
    <x v="0"/>
    <x v="0"/>
    <x v="4"/>
    <s v="BC"/>
    <x v="0"/>
    <n v="0"/>
    <s v="Correctly Done"/>
    <s v="-"/>
    <s v="-"/>
    <s v="0.1.12 (60)"/>
    <x v="1"/>
    <x v="0"/>
    <x v="0"/>
    <n v="1.047034764826176"/>
    <n v="0.97523809523809524"/>
    <n v="0.89824561403508774"/>
    <n v="0.73680082449963535"/>
    <n v="1.0593103448275862"/>
    <n v="0.66182810902423383"/>
    <n v="0.78050073546995857"/>
    <n v="78.546742199999997"/>
  </r>
  <r>
    <s v="hJc2ktW59fpQz9CTO5Ui"/>
    <s v="2025-08-06 11:49:56.538864"/>
    <x v="4"/>
    <s v="(10.5999313, 78.5451884)"/>
    <s v="1029-6,,Viralimalai,621316,Tamil Nadu,India."/>
    <s v="https://firebasestorage.googleapis.com/v0/b/mindbrink-survey-production.appspot.com/o/audioFiles%2FAtznECuQc6klLPsRR6u2%2Fio3eMuqyU5eWdOSV7NnjRG3eOnc2%2F2025-08-06%2011%3A49%3A48.969869.m4a?alt=media&amp;token=26b7f887-d8a4-4d5a-b31c-4c2c0c7dcd53"/>
    <n v="282"/>
    <s v="false"/>
    <x v="4"/>
    <s v="+919790903597"/>
    <x v="0"/>
    <s v="VIRALIMALAI"/>
    <x v="4"/>
    <s v="ankaikani"/>
    <x v="1"/>
    <n v="6381103644"/>
    <x v="2"/>
    <s v="இல்லத்தரசி/ Housewife"/>
    <s v="10,000 - 25,000"/>
    <x v="2"/>
    <x v="2"/>
    <x v="0"/>
    <x v="0"/>
    <s v="அதிமுக / AIADMK"/>
    <x v="2"/>
    <x v="1"/>
    <x v="1"/>
    <x v="3"/>
    <x v="0"/>
    <x v="1"/>
    <x v="0"/>
    <x v="7"/>
    <x v="4"/>
    <s v="BC"/>
    <x v="26"/>
    <s v="she said her caste as chettiyar but didnt mentioned here"/>
    <s v="Correctly Done"/>
    <s v="-"/>
    <s v="-"/>
    <s v="0.1.12 (60)"/>
    <x v="1"/>
    <x v="0"/>
    <x v="2"/>
    <n v="1.047034764826176"/>
    <n v="0.8797250859106529"/>
    <n v="0.98461538461538467"/>
    <n v="0.73680082449963535"/>
    <n v="0.14422535211267606"/>
    <n v="0.72546542719964102"/>
    <n v="0.10626535835036995"/>
    <n v="78.545188400000001"/>
  </r>
  <r>
    <s v="6u6HobaaEE3OcRLkiB00"/>
    <s v="2025-08-06 11:55:32.570330"/>
    <x v="4"/>
    <s v="(10.6040928, 78.5453617)"/>
    <s v="JG3W+J45,,Viralimalai,621316,Tamil Nadu,India."/>
    <s v="https://firebasestorage.googleapis.com/v0/b/mindbrink-survey-production.appspot.com/o/audioFiles%2FAtznECuQc6klLPsRR6u2%2FnV4IA56gMWWp4NfG0H1PGfyqfM92%2F2025-08-06%2011%3A55%3A18.966182.m4a?alt=media&amp;token=e6154b4a-1ea5-441a-9bb1-11ebb2975138"/>
    <n v="306"/>
    <s v="false"/>
    <x v="0"/>
    <s v="+918940041476"/>
    <x v="0"/>
    <s v="VIRALIMALAI"/>
    <x v="4"/>
    <s v="saravanan"/>
    <x v="0"/>
    <n v="9965898412"/>
    <x v="1"/>
    <s v="விவசாயி/ Farmer"/>
    <s v="10,000 - 25,000"/>
    <x v="2"/>
    <x v="1"/>
    <x v="1"/>
    <x v="1"/>
    <s v="நாம் தமிழர் கட்சி / NTK"/>
    <x v="8"/>
    <x v="3"/>
    <x v="0"/>
    <x v="0"/>
    <x v="1"/>
    <x v="1"/>
    <x v="0"/>
    <x v="2"/>
    <x v="4"/>
    <s v="OBC"/>
    <x v="0"/>
    <n v="0"/>
    <s v="Taking From Friends And Family"/>
    <s v="-"/>
    <s v="-"/>
    <s v="0.1.12 (60)"/>
    <x v="0"/>
    <x v="0"/>
    <x v="0"/>
    <n v="0.95700934579439256"/>
    <n v="0.97523809523809524"/>
    <n v="1.0666666666666667"/>
    <n v="1.3119425242027003"/>
    <n v="1.0593103448275862"/>
    <n v="1.399405359149547"/>
    <n v="1.3897542877071363"/>
    <n v="78.545361700000001"/>
  </r>
  <r>
    <s v="aOX4PETPA59HfyOjYPxz"/>
    <s v="2025-08-06 11:58:37.996951"/>
    <x v="4"/>
    <s v="(10.5997066, 78.5463872)"/>
    <s v="HGXW+RPH,,Viralimalai,621316,Tamil Nadu,India."/>
    <s v="https://firebasestorage.googleapis.com/v0/b/mindbrink-survey-production.appspot.com/o/audioFiles%2FAtznECuQc6klLPsRR6u2%2Fi7rHaGVsQtUuH9WIbNPBcYow6HH3%2F2025-08-06%2011%3A58%3A32.429442.m4a?alt=media&amp;token=16ce171d-13c6-47b1-8d97-2d9a0f87c7c4"/>
    <n v="578"/>
    <s v="false"/>
    <x v="5"/>
    <s v="+917395821468"/>
    <x v="0"/>
    <s v="VIRALIMALAI"/>
    <x v="4"/>
    <s v="Bakiyam"/>
    <x v="1"/>
    <n v="9443120818"/>
    <x v="2"/>
    <s v="இல்லத்தரசி/ Housewife"/>
    <s v="10,000 - 25,000"/>
    <x v="0"/>
    <x v="0"/>
    <x v="0"/>
    <x v="0"/>
    <s v="திமுக / DMK"/>
    <x v="0"/>
    <x v="0"/>
    <x v="0"/>
    <x v="0"/>
    <x v="1"/>
    <x v="0"/>
    <x v="0"/>
    <x v="7"/>
    <x v="0"/>
    <s v="BC"/>
    <x v="26"/>
    <s v="she said her caste as chettiyar but didnt mentioned here"/>
    <s v="Correctly Done"/>
    <s v="-"/>
    <s v="-"/>
    <s v="0.1.12 (60)"/>
    <x v="1"/>
    <x v="0"/>
    <x v="2"/>
    <n v="1.047034764826176"/>
    <n v="0.8797250859106529"/>
    <n v="0.98461538461538467"/>
    <n v="0.73680082449963535"/>
    <n v="0.14422535211267606"/>
    <n v="0.72546542719964102"/>
    <n v="0.10626535835036995"/>
    <n v="78.546387199999998"/>
  </r>
  <r>
    <s v="ImECvkr8KiMlWwcDKqaw"/>
    <s v="2025-08-06 12:06:16.409748"/>
    <x v="4"/>
    <s v="(10.5991644, 78.5456715)"/>
    <s v="HGXW+R67,,Viralimalai,621316,Tamil Nadu,India."/>
    <s v="https://firebasestorage.googleapis.com/v0/b/mindbrink-survey-production.appspot.com/o/audioFiles%2FAtznECuQc6klLPsRR6u2%2Fio3eMuqyU5eWdOSV7NnjRG3eOnc2%2F2025-08-06%2012%3A06%3A05.898602.m4a?alt=media&amp;token=810c189e-59c9-4dc1-a739-0129754e86ae"/>
    <n v="281"/>
    <s v="false"/>
    <x v="4"/>
    <s v="+919790903597"/>
    <x v="0"/>
    <s v="VIRALIMALAI"/>
    <x v="4"/>
    <s v="vairamani"/>
    <x v="1"/>
    <n v="9789376790"/>
    <x v="0"/>
    <s v="இல்லத்தரசி/ Housewife"/>
    <s v="10,000 - 25,000"/>
    <x v="0"/>
    <x v="2"/>
    <x v="0"/>
    <x v="5"/>
    <s v="பிற கட்சிகள் / Others"/>
    <x v="1"/>
    <x v="0"/>
    <x v="1"/>
    <x v="2"/>
    <x v="0"/>
    <x v="0"/>
    <x v="0"/>
    <x v="7"/>
    <x v="5"/>
    <s v="BC"/>
    <x v="14"/>
    <n v="0"/>
    <s v="Correctly Done"/>
    <s v="-"/>
    <s v="-"/>
    <s v="0.1.12 (60)"/>
    <x v="1"/>
    <x v="0"/>
    <x v="8"/>
    <n v="1.047034764826176"/>
    <n v="1.0951871657754011"/>
    <n v="1.107027027027027"/>
    <n v="0.73680082449963535"/>
    <n v="1.0666666666666667"/>
    <n v="0.81565842625689366"/>
    <n v="0.78592087946627776"/>
    <n v="78.545671499999997"/>
  </r>
  <r>
    <s v="r90VRHmbLEkk8lnR2YqN"/>
    <s v="2025-08-06 12:08:51.928025"/>
    <x v="4"/>
    <s v="(10.5994685, 78.5454883)"/>
    <s v="HGXW+R67,,Viralimalai,621316,Tamil Nadu,India."/>
    <s v="https://firebasestorage.googleapis.com/v0/b/mindbrink-survey-production.appspot.com/o/audioFiles%2FAtznECuQc6klLPsRR6u2%2Fi7rHaGVsQtUuH9WIbNPBcYow6HH3%2F2025-08-06%2012%3A08%3A47.662075.m4a?alt=media&amp;token=32f23bd3-6a2d-452e-9d53-03aa1cdcace6"/>
    <n v="419"/>
    <s v="false"/>
    <x v="5"/>
    <s v="+917395821468"/>
    <x v="0"/>
    <s v="VIRALIMALAI"/>
    <x v="4"/>
    <s v="Bhuvaneshwar"/>
    <x v="1"/>
    <n v="9443951260"/>
    <x v="2"/>
    <s v="இல்லத்தரசி/ Housewife"/>
    <s v="10,000க்கும் குறைவானது/Less than 10,000"/>
    <x v="2"/>
    <x v="2"/>
    <x v="0"/>
    <x v="5"/>
    <s v="அதிமுக / AIADMK"/>
    <x v="2"/>
    <x v="3"/>
    <x v="0"/>
    <x v="0"/>
    <x v="0"/>
    <x v="1"/>
    <x v="0"/>
    <x v="5"/>
    <x v="2"/>
    <s v="BC"/>
    <x v="14"/>
    <n v="0"/>
    <s v="Correctly Done"/>
    <s v="-"/>
    <s v="-"/>
    <s v="0.1.12 (60)"/>
    <x v="1"/>
    <x v="0"/>
    <x v="8"/>
    <n v="1.047034764826176"/>
    <n v="0.8797250859106529"/>
    <n v="0.98461538461538467"/>
    <n v="0.73680082449963535"/>
    <n v="1.0666666666666667"/>
    <n v="0.72546542719964102"/>
    <n v="0.78592087946627776"/>
    <n v="78.545488300000002"/>
  </r>
  <r>
    <s v="ISGkjGQQAiSwjgwgFzJJ"/>
    <s v="2025-08-06 12:10:59.887962"/>
    <x v="4"/>
    <s v="(10.6039784, 78.5465294)"/>
    <s v="JG3W+JJG,,Viralimalai,621316,Tamil Nadu,India."/>
    <s v="https://firebasestorage.googleapis.com/v0/b/mindbrink-survey-production.appspot.com/o/audioFiles%2FAtznECuQc6klLPsRR6u2%2FnV4IA56gMWWp4NfG0H1PGfyqfM92%2F2025-08-06%2012%3A10%3A17.058857.m4a?alt=media&amp;token=30423c68-f620-4106-b1a5-0b02c96b19fd"/>
    <n v="462"/>
    <s v="false"/>
    <x v="0"/>
    <s v="+918940041476"/>
    <x v="0"/>
    <s v="VIRALIMALAI"/>
    <x v="4"/>
    <s v="ghanamani"/>
    <x v="1"/>
    <n v="8110072116"/>
    <x v="2"/>
    <s v="சொந்த தொழில் / சுயதொழில் செய்பவர்/ Self Employed/Business"/>
    <s v="10,000 - 25,000"/>
    <x v="0"/>
    <x v="1"/>
    <x v="0"/>
    <x v="0"/>
    <s v="அதிமுக / AIADMK"/>
    <x v="2"/>
    <x v="1"/>
    <x v="0"/>
    <x v="0"/>
    <x v="0"/>
    <x v="1"/>
    <x v="0"/>
    <x v="2"/>
    <x v="2"/>
    <s v="Christian"/>
    <x v="4"/>
    <n v="0"/>
    <s v="Correctly Done"/>
    <s v="-"/>
    <s v="-"/>
    <s v="0.1.12 (60)"/>
    <x v="1"/>
    <x v="0"/>
    <x v="4"/>
    <n v="1.047034764826176"/>
    <n v="0.8797250859106529"/>
    <n v="0.98461538461538467"/>
    <n v="0.73680082449963535"/>
    <n v="0.93090909090909091"/>
    <n v="0.72546542719964102"/>
    <n v="0.68589458571602413"/>
    <n v="78.546529399999997"/>
  </r>
  <r>
    <s v="JwygJTqItCUWfDUOpNcu"/>
    <s v="2025-08-06 12:20:40.337203"/>
    <x v="4"/>
    <s v="(10.5989495, 78.5446124)"/>
    <s v="HGXV+6Q3,,Viralimalai,621316,Tamil Nadu,India."/>
    <s v="https://firebasestorage.googleapis.com/v0/b/mindbrink-survey-production.appspot.com/o/audioFiles%2FAtznECuQc6klLPsRR6u2%2Fi7rHaGVsQtUuH9WIbNPBcYow6HH3%2F2025-08-06%2012%3A20%3A34.060553.m4a?alt=media&amp;token=34e78d8a-78fe-4a1e-ab39-e6554546fec6"/>
    <n v="409"/>
    <s v="false"/>
    <x v="5"/>
    <s v="+917395821468"/>
    <x v="0"/>
    <s v="VIRALIMALAI"/>
    <x v="4"/>
    <s v="Thvithammal"/>
    <x v="1"/>
    <n v="8220734630"/>
    <x v="3"/>
    <s v="இல்லத்தரசி/ Housewife"/>
    <s v="10,000க்கும் குறைவானது/Less than 10,000"/>
    <x v="0"/>
    <x v="0"/>
    <x v="0"/>
    <x v="0"/>
    <s v="திமுக / DMK"/>
    <x v="0"/>
    <x v="0"/>
    <x v="0"/>
    <x v="0"/>
    <x v="1"/>
    <x v="1"/>
    <x v="3"/>
    <x v="0"/>
    <x v="0"/>
    <s v="Christian"/>
    <x v="4"/>
    <s v="she said chirstian doest have caste"/>
    <s v="Correctly Done"/>
    <s v="-"/>
    <s v="-"/>
    <s v="0.1.12 (60)"/>
    <x v="1"/>
    <x v="0"/>
    <x v="4"/>
    <n v="1.047034764826176"/>
    <n v="1.0308724832214764"/>
    <n v="1.28"/>
    <n v="0.73680082449963535"/>
    <n v="0.93090909090909091"/>
    <n v="0.94310505535953326"/>
    <n v="0.68589458571602413"/>
    <n v="78.544612400000005"/>
  </r>
  <r>
    <s v="QUtGvhs7YPSQSFoUJEbs"/>
    <s v="2025-08-06 12:21:04.857635"/>
    <x v="4"/>
    <s v="(10.6043058, 78.5463261)"/>
    <s v="JG3W+JG5,,Viralimalai,621316,Tamil Nadu,India."/>
    <s v="https://firebasestorage.googleapis.com/v0/b/mindbrink-survey-production.appspot.com/o/audioFiles%2FAtznECuQc6klLPsRR6u2%2FnV4IA56gMWWp4NfG0H1PGfyqfM92%2F2025-08-06%2012%3A20%3A55.929079.m4a?alt=media&amp;token=5f205a61-6a1e-467c-95ca-9122d47a0249"/>
    <n v="292"/>
    <s v="false"/>
    <x v="0"/>
    <s v="+918940041476"/>
    <x v="0"/>
    <s v="VIRALIMALAI"/>
    <x v="4"/>
    <s v="sundar"/>
    <x v="0"/>
    <n v="8610556047"/>
    <x v="0"/>
    <s v="கூலி தொழில்/ Daily Wage"/>
    <s v="10,000 - 25,000"/>
    <x v="0"/>
    <x v="1"/>
    <x v="1"/>
    <x v="1"/>
    <s v="அதிமுக / AIADMK"/>
    <x v="2"/>
    <x v="1"/>
    <x v="1"/>
    <x v="1"/>
    <x v="2"/>
    <x v="0"/>
    <x v="0"/>
    <x v="2"/>
    <x v="1"/>
    <s v="OBC"/>
    <x v="0"/>
    <s v="he didnt ask the caste category"/>
    <s v="Correctly Done"/>
    <s v="-"/>
    <s v="-"/>
    <s v="0.1.12 (60)"/>
    <x v="1"/>
    <x v="0"/>
    <x v="0"/>
    <n v="0.95700934579439256"/>
    <n v="1.0951871657754011"/>
    <n v="1.0835978835978837"/>
    <n v="1.3119425242027003"/>
    <n v="1.0593103448275862"/>
    <n v="1.4216181426281114"/>
    <n v="1.3897542877071363"/>
    <n v="78.546326100000002"/>
  </r>
  <r>
    <s v="2hucpVtAgzseomqCsHKF"/>
    <s v="2025-08-06 12:27:07.933378"/>
    <x v="4"/>
    <s v="(10.5988017, 78.5457317)"/>
    <s v="1037,,Viralimalai,621316,Tamil Nadu,India."/>
    <s v="https://firebasestorage.googleapis.com/v0/b/mindbrink-survey-production.appspot.com/o/audioFiles%2FAtznECuQc6klLPsRR6u2%2Fio3eMuqyU5eWdOSV7NnjRG3eOnc2%2F2025-08-06%2012%3A26%3A58.735746.m4a?alt=media&amp;token=46523d50-a216-4b02-b62c-a379effed44d"/>
    <n v="295"/>
    <s v="false"/>
    <x v="4"/>
    <s v="+919790903597"/>
    <x v="0"/>
    <s v="VIRALIMALAI"/>
    <x v="4"/>
    <s v="sarniya"/>
    <x v="1"/>
    <n v="9626166282"/>
    <x v="0"/>
    <s v="இல்லத்தரசி/ Housewife"/>
    <s v="10,000 - 25,000"/>
    <x v="0"/>
    <x v="0"/>
    <x v="0"/>
    <x v="0"/>
    <s v="திமுக / DMK"/>
    <x v="0"/>
    <x v="0"/>
    <x v="1"/>
    <x v="2"/>
    <x v="1"/>
    <x v="0"/>
    <x v="0"/>
    <x v="7"/>
    <x v="0"/>
    <s v="SC"/>
    <x v="5"/>
    <n v="0"/>
    <s v="Correctly Done"/>
    <s v="-"/>
    <s v="-"/>
    <s v="0.1.12 (60)"/>
    <x v="1"/>
    <x v="0"/>
    <x v="5"/>
    <n v="1.047034764826176"/>
    <n v="1.0951871657754011"/>
    <n v="1.107027027027027"/>
    <n v="0.73680082449963535"/>
    <n v="0.99902439024390244"/>
    <n v="0.81565842625689366"/>
    <n v="0.73608199442695277"/>
    <n v="78.545731700000005"/>
  </r>
  <r>
    <s v="m1YQJ8ewNQf7kYhg4HMl"/>
    <s v="2025-08-06 12:31:44.497020"/>
    <x v="4"/>
    <s v="(10.5982703, 78.5449674)"/>
    <s v="Viralimalai Theppakulam Park,,Viralimalai,621316,Tamil Nadu,India."/>
    <s v="https://firebasestorage.googleapis.com/v0/b/mindbrink-survey-production.appspot.com/o/audioFiles%2FAtznECuQc6klLPsRR6u2%2Fi7rHaGVsQtUuH9WIbNPBcYow6HH3%2F2025-08-06%2012%3A31%3A39.858917.m4a?alt=media&amp;token=af7678e6-e447-4df1-9c9e-9c469d18dfe9"/>
    <n v="309"/>
    <s v="false"/>
    <x v="5"/>
    <s v="+917395821468"/>
    <x v="0"/>
    <s v="VIRALIMALAI"/>
    <x v="4"/>
    <s v="maruthamuthu"/>
    <x v="0"/>
    <n v="9626830666"/>
    <x v="2"/>
    <s v="கூலி தொழில்/ Daily Wage"/>
    <s v="10,000க்கும் குறைவானது/Less than 10,000"/>
    <x v="0"/>
    <x v="0"/>
    <x v="0"/>
    <x v="0"/>
    <s v="இந்திய தேசிய காங்கிரஸ் / INC"/>
    <x v="5"/>
    <x v="1"/>
    <x v="0"/>
    <x v="0"/>
    <x v="1"/>
    <x v="0"/>
    <x v="0"/>
    <x v="7"/>
    <x v="2"/>
    <s v="OBC"/>
    <x v="7"/>
    <s v="he said MBC but here mentioned as OBC"/>
    <s v="Correctly Done"/>
    <s v="-"/>
    <s v="-"/>
    <s v="0.1.12 (60)"/>
    <x v="1"/>
    <x v="0"/>
    <x v="6"/>
    <n v="0.95700934579439256"/>
    <n v="0.8797250859106529"/>
    <n v="0.79503105590062106"/>
    <n v="0.73680082449963535"/>
    <n v="1.2358620689655173"/>
    <n v="0.58577953749039324"/>
    <n v="0.91058419138161839"/>
    <n v="78.544967400000004"/>
  </r>
  <r>
    <s v="foagtx20k3plQc4tfVdF"/>
    <s v="2025-08-06 12:35:06.544479"/>
    <x v="4"/>
    <s v="(10.598445, 78.5457767)"/>
    <s v="HGXW+F4J,,Viralimalai,621316,Tamil Nadu,India."/>
    <s v="https://firebasestorage.googleapis.com/v0/b/mindbrink-survey-production.appspot.com/o/audioFiles%2FAtznECuQc6klLPsRR6u2%2Fio3eMuqyU5eWdOSV7NnjRG3eOnc2%2F2025-08-06%2012%3A34%3A57.657583.m4a?alt=media&amp;token=ab020e4f-9fa2-443e-8288-0b92813e3d71"/>
    <n v="350"/>
    <s v="false"/>
    <x v="4"/>
    <s v="+919790903597"/>
    <x v="0"/>
    <s v="VIRALIMALAI"/>
    <x v="4"/>
    <s v="gomathi"/>
    <x v="1"/>
    <n v="7397615793"/>
    <x v="1"/>
    <s v="இல்லத்தரசி/ Housewife"/>
    <s v="10,000 - 25,000"/>
    <x v="0"/>
    <x v="2"/>
    <x v="2"/>
    <x v="2"/>
    <s v="பிற கட்சிகள் / Others"/>
    <x v="3"/>
    <x v="1"/>
    <x v="1"/>
    <x v="2"/>
    <x v="1"/>
    <x v="0"/>
    <x v="0"/>
    <x v="2"/>
    <x v="0"/>
    <s v="SC"/>
    <x v="1"/>
    <n v="0"/>
    <s v="Correctly Done"/>
    <s v="-"/>
    <s v="-"/>
    <s v="0.1.12 (60)"/>
    <x v="1"/>
    <x v="0"/>
    <x v="1"/>
    <n v="1.047034764826176"/>
    <n v="0.97523809523809524"/>
    <n v="0.89824561403508774"/>
    <n v="1"/>
    <n v="1.3479183673469388"/>
    <n v="0.89824561403508774"/>
    <n v="1.3479183673469388"/>
    <n v="78.545776700000005"/>
  </r>
  <r>
    <s v="C37USDNSTsn58jEsHTkV"/>
    <s v="2025-08-06 12:43:19.013413"/>
    <x v="4"/>
    <s v="(10.5985617, 78.5462066)"/>
    <s v="931/2,,Viralimalai,621316,Tamil Nadu,India."/>
    <s v="https://firebasestorage.googleapis.com/v0/b/mindbrink-survey-production.appspot.com/o/audioFiles%2FAtznECuQc6klLPsRR6u2%2Fio3eMuqyU5eWdOSV7NnjRG3eOnc2%2F2025-08-06%2012%3A43%3A12.124105.m4a?alt=media&amp;token=39be8706-4ebc-48e5-a464-d825334f2449"/>
    <n v="426"/>
    <s v="false"/>
    <x v="4"/>
    <s v="+919790903597"/>
    <x v="0"/>
    <s v="VIRALIMALAI"/>
    <x v="4"/>
    <s v="phubaneaswari"/>
    <x v="1"/>
    <n v="8973535717"/>
    <x v="0"/>
    <s v="இல்லத்தரசி/ Housewife"/>
    <s v="10,000 - 25,000"/>
    <x v="0"/>
    <x v="0"/>
    <x v="0"/>
    <x v="0"/>
    <s v="அதிமுக / AIADMK"/>
    <x v="2"/>
    <x v="3"/>
    <x v="0"/>
    <x v="0"/>
    <x v="0"/>
    <x v="1"/>
    <x v="0"/>
    <x v="0"/>
    <x v="2"/>
    <s v="General"/>
    <x v="27"/>
    <s v="she said MBC but here didnt mention and also she said her caste as kammalar"/>
    <s v="Correctly Done"/>
    <s v="-"/>
    <s v="-"/>
    <s v="0.1.12 (60)"/>
    <x v="1"/>
    <x v="0"/>
    <x v="2"/>
    <n v="1.047034764826176"/>
    <n v="1.0951871657754011"/>
    <n v="1.107027027027027"/>
    <n v="0.73680082449963535"/>
    <n v="0.14422535211267606"/>
    <n v="0.81565842625689366"/>
    <n v="0.10626535835036995"/>
    <n v="78.546206600000005"/>
  </r>
  <r>
    <s v="Ti2f9A7f1QbmhJbC4BYv"/>
    <s v="2025-08-06 12:43:52.667592"/>
    <x v="4"/>
    <s v="(10.5984891, 78.5459237)"/>
    <s v="931/2,,Viralimalai,621316,Tamil Nadu,India."/>
    <s v="https://firebasestorage.googleapis.com/v0/b/mindbrink-survey-production.appspot.com/o/audioFiles%2FAtznECuQc6klLPsRR6u2%2Fi7rHaGVsQtUuH9WIbNPBcYow6HH3%2F2025-08-06%2012%3A43%3A44.692623.m4a?alt=media&amp;token=bd5a5a3a-6dd6-4622-97b3-f6a5a4155e02"/>
    <n v="455"/>
    <s v="false"/>
    <x v="5"/>
    <s v="+917395821468"/>
    <x v="0"/>
    <s v="VIRALIMALAI"/>
    <x v="4"/>
    <s v="Kalyani"/>
    <x v="1"/>
    <n v="8098909004"/>
    <x v="3"/>
    <s v="இல்லத்தரசி/ Housewife"/>
    <s v="10,000க்கும் குறைவானது/Less than 10,000"/>
    <x v="0"/>
    <x v="0"/>
    <x v="0"/>
    <x v="0"/>
    <s v="திமுக / DMK"/>
    <x v="0"/>
    <x v="0"/>
    <x v="1"/>
    <x v="2"/>
    <x v="1"/>
    <x v="1"/>
    <x v="0"/>
    <x v="0"/>
    <x v="2"/>
    <s v="OBC"/>
    <x v="25"/>
    <s v="she said her caste as aantipandaram but here didnt mentioned"/>
    <s v="Correctly Done"/>
    <s v="-"/>
    <s v="-"/>
    <s v="0.1.12 (60)"/>
    <x v="1"/>
    <x v="0"/>
    <x v="2"/>
    <n v="1.047034764826176"/>
    <n v="1.0308724832214764"/>
    <n v="1.28"/>
    <n v="0.73680082449963535"/>
    <n v="0.14422535211267606"/>
    <n v="0.94310505535953326"/>
    <n v="0.10626535835036995"/>
    <n v="78.545923700000003"/>
  </r>
  <r>
    <s v="R5pbMP1PBxChJoTIXFfY"/>
    <s v="2025-08-06 12:49:42.121043"/>
    <x v="4"/>
    <s v="(10.6039567, 78.5463318)"/>
    <s v="JG3W+GGW,,Viralimalai,621316,Tamil Nadu,India."/>
    <s v="https://firebasestorage.googleapis.com/v0/b/mindbrink-survey-production.appspot.com/o/audioFiles%2FAtznECuQc6klLPsRR6u2%2FnV4IA56gMWWp4NfG0H1PGfyqfM92%2F2025-08-06%2012%3A49%3A34.368126.m4a?alt=media&amp;token=ae5b7673-cdfb-4e7d-8325-91f5612889f0"/>
    <n v="260"/>
    <s v="false"/>
    <x v="0"/>
    <s v="+918940041476"/>
    <x v="0"/>
    <s v="VIRALIMALAI"/>
    <x v="4"/>
    <s v="vellaichami"/>
    <x v="0"/>
    <n v="9750296365"/>
    <x v="3"/>
    <s v="விவசாயி/ Farmer"/>
    <s v="10,000 - 25,000"/>
    <x v="2"/>
    <x v="1"/>
    <x v="0"/>
    <x v="0"/>
    <s v="திமுக / DMK"/>
    <x v="0"/>
    <x v="0"/>
    <x v="0"/>
    <x v="0"/>
    <x v="1"/>
    <x v="1"/>
    <x v="3"/>
    <x v="7"/>
    <x v="1"/>
    <s v="BC"/>
    <x v="28"/>
    <n v="0"/>
    <s v="Correctly Done"/>
    <s v="-"/>
    <s v="-"/>
    <s v="0.1.12 (60)"/>
    <x v="1"/>
    <x v="0"/>
    <x v="2"/>
    <n v="0.95700934579439256"/>
    <n v="1.0308724832214764"/>
    <n v="0.86292134831460676"/>
    <n v="0.73680082449963535"/>
    <n v="0.14422535211267606"/>
    <n v="0.63580116091653927"/>
    <n v="0.10626535835036995"/>
    <n v="78.546331800000004"/>
  </r>
  <r>
    <s v="M3TFyW3zNZWm4rXlmRJD"/>
    <s v="2025-08-06 12:55:16.224906"/>
    <x v="4"/>
    <s v="(10.5996936, 78.5460323)"/>
    <s v="HGXW+R67,,Viralimalai,621316,Tamil Nadu,India."/>
    <s v="https://firebasestorage.googleapis.com/v0/b/mindbrink-survey-production.appspot.com/o/audioFiles%2FAtznECuQc6klLPsRR6u2%2Fi7rHaGVsQtUuH9WIbNPBcYow6HH3%2F2025-08-06%2012%3A55%3A09.557281.m4a?alt=media&amp;token=8114b7fe-6e4f-4cc3-b975-fc3d0a79df68"/>
    <n v="349"/>
    <s v="false"/>
    <x v="5"/>
    <s v="+917395821468"/>
    <x v="0"/>
    <s v="VIRALIMALAI"/>
    <x v="4"/>
    <s v="Subrmani"/>
    <x v="0"/>
    <n v="9965685797"/>
    <x v="0"/>
    <s v="கூலி தொழில்/ Daily Wage"/>
    <s v="10,000 - 25,000"/>
    <x v="2"/>
    <x v="1"/>
    <x v="1"/>
    <x v="1"/>
    <s v="அதிமுக / AIADMK"/>
    <x v="2"/>
    <x v="1"/>
    <x v="1"/>
    <x v="2"/>
    <x v="1"/>
    <x v="2"/>
    <x v="3"/>
    <x v="10"/>
    <x v="0"/>
    <s v="SC"/>
    <x v="3"/>
    <n v="0"/>
    <s v="Correctly Done"/>
    <s v="-"/>
    <s v="-"/>
    <s v="0.1.12 (60)"/>
    <x v="1"/>
    <x v="0"/>
    <x v="3"/>
    <n v="0.95700934579439256"/>
    <n v="1.0951871657754011"/>
    <n v="1.0835978835978837"/>
    <n v="1.3119425242027003"/>
    <n v="1.28"/>
    <n v="1.4216181426281114"/>
    <n v="1.6792864309794564"/>
    <n v="78.546032299999993"/>
  </r>
  <r>
    <s v="zohjr2ytdYlltnC0OxLc"/>
    <s v="2025-08-06 12:58:10.324489"/>
    <x v="4"/>
    <s v="(10.5989847, 78.5459036)"/>
    <s v="931/2,,Viralimalai,621316,Tamil Nadu,India."/>
    <s v="https://firebasestorage.googleapis.com/v0/b/mindbrink-survey-production.appspot.com/o/audioFiles%2FAtznECuQc6klLPsRR6u2%2Fio3eMuqyU5eWdOSV7NnjRG3eOnc2%2F2025-08-06%2012%3A58%3A00.679012.m4a?alt=media&amp;token=7e2bdc99-a698-4480-a404-4467b01acc01"/>
    <n v="417"/>
    <s v="false"/>
    <x v="4"/>
    <s v="+919790903597"/>
    <x v="0"/>
    <s v="VIRALIMALAI"/>
    <x v="4"/>
    <s v="sankavi"/>
    <x v="1"/>
    <n v="9943880860"/>
    <x v="1"/>
    <s v="இல்லத்தரசி/ Housewife"/>
    <s v="10,000 - 25,000"/>
    <x v="0"/>
    <x v="2"/>
    <x v="3"/>
    <x v="2"/>
    <s v="திமுக / DMK"/>
    <x v="3"/>
    <x v="0"/>
    <x v="0"/>
    <x v="0"/>
    <x v="2"/>
    <x v="1"/>
    <x v="0"/>
    <x v="0"/>
    <x v="2"/>
    <s v="BC"/>
    <x v="2"/>
    <s v="Audio Ambiance is high"/>
    <s v="Fake Audio/Empty Audio"/>
    <s v="-"/>
    <s v="-"/>
    <s v="0.1.12 (60)"/>
    <x v="0"/>
    <x v="0"/>
    <x v="2"/>
    <n v="1.047034764826176"/>
    <n v="0.97523809523809524"/>
    <n v="0.89824561403508774"/>
    <n v="1"/>
    <n v="0.14422535211267606"/>
    <n v="0.89824561403508774"/>
    <n v="0.14422535211267606"/>
    <n v="78.545903600000003"/>
  </r>
  <r>
    <s v="QsafAjKg7M6NVWV1iaaN"/>
    <s v="2025-08-06 13:01:43.041118"/>
    <x v="4"/>
    <s v="(10.5989804, 78.5459044)"/>
    <s v="931/2,,Viralimalai,621316,Tamil Nadu,India."/>
    <s v="https://firebasestorage.googleapis.com/v0/b/mindbrink-survey-production.appspot.com/o/audioFiles%2FAtznECuQc6klLPsRR6u2%2Fi7rHaGVsQtUuH9WIbNPBcYow6HH3%2F2025-08-06%2013%3A01%3A36.029623.m4a?alt=media&amp;token=2a632d9a-cec2-4560-b7cd-e4f6e06111c7"/>
    <n v="273"/>
    <s v="false"/>
    <x v="5"/>
    <s v="+917395821468"/>
    <x v="0"/>
    <s v="VIRALIMALAI"/>
    <x v="4"/>
    <s v="sudha"/>
    <x v="1"/>
    <n v="9940915311"/>
    <x v="0"/>
    <s v="சொந்த தொழில் / சுயதொழில் செய்பவர்/ Self Employed/Business"/>
    <s v="10,000 - 25,000"/>
    <x v="0"/>
    <x v="2"/>
    <x v="0"/>
    <x v="0"/>
    <s v="திமுக / DMK"/>
    <x v="0"/>
    <x v="0"/>
    <x v="0"/>
    <x v="0"/>
    <x v="0"/>
    <x v="1"/>
    <x v="0"/>
    <x v="0"/>
    <x v="0"/>
    <s v="OBC"/>
    <x v="26"/>
    <s v="HE SAID MBC CHETTIYAR BUT HERE MENTIONED AS OBC"/>
    <s v="Correctly Done"/>
    <s v="-"/>
    <s v="-"/>
    <s v="0.1.12 (60)"/>
    <x v="1"/>
    <x v="0"/>
    <x v="2"/>
    <n v="1.047034764826176"/>
    <n v="1.0951871657754011"/>
    <n v="1.107027027027027"/>
    <n v="0.73680082449963535"/>
    <n v="0.14422535211267606"/>
    <n v="0.81565842625689366"/>
    <n v="0.10626535835036995"/>
    <n v="78.545904399999998"/>
  </r>
  <r>
    <s v="1z6d8YnIk4AkGAA2s2BK"/>
    <s v="2025-08-06 13:04:35.369782"/>
    <x v="4"/>
    <s v="(10.6044877, 78.5463426)"/>
    <s v="JG3W+VHX,,Viralimalai,621316,Tamil Nadu,India."/>
    <s v="https://firebasestorage.googleapis.com/v0/b/mindbrink-survey-production.appspot.com/o/audioFiles%2FAtznECuQc6klLPsRR6u2%2FnV4IA56gMWWp4NfG0H1PGfyqfM92%2F2025-08-06%2013%3A04%3A21.635409.m4a?alt=media&amp;token=e39ddfaf-3186-401a-942f-483ede782045"/>
    <n v="403"/>
    <s v="false"/>
    <x v="0"/>
    <s v="+918940041476"/>
    <x v="0"/>
    <s v="VIRALIMALAI"/>
    <x v="4"/>
    <s v="balasubramanian"/>
    <x v="0"/>
    <n v="6381681981"/>
    <x v="0"/>
    <s v="சொந்த தொழில் / சுயதொழில் செய்பவர்/ Self Employed/Business"/>
    <s v="1,00,000க்கு மேல்/More than 1,00,000"/>
    <x v="2"/>
    <x v="2"/>
    <x v="0"/>
    <x v="0"/>
    <s v="திமுக / DMK"/>
    <x v="0"/>
    <x v="0"/>
    <x v="0"/>
    <x v="0"/>
    <x v="0"/>
    <x v="2"/>
    <x v="0"/>
    <x v="2"/>
    <x v="1"/>
    <s v="BC"/>
    <x v="29"/>
    <n v="0"/>
    <s v="Correctly Done"/>
    <s v="-"/>
    <s v="-"/>
    <s v="0.1.12 (60)"/>
    <x v="1"/>
    <x v="0"/>
    <x v="2"/>
    <n v="0.95700934579439256"/>
    <n v="1.0951871657754011"/>
    <n v="1.0835978835978837"/>
    <n v="0.73680082449963535"/>
    <n v="0.14422535211267606"/>
    <n v="0.79839581406098059"/>
    <n v="0.10626535835036995"/>
    <n v="78.546342600000003"/>
  </r>
  <r>
    <s v="E3P29uGmRFHP2x3RhYPj"/>
    <s v="2025-08-06 13:07:33.725774"/>
    <x v="4"/>
    <s v="(10.5989777, 78.5459401)"/>
    <s v="931/2,,Viralimalai,621316,Tamil Nadu,India."/>
    <s v="https://firebasestorage.googleapis.com/v0/b/mindbrink-survey-production.appspot.com/o/audioFiles%2FAtznECuQc6klLPsRR6u2%2Fio3eMuqyU5eWdOSV7NnjRG3eOnc2%2F2025-08-06%2013%3A07%3A24.701287.m4a?alt=media&amp;token=56cd8cba-d7a6-4f16-b660-43d88e16afdd"/>
    <n v="425"/>
    <s v="false"/>
    <x v="4"/>
    <s v="+919790903597"/>
    <x v="0"/>
    <s v="VIRALIMALAI"/>
    <x v="4"/>
    <s v="chithr"/>
    <x v="1"/>
    <n v="9092646582"/>
    <x v="0"/>
    <s v="கூலி தொழில்/ Daily Wage"/>
    <s v="10,000 - 25,000"/>
    <x v="2"/>
    <x v="2"/>
    <x v="1"/>
    <x v="1"/>
    <s v="பிற கட்சிகள் / Others"/>
    <x v="1"/>
    <x v="0"/>
    <x v="1"/>
    <x v="2"/>
    <x v="0"/>
    <x v="1"/>
    <x v="0"/>
    <x v="2"/>
    <x v="0"/>
    <s v="SC"/>
    <x v="3"/>
    <s v="her name is didnt audiable in the audio"/>
    <s v="Correctly Done"/>
    <s v="-"/>
    <s v="-"/>
    <s v="0.1.12 (60)"/>
    <x v="1"/>
    <x v="0"/>
    <x v="3"/>
    <n v="1.047034764826176"/>
    <n v="1.0951871657754011"/>
    <n v="1.107027027027027"/>
    <n v="1.3119425242027003"/>
    <n v="1.28"/>
    <n v="1.4523558321984489"/>
    <n v="1.6792864309794564"/>
    <n v="78.545940099999996"/>
  </r>
  <r>
    <s v="L5lPVv5CoWKOarne97hK"/>
    <s v="2025-08-06 13:11:20.818559"/>
    <x v="4"/>
    <s v="(10.6000267, 78.5456773)"/>
    <s v="JG2W+559,,Viralimalai,621316,Tamil Nadu,India."/>
    <s v="https://firebasestorage.googleapis.com/v0/b/mindbrink-survey-production.appspot.com/o/audioFiles%2FAtznECuQc6klLPsRR6u2%2Fi7rHaGVsQtUuH9WIbNPBcYow6HH3%2F2025-08-06%2013%3A11%3A15.573652.m4a?alt=media&amp;token=c5e2729d-363f-4095-a8dd-be71e50f1284"/>
    <n v="438"/>
    <s v="false"/>
    <x v="5"/>
    <s v="+917395821468"/>
    <x v="0"/>
    <s v="VIRALIMALAI"/>
    <x v="4"/>
    <s v="senthil"/>
    <x v="0"/>
    <n v="8148055758"/>
    <x v="0"/>
    <s v="கூலி தொழில்/ Daily Wage"/>
    <s v="10,000 - 25,000"/>
    <x v="1"/>
    <x v="0"/>
    <x v="0"/>
    <x v="0"/>
    <s v="அதிமுக / AIADMK"/>
    <x v="2"/>
    <x v="3"/>
    <x v="0"/>
    <x v="0"/>
    <x v="0"/>
    <x v="1"/>
    <x v="0"/>
    <x v="0"/>
    <x v="0"/>
    <s v="BC"/>
    <x v="29"/>
    <s v="he said konar but here didnt mentioned in table"/>
    <s v="Correctly Done"/>
    <s v="-"/>
    <s v="-"/>
    <s v="0.1.12 (60)"/>
    <x v="1"/>
    <x v="0"/>
    <x v="2"/>
    <n v="0.95700934579439256"/>
    <n v="1.0951871657754011"/>
    <n v="1.0835978835978837"/>
    <n v="0.73680082449963535"/>
    <n v="0.14422535211267606"/>
    <n v="0.79839581406098059"/>
    <n v="0.10626535835036995"/>
    <n v="78.545677299999994"/>
  </r>
  <r>
    <s v="PwRiB9JYeTT9aFSh3fP3"/>
    <s v="2025-08-06 13:14:25.599435"/>
    <x v="4"/>
    <s v="(10.5996486, 78.5480848)"/>
    <s v="HGXX+QGC,,Viralimalai,621316,Tamil Nadu,India."/>
    <s v="https://firebasestorage.googleapis.com/v0/b/mindbrink-survey-production.appspot.com/o/audioFiles%2FAtznECuQc6klLPsRR6u2%2Fio3eMuqyU5eWdOSV7NnjRG3eOnc2%2F2025-08-06%2013%3A14%3A16.357248.m4a?alt=media&amp;token=c084c0b3-81a3-47ec-8a14-38d819e88522"/>
    <n v="279"/>
    <s v="false"/>
    <x v="4"/>
    <s v="+919790903597"/>
    <x v="0"/>
    <s v="VIRALIMALAI"/>
    <x v="4"/>
    <s v="thakapandi"/>
    <x v="0"/>
    <n v="6385579488"/>
    <x v="1"/>
    <s v="பணியாளர்/ Employee"/>
    <s v="10,000 - 25,000"/>
    <x v="1"/>
    <x v="2"/>
    <x v="0"/>
    <x v="2"/>
    <s v="அதிமுக / AIADMK"/>
    <x v="3"/>
    <x v="1"/>
    <x v="1"/>
    <x v="2"/>
    <x v="2"/>
    <x v="2"/>
    <x v="2"/>
    <x v="1"/>
    <x v="4"/>
    <s v="BC"/>
    <x v="1"/>
    <n v="0"/>
    <s v="Correctly Done"/>
    <s v="-"/>
    <s v="-"/>
    <s v="0.1.12 (60)"/>
    <x v="1"/>
    <x v="0"/>
    <x v="1"/>
    <n v="0.95700934579439256"/>
    <n v="0.97523809523809524"/>
    <n v="1.0666666666666667"/>
    <n v="0.73680082449963535"/>
    <n v="1.3479183673469388"/>
    <n v="0.78592087946627776"/>
    <n v="0.99314736441942686"/>
    <n v="78.548084799999998"/>
  </r>
  <r>
    <s v="1VXE2nJE9iJVKOBmKkGi"/>
    <s v="2025-08-06 13:20:13.142541"/>
    <x v="4"/>
    <s v="(10.6000267, 78.5456773)"/>
    <s v="JG2W+559,,Viralimalai,621316,Tamil Nadu,India."/>
    <s v="https://firebasestorage.googleapis.com/v0/b/mindbrink-survey-production.appspot.com/o/audioFiles%2FAtznECuQc6klLPsRR6u2%2Fi7rHaGVsQtUuH9WIbNPBcYow6HH3%2F2025-08-06%2013%3A20%3A08.348812.m4a?alt=media&amp;token=0957fd9f-5abe-4c5d-9e96-962ceef18733"/>
    <n v="346"/>
    <s v="false"/>
    <x v="5"/>
    <s v="+917395821468"/>
    <x v="0"/>
    <s v="VIRALIMALAI"/>
    <x v="4"/>
    <s v="Arockiamary"/>
    <x v="1"/>
    <n v="7094601123"/>
    <x v="0"/>
    <s v="கூலி தொழில்/ Daily Wage"/>
    <s v="10,000 - 25,000"/>
    <x v="2"/>
    <x v="1"/>
    <x v="1"/>
    <x v="1"/>
    <s v="அதிமுக / AIADMK"/>
    <x v="2"/>
    <x v="3"/>
    <x v="0"/>
    <x v="0"/>
    <x v="0"/>
    <x v="1"/>
    <x v="3"/>
    <x v="0"/>
    <x v="0"/>
    <s v="BC"/>
    <x v="4"/>
    <s v="she said kammalar as her caste"/>
    <s v="Correctly Done"/>
    <s v="-"/>
    <s v="-"/>
    <s v="0.1.12 (60)"/>
    <x v="1"/>
    <x v="0"/>
    <x v="4"/>
    <n v="1.047034764826176"/>
    <n v="1.0951871657754011"/>
    <n v="1.107027027027027"/>
    <n v="1.3119425242027003"/>
    <n v="0.93090909090909091"/>
    <n v="1.4523558321984489"/>
    <n v="1.2212992225305137"/>
    <n v="78.545677299999994"/>
  </r>
  <r>
    <s v="tb7m7aqmiZNi1DKldPCs"/>
    <s v="2025-08-06 13:20:14.935501"/>
    <x v="4"/>
    <s v="(10.6039845, 78.5463917)"/>
    <s v="1,,Tiruchirappalli,621316,Tamil Nadu,India."/>
    <s v="https://firebasestorage.googleapis.com/v0/b/mindbrink-survey-production.appspot.com/o/audioFiles%2FAtznECuQc6klLPsRR6u2%2FnV4IA56gMWWp4NfG0H1PGfyqfM92%2F2025-08-06%2013%3A20%3A00.718482.m4a?alt=media&amp;token=4d81b5d9-8db2-46e0-a1a6-1df2107f7d8c"/>
    <n v="366"/>
    <s v="false"/>
    <x v="0"/>
    <s v="+918940041476"/>
    <x v="0"/>
    <s v="VIRALIMALAI"/>
    <x v="4"/>
    <s v="ma.karuppiah"/>
    <x v="0"/>
    <n v="6381171822"/>
    <x v="2"/>
    <s v="விவசாயி/ Farmer"/>
    <s v="25,000 - 50,000"/>
    <x v="1"/>
    <x v="2"/>
    <x v="0"/>
    <x v="1"/>
    <s v="அதிமுக / AIADMK"/>
    <x v="2"/>
    <x v="3"/>
    <x v="0"/>
    <x v="0"/>
    <x v="0"/>
    <x v="1"/>
    <x v="0"/>
    <x v="2"/>
    <x v="0"/>
    <s v="BC"/>
    <x v="30"/>
    <s v="he did ask his caste"/>
    <s v="Not Doing It Properly"/>
    <s v="-"/>
    <s v="-"/>
    <s v="0.1.12 (60)"/>
    <x v="1"/>
    <x v="0"/>
    <x v="2"/>
    <n v="0.95700934579439256"/>
    <n v="0.8797250859106529"/>
    <n v="0.79503105590062106"/>
    <n v="0.73680082449963535"/>
    <n v="0.14422535211267606"/>
    <n v="0.58577953749039324"/>
    <n v="0.10626535835036995"/>
    <n v="78.546391700000001"/>
  </r>
  <r>
    <s v="smhA009gNRHPxSrcycCY"/>
    <s v="2025-08-06 13:22:16.930973"/>
    <x v="4"/>
    <s v="(10.599405, 78.5477767)"/>
    <s v="HGXX+QGC,,Viralimalai,621316,Tamil Nadu,India."/>
    <s v="https://firebasestorage.googleapis.com/v0/b/mindbrink-survey-production.appspot.com/o/audioFiles%2FAtznECuQc6klLPsRR6u2%2Fio3eMuqyU5eWdOSV7NnjRG3eOnc2%2F2025-08-06%2013%3A22%3A08.821901.m4a?alt=media&amp;token=b1f9afcd-c8d0-4732-a302-34ae285969aa"/>
    <n v="383"/>
    <s v="false"/>
    <x v="4"/>
    <s v="+919790903597"/>
    <x v="0"/>
    <s v="VIRALIMALAI"/>
    <x v="4"/>
    <s v="tamilselvi"/>
    <x v="1"/>
    <n v="9976630169"/>
    <x v="3"/>
    <s v="கூலி தொழில்/ Daily Wage"/>
    <s v="10,000 - 25,000"/>
    <x v="0"/>
    <x v="2"/>
    <x v="2"/>
    <x v="2"/>
    <s v="பிற கட்சிகள் / Others"/>
    <x v="3"/>
    <x v="0"/>
    <x v="0"/>
    <x v="0"/>
    <x v="0"/>
    <x v="1"/>
    <x v="0"/>
    <x v="0"/>
    <x v="6"/>
    <s v="BC"/>
    <x v="2"/>
    <s v="she didnt say that caste properly"/>
    <s v="Not Doing It Properly"/>
    <s v="-"/>
    <s v="-"/>
    <s v="0.1.12 (60)"/>
    <x v="1"/>
    <x v="0"/>
    <x v="2"/>
    <n v="1.047034764826176"/>
    <n v="1.0308724832214764"/>
    <n v="1.28"/>
    <n v="1"/>
    <n v="0.14422535211267606"/>
    <n v="1.28"/>
    <n v="0.14422535211267606"/>
    <n v="78.5477767"/>
  </r>
  <r>
    <s v="5IOltZ13l3FthY1DdFOU"/>
    <s v="2025-08-06 13:28:10.311240"/>
    <x v="4"/>
    <s v="(10.6000267, 78.5456773)"/>
    <s v="JG2W+559,,Viralimalai,621316,Tamil Nadu,India."/>
    <s v="https://firebasestorage.googleapis.com/v0/b/mindbrink-survey-production.appspot.com/o/audioFiles%2FAtznECuQc6klLPsRR6u2%2Fi7rHaGVsQtUuH9WIbNPBcYow6HH3%2F2025-08-06%2013%3A28%3A01.955470.m4a?alt=media&amp;token=bea359aa-32b5-4dd4-8c96-61087e6ab158"/>
    <n v="363"/>
    <s v="false"/>
    <x v="5"/>
    <s v="+917395821468"/>
    <x v="0"/>
    <s v="VIRALIMALAI"/>
    <x v="4"/>
    <s v="chellakili"/>
    <x v="1"/>
    <n v="9585765395"/>
    <x v="0"/>
    <s v="கூலி தொழில்/ Daily Wage"/>
    <s v="10,000க்கும் குறைவானது/Less than 10,000"/>
    <x v="0"/>
    <x v="1"/>
    <x v="0"/>
    <x v="0"/>
    <s v="திமுக / DMK"/>
    <x v="0"/>
    <x v="0"/>
    <x v="0"/>
    <x v="0"/>
    <x v="0"/>
    <x v="0"/>
    <x v="3"/>
    <x v="0"/>
    <x v="7"/>
    <s v="BC"/>
    <x v="14"/>
    <n v="0"/>
    <s v="Correctly Done"/>
    <s v="-"/>
    <s v="-"/>
    <s v="0.1.12 (60)"/>
    <x v="1"/>
    <x v="0"/>
    <x v="8"/>
    <n v="1.047034764826176"/>
    <n v="1.0951871657754011"/>
    <n v="1.107027027027027"/>
    <n v="0.73680082449963535"/>
    <n v="1.0666666666666667"/>
    <n v="0.81565842625689366"/>
    <n v="0.78592087946627776"/>
    <n v="78.545677299999994"/>
  </r>
  <r>
    <s v="SwlRq6bgslhNan8O5xOe"/>
    <s v="2025-08-06 13:29:50.599533"/>
    <x v="4"/>
    <s v="(10.6039801, 78.5463951)"/>
    <s v="1,,Tiruchirappalli,621316,Tamil Nadu,India."/>
    <s v="https://firebasestorage.googleapis.com/v0/b/mindbrink-survey-production.appspot.com/o/audioFiles%2FAtznECuQc6klLPsRR6u2%2FnV4IA56gMWWp4NfG0H1PGfyqfM92%2F2025-08-06%2013%3A29%3A36.691132.m4a?alt=media&amp;token=10b6ed47-941f-48ae-82ee-5ff07602465a"/>
    <n v="350"/>
    <s v="false"/>
    <x v="0"/>
    <s v="+918940041476"/>
    <x v="0"/>
    <s v="VIRALIMALAI"/>
    <x v="4"/>
    <s v="senthil"/>
    <x v="0"/>
    <n v="9791479477"/>
    <x v="2"/>
    <s v="கூலி தொழில்/ Daily Wage"/>
    <s v="25,000 - 50,000"/>
    <x v="2"/>
    <x v="0"/>
    <x v="0"/>
    <x v="0"/>
    <s v="அதிமுக / AIADMK"/>
    <x v="1"/>
    <x v="3"/>
    <x v="0"/>
    <x v="0"/>
    <x v="2"/>
    <x v="0"/>
    <x v="1"/>
    <x v="7"/>
    <x v="2"/>
    <s v="BC"/>
    <x v="14"/>
    <n v="0"/>
    <s v="Correctly Done"/>
    <s v="-"/>
    <s v="-"/>
    <s v="0.1.12 (60)"/>
    <x v="1"/>
    <x v="0"/>
    <x v="8"/>
    <n v="0.95700934579439256"/>
    <n v="0.8797250859106529"/>
    <n v="0.79503105590062106"/>
    <n v="0.73680082449963535"/>
    <n v="1.0666666666666667"/>
    <n v="0.58577953749039324"/>
    <n v="0.78592087946627776"/>
    <n v="78.546395099999998"/>
  </r>
  <r>
    <s v="pt99T8vQRh2uTfyvS4Eu"/>
    <s v="2025-08-06 13:35:33.448928"/>
    <x v="4"/>
    <s v="(10.5987433, 78.546875)"/>
    <s v="HGXW+GR,,Viralimalai,621316,Tamil Nadu,India."/>
    <s v="https://firebasestorage.googleapis.com/v0/b/mindbrink-survey-production.appspot.com/o/audioFiles%2FAtznECuQc6klLPsRR6u2%2Fio3eMuqyU5eWdOSV7NnjRG3eOnc2%2F2025-08-06%2013%3A35%3A18.825222.m4a?alt=media&amp;token=20ff1b6e-ff9b-4f67-8cf9-a6a391df0b9f"/>
    <n v="282"/>
    <s v="false"/>
    <x v="4"/>
    <s v="+919790903597"/>
    <x v="0"/>
    <s v="VIRALIMALAI"/>
    <x v="4"/>
    <s v="muthukaana"/>
    <x v="1"/>
    <n v="9965673048"/>
    <x v="0"/>
    <s v="சொந்த தொழில் / சுயதொழில் செய்பவர்/ Self Employed/Business"/>
    <s v="10,000 - 25,000"/>
    <x v="2"/>
    <x v="0"/>
    <x v="0"/>
    <x v="5"/>
    <s v="பிற கட்சிகள் / Others"/>
    <x v="1"/>
    <x v="0"/>
    <x v="0"/>
    <x v="0"/>
    <x v="2"/>
    <x v="2"/>
    <x v="0"/>
    <x v="0"/>
    <x v="6"/>
    <s v="BC"/>
    <x v="7"/>
    <s v="she said MUTTARAIYAR but didnt mentioned here"/>
    <s v="Correctly Done"/>
    <s v="-"/>
    <s v="-"/>
    <s v="0.1.12 (60)"/>
    <x v="1"/>
    <x v="0"/>
    <x v="6"/>
    <n v="1.047034764826176"/>
    <n v="1.0951871657754011"/>
    <n v="1.107027027027027"/>
    <n v="0.73680082449963535"/>
    <n v="1.2358620689655173"/>
    <n v="0.81565842625689366"/>
    <n v="0.91058419138161839"/>
    <n v="78.546875"/>
  </r>
  <r>
    <s v="V7MRRL67cY5IbDoKQ4uR"/>
    <s v="2025-08-06 13:36:38.408723"/>
    <x v="4"/>
    <s v="(10.5986802, 78.546688)"/>
    <s v="931/2,,Viralimalai,621316,Tamil Nadu,India."/>
    <s v="https://firebasestorage.googleapis.com/v0/b/mindbrink-survey-production.appspot.com/o/audioFiles%2FAtznECuQc6klLPsRR6u2%2Fi7rHaGVsQtUuH9WIbNPBcYow6HH3%2F2025-08-06%2013%3A36%3A31.892196.m4a?alt=media&amp;token=0a76d809-c5d0-4373-bfff-4897d60087ff"/>
    <n v="328"/>
    <s v="false"/>
    <x v="5"/>
    <s v="+917395821468"/>
    <x v="0"/>
    <s v="VIRALIMALAI"/>
    <x v="4"/>
    <s v="Gunaselan"/>
    <x v="0"/>
    <n v="9444371536"/>
    <x v="1"/>
    <s v="சொந்த தொழில் / சுயதொழில் செய்பவர்/ Self Employed/Business"/>
    <s v="10,000 - 25,000"/>
    <x v="2"/>
    <x v="1"/>
    <x v="4"/>
    <x v="2"/>
    <s v="தமிழக வெற்றி கழகம் / TVK"/>
    <x v="3"/>
    <x v="0"/>
    <x v="1"/>
    <x v="2"/>
    <x v="2"/>
    <x v="2"/>
    <x v="0"/>
    <x v="0"/>
    <x v="7"/>
    <s v="SC"/>
    <x v="5"/>
    <n v="0"/>
    <s v="Correctly Done"/>
    <s v="-"/>
    <s v="-"/>
    <s v="0.1.12 (60)"/>
    <x v="1"/>
    <x v="0"/>
    <x v="5"/>
    <n v="0.95700934579439256"/>
    <n v="0.97523809523809524"/>
    <n v="1.0666666666666667"/>
    <n v="1.4247885123333461"/>
    <n v="0.99902439024390244"/>
    <n v="1.5197744131555693"/>
    <n v="1.4233984747603381"/>
    <n v="78.546688000000003"/>
  </r>
  <r>
    <s v="7EcSqz3T8nkD1JcHhSdv"/>
    <s v="2025-08-06 13:40:48.359691"/>
    <x v="4"/>
    <s v="(10.5986617, 78.54674)"/>
    <s v="931/2,,Viralimalai,621316,Tamil Nadu,India."/>
    <s v="https://firebasestorage.googleapis.com/v0/b/mindbrink-survey-production.appspot.com/o/audioFiles%2FAtznECuQc6klLPsRR6u2%2Fio3eMuqyU5eWdOSV7NnjRG3eOnc2%2F2025-08-06%2013%3A40%3A41.233440.m4a?alt=media&amp;token=a3df08a9-97a8-45b5-b18e-a3462cc34f34"/>
    <n v="251"/>
    <s v="false"/>
    <x v="4"/>
    <s v="+919790903597"/>
    <x v="0"/>
    <s v="VIRALIMALAI"/>
    <x v="4"/>
    <s v="jaya"/>
    <x v="1"/>
    <n v="9016855674"/>
    <x v="1"/>
    <s v="சொந்த தொழில் / சுயதொழில் செய்பவர்/ Self Employed/Business"/>
    <s v="10,000 - 25,000"/>
    <x v="1"/>
    <x v="1"/>
    <x v="0"/>
    <x v="2"/>
    <s v="பிற கட்சிகள் / Others"/>
    <x v="3"/>
    <x v="0"/>
    <x v="1"/>
    <x v="1"/>
    <x v="1"/>
    <x v="0"/>
    <x v="0"/>
    <x v="0"/>
    <x v="4"/>
    <s v="OBC"/>
    <x v="25"/>
    <s v="she said her caste as aantipandaram but here didnt mentioned"/>
    <s v="Correctly Done"/>
    <s v="-"/>
    <s v="-"/>
    <s v="0.1.12 (60)"/>
    <x v="1"/>
    <x v="0"/>
    <x v="2"/>
    <n v="1.047034764826176"/>
    <n v="0.97523809523809524"/>
    <n v="0.89824561403508774"/>
    <n v="0.73680082449963535"/>
    <n v="0.14422535211267606"/>
    <n v="0.66182810902423383"/>
    <n v="0.10626535835036995"/>
    <n v="78.54674"/>
  </r>
  <r>
    <s v="UCOyeeV0ep0deT8xLNUF"/>
    <s v="2025-08-06 13:44:37.927222"/>
    <x v="4"/>
    <s v="(10.5986424, 78.5456773)"/>
    <s v="HGXW+F4J,,Viralimalai,621316,Tamil Nadu,India."/>
    <s v="https://firebasestorage.googleapis.com/v0/b/mindbrink-survey-production.appspot.com/o/audioFiles%2FAtznECuQc6klLPsRR6u2%2Fi7rHaGVsQtUuH9WIbNPBcYow6HH3%2F2025-08-06%2013%3A44%3A33.154243.m4a?alt=media&amp;token=0e078990-7f34-4caa-bec2-2e4c8af664f2"/>
    <n v="311"/>
    <s v="false"/>
    <x v="5"/>
    <s v="+917395821468"/>
    <x v="0"/>
    <s v="VIRALIMALAI"/>
    <x v="4"/>
    <s v="Saravanan"/>
    <x v="0"/>
    <n v="9543435328"/>
    <x v="0"/>
    <s v="கூலி தொழில்/ Daily Wage"/>
    <s v="10,000க்கும் குறைவானது/Less than 10,000"/>
    <x v="0"/>
    <x v="1"/>
    <x v="0"/>
    <x v="0"/>
    <s v="திமுக / DMK"/>
    <x v="0"/>
    <x v="0"/>
    <x v="0"/>
    <x v="0"/>
    <x v="2"/>
    <x v="0"/>
    <x v="0"/>
    <x v="0"/>
    <x v="0"/>
    <s v="OBC"/>
    <x v="7"/>
    <n v="0"/>
    <s v="Correctly Done"/>
    <s v="-"/>
    <s v="-"/>
    <s v="0.1.12 (60)"/>
    <x v="1"/>
    <x v="0"/>
    <x v="6"/>
    <n v="0.95700934579439256"/>
    <n v="1.0951871657754011"/>
    <n v="1.0835978835978837"/>
    <n v="0.73680082449963535"/>
    <n v="1.2358620689655173"/>
    <n v="0.79839581406098059"/>
    <n v="0.91058419138161839"/>
    <n v="78.545677299999994"/>
  </r>
  <r>
    <s v="R1XcFyJWl4p5VJw7mQKV"/>
    <s v="2025-08-06 13:45:19.973836"/>
    <x v="4"/>
    <s v="(10.5986083, 78.5466617)"/>
    <s v="931/2,,Viralimalai,621316,Tamil Nadu,India."/>
    <s v="https://firebasestorage.googleapis.com/v0/b/mindbrink-survey-production.appspot.com/o/audioFiles%2FAtznECuQc6klLPsRR6u2%2Fio3eMuqyU5eWdOSV7NnjRG3eOnc2%2F2025-08-06%2013%3A45%3A12.983462.m4a?alt=media&amp;token=2bcd2ab8-fcde-4cb6-9e6a-a5ec8b38d21b"/>
    <n v="221"/>
    <s v="false"/>
    <x v="4"/>
    <s v="+919790903597"/>
    <x v="0"/>
    <s v="VIRALIMALAI"/>
    <x v="4"/>
    <s v="laesmi"/>
    <x v="1"/>
    <n v="8939631450"/>
    <x v="1"/>
    <s v="இல்லத்தரசி/ Housewife"/>
    <s v="10,000 - 25,000"/>
    <x v="1"/>
    <x v="2"/>
    <x v="2"/>
    <x v="2"/>
    <s v="தமிழக வெற்றி கழகம் / TVK"/>
    <x v="3"/>
    <x v="0"/>
    <x v="0"/>
    <x v="0"/>
    <x v="0"/>
    <x v="1"/>
    <x v="0"/>
    <x v="0"/>
    <x v="0"/>
    <s v="OBC"/>
    <x v="25"/>
    <s v="she said her caste as aantipandaram but here didnt mentioned"/>
    <s v="Correctly Done"/>
    <s v="-"/>
    <s v="-"/>
    <s v="0.1.12 (60)"/>
    <x v="1"/>
    <x v="0"/>
    <x v="2"/>
    <n v="1.047034764826176"/>
    <n v="0.97523809523809524"/>
    <n v="0.89824561403508774"/>
    <n v="1"/>
    <n v="0.14422535211267606"/>
    <n v="0.89824561403508774"/>
    <n v="0.14422535211267606"/>
    <n v="78.546661700000001"/>
  </r>
  <r>
    <s v="ebFxW461hZM2D0fHmARn"/>
    <s v="2025-08-06 13:50:15.952383"/>
    <x v="4"/>
    <s v="(10.604048, 78.5459679)"/>
    <s v="Kulithalai - Manapparai Road,,Viralimalai,621316,Tamil Nadu,India."/>
    <s v="https://firebasestorage.googleapis.com/v0/b/mindbrink-survey-production.appspot.com/o/audioFiles%2FAtznECuQc6klLPsRR6u2%2FnV4IA56gMWWp4NfG0H1PGfyqfM92%2F2025-08-06%2013%3A50%3A00.106251.m4a?alt=media&amp;token=fc45083c-53e2-4544-b383-713e370a0a87"/>
    <n v="354"/>
    <s v="false"/>
    <x v="0"/>
    <s v="+918940041476"/>
    <x v="0"/>
    <s v="VIRALIMALAI"/>
    <x v="4"/>
    <s v="saiprakash"/>
    <x v="0"/>
    <n v="7200222763"/>
    <x v="1"/>
    <s v="மாணவர்/ Student"/>
    <s v="50,000 - 1,00,000"/>
    <x v="2"/>
    <x v="2"/>
    <x v="3"/>
    <x v="2"/>
    <s v="தமிழக வெற்றி கழகம் / TVK"/>
    <x v="3"/>
    <x v="0"/>
    <x v="1"/>
    <x v="4"/>
    <x v="1"/>
    <x v="2"/>
    <x v="3"/>
    <x v="0"/>
    <x v="2"/>
    <s v="BC"/>
    <x v="31"/>
    <n v="0"/>
    <s v="Correctly Done"/>
    <s v="-"/>
    <s v="-"/>
    <s v="0.1.12 (60)"/>
    <x v="1"/>
    <x v="0"/>
    <x v="2"/>
    <n v="0.95700934579439256"/>
    <n v="0.97523809523809524"/>
    <n v="1.0666666666666667"/>
    <n v="1"/>
    <n v="0.14422535211267606"/>
    <n v="1.0666666666666667"/>
    <n v="0.14422535211267606"/>
    <n v="78.545967899999994"/>
  </r>
  <r>
    <s v="IovP4MIvkJrDuL5rkMuu"/>
    <s v="2025-08-06 13:53:22.648973"/>
    <x v="4"/>
    <s v="(10.5984162, 78.5470904)"/>
    <s v="900,,Viralimalai,621316,Tamil Nadu,India."/>
    <s v="https://firebasestorage.googleapis.com/v0/b/mindbrink-survey-production.appspot.com/o/audioFiles%2FAtznECuQc6klLPsRR6u2%2Fio3eMuqyU5eWdOSV7NnjRG3eOnc2%2F2025-08-06%2013%3A53%3A09.295639.m4a?alt=media&amp;token=573b4b0c-0ed2-4b2b-ab54-0308f82ebbe6"/>
    <n v="393"/>
    <s v="false"/>
    <x v="4"/>
    <s v="+919790903597"/>
    <x v="0"/>
    <s v="VIRALIMALAI"/>
    <x v="4"/>
    <s v="manomani"/>
    <x v="1"/>
    <n v="9095707128"/>
    <x v="3"/>
    <s v="பணியாளர்/ Employee"/>
    <s v="10,000 - 25,000"/>
    <x v="1"/>
    <x v="1"/>
    <x v="2"/>
    <x v="2"/>
    <s v="பிற கட்சிகள் / Others"/>
    <x v="0"/>
    <x v="0"/>
    <x v="1"/>
    <x v="2"/>
    <x v="0"/>
    <x v="1"/>
    <x v="0"/>
    <x v="0"/>
    <x v="6"/>
    <s v="BC"/>
    <x v="14"/>
    <n v="0"/>
    <s v="Correctly Done"/>
    <s v="-"/>
    <s v="-"/>
    <s v="0.1.12 (60)"/>
    <x v="1"/>
    <x v="0"/>
    <x v="8"/>
    <n v="1.047034764826176"/>
    <n v="1.0308724832214764"/>
    <n v="1.28"/>
    <n v="1"/>
    <n v="1.0666666666666667"/>
    <n v="1.28"/>
    <n v="1.0666666666666667"/>
    <n v="78.547090400000002"/>
  </r>
  <r>
    <s v="91JCOknLdkM40CAr4g08"/>
    <s v="2025-08-06 13:54:06.974785"/>
    <x v="4"/>
    <s v="(10.5983509, 78.5472939)"/>
    <s v="900,,Viralimalai,621316,Tamil Nadu,India."/>
    <s v="https://firebasestorage.googleapis.com/v0/b/mindbrink-survey-production.appspot.com/o/audioFiles%2FAtznECuQc6klLPsRR6u2%2Fi7rHaGVsQtUuH9WIbNPBcYow6HH3%2F2025-08-06%2013%3A54%3A01.512049.m4a?alt=media&amp;token=359d5eea-1864-4cf9-ad2e-7b9be81d76c6"/>
    <n v="345"/>
    <s v="false"/>
    <x v="5"/>
    <s v="+917395821468"/>
    <x v="0"/>
    <s v="VIRALIMALAI"/>
    <x v="4"/>
    <s v="RAJALAKSHMI"/>
    <x v="1"/>
    <n v="9443247213"/>
    <x v="0"/>
    <s v="விவசாயி/ Farmer"/>
    <s v="10,000க்கும் குறைவானது/Less than 10,000"/>
    <x v="1"/>
    <x v="1"/>
    <x v="1"/>
    <x v="1"/>
    <s v="அதிமுக / AIADMK"/>
    <x v="2"/>
    <x v="1"/>
    <x v="1"/>
    <x v="3"/>
    <x v="0"/>
    <x v="1"/>
    <x v="0"/>
    <x v="2"/>
    <x v="0"/>
    <s v="BC"/>
    <x v="7"/>
    <n v="0"/>
    <s v="Correctly Done"/>
    <s v="-"/>
    <s v="-"/>
    <s v="0.1.12 (60)"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5472939"/>
  </r>
  <r>
    <s v="0hbHLkQlh8K8i2KjMsgQ"/>
    <s v="2025-08-06 14:29:33.530037"/>
    <x v="4"/>
    <s v="(10.6038986, 78.5468024)"/>
    <s v="JG3W+HPG,,Viralimalai,621316,Tamil Nadu,India."/>
    <s v="https://firebasestorage.googleapis.com/v0/b/mindbrink-survey-production.appspot.com/o/audioFiles%2FAtznECuQc6klLPsRR6u2%2FnV4IA56gMWWp4NfG0H1PGfyqfM92%2F2025-08-06%2014%3A29%3A20.354842.m4a?alt=media&amp;token=4a41549f-c328-4f02-a1f7-06cfcad53ec4"/>
    <n v="351"/>
    <s v="false"/>
    <x v="0"/>
    <s v="+918940041476"/>
    <x v="0"/>
    <s v="VIRALIMALAI"/>
    <x v="4"/>
    <s v="balan"/>
    <x v="0"/>
    <n v="9047170526"/>
    <x v="2"/>
    <s v="சொந்த தொழில் / சுயதொழில் செய்பவர்/ Self Employed/Business"/>
    <s v="25,000 - 50,000"/>
    <x v="0"/>
    <x v="1"/>
    <x v="2"/>
    <x v="0"/>
    <s v="பா.ஜ.க / BJP"/>
    <x v="6"/>
    <x v="0"/>
    <x v="1"/>
    <x v="3"/>
    <x v="2"/>
    <x v="2"/>
    <x v="0"/>
    <x v="0"/>
    <x v="2"/>
    <s v="BC"/>
    <x v="32"/>
    <s v="he didnt said his caste"/>
    <s v="Not Doing It Properly"/>
    <s v="-"/>
    <s v="-"/>
    <s v="0.1.12 (60)"/>
    <x v="1"/>
    <x v="0"/>
    <x v="2"/>
    <n v="0.95700934579439256"/>
    <n v="0.8797250859106529"/>
    <n v="0.79503105590062106"/>
    <n v="1"/>
    <n v="0.14422535211267606"/>
    <n v="0.79503105590062106"/>
    <n v="0.14422535211267606"/>
    <n v="78.546802400000004"/>
  </r>
  <r>
    <s v="EOJ21G8Btqc9ZR3h28Ef"/>
    <s v="2025-08-06 14:38:26.777098"/>
    <x v="4"/>
    <s v="(10.6041056, 78.5470961)"/>
    <s v="Viralimalai Road,,Viralimalai,621316,Tamil Nadu,India."/>
    <s v="https://firebasestorage.googleapis.com/v0/b/mindbrink-survey-production.appspot.com/o/audioFiles%2FAtznECuQc6klLPsRR6u2%2FnV4IA56gMWWp4NfG0H1PGfyqfM92%2F2025-08-06%2014%3A38%3A10.438308.m4a?alt=media&amp;token=a5197fd0-2d40-489d-9508-ef02ab3a0a82"/>
    <n v="295"/>
    <s v="false"/>
    <x v="0"/>
    <s v="+918940041476"/>
    <x v="0"/>
    <s v="VIRALIMALAI"/>
    <x v="4"/>
    <s v="s.murugesan"/>
    <x v="0"/>
    <n v="9994650207"/>
    <x v="2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0"/>
    <x v="0"/>
    <x v="0"/>
    <x v="0"/>
    <x v="1"/>
    <x v="0"/>
    <x v="0"/>
    <x v="4"/>
    <s v="BC"/>
    <x v="7"/>
    <n v="0"/>
    <s v="Correctly Done"/>
    <s v="-"/>
    <s v="-"/>
    <s v="0.1.12 (60)"/>
    <x v="1"/>
    <x v="0"/>
    <x v="6"/>
    <n v="0.95700934579439256"/>
    <n v="0.8797250859106529"/>
    <n v="0.79503105590062106"/>
    <n v="0.73680082449963535"/>
    <n v="1.2358620689655173"/>
    <n v="0.58577953749039324"/>
    <n v="0.91058419138161839"/>
    <n v="78.547096100000005"/>
  </r>
  <r>
    <s v="bG2rDta35OkVJYilHkTQ"/>
    <s v="2025-08-06 14:42:05.326769"/>
    <x v="4"/>
    <s v="(10.5968197, 78.5428447)"/>
    <s v="HGWV+H4H,,Viralimalai,621316,Tamil Nadu,India."/>
    <s v="https://firebasestorage.googleapis.com/v0/b/mindbrink-survey-production.appspot.com/o/audioFiles%2FAtznECuQc6klLPsRR6u2%2Fi7rHaGVsQtUuH9WIbNPBcYow6HH3%2F2025-08-06%2014%3A41%3A59.681192.m4a?alt=media&amp;token=ca6c1903-2e5b-40aa-92de-1e91abc560f9"/>
    <n v="231"/>
    <s v="false"/>
    <x v="5"/>
    <s v="+917395821468"/>
    <x v="0"/>
    <s v="VIRALIMALAI"/>
    <x v="4"/>
    <s v="ruthradevi"/>
    <x v="1"/>
    <n v="6381472711"/>
    <x v="1"/>
    <s v="பணியாளர்/ Employee"/>
    <s v="10,000 - 25,000"/>
    <x v="0"/>
    <x v="0"/>
    <x v="0"/>
    <x v="0"/>
    <s v="திமுக / DMK"/>
    <x v="0"/>
    <x v="0"/>
    <x v="0"/>
    <x v="0"/>
    <x v="0"/>
    <x v="0"/>
    <x v="0"/>
    <x v="7"/>
    <x v="2"/>
    <s v="BC"/>
    <x v="14"/>
    <n v="0"/>
    <s v="Correctly Done"/>
    <s v="-"/>
    <s v="-"/>
    <s v="0.1.12 (60)"/>
    <x v="1"/>
    <x v="0"/>
    <x v="8"/>
    <n v="1.047034764826176"/>
    <n v="0.97523809523809524"/>
    <n v="0.89824561403508774"/>
    <n v="0.73680082449963535"/>
    <n v="1.0666666666666667"/>
    <n v="0.66182810902423383"/>
    <n v="0.78592087946627776"/>
    <n v="78.542844700000003"/>
  </r>
  <r>
    <s v="FfCsQIGOtrBnRwsNEVEt"/>
    <s v="2025-08-06 14:45:04.441048"/>
    <x v="4"/>
    <s v="(10.5972644, 78.5429463)"/>
    <s v="Jothi Cinema Theatre,,Viralimalai,621316,Tamil Nadu,India."/>
    <s v="https://firebasestorage.googleapis.com/v0/b/mindbrink-survey-production.appspot.com/o/audioFiles%2FAtznECuQc6klLPsRR6u2%2Fio3eMuqyU5eWdOSV7NnjRG3eOnc2%2F2025-08-06%2014%3A44%3A45.768342.m4a?alt=media&amp;token=fda337bd-32cf-4b88-b4e9-0988c09f6d17"/>
    <n v="331"/>
    <s v="false"/>
    <x v="4"/>
    <s v="+919790903597"/>
    <x v="0"/>
    <s v="VIRALIMALAI"/>
    <x v="4"/>
    <s v="palaniyamma"/>
    <x v="1"/>
    <n v="8675220254"/>
    <x v="2"/>
    <s v="இல்லத்தரசி/ Housewife"/>
    <s v="10,000 - 25,000"/>
    <x v="2"/>
    <x v="1"/>
    <x v="2"/>
    <x v="2"/>
    <s v="அதிமுக / AIADMK"/>
    <x v="3"/>
    <x v="3"/>
    <x v="0"/>
    <x v="0"/>
    <x v="0"/>
    <x v="0"/>
    <x v="0"/>
    <x v="7"/>
    <x v="0"/>
    <s v="SC"/>
    <x v="2"/>
    <s v="she didnt said her caste"/>
    <s v="Not Doing It Properly"/>
    <s v="-"/>
    <s v="-"/>
    <s v="0.1.12 (60)"/>
    <x v="1"/>
    <x v="0"/>
    <x v="2"/>
    <n v="1.047034764826176"/>
    <n v="0.8797250859106529"/>
    <n v="0.98461538461538467"/>
    <n v="1"/>
    <n v="0.14422535211267606"/>
    <n v="0.98461538461538467"/>
    <n v="0.14422535211267606"/>
    <n v="78.542946299999997"/>
  </r>
  <r>
    <s v="sIi71uQphaTHPeAj0hqV"/>
    <s v="2025-08-06 14:47:52.229715"/>
    <x v="4"/>
    <s v="(10.6043513, 78.547183)"/>
    <s v="JG3W+MWV,,Viralimalai,621316,Tamil Nadu,India."/>
    <s v="https://firebasestorage.googleapis.com/v0/b/mindbrink-survey-production.appspot.com/o/audioFiles%2FAtznECuQc6klLPsRR6u2%2FnV4IA56gMWWp4NfG0H1PGfyqfM92%2F2025-08-06%2014%3A47%3A29.938090.m4a?alt=media&amp;token=cd5c92ce-930f-40b5-9f01-aacb9443718d"/>
    <n v="431"/>
    <s v="false"/>
    <x v="0"/>
    <s v="+918940041476"/>
    <x v="0"/>
    <s v="VIRALIMALAI"/>
    <x v="4"/>
    <s v="rani"/>
    <x v="1"/>
    <n v="7200497689"/>
    <x v="1"/>
    <s v="பணியாளர்/ Employee"/>
    <s v="10,000 - 25,000"/>
    <x v="1"/>
    <x v="1"/>
    <x v="1"/>
    <x v="2"/>
    <s v="அதிமுக / AIADMK"/>
    <x v="3"/>
    <x v="3"/>
    <x v="1"/>
    <x v="4"/>
    <x v="2"/>
    <x v="2"/>
    <x v="0"/>
    <x v="2"/>
    <x v="7"/>
    <s v="SC"/>
    <x v="5"/>
    <n v="0"/>
    <s v="Correctly Done"/>
    <s v="-"/>
    <s v="-"/>
    <s v="0.1.12 (60)"/>
    <x v="1"/>
    <x v="0"/>
    <x v="5"/>
    <n v="1.047034764826176"/>
    <n v="0.97523809523809524"/>
    <n v="0.89824561403508774"/>
    <n v="1.3119425242027003"/>
    <n v="0.99902439024390244"/>
    <n v="1.1784466182311975"/>
    <n v="1.3106625802766489"/>
    <n v="78.547183000000004"/>
  </r>
  <r>
    <s v="72UTlviD5vEmCxzXXpTA"/>
    <s v="2025-08-06 14:53:28.319037"/>
    <x v="4"/>
    <s v="(10.5973924, 78.5429511)"/>
    <s v="Jothi Cinema Theatre,,Viralimalai,621316,Tamil Nadu,India."/>
    <s v="https://firebasestorage.googleapis.com/v0/b/mindbrink-survey-production.appspot.com/o/audioFiles%2FAtznECuQc6klLPsRR6u2%2Fio3eMuqyU5eWdOSV7NnjRG3eOnc2%2F2025-08-06%2014%3A53%3A14.691566.m4a?alt=media&amp;token=e1e7c46f-f8b0-419f-bd11-43e257687bb3"/>
    <n v="333"/>
    <s v="false"/>
    <x v="4"/>
    <s v="+919790903597"/>
    <x v="0"/>
    <s v="VIRALIMALAI"/>
    <x v="4"/>
    <s v="vijayalaesmi"/>
    <x v="1"/>
    <n v="8270807115"/>
    <x v="0"/>
    <s v="சொந்த தொழில் / சுயதொழில் செய்பவர்/ Self Employed/Business"/>
    <s v="10,000 - 25,000"/>
    <x v="2"/>
    <x v="0"/>
    <x v="0"/>
    <x v="5"/>
    <s v="பிற கட்சிகள் / Others"/>
    <x v="1"/>
    <x v="0"/>
    <x v="1"/>
    <x v="2"/>
    <x v="0"/>
    <x v="1"/>
    <x v="0"/>
    <x v="0"/>
    <x v="0"/>
    <s v="BC"/>
    <x v="14"/>
    <n v="0"/>
    <s v="Correctly Done"/>
    <s v="-"/>
    <s v="-"/>
    <s v="0.1.12 (60)"/>
    <x v="1"/>
    <x v="0"/>
    <x v="8"/>
    <n v="1.047034764826176"/>
    <n v="1.0951871657754011"/>
    <n v="1.107027027027027"/>
    <n v="0.73680082449963535"/>
    <n v="1.0666666666666667"/>
    <n v="0.81565842625689366"/>
    <n v="0.78592087946627776"/>
    <n v="78.542951099999996"/>
  </r>
  <r>
    <s v="ITpBh8rBg8RWotQBIlgT"/>
    <s v="2025-08-06 14:55:10.881396"/>
    <x v="4"/>
    <s v="(10.5969512, 78.5430596)"/>
    <s v="HGWV+P8W,,Viralimalai,621316,Tamil Nadu,India."/>
    <s v="https://firebasestorage.googleapis.com/v0/b/mindbrink-survey-production.appspot.com/o/audioFiles%2FAtznECuQc6klLPsRR6u2%2Fi7rHaGVsQtUuH9WIbNPBcYow6HH3%2F2025-08-06%2014%3A55%3A05.201212.m4a?alt=media&amp;token=3f4209c7-16b7-4a2f-89fe-b1b7abe1173c"/>
    <n v="504"/>
    <s v="false"/>
    <x v="5"/>
    <s v="+917395821468"/>
    <x v="0"/>
    <s v="VIRALIMALAI"/>
    <x v="4"/>
    <s v="mugiya"/>
    <x v="1"/>
    <n v="8015853969"/>
    <x v="3"/>
    <s v="இல்லத்தரசி/ Housewife"/>
    <s v="10,000க்கும் குறைவானது/Less than 10,000"/>
    <x v="0"/>
    <x v="0"/>
    <x v="0"/>
    <x v="0"/>
    <s v="அதிமுக / AIADMK"/>
    <x v="2"/>
    <x v="3"/>
    <x v="0"/>
    <x v="0"/>
    <x v="0"/>
    <x v="0"/>
    <x v="0"/>
    <x v="0"/>
    <x v="2"/>
    <s v="SC"/>
    <x v="5"/>
    <n v="0"/>
    <s v="Correctly Done"/>
    <s v="-"/>
    <s v="-"/>
    <s v="0.1.12 (60)"/>
    <x v="1"/>
    <x v="0"/>
    <x v="5"/>
    <n v="1.047034764826176"/>
    <n v="1.0308724832214764"/>
    <n v="1.28"/>
    <n v="0.73680082449963535"/>
    <n v="0.99902439024390244"/>
    <n v="0.94310505535953326"/>
    <n v="0.73608199442695277"/>
    <n v="78.543059600000007"/>
  </r>
  <r>
    <s v="Smcya8j1KsXFNtfQ3NZo"/>
    <s v="2025-08-06 15:00:16.889360"/>
    <x v="4"/>
    <s v="(10.6057887, 78.5476243)"/>
    <s v="JG4X+742,,Viralimalai,621316,Tamil Nadu,India."/>
    <s v="https://firebasestorage.googleapis.com/v0/b/mindbrink-survey-production.appspot.com/o/audioFiles%2FAtznECuQc6klLPsRR6u2%2FnV4IA56gMWWp4NfG0H1PGfyqfM92%2F2025-08-06%2015%3A00%3A05.013261.m4a?alt=media&amp;token=c73a15d8-1c11-47e5-996a-a3f524b1cdbb"/>
    <n v="469"/>
    <s v="false"/>
    <x v="0"/>
    <s v="+918940041476"/>
    <x v="0"/>
    <s v="VIRALIMALAI"/>
    <x v="4"/>
    <s v="gayathri"/>
    <x v="1"/>
    <n v="9043903442"/>
    <x v="1"/>
    <s v="மாணவர்/ Student"/>
    <s v="10,000 - 25,000"/>
    <x v="0"/>
    <x v="2"/>
    <x v="3"/>
    <x v="2"/>
    <s v="திமுக / DMK"/>
    <x v="0"/>
    <x v="0"/>
    <x v="1"/>
    <x v="2"/>
    <x v="1"/>
    <x v="2"/>
    <x v="0"/>
    <x v="0"/>
    <x v="6"/>
    <s v="BC"/>
    <x v="33"/>
    <n v="0"/>
    <s v="Correctly Done"/>
    <s v="-"/>
    <s v="-"/>
    <s v="0.1.12 (60)"/>
    <x v="1"/>
    <x v="0"/>
    <x v="2"/>
    <n v="1.047034764826176"/>
    <n v="0.97523809523809524"/>
    <n v="0.89824561403508774"/>
    <n v="1"/>
    <n v="0.14422535211267606"/>
    <n v="0.89824561403508774"/>
    <n v="0.14422535211267606"/>
    <n v="78.547624299999995"/>
  </r>
  <r>
    <s v="wFjBaj8nugNqqLhyYRO9"/>
    <s v="2025-08-06 15:05:09.201086"/>
    <x v="4"/>
    <s v="(10.5975766, 78.5425873)"/>
    <s v="Unnamed Road,,Viralimalai,621316,Tamil Nadu,India."/>
    <s v="https://firebasestorage.googleapis.com/v0/b/mindbrink-survey-production.appspot.com/o/audioFiles%2FAtznECuQc6klLPsRR6u2%2Fi7rHaGVsQtUuH9WIbNPBcYow6HH3%2F2025-08-06%2015%3A05%3A04.364420.m4a?alt=media&amp;token=4ce747e5-a204-4f8a-bd5e-9f3a88c3d55a"/>
    <n v="298"/>
    <s v="false"/>
    <x v="5"/>
    <s v="+917395821468"/>
    <x v="0"/>
    <s v="VIRALIMALAI"/>
    <x v="4"/>
    <s v="Philomanial"/>
    <x v="1"/>
    <n v="9994565076"/>
    <x v="2"/>
    <s v="இல்லத்தரசி/ Housewife"/>
    <s v="10,000க்கும் குறைவானது/Less than 10,000"/>
    <x v="0"/>
    <x v="1"/>
    <x v="2"/>
    <x v="2"/>
    <s v="அதிமுக / AIADMK"/>
    <x v="3"/>
    <x v="3"/>
    <x v="1"/>
    <x v="3"/>
    <x v="2"/>
    <x v="2"/>
    <x v="3"/>
    <x v="0"/>
    <x v="7"/>
    <s v="BC"/>
    <x v="14"/>
    <n v="0"/>
    <s v="Correctly Done"/>
    <s v="-"/>
    <s v="-"/>
    <s v="0.1.12 (60)"/>
    <x v="1"/>
    <x v="0"/>
    <x v="8"/>
    <n v="1.047034764826176"/>
    <n v="0.8797250859106529"/>
    <n v="0.98461538461538467"/>
    <n v="1"/>
    <n v="1.0666666666666667"/>
    <n v="0.98461538461538467"/>
    <n v="1.0666666666666667"/>
    <n v="78.542587299999994"/>
  </r>
  <r>
    <s v="x78gbhRcILHIsEfYmrm0"/>
    <s v="2025-08-06 15:10:21.540446"/>
    <x v="4"/>
    <s v="(10.5971521, 78.5435669)"/>
    <s v="Swamy complex,,Viralimalai,621316,Tamil Nadu,India."/>
    <s v="https://firebasestorage.googleapis.com/v0/b/mindbrink-survey-production.appspot.com/o/audioFiles%2FAtznECuQc6klLPsRR6u2%2Fio3eMuqyU5eWdOSV7NnjRG3eOnc2%2F2025-08-06%2015%3A10%3A08.460835.m4a?alt=media&amp;token=53fe892f-7198-44a4-bb97-6d8d9a03d915"/>
    <n v="351"/>
    <s v="false"/>
    <x v="4"/>
    <s v="+919790903597"/>
    <x v="0"/>
    <s v="VIRALIMALAI"/>
    <x v="4"/>
    <s v="anaatha"/>
    <x v="1"/>
    <n v="9585967486"/>
    <x v="1"/>
    <s v="இல்லத்தரசி/ Housewife"/>
    <s v="10,000 - 25,000"/>
    <x v="1"/>
    <x v="2"/>
    <x v="2"/>
    <x v="2"/>
    <s v="பிற கட்சிகள் / Others"/>
    <x v="3"/>
    <x v="0"/>
    <x v="0"/>
    <x v="0"/>
    <x v="2"/>
    <x v="0"/>
    <x v="0"/>
    <x v="2"/>
    <x v="5"/>
    <s v="BC"/>
    <x v="2"/>
    <s v="she didnt tell her caste"/>
    <s v="Not Doing It Properly"/>
    <s v="-"/>
    <s v="-"/>
    <s v="0.1.12 (60)"/>
    <x v="1"/>
    <x v="0"/>
    <x v="2"/>
    <n v="1.047034764826176"/>
    <n v="0.97523809523809524"/>
    <n v="0.89824561403508774"/>
    <n v="1"/>
    <n v="0.14422535211267606"/>
    <n v="0.89824561403508774"/>
    <n v="0.14422535211267606"/>
    <n v="78.543566900000002"/>
  </r>
  <r>
    <s v="QlLMFywJj7DndgYzg5Mx"/>
    <s v="2025-08-06 15:14:49.124743"/>
    <x v="4"/>
    <s v="(10.5981617, 78.5423493)"/>
    <s v="HGXR+5JG,,Viralimalai,621316,Tamil Nadu,India."/>
    <s v="https://firebasestorage.googleapis.com/v0/b/mindbrink-survey-production.appspot.com/o/audioFiles%2FAtznECuQc6klLPsRR6u2%2Fi7rHaGVsQtUuH9WIbNPBcYow6HH3%2F2025-08-06%2015%3A14%3A44.531915.m4a?alt=media&amp;token=1d31b573-3811-4d1b-a60e-7898526e7535"/>
    <n v="351"/>
    <s v="false"/>
    <x v="5"/>
    <s v="+917395821468"/>
    <x v="0"/>
    <s v="VIRALIMALAI"/>
    <x v="4"/>
    <s v="Thamilarsi"/>
    <x v="1"/>
    <n v="9597325490"/>
    <x v="2"/>
    <s v="இல்லத்தரசி/ Housewife"/>
    <s v="10,000க்கும் குறைவானது/Less than 10,000"/>
    <x v="0"/>
    <x v="0"/>
    <x v="0"/>
    <x v="0"/>
    <s v="திமுக / DMK"/>
    <x v="0"/>
    <x v="0"/>
    <x v="1"/>
    <x v="2"/>
    <x v="0"/>
    <x v="0"/>
    <x v="0"/>
    <x v="0"/>
    <x v="0"/>
    <s v="SC"/>
    <x v="5"/>
    <n v="0"/>
    <s v="Correctly Done"/>
    <s v="-"/>
    <s v="-"/>
    <s v="0.1.12 (60)"/>
    <x v="1"/>
    <x v="0"/>
    <x v="5"/>
    <n v="1.047034764826176"/>
    <n v="0.8797250859106529"/>
    <n v="0.98461538461538467"/>
    <n v="0.73680082449963535"/>
    <n v="0.99902439024390244"/>
    <n v="0.72546542719964102"/>
    <n v="0.73608199442695277"/>
    <n v="78.542349299999998"/>
  </r>
  <r>
    <s v="6dbS7ia6BzNFsPOCc2Tv"/>
    <s v="2025-08-06 15:17:12.632002"/>
    <x v="4"/>
    <s v="(10.606126, 78.5478968)"/>
    <s v="JG4X+M43,,Viralimalai,621316,Tamil Nadu,India."/>
    <s v="https://firebasestorage.googleapis.com/v0/b/mindbrink-survey-production.appspot.com/o/audioFiles%2FAtznECuQc6klLPsRR6u2%2FnV4IA56gMWWp4NfG0H1PGfyqfM92%2F2025-08-06%2015%3A17%3A04.121846.m4a?alt=media&amp;token=6a6a08bc-2bd7-49ad-a861-ec5423447016"/>
    <n v="537"/>
    <s v="false"/>
    <x v="0"/>
    <s v="+918940041476"/>
    <x v="0"/>
    <s v="VIRALIMALAI"/>
    <x v="4"/>
    <s v="murugesan"/>
    <x v="0"/>
    <n v="9940979598"/>
    <x v="2"/>
    <s v="சொந்த தொழில் / சுயதொழில் செய்பவர்/ Self Employed/Business"/>
    <s v="10,000 - 25,000"/>
    <x v="0"/>
    <x v="1"/>
    <x v="0"/>
    <x v="0"/>
    <s v="அதிமுக / AIADMK"/>
    <x v="2"/>
    <x v="3"/>
    <x v="1"/>
    <x v="3"/>
    <x v="0"/>
    <x v="0"/>
    <x v="0"/>
    <x v="2"/>
    <x v="5"/>
    <s v="BC"/>
    <x v="34"/>
    <n v="0"/>
    <s v="Correctly Done"/>
    <s v="-"/>
    <s v="-"/>
    <s v="0.1.12 (60)"/>
    <x v="1"/>
    <x v="0"/>
    <x v="2"/>
    <n v="0.95700934579439256"/>
    <n v="0.8797250859106529"/>
    <n v="0.79503105590062106"/>
    <n v="0.73680082449963535"/>
    <n v="0.14422535211267606"/>
    <n v="0.58577953749039324"/>
    <n v="0.10626535835036995"/>
    <n v="78.547896800000004"/>
  </r>
  <r>
    <s v="VDb7BJcj7V6X2VEHzLqx"/>
    <s v="2025-08-06 15:18:47.467006"/>
    <x v="4"/>
    <s v="(10.5969524, 78.5436143)"/>
    <s v="HGWV+QF9,,Viralimalai,621316,Tamil Nadu,India."/>
    <s v="https://firebasestorage.googleapis.com/v0/b/mindbrink-survey-production.appspot.com/o/audioFiles%2FAtznECuQc6klLPsRR6u2%2Fio3eMuqyU5eWdOSV7NnjRG3eOnc2%2F2025-08-06%2015%3A18%3A41.552768.m4a?alt=media&amp;token=c7e0f745-ef68-454a-8d3d-efc0785fdb1c"/>
    <n v="393"/>
    <s v="false"/>
    <x v="4"/>
    <s v="+919790903597"/>
    <x v="0"/>
    <s v="VIRALIMALAI"/>
    <x v="4"/>
    <s v="jayaeskmi"/>
    <x v="1"/>
    <n v="8675638673"/>
    <x v="3"/>
    <s v="கூலி தொழில்/ Daily Wage"/>
    <s v="10,000 - 25,000"/>
    <x v="0"/>
    <x v="2"/>
    <x v="0"/>
    <x v="0"/>
    <s v="பிற கட்சிகள் / Others"/>
    <x v="1"/>
    <x v="0"/>
    <x v="0"/>
    <x v="0"/>
    <x v="1"/>
    <x v="0"/>
    <x v="0"/>
    <x v="0"/>
    <x v="0"/>
    <s v="BC"/>
    <x v="14"/>
    <n v="0"/>
    <s v="Correctly Done"/>
    <s v="-"/>
    <s v="-"/>
    <s v="0.1.12 (60)"/>
    <x v="1"/>
    <x v="0"/>
    <x v="8"/>
    <n v="1.047034764826176"/>
    <n v="1.0308724832214764"/>
    <n v="1.28"/>
    <n v="0.73680082449963535"/>
    <n v="1.0666666666666667"/>
    <n v="0.94310505535953326"/>
    <n v="0.78592087946627776"/>
    <n v="78.543614300000002"/>
  </r>
  <r>
    <s v="DRDpR1baS90mM0fr3L0I"/>
    <s v="2025-08-06 15:19:18.911614"/>
    <x v="4"/>
    <s v="(10.5979595, 78.5423325)"/>
    <s v="HGXR+5JG,,Viralimalai,621316,Tamil Nadu,India."/>
    <s v="https://firebasestorage.googleapis.com/v0/b/mindbrink-survey-production.appspot.com/o/audioFiles%2FAtznECuQc6klLPsRR6u2%2Fi7rHaGVsQtUuH9WIbNPBcYow6HH3%2F2025-08-06%2015%3A19%3A14.578576.m4a?alt=media&amp;token=8bc80897-6091-4e51-bbff-9c4ead80adcb"/>
    <n v="235"/>
    <s v="false"/>
    <x v="5"/>
    <s v="+917395821468"/>
    <x v="0"/>
    <s v="VIRALIMALAI"/>
    <x v="4"/>
    <s v="suganya"/>
    <x v="1"/>
    <n v="9677329206"/>
    <x v="0"/>
    <s v="இல்லத்தரசி/ Housewife"/>
    <s v="10,000 - 25,000"/>
    <x v="0"/>
    <x v="0"/>
    <x v="0"/>
    <x v="0"/>
    <s v="அதிமுக / AIADMK"/>
    <x v="2"/>
    <x v="1"/>
    <x v="1"/>
    <x v="4"/>
    <x v="2"/>
    <x v="2"/>
    <x v="0"/>
    <x v="0"/>
    <x v="5"/>
    <s v="BC"/>
    <x v="35"/>
    <s v="she said udaiyar as her caste"/>
    <s v="Correctly Done"/>
    <s v="-"/>
    <s v="-"/>
    <s v="0.1.12 (60)"/>
    <x v="1"/>
    <x v="0"/>
    <x v="2"/>
    <n v="1.047034764826176"/>
    <n v="1.0951871657754011"/>
    <n v="1.107027027027027"/>
    <n v="0.73680082449963535"/>
    <n v="0.14422535211267606"/>
    <n v="0.81565842625689366"/>
    <n v="0.10626535835036995"/>
    <n v="78.542332500000001"/>
  </r>
  <r>
    <s v="jjnBNwvkS1FqgVe2gKOi"/>
    <s v="2025-08-06 15:30:00.729798"/>
    <x v="4"/>
    <s v="(10.5978671, 78.544046)"/>
    <s v="Swamy complex,,Viralimalai,621316,Tamil Nadu,India."/>
    <s v="https://firebasestorage.googleapis.com/v0/b/mindbrink-survey-production.appspot.com/o/audioFiles%2FAtznECuQc6klLPsRR6u2%2Fio3eMuqyU5eWdOSV7NnjRG3eOnc2%2F2025-08-06%2015%3A29%3A52.116244.m4a?alt=media&amp;token=55242c0d-b2e8-4bcf-9c19-b641bb83c5c8"/>
    <n v="281"/>
    <s v="false"/>
    <x v="4"/>
    <s v="+919790903597"/>
    <x v="0"/>
    <s v="VIRALIMALAI"/>
    <x v="4"/>
    <s v="karithika"/>
    <x v="1"/>
    <n v="8610208825"/>
    <x v="0"/>
    <s v="சொந்த தொழில் / சுயதொழில் செய்பவர்/ Self Employed/Business"/>
    <s v="10,000 - 25,000"/>
    <x v="0"/>
    <x v="0"/>
    <x v="0"/>
    <x v="0"/>
    <s v="அதிமுக / AIADMK"/>
    <x v="2"/>
    <x v="1"/>
    <x v="1"/>
    <x v="3"/>
    <x v="2"/>
    <x v="1"/>
    <x v="0"/>
    <x v="0"/>
    <x v="0"/>
    <s v="OBC"/>
    <x v="36"/>
    <s v="she said her MBC Isaivellalar"/>
    <s v="Correctly Done"/>
    <s v="-"/>
    <s v="-"/>
    <s v="0.1.12 (60)"/>
    <x v="1"/>
    <x v="0"/>
    <x v="2"/>
    <n v="1.047034764826176"/>
    <n v="1.0951871657754011"/>
    <n v="1.107027027027027"/>
    <n v="0.73680082449963535"/>
    <n v="0.14422535211267606"/>
    <n v="0.81565842625689366"/>
    <n v="0.10626535835036995"/>
    <n v="78.544045999999994"/>
  </r>
  <r>
    <s v="6nDgRl60vuOPWdKGFVAS"/>
    <s v="2025-08-06 15:31:20.646483"/>
    <x v="4"/>
    <s v="(10.5978724, 78.5440442)"/>
    <s v="Swamy complex,,Viralimalai,621316,Tamil Nadu,India."/>
    <s v="https://firebasestorage.googleapis.com/v0/b/mindbrink-survey-production.appspot.com/o/audioFiles%2FAtznECuQc6klLPsRR6u2%2Fi7rHaGVsQtUuH9WIbNPBcYow6HH3%2F2025-08-06%2015%3A31%3A14.887083.m4a?alt=media&amp;token=004e568f-2a62-400c-a811-0b8c67984706"/>
    <n v="292"/>
    <s v="false"/>
    <x v="5"/>
    <s v="+917395821468"/>
    <x v="0"/>
    <s v="VIRALIMALAI"/>
    <x v="4"/>
    <s v="sangitha"/>
    <x v="1"/>
    <n v="9585054650"/>
    <x v="1"/>
    <s v="இல்லத்தரசி/ Housewife"/>
    <s v="10,000க்கும் குறைவானது/Less than 10,000"/>
    <x v="0"/>
    <x v="2"/>
    <x v="2"/>
    <x v="2"/>
    <s v="திமுக / DMK"/>
    <x v="3"/>
    <x v="0"/>
    <x v="1"/>
    <x v="2"/>
    <x v="1"/>
    <x v="0"/>
    <x v="3"/>
    <x v="7"/>
    <x v="0"/>
    <s v="BC"/>
    <x v="14"/>
    <n v="0"/>
    <s v="Correctly Done"/>
    <s v="-"/>
    <s v="-"/>
    <s v="0.1.12 (60)"/>
    <x v="1"/>
    <x v="0"/>
    <x v="8"/>
    <n v="1.047034764826176"/>
    <n v="0.97523809523809524"/>
    <n v="0.89824561403508774"/>
    <n v="1"/>
    <n v="1.0666666666666667"/>
    <n v="0.89824561403508774"/>
    <n v="1.0666666666666667"/>
    <n v="78.544044200000002"/>
  </r>
  <r>
    <s v="4rL0SuAwYRUh3gp4oxmj"/>
    <s v="2025-08-06 15:36:05.463435"/>
    <x v="4"/>
    <s v="(10.5978597, 78.5440585)"/>
    <s v="Swamy complex,,Viralimalai,621316,Tamil Nadu,India."/>
    <s v="https://firebasestorage.googleapis.com/v0/b/mindbrink-survey-production.appspot.com/o/audioFiles%2FAtznECuQc6klLPsRR6u2%2Fio3eMuqyU5eWdOSV7NnjRG3eOnc2%2F2025-08-06%2015%3A35%3A36.862099.m4a?alt=media&amp;token=6430f888-0ebc-4201-b699-6a536c441f89"/>
    <n v="318"/>
    <s v="false"/>
    <x v="4"/>
    <s v="+919790903597"/>
    <x v="0"/>
    <s v="VIRALIMALAI"/>
    <x v="4"/>
    <s v="makamuni"/>
    <x v="1"/>
    <n v="8870050530"/>
    <x v="2"/>
    <s v="இல்லத்தரசி/ Housewife"/>
    <s v="10,000 - 25,000"/>
    <x v="0"/>
    <x v="0"/>
    <x v="2"/>
    <x v="2"/>
    <s v="பிற கட்சிகள் / Others"/>
    <x v="3"/>
    <x v="0"/>
    <x v="0"/>
    <x v="0"/>
    <x v="2"/>
    <x v="0"/>
    <x v="0"/>
    <x v="0"/>
    <x v="6"/>
    <s v="BC"/>
    <x v="14"/>
    <n v="0"/>
    <s v="Correctly Done"/>
    <s v="-"/>
    <s v="-"/>
    <s v="0.1.12 (60)"/>
    <x v="1"/>
    <x v="0"/>
    <x v="8"/>
    <n v="1.047034764826176"/>
    <n v="0.8797250859106529"/>
    <n v="0.98461538461538467"/>
    <n v="1"/>
    <n v="1.0666666666666667"/>
    <n v="0.98461538461538467"/>
    <n v="1.0666666666666667"/>
    <n v="78.544058500000006"/>
  </r>
  <r>
    <s v="Pb6CUh0Ak1rrVA7diKXX"/>
    <s v="2025-08-06 15:37:45.123423"/>
    <x v="4"/>
    <s v="(10.5978717, 78.5440405)"/>
    <s v="Swamy complex,,Viralimalai,621316,Tamil Nadu,India."/>
    <s v="https://firebasestorage.googleapis.com/v0/b/mindbrink-survey-production.appspot.com/o/audioFiles%2FAtznECuQc6klLPsRR6u2%2Fi7rHaGVsQtUuH9WIbNPBcYow6HH3%2F2025-08-06%2015%3A37%3A38.095134.m4a?alt=media&amp;token=5721d9c1-8614-46a4-8345-c271bc92b87c"/>
    <n v="344"/>
    <s v="false"/>
    <x v="5"/>
    <s v="+917395821468"/>
    <x v="0"/>
    <s v="VIRALIMALAI"/>
    <x v="4"/>
    <s v="ponnaudi"/>
    <x v="1"/>
    <n v="9597930255"/>
    <x v="3"/>
    <s v="இல்லத்தரசி/ Housewife"/>
    <s v="1,00,000க்கு மேல்/More than 1,00,000"/>
    <x v="2"/>
    <x v="0"/>
    <x v="0"/>
    <x v="0"/>
    <s v="திமுக / DMK"/>
    <x v="0"/>
    <x v="0"/>
    <x v="0"/>
    <x v="0"/>
    <x v="1"/>
    <x v="1"/>
    <x v="0"/>
    <x v="0"/>
    <x v="1"/>
    <s v="OBC"/>
    <x v="26"/>
    <s v="she said chettiyar as her caste"/>
    <s v="Correctly Done"/>
    <s v="-"/>
    <s v="-"/>
    <s v="0.1.12 (60)"/>
    <x v="1"/>
    <x v="0"/>
    <x v="2"/>
    <n v="1.047034764826176"/>
    <n v="1.0308724832214764"/>
    <n v="1.28"/>
    <n v="0.73680082449963535"/>
    <n v="0.14422535211267606"/>
    <n v="0.94310505535953326"/>
    <n v="0.10626535835036995"/>
    <n v="78.544040499999994"/>
  </r>
  <r>
    <s v="66eYvN1ce9FASIiIczIu"/>
    <s v="2025-08-06 15:42:06.918101"/>
    <x v="4"/>
    <s v="(10.597903, 78.5440055)"/>
    <s v="Swamy complex,,Viralimalai,621316,Tamil Nadu,India."/>
    <s v="https://firebasestorage.googleapis.com/v0/b/mindbrink-survey-production.appspot.com/o/audioFiles%2FAtznECuQc6klLPsRR6u2%2Fio3eMuqyU5eWdOSV7NnjRG3eOnc2%2F2025-08-06%2015%3A41%3A59.895062.m4a?alt=media&amp;token=4c6e5fc2-5ad9-4c92-a44e-b77b7aa56a9e"/>
    <n v="259"/>
    <s v="false"/>
    <x v="4"/>
    <s v="+919790903597"/>
    <x v="0"/>
    <s v="VIRALIMALAI"/>
    <x v="4"/>
    <s v="padayamma"/>
    <x v="1"/>
    <n v="9943366863"/>
    <x v="3"/>
    <s v="இல்லத்தரசி/ Housewife"/>
    <s v="10,000 - 25,000"/>
    <x v="0"/>
    <x v="0"/>
    <x v="0"/>
    <x v="0"/>
    <s v="பிற கட்சிகள் / Others"/>
    <x v="1"/>
    <x v="0"/>
    <x v="0"/>
    <x v="0"/>
    <x v="0"/>
    <x v="1"/>
    <x v="0"/>
    <x v="0"/>
    <x v="0"/>
    <s v="BC"/>
    <x v="26"/>
    <s v="she said chettiyar as her caste"/>
    <s v="Correctly Done"/>
    <s v="-"/>
    <s v="-"/>
    <s v="0.1.12 (60)"/>
    <x v="1"/>
    <x v="0"/>
    <x v="2"/>
    <n v="1.047034764826176"/>
    <n v="1.0308724832214764"/>
    <n v="1.28"/>
    <n v="0.73680082449963535"/>
    <n v="0.14422535211267606"/>
    <n v="0.94310505535953326"/>
    <n v="0.10626535835036995"/>
    <n v="78.544005499999997"/>
  </r>
  <r>
    <s v="e7SPRgT9SS8egYEqqsjz"/>
    <s v="2025-08-06 15:47:28.757568"/>
    <x v="4"/>
    <s v="(10.606325, 78.5464217)"/>
    <s v="JG4W+HHQ,,Viralimalai,621316,Tamil Nadu,India."/>
    <s v="https://firebasestorage.googleapis.com/v0/b/mindbrink-survey-production.appspot.com/o/audioFiles%2FAtznECuQc6klLPsRR6u2%2FnV4IA56gMWWp4NfG0H1PGfyqfM92%2F2025-08-06%2015%3A47%3A21.069990.m4a?alt=media&amp;token=28ed7ed5-ecb2-4a66-9a34-6ca0c1630909"/>
    <n v="492"/>
    <s v="false"/>
    <x v="0"/>
    <s v="+918940041476"/>
    <x v="0"/>
    <s v="VIRALIMALAI"/>
    <x v="4"/>
    <s v="Arulmozhi"/>
    <x v="1"/>
    <n v="8072402579"/>
    <x v="2"/>
    <s v="இல்லத்தரசி/ Housewife"/>
    <s v="10,000 - 25,000"/>
    <x v="0"/>
    <x v="0"/>
    <x v="0"/>
    <x v="0"/>
    <s v="திமுக / DMK"/>
    <x v="0"/>
    <x v="0"/>
    <x v="0"/>
    <x v="0"/>
    <x v="1"/>
    <x v="0"/>
    <x v="0"/>
    <x v="6"/>
    <x v="1"/>
    <s v="BC"/>
    <x v="37"/>
    <n v="0"/>
    <s v="Correctly Done"/>
    <s v="-"/>
    <s v="-"/>
    <s v="0.1.12 (60)"/>
    <x v="1"/>
    <x v="0"/>
    <x v="2"/>
    <n v="1.047034764826176"/>
    <n v="0.8797250859106529"/>
    <n v="0.98461538461538467"/>
    <n v="0.73680082449963535"/>
    <n v="0.14422535211267606"/>
    <n v="0.72546542719964102"/>
    <n v="0.10626535835036995"/>
    <n v="78.546421699999996"/>
  </r>
  <r>
    <s v="F6bOvXW380q9TKUDzDGr"/>
    <s v="2025-08-06 16:02:15.281724"/>
    <x v="4"/>
    <s v="(10.6068103, 78.5473113)"/>
    <s v="JG4W+MWV,,Viralimalai,621316,Tamil Nadu,India."/>
    <s v="https://firebasestorage.googleapis.com/v0/b/mindbrink-survey-production.appspot.com/o/audioFiles%2FAtznECuQc6klLPsRR6u2%2FnV4IA56gMWWp4NfG0H1PGfyqfM92%2F2025-08-06%2016%3A02%3A06.013736.m4a?alt=media&amp;token=8130420d-6041-4de8-9a95-afef5caa1569"/>
    <n v="427"/>
    <s v="false"/>
    <x v="0"/>
    <s v="+918940041476"/>
    <x v="0"/>
    <s v="VIRALIMALAI"/>
    <x v="4"/>
    <s v="jothi"/>
    <x v="0"/>
    <n v="9159966024"/>
    <x v="2"/>
    <s v="சொந்த தொழில் / சுயதொழில் செய்பவர்/ Self Employed/Business"/>
    <s v="10,000 - 25,000"/>
    <x v="2"/>
    <x v="0"/>
    <x v="1"/>
    <x v="1"/>
    <s v="அதிமுக / AIADMK"/>
    <x v="2"/>
    <x v="3"/>
    <x v="0"/>
    <x v="0"/>
    <x v="2"/>
    <x v="0"/>
    <x v="3"/>
    <x v="2"/>
    <x v="1"/>
    <s v="OBC"/>
    <x v="38"/>
    <n v="0"/>
    <s v="Correctly Done"/>
    <s v="-"/>
    <s v="-"/>
    <s v="0.1.12 (60)"/>
    <x v="1"/>
    <x v="0"/>
    <x v="2"/>
    <n v="0.95700934579439256"/>
    <n v="0.8797250859106529"/>
    <n v="0.79503105590062106"/>
    <n v="1.3119425242027003"/>
    <n v="0.14422535211267606"/>
    <n v="1.043035050297799"/>
    <n v="0.1892153725047275"/>
    <n v="78.547311300000004"/>
  </r>
  <r>
    <s v="6GfNKqrGIHf3mom20joZ"/>
    <s v="2025-08-06 16:19:09.388178"/>
    <x v="4"/>
    <s v="(10.6049868, 78.5464856)"/>
    <s v="JG4W+2H9,,Viralimalai,621316,Tamil Nadu,India."/>
    <s v="https://firebasestorage.googleapis.com/v0/b/mindbrink-survey-production.appspot.com/o/audioFiles%2FAtznECuQc6klLPsRR6u2%2FnV4IA56gMWWp4NfG0H1PGfyqfM92%2F2025-08-06%2016%3A19%3A03.429470.m4a?alt=media&amp;token=27993cd3-e693-473d-b7b5-92a955267dbf"/>
    <n v="246"/>
    <s v="false"/>
    <x v="0"/>
    <s v="+918940041476"/>
    <x v="0"/>
    <s v="VIRALIMALAI"/>
    <x v="4"/>
    <s v="lakshmi"/>
    <x v="1"/>
    <n v="9786691539"/>
    <x v="2"/>
    <s v="கூலி தொழில்/ Daily Wage"/>
    <s v="10,000 - 25,000"/>
    <x v="0"/>
    <x v="0"/>
    <x v="0"/>
    <x v="0"/>
    <s v="அதிமுக / AIADMK"/>
    <x v="2"/>
    <x v="1"/>
    <x v="0"/>
    <x v="0"/>
    <x v="2"/>
    <x v="0"/>
    <x v="0"/>
    <x v="7"/>
    <x v="2"/>
    <s v="SC"/>
    <x v="5"/>
    <n v="0"/>
    <s v="Correctly Done"/>
    <s v="-"/>
    <s v="-"/>
    <s v="0.1.12 (60)"/>
    <x v="1"/>
    <x v="0"/>
    <x v="5"/>
    <n v="1.047034764826176"/>
    <n v="0.8797250859106529"/>
    <n v="0.98461538461538467"/>
    <n v="0.73680082449963535"/>
    <n v="0.99902439024390244"/>
    <n v="0.72546542719964102"/>
    <n v="0.73608199442695277"/>
    <n v="78.546485599999997"/>
  </r>
  <r>
    <s v="FwIfcJh7OhvHGGeKf4nE"/>
    <s v="2025-08-06 16:59:43.622281"/>
    <x v="4"/>
    <s v="(10.6065354, 78.5481285)"/>
    <s v="JG4X+M43,,Viralimalai,621316,Tamil Nadu,India."/>
    <s v="https://firebasestorage.googleapis.com/v0/b/mindbrink-survey-production.appspot.com/o/audioFiles%2FAtznECuQc6klLPsRR6u2%2FvgezSzrsuLVlWSdHweefXnEvA793%2F2025-08-06%2016%3A59%3A37.415874.m4a?alt=media&amp;token=e0f44e03-c5bd-4c67-bfd4-f4346cc661ad"/>
    <n v="256"/>
    <s v="false"/>
    <x v="6"/>
    <s v="+919976239565"/>
    <x v="0"/>
    <s v="VIRALIMALAI"/>
    <x v="4"/>
    <s v="Venkatasubbu "/>
    <x v="0"/>
    <n v="9789695504"/>
    <x v="1"/>
    <s v="கூலி தொழில்/ Daily Wage"/>
    <s v="10,000 - 25,000"/>
    <x v="2"/>
    <x v="2"/>
    <x v="0"/>
    <x v="0"/>
    <s v="திமுக / DMK"/>
    <x v="0"/>
    <x v="0"/>
    <x v="1"/>
    <x v="1"/>
    <x v="1"/>
    <x v="0"/>
    <x v="1"/>
    <x v="10"/>
    <x v="7"/>
    <s v="OBC"/>
    <x v="37"/>
    <n v="0"/>
    <s v="Correctly Done"/>
    <s v="-"/>
    <s v="-"/>
    <s v="0.1.12 (60)"/>
    <x v="1"/>
    <x v="0"/>
    <x v="2"/>
    <n v="0.95700934579439256"/>
    <n v="0.97523809523809524"/>
    <n v="1.0666666666666667"/>
    <n v="0.73680082449963535"/>
    <n v="0.14422535211267606"/>
    <n v="0.78592087946627776"/>
    <n v="0.10626535835036995"/>
    <n v="78.548128500000004"/>
  </r>
  <r>
    <s v="eSPVor5rn60ddyrSv1NR"/>
    <s v="2025-08-06 17:13:17.068287"/>
    <x v="4"/>
    <s v="(10.6073355, 78.5476832)"/>
    <s v="JG4X+W3H,,Viralimalai,621316,Tamil Nadu,India."/>
    <s v="https://firebasestorage.googleapis.com/v0/b/mindbrink-survey-production.appspot.com/o/audioFiles%2FAtznECuQc6klLPsRR6u2%2FvgezSzrsuLVlWSdHweefXnEvA793%2F2025-08-06%2017%3A13%3A08.291404.m4a?alt=media&amp;token=baeb965f-0334-4ca3-ac7a-f4f8d3074377"/>
    <n v="729"/>
    <s v="false"/>
    <x v="6"/>
    <s v="+919976239565"/>
    <x v="0"/>
    <s v="VIRALIMALAI"/>
    <x v="4"/>
    <s v="selvam"/>
    <x v="0"/>
    <n v="7548851692"/>
    <x v="2"/>
    <s v="கூலி தொழில்/ Daily Wage"/>
    <s v="10,000க்கும் குறைவானது/Less than 10,000"/>
    <x v="2"/>
    <x v="0"/>
    <x v="0"/>
    <x v="0"/>
    <s v="திமுக / DMK"/>
    <x v="0"/>
    <x v="0"/>
    <x v="1"/>
    <x v="3"/>
    <x v="0"/>
    <x v="1"/>
    <x v="1"/>
    <x v="2"/>
    <x v="0"/>
    <s v="BC"/>
    <x v="39"/>
    <n v="0"/>
    <s v="Correctly Done"/>
    <s v="-"/>
    <s v="-"/>
    <s v="0.1.12 (60)"/>
    <x v="1"/>
    <x v="0"/>
    <x v="2"/>
    <n v="0.95700934579439256"/>
    <n v="0.8797250859106529"/>
    <n v="0.79503105590062106"/>
    <n v="0.73680082449963535"/>
    <n v="0.14422535211267606"/>
    <n v="0.58577953749039324"/>
    <n v="0.10626535835036995"/>
    <n v="78.547683199999994"/>
  </r>
  <r>
    <s v="krZucReUUgbUeZsuK9QI"/>
    <s v="2025-08-06 17:19:00.652037"/>
    <x v="4"/>
    <s v="(10.6073522, 78.5476904)"/>
    <s v="JG4X+W3H,,Viralimalai,621316,Tamil Nadu,India."/>
    <s v="https://firebasestorage.googleapis.com/v0/b/mindbrink-survey-production.appspot.com/o/audioFiles%2FAtznECuQc6klLPsRR6u2%2FvgezSzrsuLVlWSdHweefXnEvA793%2F2025-08-06%2017%3A18%3A54.463503.m4a?alt=media&amp;token=1b9687f9-3a5c-4c25-924b-7d0d6f3f1fe2"/>
    <n v="313"/>
    <s v="false"/>
    <x v="6"/>
    <s v="+919976239565"/>
    <x v="0"/>
    <s v="VIRALIMALAI"/>
    <x v="4"/>
    <s v="saravanan"/>
    <x v="0"/>
    <n v="9500893766"/>
    <x v="0"/>
    <s v="கூலி தொழில்/ Daily Wage"/>
    <s v="10,000 - 25,000"/>
    <x v="2"/>
    <x v="1"/>
    <x v="0"/>
    <x v="1"/>
    <s v="அதிமுக / AIADMK"/>
    <x v="2"/>
    <x v="1"/>
    <x v="1"/>
    <x v="1"/>
    <x v="1"/>
    <x v="0"/>
    <x v="0"/>
    <x v="4"/>
    <x v="4"/>
    <s v="BC"/>
    <x v="40"/>
    <n v="0"/>
    <s v="Correctly Done"/>
    <s v="-"/>
    <s v="-"/>
    <s v="0.1.12 (60)"/>
    <x v="1"/>
    <x v="0"/>
    <x v="2"/>
    <n v="0.95700934579439256"/>
    <n v="1.0951871657754011"/>
    <n v="1.0835978835978837"/>
    <n v="0.73680082449963535"/>
    <n v="0.14422535211267606"/>
    <n v="0.79839581406098059"/>
    <n v="0.10626535835036995"/>
    <n v="78.547690399999993"/>
  </r>
  <r>
    <s v="LHIFun7BCYJC7qSGXm7J"/>
    <s v="2025-08-06 17:30:17.753434"/>
    <x v="4"/>
    <s v="(10.6045871, 78.5473126)"/>
    <s v="JG3W+RWQ,,Viralimalai,621316,Tamil Nadu,India."/>
    <s v="https://firebasestorage.googleapis.com/v0/b/mindbrink-survey-production.appspot.com/o/audioFiles%2FAtznECuQc6klLPsRR6u2%2FvgezSzrsuLVlWSdHweefXnEvA793%2F2025-08-06%2017%3A30%3A11.403882.m4a?alt=media&amp;token=81976ae0-90f6-4192-a94b-6466de5c154b"/>
    <n v="288"/>
    <s v="false"/>
    <x v="6"/>
    <s v="+919976239565"/>
    <x v="0"/>
    <s v="VIRALIMALAI"/>
    <x v="4"/>
    <s v="Murugadass"/>
    <x v="0"/>
    <n v="9788209153"/>
    <x v="2"/>
    <s v="சொந்த தொழில் / சுயதொழில் செய்பவர்/ Self Employed/Business"/>
    <s v="10,000க்கும் குறைவானது/Less than 10,000"/>
    <x v="1"/>
    <x v="1"/>
    <x v="1"/>
    <x v="1"/>
    <s v="அதிமுக / AIADMK"/>
    <x v="2"/>
    <x v="1"/>
    <x v="0"/>
    <x v="0"/>
    <x v="0"/>
    <x v="0"/>
    <x v="0"/>
    <x v="0"/>
    <x v="2"/>
    <s v="OBC"/>
    <x v="41"/>
    <n v="0"/>
    <s v="Correctly Done"/>
    <s v="-"/>
    <s v="-"/>
    <s v="0.1.12 (60)"/>
    <x v="1"/>
    <x v="0"/>
    <x v="2"/>
    <n v="0.95700934579439256"/>
    <n v="0.8797250859106529"/>
    <n v="0.79503105590062106"/>
    <n v="1.3119425242027003"/>
    <n v="0.14422535211267606"/>
    <n v="1.043035050297799"/>
    <n v="0.1892153725047275"/>
    <n v="78.547312599999998"/>
  </r>
  <r>
    <s v="4OjQEfk8uD2hddDB1FHR"/>
    <s v="2025-08-06 18:05:56.606123"/>
    <x v="4"/>
    <s v="(10.6048157, 78.5484048)"/>
    <s v="JG3X+WG,,Viralimalai,621316,Tamil Nadu,India."/>
    <s v="https://firebasestorage.googleapis.com/v0/b/mindbrink-survey-production.appspot.com/o/audioFiles%2FAtznECuQc6klLPsRR6u2%2FvgezSzrsuLVlWSdHweefXnEvA793%2F2025-08-06%2018%3A05%3A50.123248.m4a?alt=media&amp;token=7e8f9cb8-ee0c-4e22-9f0a-3d5b822b7d56"/>
    <n v="258"/>
    <s v="false"/>
    <x v="6"/>
    <s v="+919976239565"/>
    <x v="0"/>
    <s v="VIRALIMALAI"/>
    <x v="4"/>
    <s v="kavinkumar"/>
    <x v="0"/>
    <n v="7373552934"/>
    <x v="0"/>
    <s v="கூலி தொழில்/ Daily Wage"/>
    <s v="10,000 - 25,000"/>
    <x v="0"/>
    <x v="0"/>
    <x v="0"/>
    <x v="0"/>
    <s v="அதிமுக / AIADMK"/>
    <x v="2"/>
    <x v="3"/>
    <x v="0"/>
    <x v="0"/>
    <x v="1"/>
    <x v="1"/>
    <x v="3"/>
    <x v="0"/>
    <x v="0"/>
    <s v="SC"/>
    <x v="2"/>
    <s v="HE DIDNT SAY HIS CASTE"/>
    <s v="Not Doing It Properly"/>
    <s v="-"/>
    <s v="-"/>
    <s v="0.1.12 (60)"/>
    <x v="1"/>
    <x v="0"/>
    <x v="2"/>
    <n v="0.95700934579439256"/>
    <n v="1.0951871657754011"/>
    <n v="1.0835978835978837"/>
    <n v="0.73680082449963535"/>
    <n v="0.14422535211267606"/>
    <n v="0.79839581406098059"/>
    <n v="0.10626535835036995"/>
    <n v="78.5484048"/>
  </r>
  <r>
    <s v="n35cB0YuR0sciIazEqDZ"/>
    <s v="2025-08-06 18:17:45.496767"/>
    <x v="4"/>
    <s v="(10.6037121, 78.54875)"/>
    <s v="1/28,,Viralimalai,621316,Tamil Nadu,India."/>
    <s v="https://firebasestorage.googleapis.com/v0/b/mindbrink-survey-production.appspot.com/o/audioFiles%2FAtznECuQc6klLPsRR6u2%2FvgezSzrsuLVlWSdHweefXnEvA793%2F2025-08-06%2018%3A17%3A29.934342.m4a?alt=media&amp;token=65ec7a29-47f5-4188-af09-77419ed228c3"/>
    <n v="381"/>
    <s v="false"/>
    <x v="6"/>
    <s v="+919976239565"/>
    <x v="0"/>
    <s v="VIRALIMALAI"/>
    <x v="4"/>
    <s v="muthukumaran"/>
    <x v="0"/>
    <n v="9585481070"/>
    <x v="2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0"/>
    <x v="0"/>
    <x v="0"/>
    <x v="0"/>
    <x v="1"/>
    <x v="0"/>
    <x v="10"/>
    <x v="6"/>
    <s v="BC"/>
    <x v="42"/>
    <n v="0"/>
    <s v="Correctly Done"/>
    <s v="-"/>
    <s v="-"/>
    <s v="0.1.12 (60)"/>
    <x v="1"/>
    <x v="0"/>
    <x v="2"/>
    <n v="0.95700934579439256"/>
    <n v="0.8797250859106529"/>
    <n v="0.79503105590062106"/>
    <n v="0.73680082449963535"/>
    <n v="0.14422535211267606"/>
    <n v="0.58577953749039324"/>
    <n v="0.10626535835036995"/>
    <n v="78.548749999999998"/>
  </r>
  <r>
    <s v="CrKgWlhQmZ8E1osRs336"/>
    <s v="2025-08-06 18:33:52.025502"/>
    <x v="4"/>
    <s v="(10.604012, 78.5486381)"/>
    <s v="JG3X+G9X,,Viralimalai,621316,Tamil Nadu,India."/>
    <s v="https://firebasestorage.googleapis.com/v0/b/mindbrink-survey-production.appspot.com/o/audioFiles%2FAtznECuQc6klLPsRR6u2%2FvgezSzrsuLVlWSdHweefXnEvA793%2F2025-08-06%2018%3A33%3A44.390986.m4a?alt=media&amp;token=7dae48bd-cec7-437c-8d50-b9e6c863b6a1"/>
    <n v="260"/>
    <s v="false"/>
    <x v="6"/>
    <s v="+919976239565"/>
    <x v="0"/>
    <s v="VIRALIMALAI"/>
    <x v="4"/>
    <s v="selvam"/>
    <x v="0"/>
    <n v="8883576297"/>
    <x v="2"/>
    <s v="சொந்த தொழில் / சுயதொழில் செய்பவர்/ Self Employed/Business"/>
    <s v="10,000 - 25,000"/>
    <x v="2"/>
    <x v="0"/>
    <x v="0"/>
    <x v="0"/>
    <s v="திமுக / DMK"/>
    <x v="0"/>
    <x v="0"/>
    <x v="0"/>
    <x v="0"/>
    <x v="1"/>
    <x v="1"/>
    <x v="0"/>
    <x v="0"/>
    <x v="4"/>
    <s v="SC"/>
    <x v="5"/>
    <n v="0"/>
    <s v="Correctly Done"/>
    <s v="-"/>
    <s v="-"/>
    <s v="0.1.12 (60)"/>
    <x v="1"/>
    <x v="0"/>
    <x v="5"/>
    <n v="0.95700934579439256"/>
    <n v="0.8797250859106529"/>
    <n v="0.79503105590062106"/>
    <n v="0.73680082449963535"/>
    <n v="0.99902439024390244"/>
    <n v="0.58577953749039324"/>
    <n v="0.73608199442695277"/>
    <n v="78.548638100000005"/>
  </r>
  <r>
    <s v="ufzVWaPHq1CTFsF80e6l"/>
    <s v="2025-08-06 18:44:56.215133"/>
    <x v="4"/>
    <s v="(10.6032195, 78.547807)"/>
    <s v="JG3X+62P,,Viralimalai,621316,Tamil Nadu,India."/>
    <s v="https://firebasestorage.googleapis.com/v0/b/mindbrink-survey-production.appspot.com/o/audioFiles%2FAtznECuQc6klLPsRR6u2%2FvgezSzrsuLVlWSdHweefXnEvA793%2F2025-08-06%2018%3A44%3A47.136834.m4a?alt=media&amp;token=9abbd571-8f13-4e72-b907-2c723d112052"/>
    <n v="223"/>
    <s v="false"/>
    <x v="6"/>
    <s v="+919976239565"/>
    <x v="0"/>
    <s v="VIRALIMALAI"/>
    <x v="4"/>
    <s v="Amirthavalli"/>
    <x v="1"/>
    <n v="9629053159"/>
    <x v="2"/>
    <s v="கூலி தொழில்/ Daily Wage"/>
    <s v="10,000 - 25,000"/>
    <x v="0"/>
    <x v="0"/>
    <x v="0"/>
    <x v="0"/>
    <s v="திமுக / DMK"/>
    <x v="0"/>
    <x v="0"/>
    <x v="0"/>
    <x v="0"/>
    <x v="1"/>
    <x v="0"/>
    <x v="0"/>
    <x v="7"/>
    <x v="2"/>
    <s v="OBC"/>
    <x v="41"/>
    <n v="0"/>
    <s v="Correctly Done"/>
    <s v="-"/>
    <s v="-"/>
    <s v="0.1.12 (60)"/>
    <x v="1"/>
    <x v="0"/>
    <x v="2"/>
    <n v="1.047034764826176"/>
    <n v="0.8797250859106529"/>
    <n v="0.98461538461538467"/>
    <n v="0.73680082449963535"/>
    <n v="0.14422535211267606"/>
    <n v="0.72546542719964102"/>
    <n v="0.10626535835036995"/>
    <n v="78.547807000000006"/>
  </r>
  <r>
    <s v="jhxx3BVMiduQ0ikctxWs"/>
    <s v="2025-08-06 18:56:04.606269"/>
    <x v="4"/>
    <s v="(10.6039357, 78.5477583)"/>
    <s v="JG3X+J4F,,Viralimalai,621316,Tamil Nadu,India."/>
    <s v="https://firebasestorage.googleapis.com/v0/b/mindbrink-survey-production.appspot.com/o/audioFiles%2FAtznECuQc6klLPsRR6u2%2FvgezSzrsuLVlWSdHweefXnEvA793%2F2025-08-06%2018%3A55%3A52.269232.m4a?alt=media&amp;token=c8c0cb5e-3aa3-440c-b111-442a884373c5"/>
    <n v="414"/>
    <s v="false"/>
    <x v="6"/>
    <s v="+919976239565"/>
    <x v="0"/>
    <s v="VIRALIMALAI"/>
    <x v="4"/>
    <s v="Ranjani"/>
    <x v="1"/>
    <n v="7418937770"/>
    <x v="0"/>
    <s v="சொந்த தொழில் / சுயதொழில் செய்பவர்/ Self Employed/Business"/>
    <s v="10,000க்கும் குறைவானது/Less than 10,000"/>
    <x v="2"/>
    <x v="1"/>
    <x v="0"/>
    <x v="2"/>
    <s v="அதிமுக / AIADMK"/>
    <x v="3"/>
    <x v="2"/>
    <x v="1"/>
    <x v="3"/>
    <x v="1"/>
    <x v="0"/>
    <x v="1"/>
    <x v="0"/>
    <x v="0"/>
    <s v="BC"/>
    <x v="43"/>
    <n v="0"/>
    <s v="Correctly Done"/>
    <s v="-"/>
    <s v="-"/>
    <s v="0.1.12 (60)"/>
    <x v="1"/>
    <x v="0"/>
    <x v="2"/>
    <n v="1.047034764826176"/>
    <n v="1.0951871657754011"/>
    <n v="1.107027027027027"/>
    <n v="0.73680082449963535"/>
    <n v="0.14422535211267606"/>
    <n v="0.81565842625689366"/>
    <n v="0.10626535835036995"/>
    <n v="78.547758299999998"/>
  </r>
  <r>
    <s v="LutL3M0323I4O1K6k5ri"/>
    <s v="2025-08-06 19:06:06.924054"/>
    <x v="4"/>
    <s v="(10.6036541, 78.5470533)"/>
    <s v="558/4,மதுரை ரோடு,விராலிமலை,621316,தமிழ் நாடு,India."/>
    <s v="https://firebasestorage.googleapis.com/v0/b/mindbrink-survey-production.appspot.com/o/audioFiles%2FAtznECuQc6klLPsRR6u2%2FvgezSzrsuLVlWSdHweefXnEvA793%2F2025-08-06%2019%3A05%3A55.027674.m4a?alt=media&amp;token=a10e9689-46fa-4d97-b3f3-c4f1d42433f6"/>
    <n v="272"/>
    <s v="false"/>
    <x v="6"/>
    <s v="+919976239565"/>
    <x v="0"/>
    <s v="VIRALIMALAI"/>
    <x v="4"/>
    <s v="geetha"/>
    <x v="1"/>
    <n v="9629001929"/>
    <x v="2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0"/>
    <x v="1"/>
    <x v="1"/>
    <x v="2"/>
    <x v="1"/>
    <x v="0"/>
    <x v="6"/>
    <x v="0"/>
    <s v="BC"/>
    <x v="44"/>
    <n v="0"/>
    <s v="Correctly Done"/>
    <s v="-"/>
    <s v="-"/>
    <s v="0.1.12 (60)"/>
    <x v="1"/>
    <x v="0"/>
    <x v="2"/>
    <n v="1.047034764826176"/>
    <n v="0.8797250859106529"/>
    <n v="0.98461538461538467"/>
    <n v="0.73680082449963535"/>
    <n v="0.14422535211267606"/>
    <n v="0.72546542719964102"/>
    <n v="0.10626535835036995"/>
    <n v="78.547053300000002"/>
  </r>
  <r>
    <s v="VTPmGWUPyYic8rNJgUEf"/>
    <s v="2025-08-07 09:56:55.244825"/>
    <x v="5"/>
    <s v="(10.6039056, 78.5525596)"/>
    <s v="JH33+H39,,Viralimalai,621316,Tamil Nadu,India."/>
    <s v="https://firebasestorage.googleapis.com/v0/b/mindbrink-survey-production.appspot.com/o/audioFiles%2FAtznECuQc6klLPsRR6u2%2FnV4IA56gMWWp4NfG0H1PGfyqfM92%2F2025-08-07%2009%3A56%3A44.005917.m4a?alt=media&amp;token=62967e84-57d0-47bf-8f2c-63e57457e6f0"/>
    <n v="323"/>
    <s v="false"/>
    <x v="0"/>
    <s v="+918940041476"/>
    <x v="0"/>
    <s v="VIRALIMALAI"/>
    <x v="4"/>
    <s v="K.Raju"/>
    <x v="0"/>
    <n v="7010464812"/>
    <x v="2"/>
    <s v="விவசாயி/ Farmer"/>
    <s v="10,000 - 25,000"/>
    <x v="1"/>
    <x v="1"/>
    <x v="0"/>
    <x v="1"/>
    <s v="அதிமுக / AIADMK"/>
    <x v="2"/>
    <x v="3"/>
    <x v="0"/>
    <x v="0"/>
    <x v="0"/>
    <x v="1"/>
    <x v="0"/>
    <x v="4"/>
    <x v="0"/>
    <s v="BC"/>
    <x v="0"/>
    <n v="0"/>
    <s v="-"/>
    <s v="-"/>
    <s v="-"/>
    <s v="0.1.12 (60)"/>
    <x v="1"/>
    <x v="0"/>
    <x v="0"/>
    <n v="0.95700934579439256"/>
    <n v="0.8797250859106529"/>
    <n v="0.79503105590062106"/>
    <n v="0.73680082449963535"/>
    <n v="1.0593103448275862"/>
    <n v="0.58577953749039324"/>
    <n v="0.78050073546995857"/>
    <n v="78.552559599999995"/>
  </r>
  <r>
    <s v="BbuxoHCzUYQ8ym27Z0EG"/>
    <s v="2025-08-07 10:03:30.984023"/>
    <x v="5"/>
    <s v="(10.6039062, 78.5525612)"/>
    <s v="JH33+H39,,Viralimalai,621316,Tamil Nadu,India."/>
    <s v="https://firebasestorage.googleapis.com/v0/b/mindbrink-survey-production.appspot.com/o/audioFiles%2FAtznECuQc6klLPsRR6u2%2FnV4IA56gMWWp4NfG0H1PGfyqfM92%2F2025-08-07%2010%3A02%3A53.990901.m4a?alt=media&amp;token=46aab7d5-69eb-4592-899b-677c08c30923"/>
    <n v="272"/>
    <s v="false"/>
    <x v="0"/>
    <s v="+918940041476"/>
    <x v="0"/>
    <s v="VIRALIMALAI"/>
    <x v="4"/>
    <s v="Harisuthan"/>
    <x v="0"/>
    <n v="8870631556"/>
    <x v="1"/>
    <s v="சொந்த தொழில் / சுயதொழில் செய்பவர்/ Self Employed/Business"/>
    <s v="10,000 - 25,000"/>
    <x v="2"/>
    <x v="2"/>
    <x v="1"/>
    <x v="1"/>
    <s v="அதிமுக / AIADMK"/>
    <x v="2"/>
    <x v="3"/>
    <x v="1"/>
    <x v="1"/>
    <x v="1"/>
    <x v="0"/>
    <x v="3"/>
    <x v="4"/>
    <x v="0"/>
    <s v="SC"/>
    <x v="5"/>
    <n v="0"/>
    <s v="-"/>
    <s v="-"/>
    <s v="-"/>
    <s v="0.1.12 (60)"/>
    <x v="1"/>
    <x v="0"/>
    <x v="5"/>
    <n v="0.95700934579439256"/>
    <n v="0.97523809523809524"/>
    <n v="1.0666666666666667"/>
    <n v="1.3119425242027003"/>
    <n v="0.99902439024390244"/>
    <n v="1.399405359149547"/>
    <n v="1.3106625802766489"/>
    <n v="78.5525612"/>
  </r>
  <r>
    <s v="OyxU0xHKuzgFZ6KMLZn8"/>
    <s v="2025-08-07 10:03:59.345229"/>
    <x v="5"/>
    <s v="(10.5965574, 78.5427732)"/>
    <s v="HGWV+H4H,,Viralimalai,621316,Tamil Nadu,India."/>
    <s v="https://firebasestorage.googleapis.com/v0/b/mindbrink-survey-production.appspot.com/o/audioFiles%2FAtznECuQc6klLPsRR6u2%2FvgezSzrsuLVlWSdHweefXnEvA793%2F2025-08-07%2010%3A03%3A50.965972.m4a?alt=media&amp;token=2663a2b1-b8d9-4474-9008-c7df6ec51c27"/>
    <n v="587"/>
    <s v="false"/>
    <x v="6"/>
    <s v="+919976239565"/>
    <x v="0"/>
    <s v="VIRALIMALAI"/>
    <x v="4"/>
    <s v="s.kathiresan"/>
    <x v="0"/>
    <n v="9894812901"/>
    <x v="3"/>
    <s v="கூலி தொழில்/ Daily Wage"/>
    <s v="25,000 - 50,000"/>
    <x v="0"/>
    <x v="1"/>
    <x v="2"/>
    <x v="0"/>
    <s v="தே.மு.தி.க / DMDK"/>
    <x v="4"/>
    <x v="3"/>
    <x v="1"/>
    <x v="3"/>
    <x v="1"/>
    <x v="2"/>
    <x v="0"/>
    <x v="0"/>
    <x v="0"/>
    <s v="BC"/>
    <x v="14"/>
    <s v="he said based on the candidates"/>
    <s v="-"/>
    <s v="-"/>
    <s v="-"/>
    <s v="0.1.12 (60)"/>
    <x v="1"/>
    <x v="0"/>
    <x v="8"/>
    <n v="0.95700934579439256"/>
    <n v="1.0308724832214764"/>
    <n v="0.86292134831460676"/>
    <n v="1"/>
    <n v="1.0666666666666667"/>
    <n v="0.86292134831460676"/>
    <n v="1.0666666666666667"/>
    <n v="78.542773199999999"/>
  </r>
  <r>
    <s v="yujmuyhf9vgx177iZiZo"/>
    <s v="2025-08-07 10:10:56.530890"/>
    <x v="5"/>
    <s v="(10.6041421, 78.5527393)"/>
    <s v="JH33+H39,,Viralimalai,621316,Tamil Nadu,India."/>
    <s v="https://firebasestorage.googleapis.com/v0/b/mindbrink-survey-production.appspot.com/o/audioFiles%2FAtznECuQc6klLPsRR6u2%2FnV4IA56gMWWp4NfG0H1PGfyqfM92%2F2025-08-07%2010%3A10%3A39.273174.m4a?alt=media&amp;token=65edfac4-cede-43a6-a164-becbc8430c58"/>
    <n v="257"/>
    <s v="false"/>
    <x v="0"/>
    <s v="+918940041476"/>
    <x v="0"/>
    <s v="VIRALIMALAI"/>
    <x v="4"/>
    <s v="Surya"/>
    <x v="0"/>
    <n v="7010958198"/>
    <x v="1"/>
    <s v="சொந்த தொழில் / சுயதொழில் செய்பவர்/ Self Employed/Business"/>
    <s v="10,000 - 25,000"/>
    <x v="2"/>
    <x v="1"/>
    <x v="4"/>
    <x v="5"/>
    <s v="அதிமுக / AIADMK"/>
    <x v="1"/>
    <x v="1"/>
    <x v="1"/>
    <x v="1"/>
    <x v="1"/>
    <x v="2"/>
    <x v="1"/>
    <x v="3"/>
    <x v="0"/>
    <s v="BC"/>
    <x v="14"/>
    <n v="0"/>
    <s v="-"/>
    <s v="-"/>
    <s v="-"/>
    <s v="0.1.12 (60)"/>
    <x v="1"/>
    <x v="0"/>
    <x v="8"/>
    <n v="0.95700934579439256"/>
    <n v="0.97523809523809524"/>
    <n v="1.0666666666666667"/>
    <n v="1.4247885123333461"/>
    <n v="1.0666666666666667"/>
    <n v="1.5197744131555693"/>
    <n v="1.5197744131555693"/>
    <n v="78.552739299999999"/>
  </r>
  <r>
    <s v="Nel5Ua5uJg4aQYY17PaZ"/>
    <s v="2025-08-07 10:30:53.611112"/>
    <x v="5"/>
    <s v="(10.6099344, 78.5537054)"/>
    <s v="JH63+55H,,Viralimalai,621316,Tamil Nadu,India."/>
    <s v="https://firebasestorage.googleapis.com/v0/b/mindbrink-survey-production.appspot.com/o/audioFiles%2FAtznECuQc6klLPsRR6u2%2FnV4IA56gMWWp4NfG0H1PGfyqfM92%2F2025-08-07%2010%3A30%3A44.697955.m4a?alt=media&amp;token=f70ccb56-04b3-444b-a30a-f2c52ff92fb5"/>
    <n v="307"/>
    <s v="false"/>
    <x v="0"/>
    <s v="+918940041476"/>
    <x v="0"/>
    <s v="VIRALIMALAI"/>
    <x v="4"/>
    <s v="Ramachandran"/>
    <x v="0"/>
    <n v="9361441386"/>
    <x v="1"/>
    <s v="கூலி தொழில்/ Daily Wage"/>
    <s v="10,000 - 25,000"/>
    <x v="2"/>
    <x v="0"/>
    <x v="4"/>
    <x v="2"/>
    <s v="தமிழக வெற்றி கழகம் / TVK"/>
    <x v="0"/>
    <x v="0"/>
    <x v="0"/>
    <x v="0"/>
    <x v="0"/>
    <x v="1"/>
    <x v="3"/>
    <x v="0"/>
    <x v="2"/>
    <s v="OBC"/>
    <x v="7"/>
    <s v="he said &quot;i just want to vote nota&quot;"/>
    <s v="-"/>
    <s v="-"/>
    <s v="-"/>
    <s v="0.1.12 (60)"/>
    <x v="1"/>
    <x v="0"/>
    <x v="6"/>
    <n v="0.95700934579439256"/>
    <n v="0.97523809523809524"/>
    <n v="1.0666666666666667"/>
    <n v="1.4247885123333461"/>
    <n v="1.2358620689655173"/>
    <n v="1.5197744131555693"/>
    <n v="1.7608420786905907"/>
    <n v="78.553705399999998"/>
  </r>
  <r>
    <s v="EPqxMsZPMXbpQBHnn5zu"/>
    <s v="2025-08-07 10:49:04.969867"/>
    <x v="5"/>
    <s v="(10.6137703, 78.5547391)"/>
    <s v="JH73+GVR,,Viralimalai,621316,Tamil Nadu,India."/>
    <s v="https://firebasestorage.googleapis.com/v0/b/mindbrink-survey-production.appspot.com/o/audioFiles%2FAtznECuQc6klLPsRR6u2%2FnV4IA56gMWWp4NfG0H1PGfyqfM92%2F2025-08-07%2010%3A48%3A44.309222.m4a?alt=media&amp;token=75976cf8-7219-42b8-88e9-9687fce894c6"/>
    <n v="444"/>
    <s v="false"/>
    <x v="0"/>
    <s v="+918940041476"/>
    <x v="0"/>
    <s v="VIRALIMALAI"/>
    <x v="4"/>
    <s v="Manikandan"/>
    <x v="0"/>
    <n v="9865865810"/>
    <x v="1"/>
    <s v="சொந்த தொழில் / சுயதொழில் செய்பவர்/ Self Employed/Business"/>
    <s v="10,000க்கும் குறைவானது/Less than 10,000"/>
    <x v="2"/>
    <x v="2"/>
    <x v="2"/>
    <x v="1"/>
    <s v="அதிமுக / AIADMK"/>
    <x v="2"/>
    <x v="3"/>
    <x v="0"/>
    <x v="0"/>
    <x v="2"/>
    <x v="2"/>
    <x v="0"/>
    <x v="2"/>
    <x v="2"/>
    <s v="OBC"/>
    <x v="45"/>
    <n v="0"/>
    <s v="-"/>
    <s v="-"/>
    <s v="-"/>
    <s v="0.1.12 (60)"/>
    <x v="1"/>
    <x v="0"/>
    <x v="2"/>
    <n v="0.95700934579439256"/>
    <n v="0.97523809523809524"/>
    <n v="1.0666666666666667"/>
    <n v="1"/>
    <n v="0.14422535211267606"/>
    <n v="1.0666666666666667"/>
    <n v="0.14422535211267606"/>
    <n v="78.554739100000006"/>
  </r>
  <r>
    <s v="aYUtZrYYq6GuEy4qYoek"/>
    <s v="2025-08-07 11:01:39.412743"/>
    <x v="5"/>
    <s v="(10.6152258, 78.5541801)"/>
    <s v="1,,Viralimalai,621316,Tamil Nadu,India."/>
    <s v="https://firebasestorage.googleapis.com/v0/b/mindbrink-survey-production.appspot.com/o/audioFiles%2FAtznECuQc6klLPsRR6u2%2FnV4IA56gMWWp4NfG0H1PGfyqfM92%2F2025-08-07%2011%3A01%3A23.928028.m4a?alt=media&amp;token=93622c61-14c6-4e7a-b4e9-01dd5ac66a78"/>
    <n v="363"/>
    <s v="false"/>
    <x v="0"/>
    <s v="+918940041476"/>
    <x v="0"/>
    <s v="VIRALIMALAI"/>
    <x v="4"/>
    <s v="Murugan"/>
    <x v="0"/>
    <n v="9952707146"/>
    <x v="2"/>
    <s v="சொந்த தொழில் / சுயதொழில் செய்பவர்/ Self Employed/Business"/>
    <s v="10,000க்கும் குறைவானது/Less than 10,000"/>
    <x v="1"/>
    <x v="1"/>
    <x v="1"/>
    <x v="1"/>
    <s v="அதிமுக / AIADMK"/>
    <x v="2"/>
    <x v="3"/>
    <x v="0"/>
    <x v="0"/>
    <x v="2"/>
    <x v="0"/>
    <x v="3"/>
    <x v="2"/>
    <x v="1"/>
    <s v="SC"/>
    <x v="5"/>
    <s v="SUDDENLY PHONE RANG AND THE AUDIO MUTED"/>
    <s v="-"/>
    <s v="-"/>
    <s v="-"/>
    <s v="0.1.12 (60)"/>
    <x v="1"/>
    <x v="0"/>
    <x v="5"/>
    <n v="0.95700934579439256"/>
    <n v="0.8797250859106529"/>
    <n v="0.79503105590062106"/>
    <n v="1.3119425242027003"/>
    <n v="0.99902439024390244"/>
    <n v="1.043035050297799"/>
    <n v="1.3106625802766489"/>
    <n v="78.554180099999996"/>
  </r>
  <r>
    <s v="BTjZRQp90IFzXdq58jMC"/>
    <s v="2025-08-07 11:12:34.940965"/>
    <x v="5"/>
    <s v="(10.6153486, 78.5543439)"/>
    <s v="1,,Viralimalai,621316,Tamil Nadu,India."/>
    <s v="https://firebasestorage.googleapis.com/v0/b/mindbrink-survey-production.appspot.com/o/audioFiles%2FAtznECuQc6klLPsRR6u2%2FnV4IA56gMWWp4NfG0H1PGfyqfM92%2F2025-08-07%2011%3A11%3A59.471491.m4a?alt=media&amp;token=11279e2f-4067-451b-b078-bcf7ab85e0a4"/>
    <n v="448"/>
    <s v="false"/>
    <x v="0"/>
    <s v="+918940041476"/>
    <x v="0"/>
    <s v="VIRALIMALAI"/>
    <x v="4"/>
    <s v="Subramanian"/>
    <x v="0"/>
    <n v="9787328819"/>
    <x v="3"/>
    <s v="சொந்த தொழில் / சுயதொழில் செய்பவர்/ Self Employed/Business"/>
    <s v="10,000க்கும் குறைவானது/Less than 10,000"/>
    <x v="1"/>
    <x v="1"/>
    <x v="1"/>
    <x v="1"/>
    <s v="அதிமுக / AIADMK"/>
    <x v="2"/>
    <x v="3"/>
    <x v="0"/>
    <x v="0"/>
    <x v="2"/>
    <x v="1"/>
    <x v="3"/>
    <x v="0"/>
    <x v="4"/>
    <s v="BC"/>
    <x v="0"/>
    <s v="HE STARTS SPEAKING WITH THEM"/>
    <s v="-"/>
    <s v="-"/>
    <s v="-"/>
    <s v="0.1.12 (60)"/>
    <x v="1"/>
    <x v="0"/>
    <x v="0"/>
    <n v="0.95700934579439256"/>
    <n v="1.0308724832214764"/>
    <n v="0.86292134831460676"/>
    <n v="1.3119425242027003"/>
    <n v="1.0593103448275862"/>
    <n v="1.1321032118962628"/>
    <n v="1.3897542877071363"/>
    <n v="78.554343900000006"/>
  </r>
  <r>
    <s v="lJ3XYkqNzwTBuFOiDZAk"/>
    <s v="2025-08-07 11:14:19.155558"/>
    <x v="5"/>
    <s v="(10.601052, 78.5453223)"/>
    <s v="JG2W+F44,,Viralimalai,621316,Tamil Nadu,India."/>
    <s v="https://firebasestorage.googleapis.com/v0/b/mindbrink-survey-production.appspot.com/o/audioFiles%2FAtznECuQc6klLPsRR6u2%2Fi7rHaGVsQtUuH9WIbNPBcYow6HH3%2F2025-08-07%2011%3A14%3A12.803971.m4a?alt=media&amp;token=74538d95-16e7-4baa-8f6d-d91b44683aa4"/>
    <n v="411"/>
    <s v="false"/>
    <x v="5"/>
    <s v="+917395821468"/>
    <x v="0"/>
    <s v="VIRALIMALAI"/>
    <x v="4"/>
    <s v="Ammala"/>
    <x v="1"/>
    <n v="7639814378"/>
    <x v="0"/>
    <s v="இல்லத்தரசி/ Housewife"/>
    <s v="10,000 - 25,000"/>
    <x v="2"/>
    <x v="1"/>
    <x v="1"/>
    <x v="1"/>
    <s v="அதிமுக / AIADMK"/>
    <x v="2"/>
    <x v="2"/>
    <x v="1"/>
    <x v="2"/>
    <x v="2"/>
    <x v="2"/>
    <x v="3"/>
    <x v="2"/>
    <x v="0"/>
    <s v="BC"/>
    <x v="7"/>
    <n v="0"/>
    <s v="-"/>
    <s v="-"/>
    <s v="-"/>
    <s v="0.1.12 (60)"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545322299999995"/>
  </r>
  <r>
    <s v="I5u7AG6rmHkaUDhf4yLP"/>
    <s v="2025-08-07 11:15:12.626664"/>
    <x v="5"/>
    <s v="(10.6017311, 78.5449674)"/>
    <s v="West,,Viralimalai,621316,Tamil Nadu,India."/>
    <s v="https://firebasestorage.googleapis.com/v0/b/mindbrink-survey-production.appspot.com/o/audioFiles%2FAtznECuQc6klLPsRR6u2%2Fio3eMuqyU5eWdOSV7NnjRG3eOnc2%2F2025-08-07%2011%3A15%3A03.651994.m4a?alt=media&amp;token=ed841dc9-1e52-4eca-9e02-61d03208d2e4"/>
    <n v="323"/>
    <s v="false"/>
    <x v="4"/>
    <s v="+919790903597"/>
    <x v="0"/>
    <s v="VIRALIMALAI"/>
    <x v="4"/>
    <s v="marakatham"/>
    <x v="1"/>
    <n v="9655584316"/>
    <x v="2"/>
    <s v="இல்லத்தரசி/ Housewife"/>
    <s v="10,000 - 25,000"/>
    <x v="1"/>
    <x v="2"/>
    <x v="0"/>
    <x v="2"/>
    <s v="பிற கட்சிகள் / Others"/>
    <x v="3"/>
    <x v="0"/>
    <x v="0"/>
    <x v="0"/>
    <x v="1"/>
    <x v="2"/>
    <x v="0"/>
    <x v="0"/>
    <x v="0"/>
    <s v="BC"/>
    <x v="7"/>
    <s v="SHE SAID HER CASTE AS MUTTARAIYAR"/>
    <s v="-"/>
    <s v="-"/>
    <s v="-"/>
    <s v="0.1.12 (60)"/>
    <x v="1"/>
    <x v="0"/>
    <x v="6"/>
    <n v="1.047034764826176"/>
    <n v="0.8797250859106529"/>
    <n v="0.98461538461538467"/>
    <n v="0.73680082449963535"/>
    <n v="1.2358620689655173"/>
    <n v="0.72546542719964102"/>
    <n v="0.91058419138161839"/>
    <n v="78.544967400000004"/>
  </r>
  <r>
    <s v="JDwngGfvF74ascNwKGu9"/>
    <s v="2025-08-07 11:25:00.184131"/>
    <x v="5"/>
    <s v="(10.6007189, 78.5456773)"/>
    <s v="JG2W+78C,,Viralimalai,621316,Tamil Nadu,India."/>
    <s v="https://firebasestorage.googleapis.com/v0/b/mindbrink-survey-production.appspot.com/o/audioFiles%2FAtznECuQc6klLPsRR6u2%2Fi7rHaGVsQtUuH9WIbNPBcYow6HH3%2F2025-08-07%2011%3A24%3A54.713387.m4a?alt=media&amp;token=f83136a0-11fa-4e2a-8c28-3e5f45442d35"/>
    <n v="353"/>
    <s v="false"/>
    <x v="5"/>
    <s v="+917395821468"/>
    <x v="0"/>
    <s v="VIRALIMALAI"/>
    <x v="4"/>
    <s v="Jagathis"/>
    <x v="0"/>
    <n v="9087174251"/>
    <x v="1"/>
    <s v="பணியாளர்/ Employee"/>
    <s v="10,000 - 25,000"/>
    <x v="1"/>
    <x v="1"/>
    <x v="3"/>
    <x v="2"/>
    <s v="அதிமுக / AIADMK"/>
    <x v="3"/>
    <x v="1"/>
    <x v="1"/>
    <x v="1"/>
    <x v="2"/>
    <x v="2"/>
    <x v="1"/>
    <x v="2"/>
    <x v="7"/>
    <s v="BC"/>
    <x v="27"/>
    <s v="HE SAID HIS CASTE KAMMALAR"/>
    <s v="-"/>
    <s v="-"/>
    <s v="-"/>
    <s v="0.1.12 (60)"/>
    <x v="1"/>
    <x v="0"/>
    <x v="2"/>
    <n v="0.95700934579439256"/>
    <n v="0.97523809523809524"/>
    <n v="1.0666666666666667"/>
    <n v="1"/>
    <n v="0.14422535211267606"/>
    <n v="1.0666666666666667"/>
    <n v="0.14422535211267606"/>
    <n v="78.545677299999994"/>
  </r>
  <r>
    <s v="zEQdnYcj4XeYJUoPnLG1"/>
    <s v="2025-08-07 11:27:23.775922"/>
    <x v="5"/>
    <s v="(10.6004667, 78.5451483)"/>
    <s v="1017,,Viralimalai,621316,Tamil Nadu,India."/>
    <s v="https://firebasestorage.googleapis.com/v0/b/mindbrink-survey-production.appspot.com/o/audioFiles%2FAtznECuQc6klLPsRR6u2%2Fio3eMuqyU5eWdOSV7NnjRG3eOnc2%2F2025-08-07%2011%3A27%3A18.577389.m4a?alt=media&amp;token=afc5ecb1-b99e-48e5-90d0-ad348e2e950e"/>
    <n v="289"/>
    <s v="false"/>
    <x v="4"/>
    <s v="+919790903597"/>
    <x v="0"/>
    <s v="VIRALIMALAI"/>
    <x v="4"/>
    <s v="kannavali"/>
    <x v="1"/>
    <n v="9994368498"/>
    <x v="2"/>
    <s v="இல்லத்தரசி/ Housewife"/>
    <s v="10,000 - 25,000"/>
    <x v="1"/>
    <x v="1"/>
    <x v="1"/>
    <x v="1"/>
    <s v="அதிமுக / AIADMK"/>
    <x v="2"/>
    <x v="1"/>
    <x v="0"/>
    <x v="0"/>
    <x v="1"/>
    <x v="1"/>
    <x v="0"/>
    <x v="2"/>
    <x v="0"/>
    <s v="BC"/>
    <x v="7"/>
    <s v="HE SAID HIS CASTE MUTTARAIYAR"/>
    <s v="-"/>
    <s v="-"/>
    <s v="-"/>
    <s v="0.1.12 (60)"/>
    <x v="1"/>
    <x v="0"/>
    <x v="6"/>
    <n v="1.047034764826176"/>
    <n v="0.8797250859106529"/>
    <n v="0.98461538461538467"/>
    <n v="1.3119425242027003"/>
    <n v="1.2358620689655173"/>
    <n v="1.2917587930611203"/>
    <n v="1.6213800023249925"/>
    <n v="78.545148299999994"/>
  </r>
  <r>
    <s v="C8M2WcLHDDBF7QPapq9C"/>
    <s v="2025-08-07 11:31:40.099679"/>
    <x v="5"/>
    <s v="(10.6102947, 78.5509396)"/>
    <s v="29/16,,Viralimalai,620009,Tamil Nadu,India."/>
    <s v="https://firebasestorage.googleapis.com/v0/b/mindbrink-survey-production.appspot.com/o/audioFiles%2FAtznECuQc6klLPsRR6u2%2FnV4IA56gMWWp4NfG0H1PGfyqfM92%2F2025-08-07%2011%3A31%3A29.301861.m4a?alt=media&amp;token=a05f7bad-8477-4d4c-9304-b18af1323559"/>
    <n v="460"/>
    <s v="false"/>
    <x v="0"/>
    <s v="+918940041476"/>
    <x v="0"/>
    <s v="VIRALIMALAI"/>
    <x v="4"/>
    <s v="Francis"/>
    <x v="0"/>
    <n v="9500713810"/>
    <x v="2"/>
    <s v="விவசாயி/ Farmer"/>
    <s v="10,000க்கும் குறைவானது/Less than 10,000"/>
    <x v="2"/>
    <x v="2"/>
    <x v="0"/>
    <x v="0"/>
    <s v="திமுக / DMK"/>
    <x v="0"/>
    <x v="0"/>
    <x v="0"/>
    <x v="0"/>
    <x v="1"/>
    <x v="0"/>
    <x v="3"/>
    <x v="7"/>
    <x v="1"/>
    <s v="Christian"/>
    <x v="5"/>
    <n v="0"/>
    <s v="-"/>
    <s v="-"/>
    <s v="-"/>
    <s v="0.1.12 (60)"/>
    <x v="1"/>
    <x v="0"/>
    <x v="5"/>
    <n v="0.95700934579439256"/>
    <n v="0.8797250859106529"/>
    <n v="0.79503105590062106"/>
    <n v="0.73680082449963535"/>
    <n v="0.99902439024390244"/>
    <n v="0.58577953749039324"/>
    <n v="0.73608199442695277"/>
    <n v="78.550939600000007"/>
  </r>
  <r>
    <s v="PZy5tSD88EmJ8vNoJ3iz"/>
    <s v="2025-08-07 11:33:01.114853"/>
    <x v="5"/>
    <s v="(10.601065, 78.5456773)"/>
    <s v="1,,Viralimalai,621316,Tamil Nadu,India."/>
    <s v="https://firebasestorage.googleapis.com/v0/b/mindbrink-survey-production.appspot.com/o/audioFiles%2FAtznECuQc6klLPsRR6u2%2Fi7rHaGVsQtUuH9WIbNPBcYow6HH3%2F2025-08-07%2011%3A32%3A50.641254.m4a?alt=media&amp;token=c05ac502-679f-4e97-8159-2bd5c3c8539c"/>
    <n v="352"/>
    <s v="false"/>
    <x v="5"/>
    <s v="+917395821468"/>
    <x v="0"/>
    <s v="VIRALIMALAI"/>
    <x v="4"/>
    <s v="Banu"/>
    <x v="1"/>
    <n v="958590205"/>
    <x v="3"/>
    <s v="இல்லத்தரசி/ Housewife"/>
    <s v="10,000க்கும் குறைவானது/Less than 10,000"/>
    <x v="0"/>
    <x v="0"/>
    <x v="0"/>
    <x v="0"/>
    <s v="திமுக / DMK"/>
    <x v="0"/>
    <x v="0"/>
    <x v="0"/>
    <x v="0"/>
    <x v="1"/>
    <x v="1"/>
    <x v="0"/>
    <x v="0"/>
    <x v="0"/>
    <s v="BC"/>
    <x v="7"/>
    <s v="PHONE NUMBER ONLY 9 NUMBERS"/>
    <s v="-"/>
    <s v="-"/>
    <s v="-"/>
    <s v="0.1.12 (60)"/>
    <x v="1"/>
    <x v="0"/>
    <x v="6"/>
    <n v="1.047034764826176"/>
    <n v="1.0308724832214764"/>
    <n v="1.28"/>
    <n v="0.73680082449963535"/>
    <n v="1.2358620689655173"/>
    <n v="0.94310505535953326"/>
    <n v="0.91058419138161839"/>
    <n v="78.545677299999994"/>
  </r>
  <r>
    <s v="4zqQoz6mdV4DZ96JkQ9N"/>
    <s v="2025-08-07 11:34:37.780941"/>
    <x v="5"/>
    <s v="(10.6001648, 78.5450013)"/>
    <s v="JG2W+442,,Viralimalai,621316,Tamil Nadu,India."/>
    <s v="https://firebasestorage.googleapis.com/v0/b/mindbrink-survey-production.appspot.com/o/audioFiles%2FAtznECuQc6klLPsRR6u2%2Fio3eMuqyU5eWdOSV7NnjRG3eOnc2%2F2025-08-07%2011%3A34%3A30.895481.m4a?alt=media&amp;token=a92d957c-477c-4ad3-834a-8ae9b1b48f41"/>
    <n v="330"/>
    <s v="false"/>
    <x v="4"/>
    <s v="+919790903597"/>
    <x v="0"/>
    <s v="VIRALIMALAI"/>
    <x v="4"/>
    <s v="muanseechyappa"/>
    <x v="0"/>
    <n v="9965062565"/>
    <x v="3"/>
    <s v="சொந்த தொழில் / சுயதொழில் செய்பவர்/ Self Employed/Business"/>
    <s v="10,000 - 25,000"/>
    <x v="1"/>
    <x v="1"/>
    <x v="4"/>
    <x v="5"/>
    <s v="தமிழக வெற்றி கழகம் / TVK"/>
    <x v="1"/>
    <x v="0"/>
    <x v="1"/>
    <x v="2"/>
    <x v="2"/>
    <x v="2"/>
    <x v="0"/>
    <x v="2"/>
    <x v="5"/>
    <s v="ST"/>
    <x v="17"/>
    <s v="HE SAID ST VANNAR , AND HIS NAME SPELLING IS WRONG"/>
    <s v="-"/>
    <s v="-"/>
    <s v="-"/>
    <s v="0.1.12 (60)"/>
    <x v="1"/>
    <x v="0"/>
    <x v="2"/>
    <n v="0.95700934579439256"/>
    <n v="1.0308724832214764"/>
    <n v="0.86292134831460676"/>
    <n v="1.4247885123333461"/>
    <n v="0.14422535211267606"/>
    <n v="1.2294804241258537"/>
    <n v="0.20549062487737274"/>
    <n v="78.545001299999996"/>
  </r>
  <r>
    <s v="odUdZHtm3zz6JsPt1dhm"/>
    <s v="2025-08-07 11:39:23.001947"/>
    <x v="5"/>
    <s v="(10.6097707, 78.5499985)"/>
    <s v="997/8,,Viralimalai,614602,Tamil Nadu,India."/>
    <s v="https://firebasestorage.googleapis.com/v0/b/mindbrink-survey-production.appspot.com/o/audioFiles%2FAtznECuQc6klLPsRR6u2%2FnV4IA56gMWWp4NfG0H1PGfyqfM92%2F2025-08-07%2011%3A39%3A17.170865.m4a?alt=media&amp;token=0eb525f0-ca04-4d5a-9da8-8f8b7541a1e3"/>
    <n v="296"/>
    <s v="false"/>
    <x v="0"/>
    <s v="+918940041476"/>
    <x v="0"/>
    <s v="VIRALIMALAI"/>
    <x v="4"/>
    <s v="Balaji"/>
    <x v="0"/>
    <n v="7710075981"/>
    <x v="0"/>
    <s v="பணியாளர்/ Employee"/>
    <s v="50,000 - 1,00,000"/>
    <x v="1"/>
    <x v="1"/>
    <x v="2"/>
    <x v="2"/>
    <s v="தமிழக வெற்றி கழகம் / TVK"/>
    <x v="3"/>
    <x v="0"/>
    <x v="1"/>
    <x v="1"/>
    <x v="2"/>
    <x v="2"/>
    <x v="3"/>
    <x v="0"/>
    <x v="4"/>
    <s v="General"/>
    <x v="46"/>
    <s v="AMBIANCE SOUND IS HIGH"/>
    <s v="-"/>
    <s v="-"/>
    <s v="-"/>
    <s v="0.1.12 (60)"/>
    <x v="1"/>
    <x v="0"/>
    <x v="2"/>
    <n v="0.95700934579439256"/>
    <n v="1.0951871657754011"/>
    <n v="1.0835978835978837"/>
    <n v="1"/>
    <n v="0.14422535211267606"/>
    <n v="1.0835978835978837"/>
    <n v="0.14422535211267606"/>
    <n v="78.549998500000001"/>
  </r>
  <r>
    <s v="eGGRFkRrrpThCMWzq2wW"/>
    <s v="2025-08-07 11:41:26.729626"/>
    <x v="5"/>
    <s v="(10.6000267, 78.5456773)"/>
    <s v="JG2W+559,,Viralimalai,621316,Tamil Nadu,India."/>
    <s v="https://firebasestorage.googleapis.com/v0/b/mindbrink-survey-production.appspot.com/o/audioFiles%2FAtznECuQc6klLPsRR6u2%2Fi7rHaGVsQtUuH9WIbNPBcYow6HH3%2F2025-08-07%2011%3A41%3A21.134893.m4a?alt=media&amp;token=c4cc9189-9fa5-4ba3-add9-59410894be61"/>
    <n v="374"/>
    <s v="false"/>
    <x v="5"/>
    <s v="+917395821468"/>
    <x v="0"/>
    <s v="VIRALIMALAI"/>
    <x v="4"/>
    <s v="Nallu"/>
    <x v="1"/>
    <n v="9626534352"/>
    <x v="2"/>
    <s v="கூலி தொழில்/ Daily Wage"/>
    <s v="10,000 - 25,000"/>
    <x v="1"/>
    <x v="0"/>
    <x v="0"/>
    <x v="1"/>
    <s v="அதிமுக / AIADMK"/>
    <x v="2"/>
    <x v="1"/>
    <x v="1"/>
    <x v="2"/>
    <x v="2"/>
    <x v="2"/>
    <x v="2"/>
    <x v="0"/>
    <x v="1"/>
    <s v="SC"/>
    <x v="3"/>
    <n v="0"/>
    <s v="-"/>
    <s v="-"/>
    <s v="-"/>
    <s v="0.1.12 (60)"/>
    <x v="1"/>
    <x v="0"/>
    <x v="3"/>
    <n v="1.047034764826176"/>
    <n v="0.8797250859106529"/>
    <n v="0.98461538461538467"/>
    <n v="0.73680082449963535"/>
    <n v="1.28"/>
    <n v="0.72546542719964102"/>
    <n v="0.94310505535953326"/>
    <n v="78.545677299999994"/>
  </r>
  <r>
    <s v="Diy1LCIX7XecEggNQi3f"/>
    <s v="2025-08-07 11:42:30.915733"/>
    <x v="5"/>
    <s v="(10.5994267, 78.544995)"/>
    <s v="HGXW+P3V,,Viralimalai,621316,Tamil Nadu,India."/>
    <s v="https://firebasestorage.googleapis.com/v0/b/mindbrink-survey-production.appspot.com/o/audioFiles%2FAtznECuQc6klLPsRR6u2%2Fio3eMuqyU5eWdOSV7NnjRG3eOnc2%2F2025-08-07%2011%3A42%3A25.886579.m4a?alt=media&amp;token=d024dd89-39a7-4f48-aaf6-b2950e04ea1b"/>
    <n v="263"/>
    <s v="false"/>
    <x v="4"/>
    <s v="+919790903597"/>
    <x v="0"/>
    <s v="VIRALIMALAI"/>
    <x v="4"/>
    <s v="nanithini"/>
    <x v="1"/>
    <n v="7448754639"/>
    <x v="1"/>
    <s v="இல்லத்தரசி/ Housewife"/>
    <s v="10,000 - 25,000"/>
    <x v="0"/>
    <x v="1"/>
    <x v="3"/>
    <x v="2"/>
    <s v="அதிமுக / AIADMK"/>
    <x v="3"/>
    <x v="3"/>
    <x v="1"/>
    <x v="1"/>
    <x v="2"/>
    <x v="2"/>
    <x v="0"/>
    <x v="0"/>
    <x v="7"/>
    <s v="General"/>
    <x v="7"/>
    <s v="she said muttaraiyar as her caste"/>
    <s v="-"/>
    <s v="-"/>
    <s v="-"/>
    <s v="0.1.12 (60)"/>
    <x v="1"/>
    <x v="0"/>
    <x v="6"/>
    <n v="1.047034764826176"/>
    <n v="0.97523809523809524"/>
    <n v="0.89824561403508774"/>
    <n v="1"/>
    <n v="1.2358620689655173"/>
    <n v="0.89824561403508774"/>
    <n v="1.2358620689655173"/>
    <n v="78.544995"/>
  </r>
  <r>
    <s v="ESg2jqBv1bp1faojg3P2"/>
    <s v="2025-08-07 11:48:04.538486"/>
    <x v="5"/>
    <s v="(10.6092957, 78.5493328)"/>
    <s v="JG5X+PPX,,Viralimalai,621316,Tamil Nadu,India."/>
    <s v="https://firebasestorage.googleapis.com/v0/b/mindbrink-survey-production.appspot.com/o/audioFiles%2FAtznECuQc6klLPsRR6u2%2FnV4IA56gMWWp4NfG0H1PGfyqfM92%2F2025-08-07%2011%3A47%3A57.710900.m4a?alt=media&amp;token=723a5002-ee07-4e0e-b9c5-57cb78f8984e"/>
    <n v="382"/>
    <s v="false"/>
    <x v="0"/>
    <s v="+918940041476"/>
    <x v="0"/>
    <s v="VIRALIMALAI"/>
    <x v="4"/>
    <s v="Amuldass"/>
    <x v="0"/>
    <n v="9865352473"/>
    <x v="2"/>
    <s v="சொந்த தொழில் / சுயதொழில் செய்பவர்/ Self Employed/Business"/>
    <s v="10,000க்கும் குறைவானது/Less than 10,000"/>
    <x v="0"/>
    <x v="0"/>
    <x v="0"/>
    <x v="0"/>
    <s v="அதிமுக / AIADMK"/>
    <x v="2"/>
    <x v="3"/>
    <x v="0"/>
    <x v="0"/>
    <x v="1"/>
    <x v="1"/>
    <x v="0"/>
    <x v="0"/>
    <x v="6"/>
    <s v="Christian"/>
    <x v="4"/>
    <n v="0"/>
    <s v="-"/>
    <s v="-"/>
    <s v="-"/>
    <s v="0.1.12 (60)"/>
    <x v="1"/>
    <x v="0"/>
    <x v="4"/>
    <n v="0.95700934579439256"/>
    <n v="0.8797250859106529"/>
    <n v="0.79503105590062106"/>
    <n v="0.73680082449963535"/>
    <n v="0.93090909090909091"/>
    <n v="0.58577953749039324"/>
    <n v="0.68589458571602413"/>
    <n v="78.549332800000002"/>
  </r>
  <r>
    <s v="tqfKOD4vzHLeT0fXTZ5e"/>
    <s v="2025-08-07 11:52:02.364915"/>
    <x v="5"/>
    <s v="(10.6000267, 78.5456773)"/>
    <s v="JG2W+559,,Viralimalai,621316,Tamil Nadu,India."/>
    <s v="https://firebasestorage.googleapis.com/v0/b/mindbrink-survey-production.appspot.com/o/audioFiles%2FAtznECuQc6klLPsRR6u2%2Fi7rHaGVsQtUuH9WIbNPBcYow6HH3%2F2025-08-07%2011%3A51%3A56.329681.m4a?alt=media&amp;token=e8e1c7dc-7acb-40fa-a734-129eb1ccd057"/>
    <n v="276"/>
    <s v="false"/>
    <x v="5"/>
    <s v="+917395821468"/>
    <x v="0"/>
    <s v="VIRALIMALAI"/>
    <x v="4"/>
    <s v="muthukumar"/>
    <x v="0"/>
    <n v="9994304336"/>
    <x v="2"/>
    <s v="சொந்த தொழில் / சுயதொழில் செய்பவர்/ Self Employed/Business"/>
    <s v="10,000க்கும் குறைவானது/Less than 10,000"/>
    <x v="0"/>
    <x v="0"/>
    <x v="0"/>
    <x v="0"/>
    <s v="அதிமுக / AIADMK"/>
    <x v="1"/>
    <x v="3"/>
    <x v="0"/>
    <x v="0"/>
    <x v="0"/>
    <x v="1"/>
    <x v="0"/>
    <x v="7"/>
    <x v="2"/>
    <s v="BC"/>
    <x v="2"/>
    <n v="0"/>
    <s v="-"/>
    <s v="-"/>
    <s v="-"/>
    <s v="0.1.12 (60)"/>
    <x v="1"/>
    <x v="0"/>
    <x v="2"/>
    <n v="0.95700934579439256"/>
    <n v="0.8797250859106529"/>
    <n v="0.79503105590062106"/>
    <n v="0.73680082449963535"/>
    <n v="0.14422535211267606"/>
    <n v="0.58577953749039324"/>
    <n v="0.10626535835036995"/>
    <n v="78.545677299999994"/>
  </r>
  <r>
    <s v="ma9iDMBALBw2wEi08mqd"/>
    <s v="2025-08-07 11:55:02.998351"/>
    <x v="5"/>
    <s v="(10.6000534, 78.5438594)"/>
    <s v="JG2V+2CV,,Viralimalai,621316,Tamil Nadu,India."/>
    <s v="https://firebasestorage.googleapis.com/v0/b/mindbrink-survey-production.appspot.com/o/audioFiles%2FAtznECuQc6klLPsRR6u2%2Fio3eMuqyU5eWdOSV7NnjRG3eOnc2%2F2025-08-07%2011%3A54%3A55.208671.m4a?alt=media&amp;token=dcbeb90f-67b8-42ab-a604-4e5a9ac61fb0"/>
    <n v="265"/>
    <s v="false"/>
    <x v="4"/>
    <s v="+919790903597"/>
    <x v="0"/>
    <s v="VIRALIMALAI"/>
    <x v="4"/>
    <s v="vimala"/>
    <x v="1"/>
    <n v="7708411646"/>
    <x v="0"/>
    <s v="இல்லத்தரசி/ Housewife"/>
    <s v="10,000 - 25,000"/>
    <x v="0"/>
    <x v="2"/>
    <x v="2"/>
    <x v="2"/>
    <s v="அதிமுக / AIADMK"/>
    <x v="3"/>
    <x v="1"/>
    <x v="0"/>
    <x v="0"/>
    <x v="1"/>
    <x v="0"/>
    <x v="0"/>
    <x v="0"/>
    <x v="2"/>
    <s v="SC"/>
    <x v="3"/>
    <n v="0"/>
    <s v="-"/>
    <s v="-"/>
    <s v="-"/>
    <s v="0.1.12 (60)"/>
    <x v="1"/>
    <x v="0"/>
    <x v="3"/>
    <n v="1.047034764826176"/>
    <n v="1.0951871657754011"/>
    <n v="1.107027027027027"/>
    <n v="1"/>
    <n v="1.28"/>
    <n v="1.107027027027027"/>
    <n v="1.28"/>
    <n v="78.543859400000002"/>
  </r>
  <r>
    <s v="QZejXcW367SnLigONV51"/>
    <s v="2025-08-07 12:00:45.985624"/>
    <x v="5"/>
    <s v="(10.5996546, 78.5449674)"/>
    <s v="39,,Manapparai,621306,Tamil Nadu,India."/>
    <s v="https://firebasestorage.googleapis.com/v0/b/mindbrink-survey-production.appspot.com/o/audioFiles%2FAtznECuQc6klLPsRR6u2%2Fio3eMuqyU5eWdOSV7NnjRG3eOnc2%2F2025-08-07%2012%3A00%3A37.552158.m4a?alt=media&amp;token=5cd73000-4674-44b4-9a8b-59755b992291"/>
    <n v="278"/>
    <s v="false"/>
    <x v="4"/>
    <s v="+919790903597"/>
    <x v="0"/>
    <s v="VIRALIMALAI"/>
    <x v="4"/>
    <s v="suba"/>
    <x v="1"/>
    <n v="9786811407"/>
    <x v="0"/>
    <s v="இல்லத்தரசி/ Housewife"/>
    <s v="10,000 - 25,000"/>
    <x v="2"/>
    <x v="1"/>
    <x v="2"/>
    <x v="2"/>
    <s v="அதிமுக / AIADMK"/>
    <x v="3"/>
    <x v="3"/>
    <x v="1"/>
    <x v="2"/>
    <x v="1"/>
    <x v="0"/>
    <x v="1"/>
    <x v="2"/>
    <x v="0"/>
    <s v="SC"/>
    <x v="3"/>
    <n v="0"/>
    <s v="-"/>
    <s v="-"/>
    <s v="-"/>
    <s v="0.1.12 (60)"/>
    <x v="1"/>
    <x v="0"/>
    <x v="3"/>
    <n v="1.047034764826176"/>
    <n v="1.0951871657754011"/>
    <n v="1.107027027027027"/>
    <n v="1"/>
    <n v="1.28"/>
    <n v="1.107027027027027"/>
    <n v="1.28"/>
    <n v="78.544967400000004"/>
  </r>
  <r>
    <s v="LE8PdPwII87UULo93Ax3"/>
    <s v="2025-08-07 12:02:54.202116"/>
    <x v="5"/>
    <s v="(10.581935, 78.523825)"/>
    <s v="Unnamed Road,,Kodumbalur,621316,Tamil Nadu,India."/>
    <s v="https://firebasestorage.googleapis.com/v0/b/mindbrink-survey-production.appspot.com/o/audioFiles%2FAtznECuQc6klLPsRR6u2%2FvgezSzrsuLVlWSdHweefXnEvA793%2F2025-08-07%2012%3A02%3A47.607862.m4a?alt=media&amp;token=56ec287c-7601-4cb5-985d-120f844c4402"/>
    <n v="434"/>
    <s v="false"/>
    <x v="6"/>
    <s v="+919976239565"/>
    <x v="0"/>
    <s v="VIRALIMALAI"/>
    <x v="4"/>
    <s v="k.thilagam"/>
    <x v="1"/>
    <n v="9952746388"/>
    <x v="3"/>
    <s v="இல்லத்தரசி/ Housewife"/>
    <s v="10,000க்கும் குறைவானது/Less than 10,000"/>
    <x v="2"/>
    <x v="2"/>
    <x v="0"/>
    <x v="0"/>
    <s v="திமுக / DMK"/>
    <x v="0"/>
    <x v="0"/>
    <x v="1"/>
    <x v="1"/>
    <x v="2"/>
    <x v="1"/>
    <x v="0"/>
    <x v="7"/>
    <x v="0"/>
    <s v="BC"/>
    <x v="14"/>
    <n v="0"/>
    <s v="-"/>
    <s v="-"/>
    <s v="-"/>
    <s v="0.1.12 (60)"/>
    <x v="1"/>
    <x v="0"/>
    <x v="8"/>
    <n v="1.047034764826176"/>
    <n v="1.0308724832214764"/>
    <n v="1.28"/>
    <n v="0.73680082449963535"/>
    <n v="1.0666666666666667"/>
    <n v="0.94310505535953326"/>
    <n v="0.78592087946627776"/>
    <n v="78.523825000000002"/>
  </r>
  <r>
    <s v="Vu5YSMALnnnG3TxwRDiy"/>
    <s v="2025-08-07 12:04:10.074764"/>
    <x v="5"/>
    <s v="(10.6078485, 78.5485952)"/>
    <s v="JG5X+4FQ,,Viralimalai,621316,Tamil Nadu,India."/>
    <s v="https://firebasestorage.googleapis.com/v0/b/mindbrink-survey-production.appspot.com/o/audioFiles%2FAtznECuQc6klLPsRR6u2%2FnV4IA56gMWWp4NfG0H1PGfyqfM92%2F2025-08-07%2012%3A03%3A52.027855.m4a?alt=media&amp;token=e17ea074-5cfe-47ea-9266-296f4447deda"/>
    <n v="738"/>
    <s v="false"/>
    <x v="0"/>
    <s v="+918940041476"/>
    <x v="0"/>
    <s v="VIRALIMALAI"/>
    <x v="4"/>
    <s v="Manimaran"/>
    <x v="0"/>
    <n v="8220338365"/>
    <x v="1"/>
    <s v="கூலி தொழில்/ Daily Wage"/>
    <s v="10,000க்கும் குறைவானது/Less than 10,000"/>
    <x v="1"/>
    <x v="2"/>
    <x v="3"/>
    <x v="0"/>
    <s v="திமுக / DMK"/>
    <x v="0"/>
    <x v="0"/>
    <x v="0"/>
    <x v="0"/>
    <x v="1"/>
    <x v="1"/>
    <x v="0"/>
    <x v="7"/>
    <x v="7"/>
    <s v="SC"/>
    <x v="5"/>
    <n v="0"/>
    <s v="-"/>
    <s v="-"/>
    <s v="-"/>
    <s v="0.1.12 (60)"/>
    <x v="1"/>
    <x v="0"/>
    <x v="5"/>
    <n v="0.95700934579439256"/>
    <n v="0.97523809523809524"/>
    <n v="1.0666666666666667"/>
    <n v="1"/>
    <n v="0.99902439024390244"/>
    <n v="1.0666666666666667"/>
    <n v="0.99902439024390244"/>
    <n v="78.548595199999994"/>
  </r>
  <r>
    <s v="c0UZzdHeYs0zCkuIH8j5"/>
    <s v="2025-08-07 12:04:26.945892"/>
    <x v="5"/>
    <s v="(10.5998949, 78.5438058)"/>
    <s v="JG2V+2CV,,Viralimalai,621316,Tamil Nadu,India."/>
    <s v="https://firebasestorage.googleapis.com/v0/b/mindbrink-survey-production.appspot.com/o/audioFiles%2FAtznECuQc6klLPsRR6u2%2Fi7rHaGVsQtUuH9WIbNPBcYow6HH3%2F2025-08-07%2012%3A04%3A22.158404.m4a?alt=media&amp;token=6e1b68db-a182-48eb-ad42-a48781ffcfdb"/>
    <n v="442"/>
    <s v="false"/>
    <x v="5"/>
    <s v="+917395821468"/>
    <x v="0"/>
    <s v="VIRALIMALAI"/>
    <x v="4"/>
    <s v="Arokiyamary"/>
    <x v="1"/>
    <n v="7825070890"/>
    <x v="1"/>
    <s v="இல்லத்தரசி/ Housewife"/>
    <s v="10,000க்கும் குறைவானது/Less than 10,000"/>
    <x v="0"/>
    <x v="0"/>
    <x v="0"/>
    <x v="0"/>
    <s v="அதிமுக / AIADMK"/>
    <x v="2"/>
    <x v="3"/>
    <x v="0"/>
    <x v="0"/>
    <x v="0"/>
    <x v="0"/>
    <x v="0"/>
    <x v="0"/>
    <x v="0"/>
    <s v="BC"/>
    <x v="27"/>
    <s v="she said she didnt know about what they are doing (TVK) and she said her cast as kammalar"/>
    <s v="-"/>
    <s v="-"/>
    <s v="-"/>
    <s v="0.1.12 (60)"/>
    <x v="1"/>
    <x v="0"/>
    <x v="2"/>
    <n v="1.047034764826176"/>
    <n v="0.97523809523809524"/>
    <n v="0.89824561403508774"/>
    <n v="0.73680082449963535"/>
    <n v="0.14422535211267606"/>
    <n v="0.66182810902423383"/>
    <n v="0.10626535835036995"/>
    <n v="78.543805800000001"/>
  </r>
  <r>
    <s v="3AwiOexnSMzk0upcCicg"/>
    <s v="2025-08-07 12:07:32.973968"/>
    <x v="5"/>
    <s v="(10.5996546, 78.5449674)"/>
    <s v="39,,Manapparai,621306,Tamil Nadu,India."/>
    <s v="https://firebasestorage.googleapis.com/v0/b/mindbrink-survey-production.appspot.com/o/audioFiles%2FAtznECuQc6klLPsRR6u2%2Fio3eMuqyU5eWdOSV7NnjRG3eOnc2%2F2025-08-07%2012%3A07%3A24.865333.m4a?alt=media&amp;token=4985aebd-1e0e-493b-aed2-7d74a0f5bf83"/>
    <n v="324"/>
    <s v="false"/>
    <x v="4"/>
    <s v="+919790903597"/>
    <x v="0"/>
    <s v="VIRALIMALAI"/>
    <x v="4"/>
    <s v="annave"/>
    <x v="1"/>
    <n v="9626980092"/>
    <x v="3"/>
    <s v="இல்லத்தரசி/ Housewife"/>
    <s v="10,000 - 25,000"/>
    <x v="1"/>
    <x v="1"/>
    <x v="2"/>
    <x v="2"/>
    <s v="பிற கட்சிகள் / Others"/>
    <x v="0"/>
    <x v="0"/>
    <x v="0"/>
    <x v="0"/>
    <x v="0"/>
    <x v="1"/>
    <x v="1"/>
    <x v="0"/>
    <x v="4"/>
    <s v="BC"/>
    <x v="14"/>
    <n v="0"/>
    <s v="-"/>
    <s v="-"/>
    <s v="-"/>
    <s v="0.1.12 (60)"/>
    <x v="1"/>
    <x v="0"/>
    <x v="8"/>
    <n v="1.047034764826176"/>
    <n v="1.0308724832214764"/>
    <n v="1.28"/>
    <n v="1"/>
    <n v="1.0666666666666667"/>
    <n v="1.28"/>
    <n v="1.0666666666666667"/>
    <n v="78.544967400000004"/>
  </r>
  <r>
    <s v="pD6a9DiojuGOVREHosMv"/>
    <s v="2025-08-07 12:15:03.506209"/>
    <x v="5"/>
    <s v="(10.6002626, 78.5431994)"/>
    <s v="JG2V+2CV,,Viralimalai,621316,Tamil Nadu,India."/>
    <s v="https://firebasestorage.googleapis.com/v0/b/mindbrink-survey-production.appspot.com/o/audioFiles%2FAtznECuQc6klLPsRR6u2%2Fio3eMuqyU5eWdOSV7NnjRG3eOnc2%2F2025-08-07%2012%3A14%3A56.055824.m4a?alt=media&amp;token=9d8f3a1f-9930-4acc-83f8-6f061b1d1e03"/>
    <n v="320"/>
    <s v="false"/>
    <x v="4"/>
    <s v="+919790903597"/>
    <x v="0"/>
    <s v="VIRALIMALAI"/>
    <x v="4"/>
    <s v="selvi"/>
    <x v="1"/>
    <n v="9600659741"/>
    <x v="2"/>
    <s v="சொந்த தொழில் / சுயதொழில் செய்பவர்/ Self Employed/Business"/>
    <s v="10,000 - 25,000"/>
    <x v="0"/>
    <x v="0"/>
    <x v="2"/>
    <x v="2"/>
    <s v="அதிமுக / AIADMK"/>
    <x v="3"/>
    <x v="3"/>
    <x v="1"/>
    <x v="1"/>
    <x v="2"/>
    <x v="2"/>
    <x v="2"/>
    <x v="0"/>
    <x v="0"/>
    <s v="BC"/>
    <x v="14"/>
    <n v="0"/>
    <s v="-"/>
    <s v="-"/>
    <s v="-"/>
    <s v="0.1.12 (60)"/>
    <x v="1"/>
    <x v="0"/>
    <x v="8"/>
    <n v="1.047034764826176"/>
    <n v="0.8797250859106529"/>
    <n v="0.98461538461538467"/>
    <n v="1"/>
    <n v="1.0666666666666667"/>
    <n v="0.98461538461538467"/>
    <n v="1.0666666666666667"/>
    <n v="78.543199400000006"/>
  </r>
  <r>
    <s v="cInRhpZfWIrDnwe9IDQ7"/>
    <s v="2025-08-07 12:17:38.689411"/>
    <x v="5"/>
    <s v="(10.601359, 78.5442575)"/>
    <s v="JG2V+CQV,,Viralimalai,621316,Tamil Nadu,India."/>
    <s v="https://firebasestorage.googleapis.com/v0/b/mindbrink-survey-production.appspot.com/o/audioFiles%2FAtznECuQc6klLPsRR6u2%2Fi7rHaGVsQtUuH9WIbNPBcYow6HH3%2F2025-08-07%2012%3A17%3A33.898291.m4a?alt=media&amp;token=3ec907b1-5c83-4b65-828f-ce40c548e63a"/>
    <n v="379"/>
    <s v="false"/>
    <x v="5"/>
    <s v="+917395821468"/>
    <x v="0"/>
    <s v="VIRALIMALAI"/>
    <x v="4"/>
    <s v="Naga lakshmi"/>
    <x v="1"/>
    <n v="7010764838"/>
    <x v="2"/>
    <s v="இல்லத்தரசி/ Housewife"/>
    <s v="10,000 - 25,000"/>
    <x v="0"/>
    <x v="0"/>
    <x v="0"/>
    <x v="5"/>
    <s v="அதிமுக / AIADMK"/>
    <x v="2"/>
    <x v="3"/>
    <x v="0"/>
    <x v="0"/>
    <x v="1"/>
    <x v="0"/>
    <x v="3"/>
    <x v="0"/>
    <x v="2"/>
    <s v="OBC"/>
    <x v="2"/>
    <s v="she didnt mention the caste"/>
    <s v="-"/>
    <s v="-"/>
    <s v="-"/>
    <s v="0.1.12 (60)"/>
    <x v="1"/>
    <x v="0"/>
    <x v="2"/>
    <n v="1.047034764826176"/>
    <n v="0.8797250859106529"/>
    <n v="0.98461538461538467"/>
    <n v="0.73680082449963535"/>
    <n v="0.14422535211267606"/>
    <n v="0.72546542719964102"/>
    <n v="0.10626535835036995"/>
    <n v="78.544257500000001"/>
  </r>
  <r>
    <s v="xC7Ft6jZzqAyonAabZpm"/>
    <s v="2025-08-07 12:19:49.399316"/>
    <x v="5"/>
    <s v="(10.5960667, 78.5404667)"/>
    <s v="HGWR+7J7,,Viralimalai,621316,Tamil Nadu,India."/>
    <s v="https://firebasestorage.googleapis.com/v0/b/mindbrink-survey-production.appspot.com/o/audioFiles%2FAtznECuQc6klLPsRR6u2%2FvgezSzrsuLVlWSdHweefXnEvA793%2F2025-08-07%2012%3A19%3A43.444158.m4a?alt=media&amp;token=c86e39ba-3704-4e74-84c2-a596bad4528b"/>
    <n v="310"/>
    <s v="false"/>
    <x v="6"/>
    <s v="+919976239565"/>
    <x v="0"/>
    <s v="VIRALIMALAI"/>
    <x v="4"/>
    <s v="k.jayapiragash"/>
    <x v="0"/>
    <n v="9789774842"/>
    <x v="0"/>
    <s v="சொந்த தொழில் / சுயதொழில் செய்பவர்/ Self Employed/Business"/>
    <s v="10,000 - 25,000"/>
    <x v="2"/>
    <x v="1"/>
    <x v="0"/>
    <x v="2"/>
    <s v="தமிழக வெற்றி கழகம் / TVK"/>
    <x v="3"/>
    <x v="0"/>
    <x v="1"/>
    <x v="1"/>
    <x v="2"/>
    <x v="2"/>
    <x v="0"/>
    <x v="0"/>
    <x v="0"/>
    <s v="BC"/>
    <x v="14"/>
    <n v="0"/>
    <s v="-"/>
    <s v="-"/>
    <s v="-"/>
    <s v="0.1.12 (60)"/>
    <x v="1"/>
    <x v="0"/>
    <x v="8"/>
    <n v="0.95700934579439256"/>
    <n v="1.0951871657754011"/>
    <n v="1.0835978835978837"/>
    <n v="0.73680082449963535"/>
    <n v="1.0666666666666667"/>
    <n v="0.79839581406098059"/>
    <n v="0.78592087946627776"/>
    <n v="78.540466699999996"/>
  </r>
  <r>
    <s v="kFLv5FDxpyEtuzoti5Vs"/>
    <s v="2025-08-07 12:20:16.566259"/>
    <x v="5"/>
    <s v="(10.5998517, 78.5432567)"/>
    <s v="JG2V+2CV,,Viralimalai,621316,Tamil Nadu,India."/>
    <s v="https://firebasestorage.googleapis.com/v0/b/mindbrink-survey-production.appspot.com/o/audioFiles%2FAtznECuQc6klLPsRR6u2%2Fio3eMuqyU5eWdOSV7NnjRG3eOnc2%2F2025-08-07%2012%3A20%3A04.381178.m4a?alt=media&amp;token=ea397906-0492-4c6b-a782-fb46c2489a6d"/>
    <n v="214"/>
    <s v="false"/>
    <x v="4"/>
    <s v="+919790903597"/>
    <x v="0"/>
    <s v="VIRALIMALAI"/>
    <x v="4"/>
    <s v="danielraj"/>
    <x v="0"/>
    <n v="6380902867"/>
    <x v="1"/>
    <s v="கூலி தொழில்/ Daily Wage"/>
    <s v="10,000 - 25,000"/>
    <x v="1"/>
    <x v="1"/>
    <x v="4"/>
    <x v="2"/>
    <s v="தமிழக வெற்றி கழகம் / TVK"/>
    <x v="3"/>
    <x v="0"/>
    <x v="1"/>
    <x v="1"/>
    <x v="2"/>
    <x v="2"/>
    <x v="2"/>
    <x v="0"/>
    <x v="7"/>
    <s v="Christian"/>
    <x v="4"/>
    <s v="she didnt mention the caste"/>
    <s v="-"/>
    <s v="-"/>
    <s v="-"/>
    <s v="0.1.12 (60)"/>
    <x v="1"/>
    <x v="0"/>
    <x v="4"/>
    <n v="0.95700934579439256"/>
    <n v="0.97523809523809524"/>
    <n v="1.0666666666666667"/>
    <n v="1.4247885123333461"/>
    <n v="0.93090909090909091"/>
    <n v="1.5197744131555693"/>
    <n v="1.3263485787539513"/>
    <n v="78.543256700000001"/>
  </r>
  <r>
    <s v="OTSCCvpAAm4P29VXU6sj"/>
    <s v="2025-08-07 12:25:37.326480"/>
    <x v="5"/>
    <s v="(10.601385, 78.5449674)"/>
    <s v="South,,Viralimalai,621316,Tamil Nadu,India."/>
    <s v="https://firebasestorage.googleapis.com/v0/b/mindbrink-survey-production.appspot.com/o/audioFiles%2FAtznECuQc6klLPsRR6u2%2Fi7rHaGVsQtUuH9WIbNPBcYow6HH3%2F2025-08-07%2012%3A25%3A33.032138.m4a?alt=media&amp;token=b7ad47e9-8f4a-49b7-8a58-beddf03a2b8c"/>
    <n v="388"/>
    <s v="false"/>
    <x v="5"/>
    <s v="+917395821468"/>
    <x v="0"/>
    <s v="VIRALIMALAI"/>
    <x v="4"/>
    <s v="Chithira"/>
    <x v="1"/>
    <n v="7332456470"/>
    <x v="0"/>
    <s v="இல்லத்தரசி/ Housewife"/>
    <s v="10,000க்கும் குறைவானது/Less than 10,000"/>
    <x v="2"/>
    <x v="1"/>
    <x v="0"/>
    <x v="2"/>
    <s v="அதிமுக / AIADMK"/>
    <x v="3"/>
    <x v="3"/>
    <x v="0"/>
    <x v="0"/>
    <x v="0"/>
    <x v="2"/>
    <x v="0"/>
    <x v="0"/>
    <x v="0"/>
    <s v="BC"/>
    <x v="1"/>
    <s v="caste didnt mention here (agamudaiyaar)"/>
    <s v="-"/>
    <s v="-"/>
    <s v="-"/>
    <s v="0.1.12 (60)"/>
    <x v="1"/>
    <x v="0"/>
    <x v="1"/>
    <n v="1.047034764826176"/>
    <n v="1.0951871657754011"/>
    <n v="1.107027027027027"/>
    <n v="0.73680082449963535"/>
    <n v="1.3479183673469388"/>
    <n v="0.81565842625689366"/>
    <n v="0.99314736441942686"/>
    <n v="78.544967400000004"/>
  </r>
  <r>
    <s v="m4LErfleqbXB3sORJIFm"/>
    <s v="2025-08-07 12:26:00.558575"/>
    <x v="5"/>
    <s v="(10.6000367, 78.54282)"/>
    <s v="JG2V+2CV,,Viralimalai,621316,Tamil Nadu,India."/>
    <s v="https://firebasestorage.googleapis.com/v0/b/mindbrink-survey-production.appspot.com/o/audioFiles%2FAtznECuQc6klLPsRR6u2%2Fio3eMuqyU5eWdOSV7NnjRG3eOnc2%2F2025-08-07%2012%3A25%3A49.539475.m4a?alt=media&amp;token=cabcd65c-db4a-4bc9-853f-3ba4af6a445f"/>
    <n v="239"/>
    <s v="false"/>
    <x v="4"/>
    <s v="+919790903597"/>
    <x v="0"/>
    <s v="VIRALIMALAI"/>
    <x v="4"/>
    <s v="anthiniyaammal"/>
    <x v="1"/>
    <n v="6380348279"/>
    <x v="0"/>
    <s v="இல்லத்தரசி/ Housewife"/>
    <s v="10,000 - 25,000"/>
    <x v="2"/>
    <x v="2"/>
    <x v="1"/>
    <x v="2"/>
    <s v="பா.ஜ.க / BJP"/>
    <x v="6"/>
    <x v="0"/>
    <x v="0"/>
    <x v="0"/>
    <x v="1"/>
    <x v="0"/>
    <x v="0"/>
    <x v="2"/>
    <x v="0"/>
    <s v="Christian"/>
    <x v="4"/>
    <s v="they said chirstian only didnt tell their caste"/>
    <s v="-"/>
    <s v="-"/>
    <s v="-"/>
    <s v="0.1.12 (60)"/>
    <x v="1"/>
    <x v="0"/>
    <x v="4"/>
    <n v="1.047034764826176"/>
    <n v="1.0951871657754011"/>
    <n v="1.107027027027027"/>
    <n v="1.3119425242027003"/>
    <n v="0.93090909090909091"/>
    <n v="1.4523558321984489"/>
    <n v="1.2212992225305137"/>
    <n v="78.542820000000006"/>
  </r>
  <r>
    <s v="4LnaUrH5yETX9s9D17DI"/>
    <s v="2025-08-07 12:30:45.870716"/>
    <x v="5"/>
    <s v="(10.5951246, 78.5346731)"/>
    <s v="Viralur Road,,Viralur,621316,Tamil Nadu,India."/>
    <s v="https://firebasestorage.googleapis.com/v0/b/mindbrink-survey-production.appspot.com/o/audioFiles%2FAtznECuQc6klLPsRR6u2%2FvgezSzrsuLVlWSdHweefXnEvA793%2F2025-08-07%2012%3A30%3A40.089740.m4a?alt=media&amp;token=c562adfa-f5fa-40a2-9230-0c6cb7fbf1cc"/>
    <n v="421"/>
    <s v="false"/>
    <x v="6"/>
    <s v="+919976239565"/>
    <x v="0"/>
    <s v="VIRALIMALAI"/>
    <x v="4"/>
    <s v="t.baskar"/>
    <x v="0"/>
    <n v="8637642373"/>
    <x v="1"/>
    <s v="கூலி தொழில்/ Daily Wage"/>
    <s v="10,000 - 25,000"/>
    <x v="0"/>
    <x v="0"/>
    <x v="0"/>
    <x v="0"/>
    <s v="அதிமுக / AIADMK"/>
    <x v="2"/>
    <x v="1"/>
    <x v="0"/>
    <x v="0"/>
    <x v="2"/>
    <x v="0"/>
    <x v="2"/>
    <x v="7"/>
    <x v="0"/>
    <s v="General"/>
    <x v="0"/>
    <n v="0"/>
    <s v="-"/>
    <s v="-"/>
    <s v="-"/>
    <s v="0.1.12 (60)"/>
    <x v="1"/>
    <x v="0"/>
    <x v="0"/>
    <n v="0.95700934579439256"/>
    <n v="0.97523809523809524"/>
    <n v="1.0666666666666667"/>
    <n v="0.73680082449963535"/>
    <n v="1.0593103448275862"/>
    <n v="0.78592087946627776"/>
    <n v="0.78050073546995857"/>
    <n v="78.534673100000006"/>
  </r>
  <r>
    <s v="JCkiowXio0H9RrO1EngP"/>
    <s v="2025-08-07 12:33:31.433547"/>
    <x v="5"/>
    <s v="(10.6001785, 78.542895)"/>
    <s v="JG2V+2CV,,Viralimalai,621316,Tamil Nadu,India."/>
    <s v="https://firebasestorage.googleapis.com/v0/b/mindbrink-survey-production.appspot.com/o/audioFiles%2FAtznECuQc6klLPsRR6u2%2Fio3eMuqyU5eWdOSV7NnjRG3eOnc2%2F2025-08-07%2012%3A33%3A22.005021.m4a?alt=media&amp;token=912477fd-456a-449d-bf2d-e0eb3dcac3f3"/>
    <n v="294"/>
    <s v="false"/>
    <x v="4"/>
    <s v="+919790903597"/>
    <x v="0"/>
    <s v="VIRALIMALAI"/>
    <x v="4"/>
    <s v="pothumbonny"/>
    <x v="1"/>
    <n v="9345166165"/>
    <x v="0"/>
    <s v="பணியாளர்/ Employee"/>
    <s v="10,000 - 25,000"/>
    <x v="0"/>
    <x v="1"/>
    <x v="0"/>
    <x v="1"/>
    <s v="திமுக / DMK"/>
    <x v="0"/>
    <x v="0"/>
    <x v="0"/>
    <x v="0"/>
    <x v="0"/>
    <x v="2"/>
    <x v="2"/>
    <x v="2"/>
    <x v="0"/>
    <s v="SC"/>
    <x v="3"/>
    <n v="0"/>
    <s v="-"/>
    <s v="-"/>
    <s v="-"/>
    <s v="0.1.12 (60)"/>
    <x v="1"/>
    <x v="0"/>
    <x v="3"/>
    <n v="1.047034764826176"/>
    <n v="1.0951871657754011"/>
    <n v="1.107027027027027"/>
    <n v="0.73680082449963535"/>
    <n v="1.28"/>
    <n v="0.81565842625689366"/>
    <n v="0.94310505535953326"/>
    <n v="78.542895000000001"/>
  </r>
  <r>
    <s v="FjJBcC3YRhyIIF12IKRR"/>
    <s v="2025-08-07 12:34:06.737044"/>
    <x v="5"/>
    <s v="(10.600117, 78.5427257)"/>
    <s v="JG2V+2CV,,Viralimalai,621316,Tamil Nadu,India."/>
    <s v="https://firebasestorage.googleapis.com/v0/b/mindbrink-survey-production.appspot.com/o/audioFiles%2FAtznECuQc6klLPsRR6u2%2Fi7rHaGVsQtUuH9WIbNPBcYow6HH3%2F2025-08-07%2012%3A34%3A02.309921.m4a?alt=media&amp;token=fd8d3e3b-b37d-49cc-bc14-910cfcf3a8ce"/>
    <n v="378"/>
    <s v="false"/>
    <x v="5"/>
    <s v="+917395821468"/>
    <x v="0"/>
    <s v="VIRALIMALAI"/>
    <x v="4"/>
    <s v="Vasanthi"/>
    <x v="1"/>
    <n v="9942232873"/>
    <x v="2"/>
    <s v="இல்லத்தரசி/ Housewife"/>
    <s v="10,000 - 25,000"/>
    <x v="0"/>
    <x v="1"/>
    <x v="0"/>
    <x v="0"/>
    <s v="அதிமுக / AIADMK"/>
    <x v="2"/>
    <x v="1"/>
    <x v="1"/>
    <x v="2"/>
    <x v="0"/>
    <x v="1"/>
    <x v="0"/>
    <x v="2"/>
    <x v="2"/>
    <s v="BC"/>
    <x v="7"/>
    <n v="0"/>
    <s v="-"/>
    <s v="-"/>
    <s v="-"/>
    <s v="0.1.12 (60)"/>
    <x v="1"/>
    <x v="0"/>
    <x v="6"/>
    <n v="1.047034764826176"/>
    <n v="0.8797250859106529"/>
    <n v="0.98461538461538467"/>
    <n v="0.73680082449963535"/>
    <n v="1.2358620689655173"/>
    <n v="0.72546542719964102"/>
    <n v="0.91058419138161839"/>
    <n v="78.542725700000005"/>
  </r>
  <r>
    <s v="YuTQyocS0XKBSGLe2kNR"/>
    <s v="2025-08-07 12:38:50.383357"/>
    <x v="5"/>
    <s v="(10.6000807, 78.5427394)"/>
    <s v="JG2V+2CV,,Viralimalai,621316,Tamil Nadu,India."/>
    <s v="https://firebasestorage.googleapis.com/v0/b/mindbrink-survey-production.appspot.com/o/audioFiles%2FAtznECuQc6klLPsRR6u2%2Fi7rHaGVsQtUuH9WIbNPBcYow6HH3%2F2025-08-07%2012%3A38%3A45.966442.m4a?alt=media&amp;token=c20f8007-5293-4267-a37d-359e44371ee5"/>
    <n v="272"/>
    <s v="false"/>
    <x v="5"/>
    <s v="+917395821468"/>
    <x v="0"/>
    <s v="VIRALIMALAI"/>
    <x v="4"/>
    <s v="shanthiq"/>
    <x v="1"/>
    <n v="9578245893"/>
    <x v="2"/>
    <s v="இல்லத்தரசி/ Housewife"/>
    <s v="10,000க்கும் குறைவானது/Less than 10,000"/>
    <x v="1"/>
    <x v="1"/>
    <x v="1"/>
    <x v="1"/>
    <s v="அதிமுக / AIADMK"/>
    <x v="2"/>
    <x v="1"/>
    <x v="0"/>
    <x v="0"/>
    <x v="1"/>
    <x v="2"/>
    <x v="0"/>
    <x v="2"/>
    <x v="0"/>
    <s v="OBC"/>
    <x v="7"/>
    <s v="spelling mistake on her name"/>
    <s v="-"/>
    <s v="-"/>
    <s v="-"/>
    <s v="0.1.12 (60)"/>
    <x v="1"/>
    <x v="0"/>
    <x v="6"/>
    <n v="1.047034764826176"/>
    <n v="0.8797250859106529"/>
    <n v="0.98461538461538467"/>
    <n v="1.3119425242027003"/>
    <n v="1.2358620689655173"/>
    <n v="1.2917587930611203"/>
    <n v="1.6213800023249925"/>
    <n v="78.542739400000002"/>
  </r>
  <r>
    <s v="JojAhmNTVDD7I2Y0q95o"/>
    <s v="2025-08-07 12:39:07.380374"/>
    <x v="5"/>
    <s v="(10.595698, 78.5416875)"/>
    <s v="HGWR+7J7,,Viralimalai,621316,Tamil Nadu,India."/>
    <s v="https://firebasestorage.googleapis.com/v0/b/mindbrink-survey-production.appspot.com/o/audioFiles%2FAtznECuQc6klLPsRR6u2%2FvgezSzrsuLVlWSdHweefXnEvA793%2F2025-08-07%2012%3A39%3A01.694224.m4a?alt=media&amp;token=ebe98d87-3239-4488-bade-a6d7ea71dab8"/>
    <n v="445"/>
    <s v="false"/>
    <x v="6"/>
    <s v="+919976239565"/>
    <x v="0"/>
    <s v="VIRALIMALAI"/>
    <x v="4"/>
    <s v="k.rampiragash"/>
    <x v="0"/>
    <n v="9790707425"/>
    <x v="0"/>
    <s v="கூலி தொழில்/ Daily Wage"/>
    <s v="10,000 - 25,000"/>
    <x v="0"/>
    <x v="2"/>
    <x v="3"/>
    <x v="0"/>
    <s v="அதிமுக / AIADMK"/>
    <x v="2"/>
    <x v="1"/>
    <x v="0"/>
    <x v="0"/>
    <x v="1"/>
    <x v="2"/>
    <x v="0"/>
    <x v="0"/>
    <x v="5"/>
    <s v="BC"/>
    <x v="14"/>
    <n v="0"/>
    <s v="-"/>
    <s v="-"/>
    <s v="-"/>
    <s v="0.1.12 (60)"/>
    <x v="1"/>
    <x v="0"/>
    <x v="8"/>
    <n v="0.95700934579439256"/>
    <n v="1.0951871657754011"/>
    <n v="1.0835978835978837"/>
    <n v="1"/>
    <n v="1.0666666666666667"/>
    <n v="1.0835978835978837"/>
    <n v="1.0666666666666667"/>
    <n v="78.541687499999995"/>
  </r>
  <r>
    <s v="uciejsx03JF9C7EjykqR"/>
    <s v="2025-08-07 12:48:33.848459"/>
    <x v="5"/>
    <s v="(10.6003564, 78.5436707)"/>
    <s v="JG2V+2CV,,Viralimalai,621316,Tamil Nadu,India."/>
    <s v="https://firebasestorage.googleapis.com/v0/b/mindbrink-survey-production.appspot.com/o/audioFiles%2FAtznECuQc6klLPsRR6u2%2Fio3eMuqyU5eWdOSV7NnjRG3eOnc2%2F2025-08-07%2012%3A48%3A28.495245.m4a?alt=media&amp;token=c8778a6f-ac08-457f-b5ab-c7574e684aab"/>
    <n v="222"/>
    <s v="false"/>
    <x v="4"/>
    <s v="+919790903597"/>
    <x v="0"/>
    <s v="VIRALIMALAI"/>
    <x v="4"/>
    <s v="vaniyala"/>
    <x v="1"/>
    <n v="6380377317"/>
    <x v="1"/>
    <s v="இல்லத்தரசி/ Housewife"/>
    <s v="10,000 - 25,000"/>
    <x v="2"/>
    <x v="1"/>
    <x v="3"/>
    <x v="2"/>
    <s v="பிற கட்சிகள் / Others"/>
    <x v="3"/>
    <x v="0"/>
    <x v="0"/>
    <x v="0"/>
    <x v="0"/>
    <x v="1"/>
    <x v="2"/>
    <x v="0"/>
    <x v="0"/>
    <s v="BC"/>
    <x v="2"/>
    <s v="she said muttaraiyar as her caste"/>
    <s v="-"/>
    <s v="-"/>
    <s v="-"/>
    <s v="0.1.12 (60)"/>
    <x v="1"/>
    <x v="0"/>
    <x v="2"/>
    <n v="1.047034764826176"/>
    <n v="0.97523809523809524"/>
    <n v="0.89824561403508774"/>
    <n v="1"/>
    <n v="0.14422535211267606"/>
    <n v="0.89824561403508774"/>
    <n v="0.14422535211267606"/>
    <n v="78.543670700000007"/>
  </r>
  <r>
    <s v="Jh4qoQANtRwghMCWb9oy"/>
    <s v="2025-08-07 12:48:36.202314"/>
    <x v="5"/>
    <s v="(10.600177, 78.5431062)"/>
    <s v="JG2V+2CV,,Viralimalai,621316,Tamil Nadu,India."/>
    <s v="https://firebasestorage.googleapis.com/v0/b/mindbrink-survey-production.appspot.com/o/audioFiles%2FAtznECuQc6klLPsRR6u2%2Fi7rHaGVsQtUuH9WIbNPBcYow6HH3%2F2025-08-07%2012%3A48%3A31.605688.m4a?alt=media&amp;token=7afc0822-2448-4e27-ab20-7a520c2460fd"/>
    <n v="298"/>
    <s v="false"/>
    <x v="5"/>
    <s v="+917395821468"/>
    <x v="0"/>
    <s v="VIRALIMALAI"/>
    <x v="4"/>
    <s v="Vekens"/>
    <x v="0"/>
    <n v="8838383307"/>
    <x v="1"/>
    <s v="மற்றவை/ Others"/>
    <s v="10,000க்கும் குறைவானது/Less than 10,000"/>
    <x v="0"/>
    <x v="1"/>
    <x v="0"/>
    <x v="1"/>
    <s v="அதிமுக / AIADMK"/>
    <x v="2"/>
    <x v="1"/>
    <x v="0"/>
    <x v="0"/>
    <x v="1"/>
    <x v="2"/>
    <x v="0"/>
    <x v="0"/>
    <x v="2"/>
    <s v="BC"/>
    <x v="7"/>
    <n v="0"/>
    <s v="-"/>
    <s v="-"/>
    <s v="-"/>
    <s v="0.1.12 (60)"/>
    <x v="1"/>
    <x v="0"/>
    <x v="6"/>
    <n v="0.95700934579439256"/>
    <n v="0.97523809523809524"/>
    <n v="1.0666666666666667"/>
    <n v="0.73680082449963535"/>
    <n v="1.2358620689655173"/>
    <n v="0.78592087946627776"/>
    <n v="0.91058419138161839"/>
    <n v="78.543106199999997"/>
  </r>
  <r>
    <s v="reFkppaXfPDlGS5ZUzJn"/>
    <s v="2025-08-07 12:55:28.687881"/>
    <x v="5"/>
    <s v="(10.6003283, 78.5435483)"/>
    <s v="JG2V+2CV,,Viralimalai,621316,Tamil Nadu,India."/>
    <s v="https://firebasestorage.googleapis.com/v0/b/mindbrink-survey-production.appspot.com/o/audioFiles%2FAtznECuQc6klLPsRR6u2%2Fio3eMuqyU5eWdOSV7NnjRG3eOnc2%2F2025-08-07%2012%3A55%3A18.774531.m4a?alt=media&amp;token=29165d90-c1c8-46b9-a030-607d8d8e5b7e"/>
    <n v="278"/>
    <s v="false"/>
    <x v="4"/>
    <s v="+919790903597"/>
    <x v="0"/>
    <s v="VIRALIMALAI"/>
    <x v="4"/>
    <s v="nandhini"/>
    <x v="1"/>
    <n v="9655176763"/>
    <x v="1"/>
    <s v="இல்லத்தரசி/ Housewife"/>
    <s v="10,000 - 25,000"/>
    <x v="2"/>
    <x v="2"/>
    <x v="0"/>
    <x v="2"/>
    <s v="தமிழக வெற்றி கழகம் / TVK"/>
    <x v="3"/>
    <x v="0"/>
    <x v="1"/>
    <x v="2"/>
    <x v="2"/>
    <x v="2"/>
    <x v="0"/>
    <x v="0"/>
    <x v="0"/>
    <s v="BC"/>
    <x v="2"/>
    <s v="the caste didnt hearing clearly"/>
    <s v="-"/>
    <s v="-"/>
    <s v="-"/>
    <s v="0.1.12 (60)"/>
    <x v="1"/>
    <x v="0"/>
    <x v="2"/>
    <n v="1.047034764826176"/>
    <n v="0.97523809523809524"/>
    <n v="0.89824561403508774"/>
    <n v="0.73680082449963535"/>
    <n v="0.14422535211267606"/>
    <n v="0.66182810902423383"/>
    <n v="0.10626535835036995"/>
    <n v="78.543548299999998"/>
  </r>
  <r>
    <s v="zxsqOK9Ha7Ed0iuunzyQ"/>
    <s v="2025-08-07 12:58:04.559918"/>
    <x v="5"/>
    <s v="(10.601359, 78.5442575)"/>
    <s v="JG2V+CQV,,Viralimalai,621316,Tamil Nadu,India."/>
    <s v="https://firebasestorage.googleapis.com/v0/b/mindbrink-survey-production.appspot.com/o/audioFiles%2FAtznECuQc6klLPsRR6u2%2Fi7rHaGVsQtUuH9WIbNPBcYow6HH3%2F2025-08-07%2012%3A58%3A00.056876.m4a?alt=media&amp;token=b3c8a940-8796-4bb3-bb72-c5e74c2e1bf6"/>
    <n v="467"/>
    <s v="false"/>
    <x v="5"/>
    <s v="+917395821468"/>
    <x v="0"/>
    <s v="VIRALIMALAI"/>
    <x v="4"/>
    <s v="maryaselvam"/>
    <x v="1"/>
    <n v="9942963123"/>
    <x v="2"/>
    <s v="கூலி தொழில்/ Daily Wage"/>
    <s v="10,000க்கும் குறைவானது/Less than 10,000"/>
    <x v="2"/>
    <x v="0"/>
    <x v="2"/>
    <x v="0"/>
    <s v="அதிமுக / AIADMK"/>
    <x v="2"/>
    <x v="1"/>
    <x v="1"/>
    <x v="2"/>
    <x v="1"/>
    <x v="0"/>
    <x v="3"/>
    <x v="10"/>
    <x v="2"/>
    <s v="Christian"/>
    <x v="4"/>
    <s v="he said BC chirstian but didnt tell his caste"/>
    <s v="-"/>
    <s v="-"/>
    <s v="-"/>
    <s v="0.1.12 (60)"/>
    <x v="1"/>
    <x v="0"/>
    <x v="4"/>
    <n v="1.047034764826176"/>
    <n v="0.8797250859106529"/>
    <n v="0.98461538461538467"/>
    <n v="1"/>
    <n v="0.93090909090909091"/>
    <n v="0.98461538461538467"/>
    <n v="0.93090909090909091"/>
    <n v="78.544257500000001"/>
  </r>
  <r>
    <s v="OEbRGW2xrou08HZ2oeKT"/>
    <s v="2025-08-07 13:06:04.186097"/>
    <x v="5"/>
    <s v="(10.6003209, 78.5413312)"/>
    <s v="JG2R+3C9,,Viralimalai,621316,Tamil Nadu,India."/>
    <s v="https://firebasestorage.googleapis.com/v0/b/mindbrink-survey-production.appspot.com/o/audioFiles%2FAtznECuQc6klLPsRR6u2%2Fi7rHaGVsQtUuH9WIbNPBcYow6HH3%2F2025-08-07%2013%3A06%3A00.027281.m4a?alt=media&amp;token=9d4b3d8b-4322-4c86-95df-e8655c68d42a"/>
    <n v="330"/>
    <s v="false"/>
    <x v="5"/>
    <s v="+917395821468"/>
    <x v="0"/>
    <s v="VIRALIMALAI"/>
    <x v="4"/>
    <s v="Sathiya"/>
    <x v="1"/>
    <n v="9524131770"/>
    <x v="0"/>
    <s v="இல்லத்தரசி/ Housewife"/>
    <s v="10,000 - 25,000"/>
    <x v="2"/>
    <x v="2"/>
    <x v="2"/>
    <x v="2"/>
    <s v="அதிமுக / AIADMK"/>
    <x v="3"/>
    <x v="3"/>
    <x v="1"/>
    <x v="2"/>
    <x v="1"/>
    <x v="0"/>
    <x v="3"/>
    <x v="0"/>
    <x v="0"/>
    <s v="BC"/>
    <x v="2"/>
    <s v="caste didnt mention here (server)"/>
    <s v="-"/>
    <s v="-"/>
    <s v="-"/>
    <s v="0.1.12 (60)"/>
    <x v="1"/>
    <x v="0"/>
    <x v="2"/>
    <n v="1.047034764826176"/>
    <n v="1.0951871657754011"/>
    <n v="1.107027027027027"/>
    <n v="1"/>
    <n v="0.14422535211267606"/>
    <n v="1.107027027027027"/>
    <n v="0.14422535211267606"/>
    <n v="78.541331200000002"/>
  </r>
  <r>
    <s v="5vaN0y64wkprIoxW5r08"/>
    <s v="2025-08-07 13:06:52.502800"/>
    <x v="5"/>
    <s v="(10.6002297, 78.5417727)"/>
    <s v="JG2R+3C9,,Viralimalai,621316,Tamil Nadu,India."/>
    <s v="https://firebasestorage.googleapis.com/v0/b/mindbrink-survey-production.appspot.com/o/audioFiles%2FAtznECuQc6klLPsRR6u2%2Fio3eMuqyU5eWdOSV7NnjRG3eOnc2%2F2025-08-07%2013%3A06%3A39.339016.m4a?alt=media&amp;token=a54d2ca0-ace8-4110-bcfd-0bbd1edb4e94"/>
    <n v="477"/>
    <s v="false"/>
    <x v="4"/>
    <s v="+919790903597"/>
    <x v="0"/>
    <s v="VIRALIMALAI"/>
    <x v="4"/>
    <s v="papathi"/>
    <x v="1"/>
    <n v="9597654491"/>
    <x v="2"/>
    <s v="கூலி தொழில்/ Daily Wage"/>
    <s v="10,000 - 25,000"/>
    <x v="2"/>
    <x v="2"/>
    <x v="0"/>
    <x v="2"/>
    <s v="பிற கட்சிகள் / Others"/>
    <x v="3"/>
    <x v="0"/>
    <x v="1"/>
    <x v="2"/>
    <x v="2"/>
    <x v="0"/>
    <x v="0"/>
    <x v="0"/>
    <x v="0"/>
    <s v="BC"/>
    <x v="47"/>
    <s v="caste didnt mention here (ambalkaarar)"/>
    <s v="-"/>
    <s v="-"/>
    <s v="-"/>
    <s v="0.1.12 (60)"/>
    <x v="1"/>
    <x v="0"/>
    <x v="2"/>
    <n v="1.047034764826176"/>
    <n v="0.8797250859106529"/>
    <n v="0.98461538461538467"/>
    <n v="0.73680082449963535"/>
    <n v="0.14422535211267606"/>
    <n v="0.72546542719964102"/>
    <n v="0.10626535835036995"/>
    <n v="78.541772699999996"/>
  </r>
  <r>
    <s v="h6pYQNlxFaLAbZomfaKt"/>
    <s v="2025-08-07 13:09:30.946131"/>
    <x v="5"/>
    <s v="(10.5965391, 78.5434526)"/>
    <s v="HGWV+M83,,Viralimalai,621316,Tamil Nadu,India."/>
    <s v="https://firebasestorage.googleapis.com/v0/b/mindbrink-survey-production.appspot.com/o/audioFiles%2FAtznECuQc6klLPsRR6u2%2FvgezSzrsuLVlWSdHweefXnEvA793%2F2025-08-07%2013%3A09%3A24.046592.m4a?alt=media&amp;token=8dbc2ca7-ad7c-4454-a3b7-34dc1f6995b6"/>
    <n v="368"/>
    <s v="false"/>
    <x v="6"/>
    <s v="+919976239565"/>
    <x v="0"/>
    <s v="VIRALIMALAI"/>
    <x v="4"/>
    <s v="Kalaivani"/>
    <x v="1"/>
    <n v="8508179745"/>
    <x v="1"/>
    <s v="சொந்த தொழில் / சுயதொழில் செய்பவர்/ Self Employed/Business"/>
    <s v="10,000 - 25,000"/>
    <x v="2"/>
    <x v="0"/>
    <x v="0"/>
    <x v="0"/>
    <s v="அதிமுக / AIADMK"/>
    <x v="2"/>
    <x v="2"/>
    <x v="0"/>
    <x v="0"/>
    <x v="0"/>
    <x v="1"/>
    <x v="0"/>
    <x v="7"/>
    <x v="4"/>
    <s v="SC"/>
    <x v="1"/>
    <n v="0"/>
    <s v="-"/>
    <s v="-"/>
    <s v="-"/>
    <s v="0.1.12 (60)"/>
    <x v="1"/>
    <x v="0"/>
    <x v="1"/>
    <n v="1.047034764826176"/>
    <n v="0.97523809523809524"/>
    <n v="0.89824561403508774"/>
    <n v="0.73680082449963535"/>
    <n v="1.3479183673469388"/>
    <n v="0.66182810902423383"/>
    <n v="0.99314736441942686"/>
    <n v="78.543452599999995"/>
  </r>
  <r>
    <s v="KhMF69Ua8SS46eVNqorv"/>
    <s v="2025-08-07 13:12:02.419192"/>
    <x v="5"/>
    <s v="(10.601359, 78.5442575)"/>
    <s v="JG2V+CQV,,Viralimalai,621316,Tamil Nadu,India."/>
    <s v="https://firebasestorage.googleapis.com/v0/b/mindbrink-survey-production.appspot.com/o/audioFiles%2FAtznECuQc6klLPsRR6u2%2Fi7rHaGVsQtUuH9WIbNPBcYow6HH3%2F2025-08-07%2013%3A11%3A54.406386.m4a?alt=media&amp;token=27d49467-f523-4694-866c-451d5fb004f6"/>
    <n v="247"/>
    <s v="false"/>
    <x v="5"/>
    <s v="+917395821468"/>
    <x v="0"/>
    <s v="VIRALIMALAI"/>
    <x v="4"/>
    <s v="Gokila"/>
    <x v="1"/>
    <n v="9940869485"/>
    <x v="1"/>
    <s v="இல்லத்தரசி/ Housewife"/>
    <s v="10,000 - 25,000"/>
    <x v="1"/>
    <x v="1"/>
    <x v="1"/>
    <x v="1"/>
    <s v="அதிமுக / AIADMK"/>
    <x v="2"/>
    <x v="1"/>
    <x v="1"/>
    <x v="1"/>
    <x v="2"/>
    <x v="2"/>
    <x v="2"/>
    <x v="2"/>
    <x v="4"/>
    <s v="BC"/>
    <x v="7"/>
    <n v="0"/>
    <s v="-"/>
    <s v="-"/>
    <s v="-"/>
    <s v="0.1.12 (60)"/>
    <x v="1"/>
    <x v="0"/>
    <x v="6"/>
    <n v="1.047034764826176"/>
    <n v="0.97523809523809524"/>
    <n v="0.89824561403508774"/>
    <n v="1.3119425242027003"/>
    <n v="1.2358620689655173"/>
    <n v="1.1784466182311975"/>
    <n v="1.6213800023249925"/>
    <n v="78.544257500000001"/>
  </r>
  <r>
    <s v="ZwIbJDt2qxnHd3sh2AzF"/>
    <s v="2025-08-07 13:22:17.905852"/>
    <x v="5"/>
    <s v="(10.6008302, 78.5427314)"/>
    <s v="JG2V+84M,,Viralimalai,621316,Tamil Nadu,India."/>
    <s v="https://firebasestorage.googleapis.com/v0/b/mindbrink-survey-production.appspot.com/o/audioFiles%2FAtznECuQc6klLPsRR6u2%2Fi7rHaGVsQtUuH9WIbNPBcYow6HH3%2F2025-08-07%2013%3A22%3A12.201497.m4a?alt=media&amp;token=2f514c33-851f-4ff3-9c65-49bfea5a6ac7"/>
    <n v="260"/>
    <s v="false"/>
    <x v="5"/>
    <s v="+917395821468"/>
    <x v="0"/>
    <s v="VIRALIMALAI"/>
    <x v="4"/>
    <s v="Santhiya"/>
    <x v="1"/>
    <n v="8760239291"/>
    <x v="1"/>
    <s v="பணியாளர்/ Employee"/>
    <s v="10,000 - 25,000"/>
    <x v="2"/>
    <x v="1"/>
    <x v="0"/>
    <x v="2"/>
    <s v="திமுக / DMK"/>
    <x v="0"/>
    <x v="0"/>
    <x v="1"/>
    <x v="2"/>
    <x v="1"/>
    <x v="2"/>
    <x v="3"/>
    <x v="0"/>
    <x v="2"/>
    <s v="SC"/>
    <x v="3"/>
    <n v="0"/>
    <s v="-"/>
    <s v="-"/>
    <s v="-"/>
    <s v="0.1.12 (60)"/>
    <x v="1"/>
    <x v="0"/>
    <x v="3"/>
    <n v="1.047034764826176"/>
    <n v="0.97523809523809524"/>
    <n v="0.89824561403508774"/>
    <n v="0.73680082449963535"/>
    <n v="1.28"/>
    <n v="0.66182810902423383"/>
    <n v="0.94310505535953326"/>
    <n v="78.542731399999994"/>
  </r>
  <r>
    <s v="oRwz8AOMUc4pd2BFVWHO"/>
    <s v="2025-08-07 13:22:18.748982"/>
    <x v="5"/>
    <s v="(10.5996398, 78.5481234)"/>
    <s v="HGXX+QGC,,Viralimalai,621316,Tamil Nadu,India."/>
    <s v="https://firebasestorage.googleapis.com/v0/b/mindbrink-survey-production.appspot.com/o/audioFiles%2FAtznECuQc6klLPsRR6u2%2Fio3eMuqyU5eWdOSV7NnjRG3eOnc2%2F2025-08-07%2013%3A22%3A11.753666.m4a?alt=media&amp;token=542f6669-ea44-4f09-a27c-71da6e785214"/>
    <n v="293"/>
    <s v="false"/>
    <x v="4"/>
    <s v="+919790903597"/>
    <x v="0"/>
    <s v="VIRALIMALAI"/>
    <x v="4"/>
    <s v="nakalaesmi"/>
    <x v="1"/>
    <n v="9600303803"/>
    <x v="2"/>
    <s v="இல்லத்தரசி/ Housewife"/>
    <s v="10,000 - 25,000"/>
    <x v="0"/>
    <x v="0"/>
    <x v="0"/>
    <x v="0"/>
    <s v="பிற கட்சிகள் / Others"/>
    <x v="1"/>
    <x v="0"/>
    <x v="0"/>
    <x v="0"/>
    <x v="0"/>
    <x v="1"/>
    <x v="0"/>
    <x v="0"/>
    <x v="0"/>
    <s v="BC"/>
    <x v="26"/>
    <s v="caste didnt mention here (chettiyar)"/>
    <s v="-"/>
    <s v="-"/>
    <s v="-"/>
    <s v="0.1.12 (60)"/>
    <x v="1"/>
    <x v="0"/>
    <x v="2"/>
    <n v="1.047034764826176"/>
    <n v="0.8797250859106529"/>
    <n v="0.98461538461538467"/>
    <n v="0.73680082449963535"/>
    <n v="0.14422535211267606"/>
    <n v="0.72546542719964102"/>
    <n v="0.10626535835036995"/>
    <n v="78.548123399999994"/>
  </r>
  <r>
    <s v="uGhVovpan52pSN8G9Ose"/>
    <s v="2025-08-07 13:27:20.515967"/>
    <x v="5"/>
    <s v="(10.6009083, 78.54259)"/>
    <s v="JG2V+84M,,Viralimalai,621316,Tamil Nadu,India."/>
    <s v="https://firebasestorage.googleapis.com/v0/b/mindbrink-survey-production.appspot.com/o/audioFiles%2FAtznECuQc6klLPsRR6u2%2Fio3eMuqyU5eWdOSV7NnjRG3eOnc2%2F2025-08-07%2013%3A27%3A13.358471.m4a?alt=media&amp;token=54c2c8a0-7d64-4597-993a-d1c9ce2531ce"/>
    <n v="241"/>
    <s v="false"/>
    <x v="4"/>
    <s v="+919790903597"/>
    <x v="0"/>
    <s v="VIRALIMALAI"/>
    <x v="4"/>
    <s v="akiladasewari"/>
    <x v="1"/>
    <n v="9500406440"/>
    <x v="0"/>
    <s v="இல்லத்தரசி/ Housewife"/>
    <s v="10,000 - 25,000"/>
    <x v="0"/>
    <x v="0"/>
    <x v="0"/>
    <x v="0"/>
    <s v="திமுக / DMK"/>
    <x v="0"/>
    <x v="0"/>
    <x v="1"/>
    <x v="1"/>
    <x v="2"/>
    <x v="1"/>
    <x v="0"/>
    <x v="0"/>
    <x v="0"/>
    <s v="BC"/>
    <x v="1"/>
    <s v="caste didnt mention here (sc , Paraiyar)"/>
    <s v="-"/>
    <s v="-"/>
    <s v="-"/>
    <s v="0.1.12 (60)"/>
    <x v="1"/>
    <x v="0"/>
    <x v="1"/>
    <n v="1.047034764826176"/>
    <n v="1.0951871657754011"/>
    <n v="1.107027027027027"/>
    <n v="0.73680082449963535"/>
    <n v="1.3479183673469388"/>
    <n v="0.81565842625689366"/>
    <n v="0.99314736441942686"/>
    <n v="78.542590000000004"/>
  </r>
  <r>
    <s v="KuKxRCkQpCdqspx9Tmrb"/>
    <s v="2025-08-07 13:29:46.222334"/>
    <x v="5"/>
    <s v="(10.6009199, 78.543209)"/>
    <s v="JG2V+84M,,Viralimalai,621316,Tamil Nadu,India."/>
    <s v="https://firebasestorage.googleapis.com/v0/b/mindbrink-survey-production.appspot.com/o/audioFiles%2FAtznECuQc6klLPsRR6u2%2Fi7rHaGVsQtUuH9WIbNPBcYow6HH3%2F2025-08-07%2013%3A29%3A41.565390.m4a?alt=media&amp;token=df565c73-63d5-4751-b3fb-3423a021e979"/>
    <n v="269"/>
    <s v="false"/>
    <x v="5"/>
    <s v="+917395821468"/>
    <x v="0"/>
    <s v="VIRALIMALAI"/>
    <x v="4"/>
    <s v="Nalanthiran"/>
    <x v="0"/>
    <n v="8072658976"/>
    <x v="1"/>
    <s v="பணியாளர்/ Employee"/>
    <s v="10,000க்கும் குறைவானது/Less than 10,000"/>
    <x v="0"/>
    <x v="0"/>
    <x v="0"/>
    <x v="0"/>
    <s v="அதிமுக / AIADMK"/>
    <x v="2"/>
    <x v="3"/>
    <x v="1"/>
    <x v="4"/>
    <x v="0"/>
    <x v="0"/>
    <x v="0"/>
    <x v="0"/>
    <x v="2"/>
    <s v="SC"/>
    <x v="1"/>
    <s v="caste didnt mention here (Paraiyar)"/>
    <s v="-"/>
    <s v="-"/>
    <s v="-"/>
    <s v="0.1.12 (60)"/>
    <x v="1"/>
    <x v="0"/>
    <x v="1"/>
    <n v="0.95700934579439256"/>
    <n v="0.97523809523809524"/>
    <n v="1.0666666666666667"/>
    <n v="0.73680082449963535"/>
    <n v="1.3479183673469388"/>
    <n v="0.78592087946627776"/>
    <n v="0.99314736441942686"/>
    <n v="78.543209000000004"/>
  </r>
  <r>
    <s v="vvNRjK6EnJ6ztY4hQRfK"/>
    <s v="2025-08-07 13:30:25.334597"/>
    <x v="5"/>
    <s v="(10.6039897, 78.5403126)"/>
    <s v="JG3Q+GQC,,Viralimalai,621316,Tamil Nadu,India."/>
    <s v="https://firebasestorage.googleapis.com/v0/b/mindbrink-survey-production.appspot.com/o/audioFiles%2FAtznECuQc6klLPsRR6u2%2FvgezSzrsuLVlWSdHweefXnEvA793%2F2025-08-07%2013%3A30%3A15.981424.m4a?alt=media&amp;token=41ff1c6f-b2fd-40e1-bb0c-42c4995c7480"/>
    <n v="308"/>
    <s v="false"/>
    <x v="6"/>
    <s v="+919976239565"/>
    <x v="0"/>
    <s v="VIRALIMALAI"/>
    <x v="4"/>
    <s v="Balasubramaniyan"/>
    <x v="0"/>
    <n v="9047858515"/>
    <x v="2"/>
    <s v="பணியாளர்/ Employee"/>
    <s v="1,00,000க்கு மேல்/More than 1,00,000"/>
    <x v="2"/>
    <x v="2"/>
    <x v="0"/>
    <x v="0"/>
    <s v="திமுக / DMK"/>
    <x v="0"/>
    <x v="0"/>
    <x v="0"/>
    <x v="0"/>
    <x v="0"/>
    <x v="1"/>
    <x v="1"/>
    <x v="0"/>
    <x v="2"/>
    <s v="SC"/>
    <x v="1"/>
    <n v="0"/>
    <s v="-"/>
    <s v="-"/>
    <s v="-"/>
    <s v="0.1.12 (60)"/>
    <x v="1"/>
    <x v="0"/>
    <x v="1"/>
    <n v="0.95700934579439256"/>
    <n v="0.8797250859106529"/>
    <n v="0.79503105590062106"/>
    <n v="0.73680082449963535"/>
    <n v="1.3479183673469388"/>
    <n v="0.58577953749039324"/>
    <n v="0.99314736441942686"/>
    <n v="78.540312599999993"/>
  </r>
  <r>
    <s v="UqM1hwjSs9VMjArSayR7"/>
    <s v="2025-08-07 13:38:59.910510"/>
    <x v="5"/>
    <s v="(10.5996234, 78.5437849)"/>
    <s v="JG2V+2CV,,Viralimalai,621316,Tamil Nadu,India."/>
    <s v="https://firebasestorage.googleapis.com/v0/b/mindbrink-survey-production.appspot.com/o/audioFiles%2FAtznECuQc6klLPsRR6u2%2Fio3eMuqyU5eWdOSV7NnjRG3eOnc2%2F2025-08-07%2013%3A38%3A54.312411.m4a?alt=media&amp;token=d4197681-e67e-4ec7-87aa-476815aa2e50"/>
    <n v="279"/>
    <s v="false"/>
    <x v="4"/>
    <s v="+919790903597"/>
    <x v="0"/>
    <s v="VIRALIMALAI"/>
    <x v="4"/>
    <s v="cheeny"/>
    <x v="0"/>
    <n v="9003673909"/>
    <x v="2"/>
    <s v="கூலி தொழில்/ Daily Wage"/>
    <s v="10,000 - 25,000"/>
    <x v="1"/>
    <x v="1"/>
    <x v="1"/>
    <x v="5"/>
    <s v="அதிமுக / AIADMK"/>
    <x v="1"/>
    <x v="1"/>
    <x v="0"/>
    <x v="0"/>
    <x v="1"/>
    <x v="0"/>
    <x v="0"/>
    <x v="2"/>
    <x v="0"/>
    <s v="SC"/>
    <x v="1"/>
    <s v="his name is chinnaiya but here mentioned wrongly, and he said paraiyar"/>
    <s v="-"/>
    <s v="-"/>
    <s v="-"/>
    <s v="0.1.12 (60)"/>
    <x v="1"/>
    <x v="0"/>
    <x v="1"/>
    <n v="0.95700934579439256"/>
    <n v="0.8797250859106529"/>
    <n v="0.79503105590062106"/>
    <n v="1.3119425242027003"/>
    <n v="1.3479183673469388"/>
    <n v="1.043035050297799"/>
    <n v="1.7683914252763255"/>
    <n v="78.543784900000006"/>
  </r>
  <r>
    <s v="VX6KxxgpIKpuac73T26n"/>
    <s v="2025-08-07 13:40:24.734725"/>
    <x v="5"/>
    <s v="(10.5995356, 78.5435478)"/>
    <s v="JG2V+2CV,,Viralimalai,621316,Tamil Nadu,India."/>
    <s v="https://firebasestorage.googleapis.com/v0/b/mindbrink-survey-production.appspot.com/o/audioFiles%2FAtznECuQc6klLPsRR6u2%2Fi7rHaGVsQtUuH9WIbNPBcYow6HH3%2F2025-08-07%2013%3A40%3A20.194819.m4a?alt=media&amp;token=cc4fb123-0dc8-44db-b1bc-62826aa731b8"/>
    <n v="305"/>
    <s v="false"/>
    <x v="5"/>
    <s v="+917395821468"/>
    <x v="0"/>
    <s v="VIRALIMALAI"/>
    <x v="4"/>
    <s v="vanaja"/>
    <x v="1"/>
    <n v="8489661253"/>
    <x v="1"/>
    <s v="இல்லத்தரசி/ Housewife"/>
    <s v="10,000க்கும் குறைவானது/Less than 10,000"/>
    <x v="2"/>
    <x v="1"/>
    <x v="0"/>
    <x v="5"/>
    <s v="திமுக / DMK"/>
    <x v="0"/>
    <x v="0"/>
    <x v="1"/>
    <x v="1"/>
    <x v="2"/>
    <x v="2"/>
    <x v="3"/>
    <x v="0"/>
    <x v="0"/>
    <s v="SC"/>
    <x v="1"/>
    <s v="caste didnt mention here ( paraiyar )"/>
    <s v="-"/>
    <s v="-"/>
    <s v="-"/>
    <s v="0.1.12 (60)"/>
    <x v="1"/>
    <x v="0"/>
    <x v="1"/>
    <n v="1.047034764826176"/>
    <n v="0.97523809523809524"/>
    <n v="0.89824561403508774"/>
    <n v="0.73680082449963535"/>
    <n v="1.3479183673469388"/>
    <n v="0.66182810902423383"/>
    <n v="0.99314736441942686"/>
    <n v="78.543547799999999"/>
  </r>
  <r>
    <s v="CoGjM3cp60Pfhhm9KCyw"/>
    <s v="2025-08-07 13:45:37.072633"/>
    <x v="5"/>
    <s v="(10.5994617, 78.5435833)"/>
    <s v="JG2V+2CV,,Viralimalai,621316,Tamil Nadu,India."/>
    <s v="https://firebasestorage.googleapis.com/v0/b/mindbrink-survey-production.appspot.com/o/audioFiles%2FAtznECuQc6klLPsRR6u2%2Fio3eMuqyU5eWdOSV7NnjRG3eOnc2%2F2025-08-07%2013%3A45%3A16.762945.m4a?alt=media&amp;token=0b77f50e-1c8b-4a0d-900e-cd4f1a2b22c5"/>
    <n v="309"/>
    <s v="false"/>
    <x v="4"/>
    <s v="+919790903597"/>
    <x v="0"/>
    <s v="VIRALIMALAI"/>
    <x v="4"/>
    <s v="banumathi"/>
    <x v="1"/>
    <n v="8940170368"/>
    <x v="0"/>
    <s v="இல்லத்தரசி/ Housewife"/>
    <s v="10,000 - 25,000"/>
    <x v="2"/>
    <x v="2"/>
    <x v="0"/>
    <x v="2"/>
    <s v="பிற கட்சிகள் / Others"/>
    <x v="3"/>
    <x v="0"/>
    <x v="0"/>
    <x v="0"/>
    <x v="0"/>
    <x v="1"/>
    <x v="0"/>
    <x v="0"/>
    <x v="0"/>
    <s v="BC"/>
    <x v="7"/>
    <s v="caste didnt mention here ( Muttaraiyar)"/>
    <s v="-"/>
    <s v="-"/>
    <s v="-"/>
    <s v="0.1.12 (60)"/>
    <x v="1"/>
    <x v="0"/>
    <x v="6"/>
    <n v="1.047034764826176"/>
    <n v="1.0951871657754011"/>
    <n v="1.107027027027027"/>
    <n v="0.73680082449963535"/>
    <n v="1.2358620689655173"/>
    <n v="0.81565842625689366"/>
    <n v="0.91058419138161839"/>
    <n v="78.543583299999995"/>
  </r>
  <r>
    <s v="2n1HVYriBp8kocABuJDY"/>
    <s v="2025-08-07 13:45:48.854759"/>
    <x v="5"/>
    <s v="(10.6003078, 78.5439025)"/>
    <s v="JG2V+2CV,,Viralimalai,621316,Tamil Nadu,India."/>
    <s v="https://firebasestorage.googleapis.com/v0/b/mindbrink-survey-production.appspot.com/o/audioFiles%2FAtznECuQc6klLPsRR6u2%2Fi7rHaGVsQtUuH9WIbNPBcYow6HH3%2F2025-08-07%2013%3A45%3A44.670392.m4a?alt=media&amp;token=3b82b62e-3364-4e73-bfb1-8c6c50d036e5"/>
    <n v="230"/>
    <s v="false"/>
    <x v="5"/>
    <s v="+917395821468"/>
    <x v="0"/>
    <s v="VIRALIMALAI"/>
    <x v="4"/>
    <s v="sangitha"/>
    <x v="1"/>
    <n v="6384882198"/>
    <x v="0"/>
    <s v="இல்லத்தரசி/ Housewife"/>
    <s v="10,000க்கும் குறைவானது/Less than 10,000"/>
    <x v="2"/>
    <x v="1"/>
    <x v="1"/>
    <x v="2"/>
    <s v="அதிமுக / AIADMK"/>
    <x v="3"/>
    <x v="3"/>
    <x v="1"/>
    <x v="1"/>
    <x v="2"/>
    <x v="2"/>
    <x v="0"/>
    <x v="0"/>
    <x v="0"/>
    <s v="SC"/>
    <x v="48"/>
    <s v="caste didnt mention here (kuravar)"/>
    <s v="-"/>
    <s v="-"/>
    <s v="-"/>
    <s v="0.1.12 (60)"/>
    <x v="1"/>
    <x v="0"/>
    <x v="2"/>
    <n v="1.047034764826176"/>
    <n v="1.0951871657754011"/>
    <n v="1.107027027027027"/>
    <n v="1.3119425242027003"/>
    <n v="0.14422535211267606"/>
    <n v="1.4523558321984489"/>
    <n v="0.1892153725047275"/>
    <n v="78.543902500000002"/>
  </r>
  <r>
    <s v="FWvVEzhjOARI5jB1UDWA"/>
    <s v="2025-08-07 13:52:29.045375"/>
    <x v="5"/>
    <s v="(10.5995934, 78.5438758)"/>
    <s v="JG2V+2CV,,Viralimalai,621316,Tamil Nadu,India."/>
    <s v="https://firebasestorage.googleapis.com/v0/b/mindbrink-survey-production.appspot.com/o/audioFiles%2FAtznECuQc6klLPsRR6u2%2Fi7rHaGVsQtUuH9WIbNPBcYow6HH3%2F2025-08-07%2013%3A52%3A24.311937.m4a?alt=media&amp;token=09b8b2ef-fc8d-42b4-a425-38e570e07af0"/>
    <n v="321"/>
    <s v="false"/>
    <x v="5"/>
    <s v="+917395821468"/>
    <x v="0"/>
    <s v="VIRALIMALAI"/>
    <x v="4"/>
    <s v="maruthmudhi"/>
    <x v="0"/>
    <n v="8760047663"/>
    <x v="3"/>
    <s v="கூலி தொழில்/ Daily Wage"/>
    <s v="10,000 - 25,000"/>
    <x v="0"/>
    <x v="2"/>
    <x v="1"/>
    <x v="1"/>
    <s v="அதிமுக / AIADMK"/>
    <x v="2"/>
    <x v="1"/>
    <x v="1"/>
    <x v="3"/>
    <x v="2"/>
    <x v="2"/>
    <x v="0"/>
    <x v="2"/>
    <x v="2"/>
    <s v="BC"/>
    <x v="7"/>
    <n v="0"/>
    <s v="-"/>
    <s v="-"/>
    <s v="-"/>
    <s v="0.1.12 (60)"/>
    <x v="1"/>
    <x v="0"/>
    <x v="6"/>
    <n v="0.95700934579439256"/>
    <n v="1.0308724832214764"/>
    <n v="0.86292134831460676"/>
    <n v="1.3119425242027003"/>
    <n v="1.2358620689655173"/>
    <n v="1.1321032118962628"/>
    <n v="1.6213800023249925"/>
    <n v="78.543875799999995"/>
  </r>
  <r>
    <s v="ALcg489OdfPDtm7jWB6k"/>
    <s v="2025-08-07 13:55:25.561884"/>
    <x v="5"/>
    <s v="(10.6043307, 78.5403528)"/>
    <s v="JG3Q+GQC,,Viralimalai,621316,Tamil Nadu,India."/>
    <s v="https://firebasestorage.googleapis.com/v0/b/mindbrink-survey-production.appspot.com/o/audioFiles%2FAtznECuQc6klLPsRR6u2%2FnV4IA56gMWWp4NfG0H1PGfyqfM92%2F2025-08-07%2013%3A55%3A19.538615.m4a?alt=media&amp;token=593ab8e6-c4ce-41b3-8024-ffc5984c4265"/>
    <n v="288"/>
    <s v="false"/>
    <x v="0"/>
    <s v="+918940041476"/>
    <x v="0"/>
    <s v="VIRALIMALAI"/>
    <x v="4"/>
    <s v="p.sundarajan"/>
    <x v="0"/>
    <n v="8778104078"/>
    <x v="1"/>
    <s v="சொந்த தொழில் / சுயதொழில் செய்பவர்/ Self Employed/Business"/>
    <s v="25,000 - 50,000"/>
    <x v="0"/>
    <x v="1"/>
    <x v="0"/>
    <x v="0"/>
    <s v="திமுக / DMK"/>
    <x v="0"/>
    <x v="0"/>
    <x v="1"/>
    <x v="1"/>
    <x v="2"/>
    <x v="2"/>
    <x v="2"/>
    <x v="7"/>
    <x v="5"/>
    <s v="BC"/>
    <x v="7"/>
    <n v="0"/>
    <s v="-"/>
    <s v="-"/>
    <s v="-"/>
    <s v="0.1.12 (60)"/>
    <x v="1"/>
    <x v="0"/>
    <x v="6"/>
    <n v="0.95700934579439256"/>
    <n v="0.97523809523809524"/>
    <n v="1.0666666666666667"/>
    <n v="0.73680082449963535"/>
    <n v="1.2358620689655173"/>
    <n v="0.78592087946627776"/>
    <n v="0.91058419138161839"/>
    <n v="78.540352799999994"/>
  </r>
  <r>
    <s v="mkxul3Dl9kotwUyv7AgD"/>
    <s v="2025-08-07 14:14:10.198505"/>
    <x v="5"/>
    <s v="(10.6053233, 78.5330467)"/>
    <s v="Kulithalai - Manapparai Road,,Sevanapatti,621316,Tamil Nadu,India."/>
    <s v="https://firebasestorage.googleapis.com/v0/b/mindbrink-survey-production.appspot.com/o/audioFiles%2FAtznECuQc6klLPsRR6u2%2FnV4IA56gMWWp4NfG0H1PGfyqfM92%2F2025-08-07%2014%3A13%3A56.848249.m4a?alt=media&amp;token=09143bcb-1df0-4260-9716-084daa0b97b9"/>
    <n v="458"/>
    <s v="false"/>
    <x v="0"/>
    <s v="+918940041476"/>
    <x v="0"/>
    <s v="VIRALIMALAI"/>
    <x v="4"/>
    <s v="Durau"/>
    <x v="0"/>
    <n v="7448456053"/>
    <x v="2"/>
    <s v="சொந்த தொழில் / சுயதொழில் செய்பவர்/ Self Employed/Business"/>
    <s v="10,000க்கும் குறைவானது/Less than 10,000"/>
    <x v="2"/>
    <x v="1"/>
    <x v="1"/>
    <x v="1"/>
    <s v="அதிமுக / AIADMK"/>
    <x v="2"/>
    <x v="3"/>
    <x v="0"/>
    <x v="0"/>
    <x v="0"/>
    <x v="1"/>
    <x v="0"/>
    <x v="0"/>
    <x v="2"/>
    <s v="BC"/>
    <x v="7"/>
    <n v="0"/>
    <s v="-"/>
    <s v="-"/>
    <s v="-"/>
    <s v="0.1.12 (60)"/>
    <x v="1"/>
    <x v="0"/>
    <x v="6"/>
    <n v="0.95700934579439256"/>
    <n v="0.8797250859106529"/>
    <n v="0.79503105590062106"/>
    <n v="1.3119425242027003"/>
    <n v="1.2358620689655173"/>
    <n v="1.043035050297799"/>
    <n v="1.6213800023249925"/>
    <n v="78.5330467"/>
  </r>
  <r>
    <s v="pkOs4lFdEWYLO4Qp5dEl"/>
    <s v="2025-08-07 15:16:28.360009"/>
    <x v="5"/>
    <s v="(10.6042189, 78.5480829)"/>
    <s v="JG3X+J5H,,Viralimalai,621316,Tamil Nadu,India."/>
    <s v="https://firebasestorage.googleapis.com/v0/b/mindbrink-survey-production.appspot.com/o/audioFiles%2FAtznECuQc6klLPsRR6u2%2Fio3eMuqyU5eWdOSV7NnjRG3eOnc2%2F2025-08-07%2015%3A16%3A13.412647.m4a?alt=media&amp;token=95103826-a602-4f2c-bd46-f5ca30b8dad9"/>
    <n v="235"/>
    <s v="false"/>
    <x v="4"/>
    <s v="+919790903597"/>
    <x v="0"/>
    <s v="VIRALIMALAI"/>
    <x v="4"/>
    <s v="nakalasemi"/>
    <x v="1"/>
    <n v="9655556534"/>
    <x v="0"/>
    <s v="இல்லத்தரசி/ Housewife"/>
    <s v="10,000 - 25,000"/>
    <x v="0"/>
    <x v="0"/>
    <x v="0"/>
    <x v="0"/>
    <s v="திமுக / DMK"/>
    <x v="0"/>
    <x v="0"/>
    <x v="1"/>
    <x v="2"/>
    <x v="2"/>
    <x v="2"/>
    <x v="0"/>
    <x v="0"/>
    <x v="0"/>
    <s v="General"/>
    <x v="2"/>
    <s v="they didnt say their caste"/>
    <s v="-"/>
    <s v="-"/>
    <s v="-"/>
    <s v="0.1.12 (60)"/>
    <x v="1"/>
    <x v="0"/>
    <x v="2"/>
    <n v="1.047034764826176"/>
    <n v="1.0951871657754011"/>
    <n v="1.107027027027027"/>
    <n v="0.73680082449963535"/>
    <n v="0.14422535211267606"/>
    <n v="0.81565842625689366"/>
    <n v="0.10626535835036995"/>
    <n v="78.548082899999997"/>
  </r>
  <r>
    <s v="UcdFiwyS2WxzyVhy78R2"/>
    <s v="2025-08-07 15:16:33.279384"/>
    <x v="5"/>
    <s v="(10.6045262, 78.5476751)"/>
    <s v="JG3X+J5H,,Viralimalai,621316,Tamil Nadu,India."/>
    <s v="https://firebasestorage.googleapis.com/v0/b/mindbrink-survey-production.appspot.com/o/audioFiles%2FAtznECuQc6klLPsRR6u2%2Fi7rHaGVsQtUuH9WIbNPBcYow6HH3%2F2025-08-07%2015%3A16%3A26.828133.m4a?alt=media&amp;token=a1943c1b-9b6c-4be1-8f67-9d0f13276bae"/>
    <n v="257"/>
    <s v="false"/>
    <x v="5"/>
    <s v="+917395821468"/>
    <x v="0"/>
    <s v="VIRALIMALAI"/>
    <x v="4"/>
    <s v="palanisami"/>
    <x v="0"/>
    <n v="8903989371"/>
    <x v="0"/>
    <s v="கூலி தொழில்/ Daily Wage"/>
    <s v="10,000 - 25,000"/>
    <x v="0"/>
    <x v="0"/>
    <x v="0"/>
    <x v="0"/>
    <s v="அதிமுக / AIADMK"/>
    <x v="2"/>
    <x v="2"/>
    <x v="0"/>
    <x v="0"/>
    <x v="2"/>
    <x v="0"/>
    <x v="0"/>
    <x v="2"/>
    <x v="1"/>
    <s v="BC"/>
    <x v="14"/>
    <s v="audio is mute"/>
    <s v="-"/>
    <s v="-"/>
    <s v="-"/>
    <s v="0.1.12 (60)"/>
    <x v="1"/>
    <x v="0"/>
    <x v="8"/>
    <n v="0.95700934579439256"/>
    <n v="1.0951871657754011"/>
    <n v="1.0835978835978837"/>
    <n v="0.73680082449963535"/>
    <n v="1.0666666666666667"/>
    <n v="0.79839581406098059"/>
    <n v="0.78592087946627776"/>
    <n v="78.547675100000006"/>
  </r>
  <r>
    <s v="tkQ2c9mqjko2Facrk9FD"/>
    <s v="2025-08-07 15:23:07.060037"/>
    <x v="5"/>
    <s v="(10.6052961, 78.547807)"/>
    <s v="Pudukkottai,,Viralimalai,621316,Tamil Nadu,India."/>
    <s v="https://firebasestorage.googleapis.com/v0/b/mindbrink-survey-production.appspot.com/o/audioFiles%2FAtznECuQc6klLPsRR6u2%2Fi7rHaGVsQtUuH9WIbNPBcYow6HH3%2F2025-08-07%2015%3A22%3A56.321615.m4a?alt=media&amp;token=46de723b-3544-4bb6-a598-b384846c5912"/>
    <n v="309"/>
    <s v="false"/>
    <x v="5"/>
    <s v="+917395821468"/>
    <x v="0"/>
    <s v="VIRALIMALAI"/>
    <x v="4"/>
    <s v="NGANANSEKER"/>
    <x v="0"/>
    <n v="9965342488"/>
    <x v="2"/>
    <s v="விவசாயி/ Farmer"/>
    <s v="10,000 - 25,000"/>
    <x v="0"/>
    <x v="0"/>
    <x v="0"/>
    <x v="0"/>
    <s v="திமுக / DMK"/>
    <x v="0"/>
    <x v="0"/>
    <x v="0"/>
    <x v="0"/>
    <x v="0"/>
    <x v="1"/>
    <x v="0"/>
    <x v="0"/>
    <x v="3"/>
    <s v="OBC"/>
    <x v="36"/>
    <s v="caste didnt mentioned here (isai vellalar)"/>
    <s v="-"/>
    <s v="-"/>
    <s v="-"/>
    <s v="0.1.12 (60)"/>
    <x v="1"/>
    <x v="0"/>
    <x v="2"/>
    <n v="0.95700934579439256"/>
    <n v="0.8797250859106529"/>
    <n v="0.79503105590062106"/>
    <n v="0.73680082449963535"/>
    <n v="0.14422535211267606"/>
    <n v="0.58577953749039324"/>
    <n v="0.10626535835036995"/>
    <n v="78.547807000000006"/>
  </r>
  <r>
    <s v="mKO2hZ0vdeZWfbI3nrr9"/>
    <s v="2025-08-07 15:23:25.697843"/>
    <x v="5"/>
    <s v="(10.6042388, 78.5480839)"/>
    <s v="JG3X+J5H,,Viralimalai,621316,Tamil Nadu,India."/>
    <s v="https://firebasestorage.googleapis.com/v0/b/mindbrink-survey-production.appspot.com/o/audioFiles%2FAtznECuQc6klLPsRR6u2%2Fio3eMuqyU5eWdOSV7NnjRG3eOnc2%2F2025-08-07%2015%3A23%3A15.078490.m4a?alt=media&amp;token=b0b46c13-e3af-4e6e-b8e5-d6178ad8fe19"/>
    <n v="348"/>
    <s v="false"/>
    <x v="4"/>
    <s v="+919790903597"/>
    <x v="0"/>
    <s v="VIRALIMALAI"/>
    <x v="4"/>
    <s v="narmatha"/>
    <x v="1"/>
    <n v="7397001784"/>
    <x v="0"/>
    <s v="இல்லத்தரசி/ Housewife"/>
    <s v="10,000 - 25,000"/>
    <x v="2"/>
    <x v="2"/>
    <x v="0"/>
    <x v="2"/>
    <s v="அதிமுக / AIADMK"/>
    <x v="3"/>
    <x v="3"/>
    <x v="0"/>
    <x v="0"/>
    <x v="1"/>
    <x v="1"/>
    <x v="2"/>
    <x v="0"/>
    <x v="4"/>
    <s v="General"/>
    <x v="36"/>
    <s v="caste didnt mentioned here (isai vellalar)"/>
    <s v="-"/>
    <s v="-"/>
    <s v="-"/>
    <s v="0.1.12 (60)"/>
    <x v="1"/>
    <x v="0"/>
    <x v="2"/>
    <n v="1.047034764826176"/>
    <n v="1.0951871657754011"/>
    <n v="1.107027027027027"/>
    <n v="0.73680082449963535"/>
    <n v="0.14422535211267606"/>
    <n v="0.81565842625689366"/>
    <n v="0.10626535835036995"/>
    <n v="78.548083899999995"/>
  </r>
  <r>
    <s v="rNlHFdnMbKNMcugqo5Vx"/>
    <s v="2025-08-07 15:39:14.505059"/>
    <x v="5"/>
    <s v="(10.6064292, 78.5481999)"/>
    <s v="JG4X+M43,,Viralimalai,621316,Tamil Nadu,India."/>
    <s v="https://firebasestorage.googleapis.com/v0/b/mindbrink-survey-production.appspot.com/o/audioFiles%2FAtznECuQc6klLPsRR6u2%2Fio3eMuqyU5eWdOSV7NnjRG3eOnc2%2F2025-08-07%2015%3A38%3A57.102733.m4a?alt=media&amp;token=2aad053e-c37c-40e6-b6b0-60ea1916bd16"/>
    <n v="230"/>
    <s v="false"/>
    <x v="4"/>
    <s v="+919790903597"/>
    <x v="0"/>
    <s v="VIRALIMALAI"/>
    <x v="4"/>
    <s v="logesh"/>
    <x v="0"/>
    <n v="9087328656"/>
    <x v="1"/>
    <s v="மாணவர்/ Student"/>
    <s v="10,000 - 25,000"/>
    <x v="1"/>
    <x v="0"/>
    <x v="3"/>
    <x v="2"/>
    <s v="தமிழக வெற்றி கழகம் / TVK"/>
    <x v="3"/>
    <x v="0"/>
    <x v="1"/>
    <x v="1"/>
    <x v="2"/>
    <x v="2"/>
    <x v="2"/>
    <x v="1"/>
    <x v="7"/>
    <s v="General"/>
    <x v="36"/>
    <s v="caste didnt mentioned here (isai vellalar)"/>
    <s v="-"/>
    <s v="-"/>
    <s v="-"/>
    <s v="0.1.12 (60)"/>
    <x v="1"/>
    <x v="0"/>
    <x v="2"/>
    <n v="0.95700934579439256"/>
    <n v="0.97523809523809524"/>
    <n v="1.0666666666666667"/>
    <n v="1"/>
    <n v="0.14422535211267606"/>
    <n v="1.0666666666666667"/>
    <n v="0.14422535211267606"/>
    <n v="78.5481999"/>
  </r>
  <r>
    <s v="WmLFcmgejsyinxIdVAXU"/>
    <s v="2025-08-07 15:43:23.123590"/>
    <x v="5"/>
    <s v="(10.6052961, 78.547807)"/>
    <s v="Pudukkottai,,Viralimalai,621316,Tamil Nadu,India."/>
    <s v="https://firebasestorage.googleapis.com/v0/b/mindbrink-survey-production.appspot.com/o/audioFiles%2FAtznECuQc6klLPsRR6u2%2Fi7rHaGVsQtUuH9WIbNPBcYow6HH3%2F2025-08-07%2015%3A43%3A09.805256.m4a?alt=media&amp;token=539f46f9-fdd7-47d2-9f98-c5677310c53c"/>
    <n v="350"/>
    <s v="false"/>
    <x v="5"/>
    <s v="+917395821468"/>
    <x v="0"/>
    <s v="VIRALIMALAI"/>
    <x v="4"/>
    <s v="laletha"/>
    <x v="1"/>
    <n v="8870901199"/>
    <x v="3"/>
    <s v="கூலி தொழில்/ Daily Wage"/>
    <s v="10,000க்கும் குறைவானது/Less than 10,000"/>
    <x v="0"/>
    <x v="0"/>
    <x v="0"/>
    <x v="2"/>
    <s v="பிற கட்சிகள் / Others"/>
    <x v="3"/>
    <x v="0"/>
    <x v="0"/>
    <x v="0"/>
    <x v="2"/>
    <x v="2"/>
    <x v="0"/>
    <x v="0"/>
    <x v="0"/>
    <s v="OBC"/>
    <x v="36"/>
    <s v="caste didnt mentioned here (isai vellalar)"/>
    <s v="-"/>
    <s v="-"/>
    <s v="-"/>
    <s v="0.1.12 (60)"/>
    <x v="1"/>
    <x v="0"/>
    <x v="2"/>
    <n v="1.047034764826176"/>
    <n v="1.0308724832214764"/>
    <n v="1.28"/>
    <n v="0.73680082449963535"/>
    <n v="0.14422535211267606"/>
    <n v="0.94310505535953326"/>
    <n v="0.10626535835036995"/>
    <n v="78.547807000000006"/>
  </r>
  <r>
    <s v="0CJnrmq2I8GdmD7IVq1I"/>
    <s v="2025-08-07 15:53:18.542769"/>
    <x v="5"/>
    <s v="(10.6059136, 78.5470311)"/>
    <s v="JG4W+6QM,,Viralimalai,621316,Tamil Nadu,India."/>
    <s v="https://firebasestorage.googleapis.com/v0/b/mindbrink-survey-production.appspot.com/o/audioFiles%2FAtznECuQc6klLPsRR6u2%2Fi7rHaGVsQtUuH9WIbNPBcYow6HH3%2F2025-08-07%2015%3A53%3A14.663890.m4a?alt=media&amp;token=0889677a-5dfb-4c58-b981-f7d352038ca0"/>
    <n v="291"/>
    <s v="false"/>
    <x v="5"/>
    <s v="+917395821468"/>
    <x v="0"/>
    <s v="VIRALIMALAI"/>
    <x v="4"/>
    <s v="RAJANTHIR"/>
    <x v="0"/>
    <n v="8531034471"/>
    <x v="2"/>
    <s v="விவசாயி/ Farmer"/>
    <s v="10,000 - 25,000"/>
    <x v="0"/>
    <x v="0"/>
    <x v="0"/>
    <x v="0"/>
    <s v="திமுக / DMK"/>
    <x v="0"/>
    <x v="0"/>
    <x v="0"/>
    <x v="0"/>
    <x v="0"/>
    <x v="1"/>
    <x v="0"/>
    <x v="0"/>
    <x v="1"/>
    <s v="OBC"/>
    <x v="36"/>
    <s v="caste didnt mentioned here (isai vellalar)"/>
    <s v="-"/>
    <s v="-"/>
    <s v="-"/>
    <s v="0.1.12 (60)"/>
    <x v="1"/>
    <x v="0"/>
    <x v="2"/>
    <n v="0.95700934579439256"/>
    <n v="0.8797250859106529"/>
    <n v="0.79503105590062106"/>
    <n v="0.73680082449963535"/>
    <n v="0.14422535211267606"/>
    <n v="0.58577953749039324"/>
    <n v="0.10626535835036995"/>
    <n v="78.547031099999998"/>
  </r>
  <r>
    <s v="A1URLVOtE8bNpeeP5nQy"/>
    <s v="2025-08-07 15:53:40.688810"/>
    <x v="5"/>
    <s v="(10.6060767, 78.5471667)"/>
    <s v="JG4W+HM2,,Viralimalai,621316,Tamil Nadu,India."/>
    <s v="https://firebasestorage.googleapis.com/v0/b/mindbrink-survey-production.appspot.com/o/audioFiles%2FAtznECuQc6klLPsRR6u2%2Fio3eMuqyU5eWdOSV7NnjRG3eOnc2%2F2025-08-07%2015%3A53%3A28.877666.m4a?alt=media&amp;token=4d171fc9-1efc-4a2a-ab2a-d60980c24bdd"/>
    <n v="264"/>
    <s v="false"/>
    <x v="4"/>
    <s v="+919790903597"/>
    <x v="0"/>
    <s v="VIRALIMALAI"/>
    <x v="4"/>
    <s v="jayalitha"/>
    <x v="1"/>
    <n v="9600643117"/>
    <x v="2"/>
    <s v="இல்லத்தரசி/ Housewife"/>
    <s v="10,000 - 25,000"/>
    <x v="2"/>
    <x v="0"/>
    <x v="0"/>
    <x v="0"/>
    <s v="திமுக / DMK"/>
    <x v="0"/>
    <x v="0"/>
    <x v="0"/>
    <x v="0"/>
    <x v="0"/>
    <x v="1"/>
    <x v="0"/>
    <x v="7"/>
    <x v="0"/>
    <s v="BC"/>
    <x v="36"/>
    <s v="caste didnt mentioned here (isai vellalar)"/>
    <s v="-"/>
    <s v="-"/>
    <s v="-"/>
    <s v="0.1.12 (60)"/>
    <x v="1"/>
    <x v="0"/>
    <x v="2"/>
    <n v="1.047034764826176"/>
    <n v="0.8797250859106529"/>
    <n v="0.98461538461538467"/>
    <n v="0.73680082449963535"/>
    <n v="0.14422535211267606"/>
    <n v="0.72546542719964102"/>
    <n v="0.10626535835036995"/>
    <n v="78.547166700000005"/>
  </r>
  <r>
    <s v="oH7WriCPHWuPzRs1n1nq"/>
    <s v="2025-08-07 15:59:26.597850"/>
    <x v="5"/>
    <s v="(10.6060049, 78.5466505)"/>
    <s v="JG4W+HM2,,Viralimalai,621316,Tamil Nadu,India."/>
    <s v="https://firebasestorage.googleapis.com/v0/b/mindbrink-survey-production.appspot.com/o/audioFiles%2FAtznECuQc6klLPsRR6u2%2Fi7rHaGVsQtUuH9WIbNPBcYow6HH3%2F2025-08-07%2015%3A59%3A19.312546.m4a?alt=media&amp;token=65ac3ad4-5085-4cad-a475-065a7ce55529"/>
    <n v="273"/>
    <s v="false"/>
    <x v="5"/>
    <s v="+917395821468"/>
    <x v="0"/>
    <s v="VIRALIMALAI"/>
    <x v="4"/>
    <s v="manogar"/>
    <x v="0"/>
    <n v="8526488949"/>
    <x v="2"/>
    <s v="கூலி தொழில்/ Daily Wage"/>
    <s v="10,000க்கும் குறைவானது/Less than 10,000"/>
    <x v="0"/>
    <x v="0"/>
    <x v="0"/>
    <x v="0"/>
    <s v="அதிமுக / AIADMK"/>
    <x v="2"/>
    <x v="2"/>
    <x v="0"/>
    <x v="0"/>
    <x v="1"/>
    <x v="1"/>
    <x v="1"/>
    <x v="0"/>
    <x v="1"/>
    <s v="OBC"/>
    <x v="36"/>
    <s v="caste didnt mentioned here (isai vellalar)"/>
    <s v="-"/>
    <s v="-"/>
    <s v="-"/>
    <s v="0.1.12 (60)"/>
    <x v="1"/>
    <x v="0"/>
    <x v="2"/>
    <n v="0.95700934579439256"/>
    <n v="0.8797250859106529"/>
    <n v="0.79503105590062106"/>
    <n v="0.73680082449963535"/>
    <n v="0.14422535211267606"/>
    <n v="0.58577953749039324"/>
    <n v="0.10626535835036995"/>
    <n v="78.546650499999998"/>
  </r>
  <r>
    <s v="9bxHeCTh4G0XmbBQmzIf"/>
    <s v="2025-08-07 16:06:17.627538"/>
    <x v="5"/>
    <s v="(10.6098817, 78.4698983)"/>
    <s v="753,Rajalipatty,Nambampatty,621312,Tamil Nadu,India."/>
    <s v="https://firebasestorage.googleapis.com/v0/b/mindbrink-survey-production.appspot.com/o/audioFiles%2FAtznECuQc6klLPsRR6u2%2FvgezSzrsuLVlWSdHweefXnEvA793%2F2025-08-07%2016%3A06%3A03.097522.m4a?alt=media&amp;token=c3a92fdf-ebb8-4cc8-ba2b-0c9330d8be27"/>
    <n v="330"/>
    <s v="false"/>
    <x v="6"/>
    <s v="+919976239565"/>
    <x v="0"/>
    <s v="VIRALIMALAI"/>
    <x v="9"/>
    <s v="Muthulakshmi"/>
    <x v="1"/>
    <n v="9976279144"/>
    <x v="2"/>
    <s v="விவசாயி/ Farmer"/>
    <s v="10,000க்கும் குறைவானது/Less than 10,000"/>
    <x v="2"/>
    <x v="0"/>
    <x v="0"/>
    <x v="0"/>
    <s v="திமுக / DMK"/>
    <x v="0"/>
    <x v="0"/>
    <x v="0"/>
    <x v="0"/>
    <x v="0"/>
    <x v="1"/>
    <x v="1"/>
    <x v="0"/>
    <x v="2"/>
    <s v="BC"/>
    <x v="0"/>
    <n v="0"/>
    <s v="-"/>
    <s v="-"/>
    <s v="-"/>
    <s v="0.1.12 (60)"/>
    <x v="1"/>
    <x v="0"/>
    <x v="0"/>
    <n v="1.047034764826176"/>
    <n v="0.8797250859106529"/>
    <n v="0.98461538461538467"/>
    <n v="0.73680082449963535"/>
    <n v="1.0593103448275862"/>
    <n v="0.72546542719964102"/>
    <n v="0.78050073546995857"/>
    <n v="78.469898299999997"/>
  </r>
  <r>
    <s v="xzx45wPksJftgKGaYcg1"/>
    <s v="2025-08-07 16:09:58.111349"/>
    <x v="5"/>
    <s v="(10.6076662, 78.5464373)"/>
    <s v="JG4W+XJ8,,Viralimalai,621316,Tamil Nadu,India."/>
    <s v="https://firebasestorage.googleapis.com/v0/b/mindbrink-survey-production.appspot.com/o/audioFiles%2FAtznECuQc6klLPsRR6u2%2Fio3eMuqyU5eWdOSV7NnjRG3eOnc2%2F2025-08-07%2016%3A09%3A52.512611.m4a?alt=media&amp;token=21abcf99-e69a-4f88-bd40-fa783aff53db"/>
    <n v="214"/>
    <s v="false"/>
    <x v="4"/>
    <s v="+919790903597"/>
    <x v="0"/>
    <s v="VIRALIMALAI"/>
    <x v="4"/>
    <s v="palaniyamma"/>
    <x v="1"/>
    <n v="8838892992"/>
    <x v="1"/>
    <s v="இல்லத்தரசி/ Housewife"/>
    <s v="10,000 - 25,000"/>
    <x v="0"/>
    <x v="0"/>
    <x v="0"/>
    <x v="0"/>
    <s v="திமுக / DMK"/>
    <x v="0"/>
    <x v="0"/>
    <x v="1"/>
    <x v="2"/>
    <x v="2"/>
    <x v="2"/>
    <x v="0"/>
    <x v="0"/>
    <x v="0"/>
    <s v="General"/>
    <x v="36"/>
    <s v="caste didnt mentioned here (isai vellalar)"/>
    <s v="-"/>
    <s v="-"/>
    <s v="-"/>
    <s v="0.1.12 (60)"/>
    <x v="1"/>
    <x v="0"/>
    <x v="2"/>
    <n v="1.047034764826176"/>
    <n v="0.97523809523809524"/>
    <n v="0.89824561403508774"/>
    <n v="0.73680082449963535"/>
    <n v="0.14422535211267606"/>
    <n v="0.66182810902423383"/>
    <n v="0.10626535835036995"/>
    <n v="78.546437299999994"/>
  </r>
  <r>
    <s v="yEa12sUayk1HKBxSHtv5"/>
    <s v="2025-08-07 16:10:16.910424"/>
    <x v="5"/>
    <s v="(10.607675, 78.5469216)"/>
    <s v="childrens park,,Viralimalai,621316,Tamil Nadu,India."/>
    <s v="https://firebasestorage.googleapis.com/v0/b/mindbrink-survey-production.appspot.com/o/audioFiles%2FAtznECuQc6klLPsRR6u2%2Fi7rHaGVsQtUuH9WIbNPBcYow6HH3%2F2025-08-07%2016%3A10%3A08.663219.m4a?alt=media&amp;token=ed1086be-bcc4-42df-9494-7ae8b1d20ff8"/>
    <n v="265"/>
    <s v="false"/>
    <x v="5"/>
    <s v="+917395821468"/>
    <x v="0"/>
    <s v="VIRALIMALAI"/>
    <x v="4"/>
    <s v="Karthikan"/>
    <x v="0"/>
    <n v="8248430003"/>
    <x v="0"/>
    <s v="கூலி தொழில்/ Daily Wage"/>
    <s v="10,000க்கும் குறைவானது/Less than 10,000"/>
    <x v="0"/>
    <x v="1"/>
    <x v="3"/>
    <x v="2"/>
    <s v="பிற கட்சிகள் / Others"/>
    <x v="3"/>
    <x v="0"/>
    <x v="1"/>
    <x v="2"/>
    <x v="2"/>
    <x v="2"/>
    <x v="1"/>
    <x v="0"/>
    <x v="2"/>
    <s v="OBC"/>
    <x v="36"/>
    <s v="caste didnt mentioned here (isai vellalar)"/>
    <s v="-"/>
    <s v="-"/>
    <s v="-"/>
    <s v="0.1.12 (60)"/>
    <x v="1"/>
    <x v="0"/>
    <x v="2"/>
    <n v="0.95700934579439256"/>
    <n v="1.0951871657754011"/>
    <n v="1.0835978835978837"/>
    <n v="1"/>
    <n v="0.14422535211267606"/>
    <n v="1.0835978835978837"/>
    <n v="0.14422535211267606"/>
    <n v="78.546921600000005"/>
  </r>
  <r>
    <s v="MPzErMAJFssk47jN7AJB"/>
    <s v="2025-08-07 16:18:24.488460"/>
    <x v="5"/>
    <s v="(10.60997, 78.4696183)"/>
    <s v="JF69+4X5,Rajalipatty,Nambampatty,621312,Tamil Nadu,India."/>
    <s v="https://firebasestorage.googleapis.com/v0/b/mindbrink-survey-production.appspot.com/o/audioFiles%2FAtznECuQc6klLPsRR6u2%2FnV4IA56gMWWp4NfG0H1PGfyqfM92%2F2025-08-07%2016%3A18%3A11.308175.m4a?alt=media&amp;token=9cac24ac-e75a-4fc1-a5e5-ed9a6e2b1c92"/>
    <n v="330"/>
    <s v="false"/>
    <x v="0"/>
    <s v="+918940041476"/>
    <x v="0"/>
    <s v="VIRALIMALAI"/>
    <x v="9"/>
    <s v="g.perema"/>
    <x v="1"/>
    <n v="9655668044"/>
    <x v="2"/>
    <s v="விவசாயி/ Farmer"/>
    <s v="10,000க்கும் குறைவானது/Less than 10,000"/>
    <x v="2"/>
    <x v="1"/>
    <x v="0"/>
    <x v="0"/>
    <s v="திமுக / DMK"/>
    <x v="0"/>
    <x v="0"/>
    <x v="1"/>
    <x v="1"/>
    <x v="2"/>
    <x v="1"/>
    <x v="0"/>
    <x v="7"/>
    <x v="0"/>
    <s v="BC"/>
    <x v="0"/>
    <n v="0"/>
    <s v="-"/>
    <s v="-"/>
    <s v="-"/>
    <s v="0.1.12 (60)"/>
    <x v="1"/>
    <x v="0"/>
    <x v="0"/>
    <n v="1.047034764826176"/>
    <n v="0.8797250859106529"/>
    <n v="0.98461538461538467"/>
    <n v="0.73680082449963535"/>
    <n v="1.0593103448275862"/>
    <n v="0.72546542719964102"/>
    <n v="0.78050073546995857"/>
    <n v="78.469618299999993"/>
  </r>
  <r>
    <s v="5VopvlOFW5oHrH6yUbxC"/>
    <s v="2025-08-07 16:18:40.811589"/>
    <x v="5"/>
    <s v="(10.6078905, 78.5465975)"/>
    <s v="childrens park,,Viralimalai,621316,Tamil Nadu,India."/>
    <s v="https://firebasestorage.googleapis.com/v0/b/mindbrink-survey-production.appspot.com/o/audioFiles%2FAtznECuQc6klLPsRR6u2%2Fi7rHaGVsQtUuH9WIbNPBcYow6HH3%2F2025-08-07%2016%3A18%3A34.727519.m4a?alt=media&amp;token=a7ab6d51-2645-4e1b-9803-3555eb807928"/>
    <n v="334"/>
    <s v="false"/>
    <x v="5"/>
    <s v="+917395821468"/>
    <x v="0"/>
    <s v="VIRALIMALAI"/>
    <x v="4"/>
    <s v="Geeth"/>
    <x v="1"/>
    <n v="6381748641"/>
    <x v="0"/>
    <s v="இல்லத்தரசி/ Housewife"/>
    <s v="10,000க்கும் குறைவானது/Less than 10,000"/>
    <x v="0"/>
    <x v="2"/>
    <x v="1"/>
    <x v="1"/>
    <s v="அதிமுக / AIADMK"/>
    <x v="2"/>
    <x v="1"/>
    <x v="0"/>
    <x v="0"/>
    <x v="1"/>
    <x v="2"/>
    <x v="0"/>
    <x v="0"/>
    <x v="0"/>
    <s v="BC"/>
    <x v="14"/>
    <n v="0"/>
    <s v="-"/>
    <s v="-"/>
    <s v="-"/>
    <s v="0.1.12 (60)"/>
    <x v="1"/>
    <x v="0"/>
    <x v="8"/>
    <n v="1.047034764826176"/>
    <n v="1.0951871657754011"/>
    <n v="1.107027027027027"/>
    <n v="1.3119425242027003"/>
    <n v="1.0666666666666667"/>
    <n v="1.4523558321984489"/>
    <n v="1.399405359149547"/>
    <n v="78.546597500000004"/>
  </r>
  <r>
    <s v="QELgIf3u5NBIHgiVFCtl"/>
    <s v="2025-08-07 16:19:03.726689"/>
    <x v="5"/>
    <s v="(10.6086002, 78.5464189)"/>
    <s v="JG5W+99V,,Viralimalai,621316,Tamil Nadu,India."/>
    <s v="https://firebasestorage.googleapis.com/v0/b/mindbrink-survey-production.appspot.com/o/audioFiles%2FAtznECuQc6klLPsRR6u2%2Fio3eMuqyU5eWdOSV7NnjRG3eOnc2%2F2025-08-07%2016%3A18%3A55.893878.m4a?alt=media&amp;token=c996745b-b947-4f65-9631-8a9fd75ffcdc"/>
    <n v="313"/>
    <s v="false"/>
    <x v="4"/>
    <s v="+919790903597"/>
    <x v="0"/>
    <s v="VIRALIMALAI"/>
    <x v="4"/>
    <s v="sunthari"/>
    <x v="1"/>
    <n v="9790092034"/>
    <x v="2"/>
    <s v="இல்லத்தரசி/ Housewife"/>
    <s v="10,000 - 25,000"/>
    <x v="2"/>
    <x v="2"/>
    <x v="0"/>
    <x v="0"/>
    <s v="திமுக / DMK"/>
    <x v="0"/>
    <x v="0"/>
    <x v="1"/>
    <x v="1"/>
    <x v="2"/>
    <x v="2"/>
    <x v="2"/>
    <x v="0"/>
    <x v="7"/>
    <s v="General"/>
    <x v="36"/>
    <s v="caste didnt mention here (isai vellalar)"/>
    <s v="-"/>
    <s v="-"/>
    <s v="-"/>
    <s v="0.1.12 (60)"/>
    <x v="1"/>
    <x v="0"/>
    <x v="2"/>
    <n v="1.047034764826176"/>
    <n v="0.8797250859106529"/>
    <n v="0.98461538461538467"/>
    <n v="0.73680082449963535"/>
    <n v="0.14422535211267606"/>
    <n v="0.72546542719964102"/>
    <n v="0.10626535835036995"/>
    <n v="78.546418900000006"/>
  </r>
  <r>
    <s v="qOwo6AbjYM5H84BuIO8N"/>
    <s v="2025-08-07 16:24:49.442865"/>
    <x v="5"/>
    <s v="(10.6076682, 78.5464416)"/>
    <s v="JG4W+XJ8,,Viralimalai,621316,Tamil Nadu,India."/>
    <s v="https://firebasestorage.googleapis.com/v0/b/mindbrink-survey-production.appspot.com/o/audioFiles%2FAtznECuQc6klLPsRR6u2%2Fio3eMuqyU5eWdOSV7NnjRG3eOnc2%2F2025-08-07%2016%3A24%3A40.647450.m4a?alt=media&amp;token=17fb1e9d-c74d-464a-af51-321c963b7253"/>
    <n v="239"/>
    <s v="false"/>
    <x v="4"/>
    <s v="+919790903597"/>
    <x v="0"/>
    <s v="VIRALIMALAI"/>
    <x v="4"/>
    <s v="prasanna"/>
    <x v="0"/>
    <n v="8525854587"/>
    <x v="1"/>
    <s v="மாணவர்/ Student"/>
    <s v="10,000 - 25,000"/>
    <x v="1"/>
    <x v="1"/>
    <x v="4"/>
    <x v="2"/>
    <s v="தமிழக வெற்றி கழகம் / TVK"/>
    <x v="0"/>
    <x v="0"/>
    <x v="1"/>
    <x v="3"/>
    <x v="1"/>
    <x v="2"/>
    <x v="2"/>
    <x v="0"/>
    <x v="0"/>
    <s v="OBC"/>
    <x v="36"/>
    <s v="caste didnt mention here (isai vellalar)"/>
    <s v="-"/>
    <s v="-"/>
    <s v="-"/>
    <s v="0.1.12 (60)"/>
    <x v="1"/>
    <x v="0"/>
    <x v="2"/>
    <n v="0.95700934579439256"/>
    <n v="0.97523809523809524"/>
    <n v="1.0666666666666667"/>
    <n v="1.4247885123333461"/>
    <n v="0.14422535211267606"/>
    <n v="1.5197744131555693"/>
    <n v="0.20549062487737274"/>
    <n v="78.546441599999994"/>
  </r>
  <r>
    <s v="DH861rYVGfipUe8MvTRL"/>
    <s v="2025-08-07 16:28:07.514526"/>
    <x v="5"/>
    <s v="(10.6097283, 78.4695667)"/>
    <s v="753,Rajalipatty,Nambampatty,621312,Tamil Nadu,India."/>
    <s v="https://firebasestorage.googleapis.com/v0/b/mindbrink-survey-production.appspot.com/o/audioFiles%2FAtznECuQc6klLPsRR6u2%2FvgezSzrsuLVlWSdHweefXnEvA793%2F2025-08-07%2016%3A27%3A38.147580.m4a?alt=media&amp;token=4a1d97c5-b747-43fd-91d0-8c76e48699dc"/>
    <n v="439"/>
    <s v="false"/>
    <x v="6"/>
    <s v="+919976239565"/>
    <x v="0"/>
    <s v="VIRALIMALAI"/>
    <x v="9"/>
    <s v="Latha"/>
    <x v="1"/>
    <n v="9578274659"/>
    <x v="0"/>
    <s v="கூலி தொழில்/ Daily Wage"/>
    <s v="10,000க்கும் குறைவானது/Less than 10,000"/>
    <x v="2"/>
    <x v="1"/>
    <x v="0"/>
    <x v="0"/>
    <s v="திமுக / DMK"/>
    <x v="0"/>
    <x v="0"/>
    <x v="1"/>
    <x v="2"/>
    <x v="0"/>
    <x v="2"/>
    <x v="0"/>
    <x v="7"/>
    <x v="2"/>
    <s v="BC"/>
    <x v="0"/>
    <n v="0"/>
    <s v="-"/>
    <s v="-"/>
    <s v="-"/>
    <s v="0.1.12 (60)"/>
    <x v="1"/>
    <x v="0"/>
    <x v="0"/>
    <n v="1.047034764826176"/>
    <n v="1.0951871657754011"/>
    <n v="1.107027027027027"/>
    <n v="0.73680082449963535"/>
    <n v="1.0593103448275862"/>
    <n v="0.81565842625689366"/>
    <n v="0.78050073546995857"/>
    <n v="78.469566700000001"/>
  </r>
  <r>
    <s v="Iz6KUZhy4ez3hSsaSU8Q"/>
    <s v="2025-08-07 16:31:41.879764"/>
    <x v="5"/>
    <s v="(10.6077575, 78.5458905)"/>
    <s v="JG5W+3F4,,Viralimalai,621316,Tamil Nadu,India."/>
    <s v="https://firebasestorage.googleapis.com/v0/b/mindbrink-survey-production.appspot.com/o/audioFiles%2FAtznECuQc6klLPsRR6u2%2Fi7rHaGVsQtUuH9WIbNPBcYow6HH3%2F2025-08-07%2016%3A31%3A36.393852.m4a?alt=media&amp;token=230a17e9-879f-4b96-9cdb-98f95de11c67"/>
    <n v="288"/>
    <s v="false"/>
    <x v="5"/>
    <s v="+917395821468"/>
    <x v="0"/>
    <s v="VIRALIMALAI"/>
    <x v="4"/>
    <s v="manikandan"/>
    <x v="0"/>
    <n v="9566826547"/>
    <x v="0"/>
    <s v="பணியாளர்/ Employee"/>
    <s v="10,000 - 25,000"/>
    <x v="2"/>
    <x v="2"/>
    <x v="1"/>
    <x v="2"/>
    <s v="அதிமுக / AIADMK"/>
    <x v="3"/>
    <x v="1"/>
    <x v="1"/>
    <x v="1"/>
    <x v="2"/>
    <x v="2"/>
    <x v="3"/>
    <x v="0"/>
    <x v="7"/>
    <s v="SC"/>
    <x v="5"/>
    <n v="0"/>
    <s v="-"/>
    <s v="-"/>
    <s v="-"/>
    <s v="0.1.12 (60)"/>
    <x v="1"/>
    <x v="0"/>
    <x v="5"/>
    <n v="0.95700934579439256"/>
    <n v="1.0951871657754011"/>
    <n v="1.0835978835978837"/>
    <n v="1.3119425242027003"/>
    <n v="0.99902439024390244"/>
    <n v="1.4216181426281114"/>
    <n v="1.3106625802766489"/>
    <n v="78.545890499999999"/>
  </r>
  <r>
    <s v="QPC5wO51RD5pknYGt3wL"/>
    <s v="2025-08-07 16:43:36.463679"/>
    <x v="5"/>
    <s v="(10.6077003, 78.5470199)"/>
    <s v="childrens park,,Viralimalai,621316,Tamil Nadu,India."/>
    <s v="https://firebasestorage.googleapis.com/v0/b/mindbrink-survey-production.appspot.com/o/audioFiles%2FAtznECuQc6klLPsRR6u2%2Fi7rHaGVsQtUuH9WIbNPBcYow6HH3%2F2025-08-07%2016%3A43%3A31.556777.m4a?alt=media&amp;token=e90752c8-5fd6-41c6-91c7-fcc256a4c657"/>
    <n v="284"/>
    <s v="false"/>
    <x v="5"/>
    <s v="+917395821468"/>
    <x v="0"/>
    <s v="VIRALIMALAI"/>
    <x v="4"/>
    <s v="kalayarsi"/>
    <x v="1"/>
    <n v="9629279811"/>
    <x v="0"/>
    <s v="இல்லத்தரசி/ Housewife"/>
    <s v="10,000க்கும் குறைவானது/Less than 10,000"/>
    <x v="2"/>
    <x v="2"/>
    <x v="1"/>
    <x v="3"/>
    <s v="அதிமுக / AIADMK"/>
    <x v="2"/>
    <x v="1"/>
    <x v="1"/>
    <x v="1"/>
    <x v="2"/>
    <x v="2"/>
    <x v="0"/>
    <x v="2"/>
    <x v="2"/>
    <s v="SC"/>
    <x v="1"/>
    <s v="caste didnt mentioned here (paraiyar)"/>
    <s v="-"/>
    <s v="-"/>
    <s v="-"/>
    <s v="0.1.12 (60)"/>
    <x v="1"/>
    <x v="0"/>
    <x v="1"/>
    <n v="1.047034764826176"/>
    <n v="1.0951871657754011"/>
    <n v="1.107027027027027"/>
    <n v="1.3119425242027003"/>
    <n v="1.3479183673469388"/>
    <n v="1.4523558321984489"/>
    <n v="1.7683914252763255"/>
    <n v="78.547019899999995"/>
  </r>
  <r>
    <s v="cq0vmxDM7vWjnIm17lLF"/>
    <s v="2025-08-07 16:48:49.672225"/>
    <x v="5"/>
    <s v="(10.6079733, 78.5468133)"/>
    <s v="JG5W+7QV,,Viralimalai,621316,Tamil Nadu,India."/>
    <s v="https://firebasestorage.googleapis.com/v0/b/mindbrink-survey-production.appspot.com/o/audioFiles%2FAtznECuQc6klLPsRR6u2%2Fio3eMuqyU5eWdOSV7NnjRG3eOnc2%2F2025-08-07%2016%3A48%3A43.762244.m4a?alt=media&amp;token=9333ed93-37da-4b34-8fce-72f7bd26fcd8"/>
    <n v="208"/>
    <s v="false"/>
    <x v="4"/>
    <s v="+919790903597"/>
    <x v="0"/>
    <s v="VIRALIMALAI"/>
    <x v="4"/>
    <s v="samraj"/>
    <x v="0"/>
    <n v="9500970613"/>
    <x v="0"/>
    <s v="பணியாளர்/ Employee"/>
    <s v="10,000 - 25,000"/>
    <x v="2"/>
    <x v="1"/>
    <x v="4"/>
    <x v="5"/>
    <s v="பிற கட்சிகள் / Others"/>
    <x v="1"/>
    <x v="0"/>
    <x v="0"/>
    <x v="0"/>
    <x v="0"/>
    <x v="1"/>
    <x v="1"/>
    <x v="0"/>
    <x v="0"/>
    <s v="Christian"/>
    <x v="4"/>
    <s v="she didnt ask his caste"/>
    <s v="-"/>
    <s v="-"/>
    <s v="-"/>
    <s v="0.1.12 (60)"/>
    <x v="1"/>
    <x v="0"/>
    <x v="4"/>
    <n v="0.95700934579439256"/>
    <n v="1.0951871657754011"/>
    <n v="1.0835978835978837"/>
    <n v="1.4247885123333461"/>
    <n v="0.93090909090909091"/>
    <n v="1.5438978165389909"/>
    <n v="1.3263485787539513"/>
    <n v="78.546813299999997"/>
  </r>
  <r>
    <s v="WBbQ50Zxq835GEah3eR4"/>
    <s v="2025-08-07 16:56:11.324040"/>
    <x v="5"/>
    <s v="(10.6056422, 78.547807)"/>
    <s v="No 2/67,,Viralimalai,621316,Tamil Nadu,India."/>
    <s v="https://firebasestorage.googleapis.com/v0/b/mindbrink-survey-production.appspot.com/o/audioFiles%2FAtznECuQc6klLPsRR6u2%2Fi7rHaGVsQtUuH9WIbNPBcYow6HH3%2F2025-08-07%2016%3A56%3A06.179517.m4a?alt=media&amp;token=e75b60e4-f708-4f48-b003-a9c85f2a0ab4"/>
    <n v="365"/>
    <s v="false"/>
    <x v="5"/>
    <s v="+917395821468"/>
    <x v="0"/>
    <s v="VIRALIMALAI"/>
    <x v="4"/>
    <s v="ramaya"/>
    <x v="1"/>
    <n v="7394651462"/>
    <x v="0"/>
    <s v="கூலி தொழில்/ Daily Wage"/>
    <s v="10,000க்கும் குறைவானது/Less than 10,000"/>
    <x v="2"/>
    <x v="0"/>
    <x v="2"/>
    <x v="2"/>
    <s v="திமுக / DMK"/>
    <x v="0"/>
    <x v="0"/>
    <x v="0"/>
    <x v="0"/>
    <x v="1"/>
    <x v="0"/>
    <x v="0"/>
    <x v="0"/>
    <x v="0"/>
    <s v="SC"/>
    <x v="1"/>
    <s v="caste didnt mention here (paraiyar)"/>
    <s v="-"/>
    <s v="-"/>
    <s v="-"/>
    <s v="0.1.12 (60)"/>
    <x v="1"/>
    <x v="0"/>
    <x v="1"/>
    <n v="1.047034764826176"/>
    <n v="1.0951871657754011"/>
    <n v="1.107027027027027"/>
    <n v="1"/>
    <n v="1.3479183673469388"/>
    <n v="1.107027027027027"/>
    <n v="1.3479183673469388"/>
    <n v="78.547807000000006"/>
  </r>
  <r>
    <s v="Y25UekgO4rBk9wej23w2"/>
    <s v="2025-08-07 16:57:10.741906"/>
    <x v="5"/>
    <s v="(10.6088177, 78.5469725)"/>
    <s v="JG5W+9RM,,Viralimalai,621316,Tamil Nadu,India."/>
    <s v="https://firebasestorage.googleapis.com/v0/b/mindbrink-survey-production.appspot.com/o/audioFiles%2FAtznECuQc6klLPsRR6u2%2Fio3eMuqyU5eWdOSV7NnjRG3eOnc2%2F2025-08-07%2016%3A57%3A03.132576.m4a?alt=media&amp;token=531373e9-0481-4c98-b212-360b9e20484e"/>
    <n v="290"/>
    <s v="false"/>
    <x v="4"/>
    <s v="+919790903597"/>
    <x v="0"/>
    <s v="VIRALIMALAI"/>
    <x v="4"/>
    <s v="lakesmi"/>
    <x v="1"/>
    <n v="7639779082"/>
    <x v="0"/>
    <s v="கூலி தொழில்/ Daily Wage"/>
    <s v="10,000 - 25,000"/>
    <x v="0"/>
    <x v="0"/>
    <x v="1"/>
    <x v="5"/>
    <s v="பிற கட்சிகள் / Others"/>
    <x v="2"/>
    <x v="1"/>
    <x v="1"/>
    <x v="3"/>
    <x v="2"/>
    <x v="0"/>
    <x v="0"/>
    <x v="2"/>
    <x v="2"/>
    <s v="SC"/>
    <x v="1"/>
    <s v="caste didnt mention here (paraiyar)"/>
    <s v="-"/>
    <s v="-"/>
    <s v="-"/>
    <s v="0.1.12 (60)"/>
    <x v="1"/>
    <x v="0"/>
    <x v="1"/>
    <n v="1.047034764826176"/>
    <n v="1.0951871657754011"/>
    <n v="1.107027027027027"/>
    <n v="1.3119425242027003"/>
    <n v="1.3479183673469388"/>
    <n v="1.4523558321984489"/>
    <n v="1.7683914252763255"/>
    <n v="78.546972499999995"/>
  </r>
  <r>
    <s v="4rgiuPypZTcZLpE4WSrm"/>
    <s v="2025-08-07 17:03:03.244226"/>
    <x v="5"/>
    <s v="(10.6101183, 78.468585)"/>
    <s v="JF69+4X5,Rajalipatty,Nambampatty,621312,Tamil Nadu,India."/>
    <s v="https://firebasestorage.googleapis.com/v0/b/mindbrink-survey-production.appspot.com/o/audioFiles%2FAtznECuQc6klLPsRR6u2%2FnV4IA56gMWWp4NfG0H1PGfyqfM92%2F2025-08-07%2017%3A01%3A30.542177.m4a?alt=media&amp;token=c781553a-5a8a-489f-8898-070c61d3b2ff"/>
    <n v="456"/>
    <s v="false"/>
    <x v="0"/>
    <s v="+918940041476"/>
    <x v="0"/>
    <s v="VIRALIMALAI"/>
    <x v="9"/>
    <s v="G.Kumar"/>
    <x v="0"/>
    <n v="9842614529"/>
    <x v="2"/>
    <s v="சொந்த தொழில் / சுயதொழில் செய்பவர்/ Self Employed/Business"/>
    <s v="10,000க்கும் குறைவானது/Less than 10,000"/>
    <x v="1"/>
    <x v="1"/>
    <x v="1"/>
    <x v="1"/>
    <s v="அதிமுக / AIADMK"/>
    <x v="2"/>
    <x v="3"/>
    <x v="0"/>
    <x v="0"/>
    <x v="0"/>
    <x v="0"/>
    <x v="0"/>
    <x v="4"/>
    <x v="0"/>
    <s v="BC"/>
    <x v="0"/>
    <s v="he didnt ask the about Which party will win in his constituency"/>
    <s v="-"/>
    <s v="-"/>
    <s v="-"/>
    <s v="0.1.12 (60)"/>
    <x v="1"/>
    <x v="0"/>
    <x v="0"/>
    <n v="0.95700934579439256"/>
    <n v="0.8797250859106529"/>
    <n v="0.79503105590062106"/>
    <n v="1.3119425242027003"/>
    <n v="1.0593103448275862"/>
    <n v="1.043035050297799"/>
    <n v="1.3897542877071363"/>
    <n v="78.468585000000004"/>
  </r>
  <r>
    <s v="pn0WY3Qq60qgerfRkTd4"/>
    <s v="2025-08-07 17:06:18.654292"/>
    <x v="5"/>
    <s v="(10.6074445, 78.5473878)"/>
    <s v="JG5W+3X4,,Viralimalai,621316,Tamil Nadu,India."/>
    <s v="https://firebasestorage.googleapis.com/v0/b/mindbrink-survey-production.appspot.com/o/audioFiles%2FAtznECuQc6klLPsRR6u2%2Fio3eMuqyU5eWdOSV7NnjRG3eOnc2%2F2025-08-07%2017%3A06%3A14.215771.m4a?alt=media&amp;token=f6f1fe84-b747-4911-bd1c-7703df634464"/>
    <n v="214"/>
    <s v="false"/>
    <x v="4"/>
    <s v="+919790903597"/>
    <x v="0"/>
    <s v="VIRALIMALAI"/>
    <x v="4"/>
    <s v="banu"/>
    <x v="1"/>
    <n v="6383461737"/>
    <x v="0"/>
    <s v="இல்லத்தரசி/ Housewife"/>
    <s v="10,000 - 25,000"/>
    <x v="1"/>
    <x v="1"/>
    <x v="3"/>
    <x v="2"/>
    <s v="பா.ஜ.க / BJP"/>
    <x v="3"/>
    <x v="0"/>
    <x v="1"/>
    <x v="1"/>
    <x v="2"/>
    <x v="2"/>
    <x v="2"/>
    <x v="8"/>
    <x v="0"/>
    <s v="Christian"/>
    <x v="4"/>
    <s v="didn't ask their caste to them"/>
    <s v="-"/>
    <s v="-"/>
    <s v="-"/>
    <s v="0.1.12 (60)"/>
    <x v="1"/>
    <x v="0"/>
    <x v="4"/>
    <n v="1.047034764826176"/>
    <n v="1.0951871657754011"/>
    <n v="1.107027027027027"/>
    <n v="1"/>
    <n v="0.93090909090909091"/>
    <n v="1.107027027027027"/>
    <n v="0.93090909090909091"/>
    <n v="78.547387799999996"/>
  </r>
  <r>
    <s v="InyDso7IrVi9AC69FuOm"/>
    <s v="2025-08-07 17:06:56.009341"/>
    <x v="5"/>
    <s v="(10.607639, 78.5475082)"/>
    <s v="JG5W+3X4,,Viralimalai,621316,Tamil Nadu,India."/>
    <s v="https://firebasestorage.googleapis.com/v0/b/mindbrink-survey-production.appspot.com/o/audioFiles%2FAtznECuQc6klLPsRR6u2%2Fi7rHaGVsQtUuH9WIbNPBcYow6HH3%2F2025-08-07%2017%3A06%3A52.050387.m4a?alt=media&amp;token=ae591fc7-cc3c-45ad-9dbe-be69afdac78b"/>
    <n v="239"/>
    <s v="false"/>
    <x v="5"/>
    <s v="+917395821468"/>
    <x v="0"/>
    <s v="VIRALIMALAI"/>
    <x v="4"/>
    <s v="Indhira"/>
    <x v="1"/>
    <n v="7604830300"/>
    <x v="1"/>
    <s v="இல்லத்தரசி/ Housewife"/>
    <s v="10,000க்கும் குறைவானது/Less than 10,000"/>
    <x v="2"/>
    <x v="1"/>
    <x v="3"/>
    <x v="2"/>
    <s v="பிற கட்சிகள் / Others"/>
    <x v="2"/>
    <x v="1"/>
    <x v="1"/>
    <x v="1"/>
    <x v="1"/>
    <x v="0"/>
    <x v="0"/>
    <x v="0"/>
    <x v="2"/>
    <s v="OBC"/>
    <x v="0"/>
    <n v="0"/>
    <s v="-"/>
    <s v="-"/>
    <s v="-"/>
    <s v="0.1.12 (60)"/>
    <x v="1"/>
    <x v="0"/>
    <x v="0"/>
    <n v="1.047034764826176"/>
    <n v="0.97523809523809524"/>
    <n v="0.89824561403508774"/>
    <n v="1"/>
    <n v="1.0593103448275862"/>
    <n v="0.89824561403508774"/>
    <n v="1.0593103448275862"/>
    <n v="78.547508199999996"/>
  </r>
  <r>
    <s v="ryFOQYCvKmAmscxnu7tw"/>
    <s v="2025-08-07 17:11:46.703896"/>
    <x v="5"/>
    <s v="(10.6073283, 78.5475478)"/>
    <s v="JG4X+W3H,,Viralimalai,621316,Tamil Nadu,India."/>
    <s v="https://firebasestorage.googleapis.com/v0/b/mindbrink-survey-production.appspot.com/o/audioFiles%2FAtznECuQc6klLPsRR6u2%2Fio3eMuqyU5eWdOSV7NnjRG3eOnc2%2F2025-08-07%2017%3A11%3A36.210861.m4a?alt=media&amp;token=11f26c2d-b8ca-4b09-a323-31c8130a464b"/>
    <n v="277"/>
    <s v="false"/>
    <x v="4"/>
    <s v="+919790903597"/>
    <x v="0"/>
    <s v="VIRALIMALAI"/>
    <x v="4"/>
    <s v="eswari"/>
    <x v="1"/>
    <n v="8608306668"/>
    <x v="3"/>
    <s v="இல்லத்தரசி/ Housewife"/>
    <s v="10,000 - 25,000"/>
    <x v="0"/>
    <x v="0"/>
    <x v="0"/>
    <x v="0"/>
    <s v="திமுக / DMK"/>
    <x v="0"/>
    <x v="0"/>
    <x v="1"/>
    <x v="2"/>
    <x v="0"/>
    <x v="1"/>
    <x v="2"/>
    <x v="7"/>
    <x v="4"/>
    <s v="BC"/>
    <x v="24"/>
    <s v="caste didnt mention here (mudhaliyar)"/>
    <s v="-"/>
    <s v="-"/>
    <s v="-"/>
    <s v="0.1.12 (60)"/>
    <x v="1"/>
    <x v="0"/>
    <x v="2"/>
    <n v="1.047034764826176"/>
    <n v="1.0308724832214764"/>
    <n v="1.28"/>
    <n v="0.73680082449963535"/>
    <n v="0.14422535211267606"/>
    <n v="0.94310505535953326"/>
    <n v="0.10626535835036995"/>
    <n v="78.547547800000004"/>
  </r>
  <r>
    <s v="XrKGfVT6XG9dWre5s5U0"/>
    <s v="2025-08-07 17:20:26.441451"/>
    <x v="5"/>
    <s v="(10.6059388, 78.4702172)"/>
    <s v="JF4C+66Q,,Nambampatty,621312,Tamil Nadu,India."/>
    <s v="https://firebasestorage.googleapis.com/v0/b/mindbrink-survey-production.appspot.com/o/audioFiles%2FAtznECuQc6klLPsRR6u2%2FnV4IA56gMWWp4NfG0H1PGfyqfM92%2F2025-08-07%2017%3A18%3A55.530667.m4a?alt=media&amp;token=7f4dc643-ece5-49e2-9ca6-ea170727d93c"/>
    <n v="235"/>
    <s v="false"/>
    <x v="0"/>
    <s v="+918940041476"/>
    <x v="0"/>
    <s v="VIRALIMALAI"/>
    <x v="9"/>
    <s v="MuthulAkshmi"/>
    <x v="1"/>
    <n v="9865629970"/>
    <x v="0"/>
    <s v="கூலி தொழில்/ Daily Wage"/>
    <s v="10,000க்கும் குறைவானது/Less than 10,000"/>
    <x v="0"/>
    <x v="2"/>
    <x v="2"/>
    <x v="0"/>
    <s v="திமுக / DMK"/>
    <x v="0"/>
    <x v="0"/>
    <x v="0"/>
    <x v="0"/>
    <x v="0"/>
    <x v="1"/>
    <x v="0"/>
    <x v="0"/>
    <x v="0"/>
    <s v="BC"/>
    <x v="0"/>
    <n v="0"/>
    <s v="-"/>
    <s v="-"/>
    <s v="-"/>
    <s v="0.1.12 (60)"/>
    <x v="1"/>
    <x v="0"/>
    <x v="0"/>
    <n v="1.047034764826176"/>
    <n v="1.0951871657754011"/>
    <n v="1.107027027027027"/>
    <n v="1"/>
    <n v="1.0593103448275862"/>
    <n v="1.107027027027027"/>
    <n v="1.0593103448275862"/>
    <n v="78.470217199999993"/>
  </r>
  <r>
    <s v="HOlVm51xsxm0k2ODz0Lr"/>
    <s v="2025-08-07 17:27:03.866077"/>
    <x v="5"/>
    <s v="(10.6101333, 78.4702083)"/>
    <s v="JF5C+X35,Rajalipatty,Nambampatty,621312,Tamil Nadu,India."/>
    <s v="-"/>
    <n v="0"/>
    <s v="false"/>
    <x v="6"/>
    <s v="+919976239565"/>
    <x v="0"/>
    <s v="VIRALIMALAI"/>
    <x v="9"/>
    <s v="p.sakthivel"/>
    <x v="0"/>
    <n v="9578541236"/>
    <x v="2"/>
    <s v="கூலி தொழில்/ Daily Wage"/>
    <s v="10,000 - 25,000"/>
    <x v="1"/>
    <x v="1"/>
    <x v="1"/>
    <x v="1"/>
    <s v="அதிமுக / AIADMK"/>
    <x v="2"/>
    <x v="1"/>
    <x v="0"/>
    <x v="0"/>
    <x v="0"/>
    <x v="1"/>
    <x v="0"/>
    <x v="0"/>
    <x v="0"/>
    <s v="BC"/>
    <x v="14"/>
    <s v="audio link un available"/>
    <s v="-"/>
    <s v="-"/>
    <s v="-"/>
    <s v="0.1.12 (60)"/>
    <x v="1"/>
    <x v="1"/>
    <x v="8"/>
    <n v="0.95700934579439256"/>
    <n v="0.8797250859106529"/>
    <n v="0.79503105590062106"/>
    <n v="1.3119425242027003"/>
    <n v="1.0666666666666667"/>
    <n v="1.043035050297799"/>
    <n v="1.399405359149547"/>
    <n v="78.470208299999996"/>
  </r>
  <r>
    <s v="c6nJQsl8XqTGB0wQDlSa"/>
    <s v="2025-08-07 17:31:51.770539"/>
    <x v="5"/>
    <s v="(10.6101567, 78.4703017)"/>
    <s v="JF5C+X35,Rajalipatty,Nambampatty,621312,Tamil Nadu,India."/>
    <s v="https://firebasestorage.googleapis.com/v0/b/mindbrink-survey-production.appspot.com/o/audioFiles%2FAtznECuQc6klLPsRR6u2%2FnV4IA56gMWWp4NfG0H1PGfyqfM92%2F2025-08-07%2017%3A31%3A33.800108.m4a?alt=media&amp;token=e3b3012f-2c78-491b-9ace-708e15894502"/>
    <n v="395"/>
    <s v="false"/>
    <x v="0"/>
    <s v="+918940041476"/>
    <x v="0"/>
    <s v="VIRALIMALAI"/>
    <x v="9"/>
    <s v="Subathra"/>
    <x v="1"/>
    <n v="9566842970"/>
    <x v="1"/>
    <s v="இல்லத்தரசி/ Housewife"/>
    <s v="10,000க்கும் குறைவானது/Less than 10,000"/>
    <x v="1"/>
    <x v="1"/>
    <x v="4"/>
    <x v="4"/>
    <s v="நாம் தமிழர் கட்சி / NTK"/>
    <x v="8"/>
    <x v="1"/>
    <x v="1"/>
    <x v="1"/>
    <x v="2"/>
    <x v="2"/>
    <x v="0"/>
    <x v="1"/>
    <x v="0"/>
    <s v="OBC"/>
    <x v="38"/>
    <n v="0"/>
    <s v="-"/>
    <s v="-"/>
    <s v="-"/>
    <s v="0.1.12 (60)"/>
    <x v="1"/>
    <x v="0"/>
    <x v="2"/>
    <n v="1.047034764826176"/>
    <n v="0.97523809523809524"/>
    <n v="0.89824561403508774"/>
    <n v="1.4247885123333461"/>
    <n v="0.14422535211267606"/>
    <n v="1.2798100321310057"/>
    <n v="0.20549062487737274"/>
    <n v="78.470301699999993"/>
  </r>
  <r>
    <s v="nUvEEr32IdBTAWyBrjlS"/>
    <s v="2025-08-07 17:56:22.634797"/>
    <x v="5"/>
    <s v="(10.6102455, 78.4699939)"/>
    <s v="JF69+4X5,Rajalipatty,Nambampatty,621312,Tamil Nadu,India."/>
    <s v="https://firebasestorage.googleapis.com/v0/b/mindbrink-survey-production.appspot.com/o/audioFiles%2FAtznECuQc6klLPsRR6u2%2FnV4IA56gMWWp4NfG0H1PGfyqfM92%2F2025-08-07%2017%3A54%3A15.122478.m4a?alt=media&amp;token=6a30a655-b729-46cc-8916-7c2f3b8edbd3"/>
    <n v="981"/>
    <s v="false"/>
    <x v="0"/>
    <s v="+918940041476"/>
    <x v="0"/>
    <s v="VIRALIMALAI"/>
    <x v="9"/>
    <s v="Rajammal"/>
    <x v="1"/>
    <n v="9791631281"/>
    <x v="2"/>
    <s v="கூலி தொழில்/ Daily Wage"/>
    <s v="10,000க்கும் குறைவானது/Less than 10,000"/>
    <x v="1"/>
    <x v="1"/>
    <x v="0"/>
    <x v="0"/>
    <s v="திமுக / DMK"/>
    <x v="0"/>
    <x v="0"/>
    <x v="0"/>
    <x v="0"/>
    <x v="0"/>
    <x v="1"/>
    <x v="0"/>
    <x v="0"/>
    <x v="7"/>
    <s v="BC"/>
    <x v="38"/>
    <n v="0"/>
    <s v="-"/>
    <s v="-"/>
    <s v="-"/>
    <s v="0.1.12 (60)"/>
    <x v="1"/>
    <x v="0"/>
    <x v="2"/>
    <n v="1.047034764826176"/>
    <n v="0.8797250859106529"/>
    <n v="0.98461538461538467"/>
    <n v="0.73680082449963535"/>
    <n v="0.14422535211267606"/>
    <n v="0.72546542719964102"/>
    <n v="0.10626535835036995"/>
    <n v="78.469993900000006"/>
  </r>
  <r>
    <s v="hwwCFmHsJvOweEg6dtHr"/>
    <s v="2025-08-07 18:13:39.046648"/>
    <x v="5"/>
    <s v="(10.6099333, 78.4719217)"/>
    <s v="JF6C+49M,Rajalipatty,Nambampatty,621312,Tamil Nadu,India."/>
    <s v="https://firebasestorage.googleapis.com/v0/b/mindbrink-survey-production.appspot.com/o/audioFiles%2FAtznECuQc6klLPsRR6u2%2FvgezSzrsuLVlWSdHweefXnEvA793%2F2025-08-07%2018%3A13%3A13.122994.m4a?alt=media&amp;token=f728d0e3-cf6e-45ca-bb50-ec7c2cdf234f"/>
    <n v="263"/>
    <s v="false"/>
    <x v="6"/>
    <s v="+919976239565"/>
    <x v="0"/>
    <s v="VIRALIMALAI"/>
    <x v="9"/>
    <s v="m.mariyappan"/>
    <x v="0"/>
    <n v="9994647009"/>
    <x v="2"/>
    <s v="கூலி தொழில்/ Daily Wage"/>
    <s v="10,000க்கும் குறைவானது/Less than 10,000"/>
    <x v="0"/>
    <x v="0"/>
    <x v="0"/>
    <x v="0"/>
    <s v="அதிமுக / AIADMK"/>
    <x v="2"/>
    <x v="1"/>
    <x v="0"/>
    <x v="0"/>
    <x v="1"/>
    <x v="2"/>
    <x v="0"/>
    <x v="0"/>
    <x v="7"/>
    <s v="SC"/>
    <x v="3"/>
    <n v="0"/>
    <s v="-"/>
    <s v="-"/>
    <s v="-"/>
    <s v="0.1.12 (60)"/>
    <x v="1"/>
    <x v="0"/>
    <x v="3"/>
    <n v="0.95700934579439256"/>
    <n v="0.8797250859106529"/>
    <n v="0.79503105590062106"/>
    <n v="0.73680082449963535"/>
    <n v="1.28"/>
    <n v="0.58577953749039324"/>
    <n v="0.94310505535953326"/>
    <n v="78.471921699999996"/>
  </r>
  <r>
    <s v="r9zbjUM7zugERVu80zBU"/>
    <s v="2025-08-07 18:16:21.011266"/>
    <x v="5"/>
    <s v="(10.6099058, 78.4711226)"/>
    <s v="JF6C+49M,Rajalipatty,Nambampatty,621312,Tamil Nadu,India."/>
    <s v="https://firebasestorage.googleapis.com/v0/b/mindbrink-survey-production.appspot.com/o/audioFiles%2FAtznECuQc6klLPsRR6u2%2FnV4IA56gMWWp4NfG0H1PGfyqfM92%2F2025-08-07%2018%3A14%3A32.876425.m4a?alt=media&amp;token=358c05fa-694a-4a89-8f4f-ea78f9072e23"/>
    <n v="369"/>
    <s v="false"/>
    <x v="0"/>
    <s v="+918940041476"/>
    <x v="0"/>
    <s v="VIRALIMALAI"/>
    <x v="9"/>
    <s v="Sethupathi"/>
    <x v="0"/>
    <n v="9698953208"/>
    <x v="1"/>
    <s v="கூலி தொழில்/ Daily Wage"/>
    <s v="10,000 - 25,000"/>
    <x v="0"/>
    <x v="1"/>
    <x v="0"/>
    <x v="0"/>
    <s v="அதிமுக / AIADMK"/>
    <x v="2"/>
    <x v="3"/>
    <x v="1"/>
    <x v="4"/>
    <x v="0"/>
    <x v="1"/>
    <x v="0"/>
    <x v="7"/>
    <x v="4"/>
    <s v="SC"/>
    <x v="1"/>
    <n v="0"/>
    <s v="-"/>
    <s v="-"/>
    <s v="-"/>
    <s v="0.1.12 (60)"/>
    <x v="1"/>
    <x v="0"/>
    <x v="1"/>
    <n v="0.95700934579439256"/>
    <n v="0.97523809523809524"/>
    <n v="1.0666666666666667"/>
    <n v="0.73680082449963535"/>
    <n v="1.3479183673469388"/>
    <n v="0.78592087946627776"/>
    <n v="0.99314736441942686"/>
    <n v="78.471122600000001"/>
  </r>
  <r>
    <s v="cJ3VHTlf0eGITGYwKl9b"/>
    <s v="2025-08-07 18:30:15.730865"/>
    <x v="5"/>
    <s v="(10.6100567, 78.4713683)"/>
    <s v="JF6C+49M,Rajalipatty,Nambampatty,621312,Tamil Nadu,India."/>
    <s v="https://firebasestorage.googleapis.com/v0/b/mindbrink-survey-production.appspot.com/o/audioFiles%2FAtznECuQc6klLPsRR6u2%2FvgezSzrsuLVlWSdHweefXnEvA793%2F2025-08-07%2018%3A29%3A55.211821.m4a?alt=media&amp;token=02cccad2-d222-45a2-b3ce-f50bd9dba0dd"/>
    <n v="342"/>
    <s v="false"/>
    <x v="6"/>
    <s v="+919976239565"/>
    <x v="0"/>
    <s v="VIRALIMALAI"/>
    <x v="9"/>
    <s v="t.saravanan"/>
    <x v="0"/>
    <n v="8870910486"/>
    <x v="2"/>
    <s v="கூலி தொழில்/ Daily Wage"/>
    <s v="10,000க்கும் குறைவானது/Less than 10,000"/>
    <x v="1"/>
    <x v="1"/>
    <x v="0"/>
    <x v="1"/>
    <s v="அதிமுக / AIADMK"/>
    <x v="2"/>
    <x v="1"/>
    <x v="0"/>
    <x v="0"/>
    <x v="2"/>
    <x v="1"/>
    <x v="2"/>
    <x v="2"/>
    <x v="5"/>
    <s v="SC"/>
    <x v="3"/>
    <n v="0"/>
    <s v="-"/>
    <s v="-"/>
    <s v="-"/>
    <s v="0.1.12 (60)"/>
    <x v="1"/>
    <x v="0"/>
    <x v="3"/>
    <n v="0.95700934579439256"/>
    <n v="0.8797250859106529"/>
    <n v="0.79503105590062106"/>
    <n v="0.73680082449963535"/>
    <n v="1.28"/>
    <n v="0.58577953749039324"/>
    <n v="0.94310505535953326"/>
    <n v="78.471368299999995"/>
  </r>
  <r>
    <s v="COdpujg6AtNwhjdpLyMS"/>
    <s v="2025-08-07 18:50:43.738841"/>
    <x v="5"/>
    <s v="(10.610005, 78.4711717)"/>
    <s v="JF6C+49M,Rajalipatty,Nambampatty,621312,Tamil Nadu,India."/>
    <s v="https://firebasestorage.googleapis.com/v0/b/mindbrink-survey-production.appspot.com/o/audioFiles%2FAtznECuQc6klLPsRR6u2%2FnV4IA56gMWWp4NfG0H1PGfyqfM92%2F2025-08-07%2018%3A48%3A10.976239.m4a?alt=media&amp;token=c1ab8cb3-7128-4a06-8c58-2447e198e876"/>
    <n v="381"/>
    <s v="false"/>
    <x v="0"/>
    <s v="+918940041476"/>
    <x v="0"/>
    <s v="VIRALIMALAI"/>
    <x v="9"/>
    <s v="Chinnappan"/>
    <x v="0"/>
    <n v="7634589239"/>
    <x v="3"/>
    <s v="கூலி தொழில்/ Daily Wage"/>
    <s v="10,000க்கும் குறைவானது/Less than 10,000"/>
    <x v="2"/>
    <x v="1"/>
    <x v="0"/>
    <x v="0"/>
    <s v="திமுக / DMK"/>
    <x v="0"/>
    <x v="0"/>
    <x v="0"/>
    <x v="0"/>
    <x v="0"/>
    <x v="1"/>
    <x v="0"/>
    <x v="0"/>
    <x v="0"/>
    <s v="SC"/>
    <x v="1"/>
    <n v="0"/>
    <s v="-"/>
    <s v="-"/>
    <s v="-"/>
    <s v="0.1.12 (60)"/>
    <x v="1"/>
    <x v="0"/>
    <x v="1"/>
    <n v="0.95700934579439256"/>
    <n v="1.0308724832214764"/>
    <n v="0.86292134831460676"/>
    <n v="0.73680082449963535"/>
    <n v="1.3479183673469388"/>
    <n v="0.63580116091653927"/>
    <n v="0.99314736441942686"/>
    <n v="78.471171699999999"/>
  </r>
  <r>
    <s v="A08DVPN1Zzn5D2oR54XV"/>
    <s v="2025-08-07 18:59:46.108034"/>
    <x v="5"/>
    <s v="(10.6029765, 78.4565447)"/>
    <s v="3c,,Rasalipatti,621312,Tamil Nadu,India."/>
    <s v="https://firebasestorage.googleapis.com/v0/b/mindbrink-survey-production.appspot.com/o/audioFiles%2FAtznECuQc6klLPsRR6u2%2FvgezSzrsuLVlWSdHweefXnEvA793%2F2025-08-07%2018%3A59%3A16.060040.m4a?alt=media&amp;token=b7f76394-8d09-4537-8dc9-9f809e2001cf"/>
    <n v="281"/>
    <s v="false"/>
    <x v="6"/>
    <s v="+919976239565"/>
    <x v="0"/>
    <s v="VIRALIMALAI"/>
    <x v="9"/>
    <s v="Natarajkumar"/>
    <x v="0"/>
    <n v="9944276614"/>
    <x v="0"/>
    <s v="விவசாயி/ Farmer"/>
    <s v="10,000க்கும் குறைவானது/Less than 10,000"/>
    <x v="0"/>
    <x v="0"/>
    <x v="0"/>
    <x v="0"/>
    <s v="திமுக / DMK"/>
    <x v="0"/>
    <x v="0"/>
    <x v="0"/>
    <x v="0"/>
    <x v="1"/>
    <x v="1"/>
    <x v="1"/>
    <x v="0"/>
    <x v="1"/>
    <s v="BC"/>
    <x v="0"/>
    <n v="0"/>
    <s v="-"/>
    <s v="-"/>
    <s v="-"/>
    <s v="0.1.12 (60)"/>
    <x v="1"/>
    <x v="0"/>
    <x v="0"/>
    <n v="0.95700934579439256"/>
    <n v="1.0951871657754011"/>
    <n v="1.0835978835978837"/>
    <n v="0.73680082449963535"/>
    <n v="1.0593103448275862"/>
    <n v="0.79839581406098059"/>
    <n v="0.78050073546995857"/>
    <n v="78.456544699999995"/>
  </r>
  <r>
    <s v="Z7wjShyR7ZNftNhyGSYk"/>
    <s v="2025-08-07 19:27:10.801143"/>
    <x v="5"/>
    <s v="(10.6054133, 78.4712883)"/>
    <s v="-"/>
    <s v="https://firebasestorage.googleapis.com/v0/b/mindbrink-survey-production.appspot.com/o/audioFiles%2FAtznECuQc6klLPsRR6u2%2FnV4IA56gMWWp4NfG0H1PGfyqfM92%2F2025-08-07%2019%3A20%3A31.075771.m4a?alt=media&amp;token=a8c0e26f-9c9f-412e-bbcf-e1a42e8734a9"/>
    <n v="256"/>
    <s v="false"/>
    <x v="0"/>
    <s v="+918940041476"/>
    <x v="0"/>
    <s v="VIRALIMALAI"/>
    <x v="9"/>
    <s v="Subramani"/>
    <x v="0"/>
    <s v="7200432701p"/>
    <x v="0"/>
    <s v="கூலி தொழில்/ Daily Wage"/>
    <s v="10,000 - 25,000"/>
    <x v="0"/>
    <x v="0"/>
    <x v="0"/>
    <x v="0"/>
    <s v="திமுக / DMK"/>
    <x v="0"/>
    <x v="0"/>
    <x v="0"/>
    <x v="0"/>
    <x v="0"/>
    <x v="1"/>
    <x v="0"/>
    <x v="0"/>
    <x v="1"/>
    <s v="BC"/>
    <x v="29"/>
    <n v="0"/>
    <s v="-"/>
    <s v="-"/>
    <s v="-"/>
    <s v="0.1.12 (60)"/>
    <x v="1"/>
    <x v="0"/>
    <x v="2"/>
    <n v="0.95700934579439256"/>
    <n v="1.0951871657754011"/>
    <n v="1.0835978835978837"/>
    <n v="0.73680082449963535"/>
    <n v="0.14422535211267606"/>
    <n v="0.79839581406098059"/>
    <n v="0.10626535835036995"/>
    <n v="78.471288299999998"/>
  </r>
  <r>
    <s v="mTAs6Ct1wVCw22eFqmRS"/>
    <s v="2025-08-07 19:36:05.711479"/>
    <x v="5"/>
    <s v="(10.6057719, 78.4708416)"/>
    <s v="JF4C+66Q,,Nambampatty,621312,Tamil Nadu,India."/>
    <s v="https://firebasestorage.googleapis.com/v0/b/mindbrink-survey-production.appspot.com/o/audioFiles%2FAtznECuQc6klLPsRR6u2%2FnV4IA56gMWWp4NfG0H1PGfyqfM92%2F2025-08-07%2019%3A35%3A15.050608.m4a?alt=media&amp;token=760b0f6d-4752-4ab1-8948-64f17d2ddbc1"/>
    <n v="375"/>
    <s v="false"/>
    <x v="0"/>
    <s v="+918940041476"/>
    <x v="0"/>
    <s v="VIRALIMALAI"/>
    <x v="9"/>
    <s v="Durairaj"/>
    <x v="0"/>
    <n v="9994525156"/>
    <x v="3"/>
    <s v="சொந்த தொழில் / சுயதொழில் செய்பவர்/ Self Employed/Business"/>
    <s v="10,000க்கும் குறைவானது/Less than 10,000"/>
    <x v="0"/>
    <x v="1"/>
    <x v="0"/>
    <x v="0"/>
    <s v="திமுக / DMK"/>
    <x v="0"/>
    <x v="0"/>
    <x v="0"/>
    <x v="0"/>
    <x v="0"/>
    <x v="1"/>
    <x v="1"/>
    <x v="7"/>
    <x v="0"/>
    <s v="BC"/>
    <x v="26"/>
    <n v="0"/>
    <s v="-"/>
    <s v="-"/>
    <s v="-"/>
    <s v="0.1.12 (60)"/>
    <x v="1"/>
    <x v="0"/>
    <x v="2"/>
    <n v="0.95700934579439256"/>
    <n v="1.0308724832214764"/>
    <n v="0.86292134831460676"/>
    <n v="0.73680082449963535"/>
    <n v="0.14422535211267606"/>
    <n v="0.63580116091653927"/>
    <n v="0.10626535835036995"/>
    <n v="78.4708416"/>
  </r>
  <r>
    <s v="VbmKTLSyM8HjThpAECHV"/>
    <s v="2025-08-07 19:48:18.233794"/>
    <x v="5"/>
    <s v="(10.6052488, 78.4704825)"/>
    <s v="-"/>
    <s v="https://firebasestorage.googleapis.com/v0/b/mindbrink-survey-production.appspot.com/o/audioFiles%2FAtznECuQc6klLPsRR6u2%2FnV4IA56gMWWp4NfG0H1PGfyqfM92%2F2025-08-07%2019%3A45%3A43.595974.m4a?alt=media&amp;token=022444cd-d7a3-4c30-a62c-0146d94f2424"/>
    <n v="270"/>
    <s v="false"/>
    <x v="0"/>
    <s v="+918940041476"/>
    <x v="0"/>
    <s v="VIRALIMALAI"/>
    <x v="9"/>
    <s v="viduthalaimani"/>
    <x v="0"/>
    <n v="9095706030"/>
    <x v="0"/>
    <s v="கூலி தொழில்/ Daily Wage"/>
    <s v="10,000 - 25,000"/>
    <x v="0"/>
    <x v="0"/>
    <x v="0"/>
    <x v="0"/>
    <s v="திமுக / DMK"/>
    <x v="0"/>
    <x v="0"/>
    <x v="0"/>
    <x v="0"/>
    <x v="0"/>
    <x v="1"/>
    <x v="0"/>
    <x v="0"/>
    <x v="1"/>
    <s v="OBC"/>
    <x v="0"/>
    <n v="0"/>
    <s v="-"/>
    <s v="-"/>
    <s v="-"/>
    <s v="0.1.12 (60)"/>
    <x v="1"/>
    <x v="0"/>
    <x v="0"/>
    <n v="0.95700934579439256"/>
    <n v="1.0951871657754011"/>
    <n v="1.0835978835978837"/>
    <n v="0.73680082449963535"/>
    <n v="1.0593103448275862"/>
    <n v="0.79839581406098059"/>
    <n v="0.78050073546995857"/>
    <n v="78.470482500000003"/>
  </r>
  <r>
    <s v="v46GZqrqyYSN8GwaHByD"/>
    <s v="2025-08-08 12:19:14.226524"/>
    <x v="6"/>
    <s v="(10.7196967, 78.7251983)"/>
    <s v="PP9G+Q4M,Burma Colony,Tiruchirappalli,620007,Tamil Nadu,India."/>
    <s v="https://firebasestorage.googleapis.com/v0/b/mindbrink-survey-production.appspot.com/o/audioFiles%2FAtznECuQc6klLPsRR6u2%2Fio3eMuqyU5eWdOSV7NnjRG3eOnc2%2F2025-08-08%2012%3A19%3A05.721896.m4a?alt=media&amp;token=29e0afe0-a84c-485c-b390-05054012dfbe"/>
    <n v="290"/>
    <s v="false"/>
    <x v="4"/>
    <s v="+919790903597"/>
    <x v="0"/>
    <s v="KULATHUR"/>
    <x v="10"/>
    <s v="balachandran"/>
    <x v="0"/>
    <n v="8667348601"/>
    <x v="0"/>
    <s v="பணியாளர்/ Employee"/>
    <s v="10,000 - 25,000"/>
    <x v="0"/>
    <x v="1"/>
    <x v="0"/>
    <x v="0"/>
    <s v="திமுக / DMK"/>
    <x v="0"/>
    <x v="0"/>
    <x v="1"/>
    <x v="1"/>
    <x v="2"/>
    <x v="2"/>
    <x v="2"/>
    <x v="7"/>
    <x v="0"/>
    <s v="General"/>
    <x v="2"/>
    <s v="-"/>
    <s v="-"/>
    <s v="-"/>
    <s v="-"/>
    <s v="0.1.12 (60)"/>
    <x v="0"/>
    <x v="0"/>
    <x v="2"/>
    <n v="0.95700934579439256"/>
    <n v="1.0951871657754011"/>
    <n v="1.0835978835978837"/>
    <n v="0.73680082449963535"/>
    <n v="0.14422535211267606"/>
    <n v="0.79839581406098059"/>
    <n v="0.10626535835036995"/>
    <n v="78.725198300000002"/>
  </r>
  <r>
    <s v="hkPQnrPC1L94wGNeXt9Q"/>
    <s v="2025-08-08 12:20:26.894425"/>
    <x v="6"/>
    <s v="(10.7183166, 78.7232604)"/>
    <s v="8/8,Gundur Burma Colony,Tiruchirappalli,620007,Tamil Nadu,India."/>
    <s v="https://firebasestorage.googleapis.com/v0/b/mindbrink-survey-production.appspot.com/o/audioFiles%2FAtznECuQc6klLPsRR6u2%2Fi7rHaGVsQtUuH9WIbNPBcYow6HH3%2F2025-08-08%2012%3A20%3A13.149990.m4a?alt=media&amp;token=939f658a-1b2a-4b95-82a2-9c59e34d6903"/>
    <n v="326"/>
    <s v="false"/>
    <x v="5"/>
    <s v="+917395821468"/>
    <x v="0"/>
    <s v="KULATHUR"/>
    <x v="10"/>
    <s v="Geetha"/>
    <x v="1"/>
    <n v="6369121343"/>
    <x v="0"/>
    <s v="இல்லத்தரசி/ Housewife"/>
    <s v="10,000க்கும் குறைவானது/Less than 10,000"/>
    <x v="2"/>
    <x v="2"/>
    <x v="1"/>
    <x v="0"/>
    <s v="திமுக / DMK"/>
    <x v="0"/>
    <x v="0"/>
    <x v="1"/>
    <x v="2"/>
    <x v="2"/>
    <x v="2"/>
    <x v="0"/>
    <x v="7"/>
    <x v="0"/>
    <s v="BC"/>
    <x v="2"/>
    <s v="-"/>
    <s v="-"/>
    <s v="-"/>
    <s v="-"/>
    <s v="0.1.12 (60)"/>
    <x v="0"/>
    <x v="0"/>
    <x v="2"/>
    <n v="1.047034764826176"/>
    <n v="1.0951871657754011"/>
    <n v="1.107027027027027"/>
    <n v="1.3119425242027003"/>
    <n v="0.14422535211267606"/>
    <n v="1.4523558321984489"/>
    <n v="0.1892153725047275"/>
    <n v="78.723260400000001"/>
  </r>
  <r>
    <s v="oI5BD5GKUD6HYqj6xTI7"/>
    <s v="2025-08-08 12:23:14.939891"/>
    <x v="6"/>
    <s v="(10.7170172, 78.7233524)"/>
    <s v="1,Gundur Burma Colony,Tiruchirappalli,620007,Tamil Nadu,India."/>
    <s v="https://firebasestorage.googleapis.com/v0/b/mindbrink-survey-production.appspot.com/o/audioFiles%2FAtznECuQc6klLPsRR6u2%2Fio3eMuqyU5eWdOSV7NnjRG3eOnc2%2F2025-08-08%2012%3A23%3A09.529005.m4a?alt=media&amp;token=bf3a2d68-0987-46cb-a37e-2876463d5815"/>
    <n v="212"/>
    <s v="false"/>
    <x v="4"/>
    <s v="+919790903597"/>
    <x v="0"/>
    <s v="KULATHUR"/>
    <x v="10"/>
    <s v="sagayamary"/>
    <x v="1"/>
    <n v="9750195552"/>
    <x v="3"/>
    <s v="கூலி தொழில்/ Daily Wage"/>
    <s v="10,000 - 25,000"/>
    <x v="0"/>
    <x v="0"/>
    <x v="0"/>
    <x v="0"/>
    <s v="திமுக / DMK"/>
    <x v="0"/>
    <x v="0"/>
    <x v="0"/>
    <x v="0"/>
    <x v="0"/>
    <x v="1"/>
    <x v="0"/>
    <x v="0"/>
    <x v="0"/>
    <s v="Christian"/>
    <x v="4"/>
    <s v="-"/>
    <s v="-"/>
    <s v="-"/>
    <s v="-"/>
    <s v="0.1.12 (60)"/>
    <x v="0"/>
    <x v="0"/>
    <x v="4"/>
    <n v="1.047034764826176"/>
    <n v="1.0308724832214764"/>
    <n v="1.28"/>
    <n v="0.73680082449963535"/>
    <n v="0.93090909090909091"/>
    <n v="0.94310505535953326"/>
    <n v="0.68589458571602413"/>
    <n v="78.723352399999996"/>
  </r>
  <r>
    <s v="HSmYaFgwNAMmIOoaKFoh"/>
    <s v="2025-08-08 12:27:30.563940"/>
    <x v="6"/>
    <s v="(10.7182879, 78.7233706)"/>
    <s v="-"/>
    <s v="https://firebasestorage.googleapis.com/v0/b/mindbrink-survey-production.appspot.com/o/audioFiles%2FAtznECuQc6klLPsRR6u2%2Fi7rHaGVsQtUuH9WIbNPBcYow6HH3%2F2025-08-08%2012%3A26%3A40.733367.m4a?alt=media&amp;token=39f8ed65-a723-4882-8f35-83db0c7f1a30"/>
    <n v="340"/>
    <s v="false"/>
    <x v="5"/>
    <s v="+917395821468"/>
    <x v="0"/>
    <s v="KULATHUR"/>
    <x v="10"/>
    <s v="Elagovan"/>
    <x v="0"/>
    <n v="8220990438"/>
    <x v="3"/>
    <s v="சொந்த தொழில் / சுயதொழில் செய்பவர்/ Self Employed/Business"/>
    <s v="10,000க்கும் குறைவானது/Less than 10,000"/>
    <x v="2"/>
    <x v="2"/>
    <x v="0"/>
    <x v="5"/>
    <s v="திமுக / DMK"/>
    <x v="0"/>
    <x v="0"/>
    <x v="0"/>
    <x v="0"/>
    <x v="0"/>
    <x v="1"/>
    <x v="0"/>
    <x v="0"/>
    <x v="0"/>
    <s v="OBC"/>
    <x v="2"/>
    <s v="-"/>
    <s v="-"/>
    <s v="-"/>
    <s v="-"/>
    <s v="0.1.12 (60)"/>
    <x v="0"/>
    <x v="0"/>
    <x v="2"/>
    <n v="0.95700934579439256"/>
    <n v="1.0308724832214764"/>
    <n v="0.86292134831460676"/>
    <n v="0.73680082449963535"/>
    <n v="0.14422535211267606"/>
    <n v="0.63580116091653927"/>
    <n v="0.10626535835036995"/>
    <n v="78.723370599999996"/>
  </r>
  <r>
    <s v="1cQrzn8b15BKcTPAVQ9a"/>
    <s v="2025-08-08 12:50:53.057995"/>
    <x v="6"/>
    <s v="(10.7177622, 78.7247697)"/>
    <s v="8/98,Gundur Burma Colony,Tiruchirappalli,620007,Tamil Nadu,India."/>
    <s v="https://firebasestorage.googleapis.com/v0/b/mindbrink-survey-production.appspot.com/o/audioFiles%2FAtznECuQc6klLPsRR6u2%2Fio3eMuqyU5eWdOSV7NnjRG3eOnc2%2F2025-08-08%2012%3A50%3A35.115615.m4a?alt=media&amp;token=6a081143-0d74-49f7-a3f0-d14e78fbaeb3"/>
    <n v="276"/>
    <s v="false"/>
    <x v="4"/>
    <s v="+919790903597"/>
    <x v="0"/>
    <s v="KULATHUR"/>
    <x v="10"/>
    <s v="malika"/>
    <x v="1"/>
    <n v="9791201830"/>
    <x v="0"/>
    <s v="இல்லத்தரசி/ Housewife"/>
    <s v="10,000 - 25,000"/>
    <x v="0"/>
    <x v="2"/>
    <x v="0"/>
    <x v="5"/>
    <s v="பிற கட்சிகள் / Others"/>
    <x v="1"/>
    <x v="0"/>
    <x v="0"/>
    <x v="0"/>
    <x v="1"/>
    <x v="0"/>
    <x v="2"/>
    <x v="0"/>
    <x v="0"/>
    <s v="SC"/>
    <x v="3"/>
    <s v="-"/>
    <s v="-"/>
    <s v="-"/>
    <s v="-"/>
    <s v="0.1.12 (60)"/>
    <x v="0"/>
    <x v="0"/>
    <x v="3"/>
    <n v="1.047034764826176"/>
    <n v="1.0951871657754011"/>
    <n v="1.107027027027027"/>
    <n v="0.73680082449963535"/>
    <n v="1.28"/>
    <n v="0.81565842625689366"/>
    <n v="0.94310505535953326"/>
    <n v="78.724769699999996"/>
  </r>
  <r>
    <s v="IELOgN4UDyV6H8tIDaum"/>
    <s v="2025-08-08 12:53:04.853441"/>
    <x v="6"/>
    <s v="(10.7183269, 78.7243084)"/>
    <s v="9/8,Burma Colony,Tiruchirappalli,620007,Tamil Nadu,India."/>
    <s v="https://firebasestorage.googleapis.com/v0/b/mindbrink-survey-production.appspot.com/o/audioFiles%2FAtznECuQc6klLPsRR6u2%2Fi7rHaGVsQtUuH9WIbNPBcYow6HH3%2F2025-08-08%2012%3A51%3A40.478126.m4a?alt=media&amp;token=8dc0cddc-18f6-4d28-9a2a-10e97bd8c70a"/>
    <n v="352"/>
    <s v="false"/>
    <x v="5"/>
    <s v="+917395821468"/>
    <x v="0"/>
    <s v="KULATHUR"/>
    <x v="10"/>
    <s v="mercy"/>
    <x v="1"/>
    <n v="8098804294"/>
    <x v="0"/>
    <s v="இல்லத்தரசி/ Housewife"/>
    <s v="10,000 - 25,000"/>
    <x v="2"/>
    <x v="2"/>
    <x v="2"/>
    <x v="2"/>
    <s v="திமுக / DMK"/>
    <x v="3"/>
    <x v="0"/>
    <x v="0"/>
    <x v="0"/>
    <x v="0"/>
    <x v="1"/>
    <x v="3"/>
    <x v="0"/>
    <x v="1"/>
    <s v="OBC"/>
    <x v="2"/>
    <s v="-"/>
    <s v="-"/>
    <s v="-"/>
    <s v="-"/>
    <s v="0.1.12 (60)"/>
    <x v="0"/>
    <x v="0"/>
    <x v="2"/>
    <n v="1.047034764826176"/>
    <n v="1.0951871657754011"/>
    <n v="1.107027027027027"/>
    <n v="1"/>
    <n v="0.14422535211267606"/>
    <n v="1.107027027027027"/>
    <n v="0.14422535211267606"/>
    <n v="78.724308399999998"/>
  </r>
  <r>
    <s v="Gh9ZdmJ3pAlCg3585Tk1"/>
    <s v="2025-08-08 12:56:26.623154"/>
    <x v="6"/>
    <s v="(10.7180542, 78.7242175)"/>
    <s v="Burma Colony,Burma Colony,Tiruchirappalli,620007,Tamil Nadu,India."/>
    <s v="https://firebasestorage.googleapis.com/v0/b/mindbrink-survey-production.appspot.com/o/audioFiles%2FAtznECuQc6klLPsRR6u2%2Fio3eMuqyU5eWdOSV7NnjRG3eOnc2%2F2025-08-08%2012%3A56%3A13.763885.m4a?alt=media&amp;token=52a80b9b-d7cd-469b-a5f9-311a91a8f087"/>
    <n v="264"/>
    <s v="false"/>
    <x v="4"/>
    <s v="+919790903597"/>
    <x v="0"/>
    <s v="KULATHUR"/>
    <x v="10"/>
    <s v="maragatham"/>
    <x v="1"/>
    <n v="8508804217"/>
    <x v="1"/>
    <s v="இல்லத்தரசி/ Housewife"/>
    <s v="10,000 - 25,000"/>
    <x v="2"/>
    <x v="1"/>
    <x v="2"/>
    <x v="2"/>
    <s v="பிற கட்சிகள் / Others"/>
    <x v="2"/>
    <x v="1"/>
    <x v="1"/>
    <x v="2"/>
    <x v="1"/>
    <x v="2"/>
    <x v="0"/>
    <x v="0"/>
    <x v="7"/>
    <s v="Christian"/>
    <x v="4"/>
    <s v="-"/>
    <s v="-"/>
    <s v="-"/>
    <s v="-"/>
    <s v="0.1.12 (60)"/>
    <x v="0"/>
    <x v="0"/>
    <x v="4"/>
    <n v="1.047034764826176"/>
    <n v="0.97523809523809524"/>
    <n v="0.89824561403508774"/>
    <n v="1"/>
    <n v="0.93090909090909091"/>
    <n v="0.89824561403508774"/>
    <n v="0.93090909090909091"/>
    <n v="78.724217499999995"/>
  </r>
  <r>
    <s v="Dy2WM4UL9cgLcQp8AVSU"/>
    <s v="2025-08-08 13:00:46.667661"/>
    <x v="6"/>
    <s v="(10.7180538, 78.7242159)"/>
    <s v="Burma Colony,Burma Colony,Tiruchirappalli,620007,Tamil Nadu,India."/>
    <s v="https://firebasestorage.googleapis.com/v0/b/mindbrink-survey-production.appspot.com/o/audioFiles%2FAtznECuQc6klLPsRR6u2%2Fi7rHaGVsQtUuH9WIbNPBcYow6HH3%2F2025-08-08%2012%3A59%3A19.970087.m4a?alt=media&amp;token=8227ac36-ca03-4066-902d-7e0662f915b9"/>
    <n v="324"/>
    <s v="false"/>
    <x v="5"/>
    <s v="+917395821468"/>
    <x v="0"/>
    <s v="KULATHUR"/>
    <x v="10"/>
    <s v="Lakshmi"/>
    <x v="1"/>
    <n v="7397144597"/>
    <x v="2"/>
    <s v="இல்லத்தரசி/ Housewife"/>
    <s v="10,000க்கும் குறைவானது/Less than 10,000"/>
    <x v="2"/>
    <x v="0"/>
    <x v="0"/>
    <x v="0"/>
    <s v="திமுக / DMK"/>
    <x v="0"/>
    <x v="0"/>
    <x v="0"/>
    <x v="0"/>
    <x v="0"/>
    <x v="1"/>
    <x v="0"/>
    <x v="2"/>
    <x v="0"/>
    <s v="SC"/>
    <x v="3"/>
    <s v="-"/>
    <s v="-"/>
    <s v="-"/>
    <s v="-"/>
    <s v="0.1.12 (60)"/>
    <x v="0"/>
    <x v="0"/>
    <x v="3"/>
    <n v="1.047034764826176"/>
    <n v="0.8797250859106529"/>
    <n v="0.98461538461538467"/>
    <n v="0.73680082449963535"/>
    <n v="1.28"/>
    <n v="0.72546542719964102"/>
    <n v="0.94310505535953326"/>
    <n v="78.724215900000004"/>
  </r>
  <r>
    <s v="JfFTCbQpK6OX3YkOYJSt"/>
    <s v="2025-08-08 13:03:17.119105"/>
    <x v="6"/>
    <s v="(10.7180541, 78.7242166)"/>
    <s v="Burma Colony,Burma Colony,Tiruchirappalli,620007,Tamil Nadu,India."/>
    <s v="https://firebasestorage.googleapis.com/v0/b/mindbrink-survey-production.appspot.com/o/audioFiles%2FAtznECuQc6klLPsRR6u2%2Fio3eMuqyU5eWdOSV7NnjRG3eOnc2%2F2025-08-08%2013%3A02%3A59.771501.m4a?alt=media&amp;token=7f97889d-3865-413d-b5f2-ba82be5bd19f"/>
    <n v="224"/>
    <s v="false"/>
    <x v="4"/>
    <s v="+919790903597"/>
    <x v="0"/>
    <s v="KULATHUR"/>
    <x v="10"/>
    <s v="bhuvaneshwari"/>
    <x v="1"/>
    <n v="9150418623"/>
    <x v="1"/>
    <s v="இல்லத்தரசி/ Housewife"/>
    <s v="10,000 - 25,000"/>
    <x v="0"/>
    <x v="0"/>
    <x v="0"/>
    <x v="0"/>
    <s v="திமுக / DMK"/>
    <x v="0"/>
    <x v="0"/>
    <x v="1"/>
    <x v="1"/>
    <x v="2"/>
    <x v="2"/>
    <x v="0"/>
    <x v="0"/>
    <x v="0"/>
    <s v="BC"/>
    <x v="2"/>
    <s v="-"/>
    <s v="-"/>
    <s v="-"/>
    <s v="-"/>
    <s v="0.1.12 (60)"/>
    <x v="0"/>
    <x v="0"/>
    <x v="2"/>
    <n v="1.047034764826176"/>
    <n v="0.97523809523809524"/>
    <n v="0.89824561403508774"/>
    <n v="0.73680082449963535"/>
    <n v="0.14422535211267606"/>
    <n v="0.66182810902423383"/>
    <n v="0.10626535835036995"/>
    <n v="78.724216600000005"/>
  </r>
  <r>
    <s v="yndeEKa3uzXfKgsG4lWY"/>
    <s v="2025-08-08 13:09:03.623027"/>
    <x v="6"/>
    <s v="(10.7178147, 78.7242023)"/>
    <s v="9/8,Burma Colony,Mathur,620007,Tamil Nadu,India."/>
    <s v="https://firebasestorage.googleapis.com/v0/b/mindbrink-survey-production.appspot.com/o/audioFiles%2FAtznECuQc6klLPsRR6u2%2Fi7rHaGVsQtUuH9WIbNPBcYow6HH3%2F2025-08-08%2013%3A08%3A33.662191.m4a?alt=media&amp;token=0129395f-fbd8-4227-b67a-2abaed49d362"/>
    <n v="432"/>
    <s v="false"/>
    <x v="5"/>
    <s v="+917395821468"/>
    <x v="0"/>
    <s v="KULATHUR"/>
    <x v="10"/>
    <s v="Kirubrani"/>
    <x v="1"/>
    <n v="9442982460"/>
    <x v="2"/>
    <s v="இல்லத்தரசி/ Housewife"/>
    <s v="10,000க்கும் குறைவானது/Less than 10,000"/>
    <x v="1"/>
    <x v="1"/>
    <x v="0"/>
    <x v="2"/>
    <s v="திமுக / DMK"/>
    <x v="0"/>
    <x v="0"/>
    <x v="1"/>
    <x v="1"/>
    <x v="1"/>
    <x v="2"/>
    <x v="0"/>
    <x v="0"/>
    <x v="0"/>
    <s v="OBC"/>
    <x v="2"/>
    <s v="-"/>
    <s v="-"/>
    <s v="-"/>
    <s v="-"/>
    <s v="0.1.12 (60)"/>
    <x v="0"/>
    <x v="0"/>
    <x v="2"/>
    <n v="1.047034764826176"/>
    <n v="0.8797250859106529"/>
    <n v="0.98461538461538467"/>
    <n v="0.73680082449963535"/>
    <n v="0.14422535211267606"/>
    <n v="0.72546542719964102"/>
    <n v="0.10626535835036995"/>
    <n v="78.724202300000002"/>
  </r>
  <r>
    <s v="jxjcT2vcLR3oEG3kh2sS"/>
    <s v="2025-08-08 13:10:50.244335"/>
    <x v="6"/>
    <s v="(10.7172967, 78.72455)"/>
    <s v="10/220,Gundur Burma Colony,Tiruchirappalli,620007,Tamil Nadu,India."/>
    <s v="https://firebasestorage.googleapis.com/v0/b/mindbrink-survey-production.appspot.com/o/audioFiles%2FAtznECuQc6klLPsRR6u2%2Fio3eMuqyU5eWdOSV7NnjRG3eOnc2%2F2025-08-08%2013%3A10%3A34.585271.m4a?alt=media&amp;token=d196aea8-55e3-4496-80cc-cf01cda8a895"/>
    <n v="282"/>
    <s v="false"/>
    <x v="4"/>
    <s v="+919790903597"/>
    <x v="0"/>
    <s v="KULATHUR"/>
    <x v="10"/>
    <s v="muniyaammal"/>
    <x v="1"/>
    <n v="9688226257"/>
    <x v="0"/>
    <s v="கூலி தொழில்/ Daily Wage"/>
    <s v="10,000 - 25,000"/>
    <x v="0"/>
    <x v="0"/>
    <x v="0"/>
    <x v="0"/>
    <s v="திமுக / DMK"/>
    <x v="0"/>
    <x v="0"/>
    <x v="0"/>
    <x v="0"/>
    <x v="1"/>
    <x v="1"/>
    <x v="2"/>
    <x v="0"/>
    <x v="0"/>
    <s v="SC"/>
    <x v="3"/>
    <s v="-"/>
    <s v="-"/>
    <s v="-"/>
    <s v="-"/>
    <s v="0.1.12 (60)"/>
    <x v="0"/>
    <x v="0"/>
    <x v="3"/>
    <n v="1.047034764826176"/>
    <n v="1.0951871657754011"/>
    <n v="1.107027027027027"/>
    <n v="0.73680082449963535"/>
    <n v="1.28"/>
    <n v="0.81565842625689366"/>
    <n v="0.94310505535953326"/>
    <n v="78.724549999999994"/>
  </r>
  <r>
    <s v="X2btahvVLcPMAbIkmefo"/>
    <s v="2025-08-08 13:15:59.244921"/>
    <x v="6"/>
    <s v="(10.7175327, 78.7247863)"/>
    <s v="9/9,Gundur Burma Colony,Tiruchirappalli,620007,Tamil Nadu,India."/>
    <s v="https://firebasestorage.googleapis.com/v0/b/mindbrink-survey-production.appspot.com/o/audioFiles%2FAtznECuQc6klLPsRR6u2%2Fi7rHaGVsQtUuH9WIbNPBcYow6HH3%2F2025-08-08%2013%3A15%3A49.521697.m4a?alt=media&amp;token=9355a6a7-715b-4a60-9edd-79cff581f958"/>
    <n v="210"/>
    <s v="false"/>
    <x v="5"/>
    <s v="+917395821468"/>
    <x v="0"/>
    <s v="KULATHUR"/>
    <x v="10"/>
    <s v="vinothini"/>
    <x v="1"/>
    <n v="6382271098"/>
    <x v="1"/>
    <s v="இல்லத்தரசி/ Housewife"/>
    <s v="10,000 - 25,000"/>
    <x v="0"/>
    <x v="1"/>
    <x v="0"/>
    <x v="1"/>
    <s v="திமுக / DMK"/>
    <x v="0"/>
    <x v="0"/>
    <x v="0"/>
    <x v="0"/>
    <x v="2"/>
    <x v="2"/>
    <x v="0"/>
    <x v="7"/>
    <x v="0"/>
    <s v="BC"/>
    <x v="2"/>
    <s v="-"/>
    <s v="-"/>
    <s v="-"/>
    <s v="-"/>
    <s v="0.1.12 (60)"/>
    <x v="0"/>
    <x v="0"/>
    <x v="2"/>
    <n v="1.047034764826176"/>
    <n v="0.97523809523809524"/>
    <n v="0.89824561403508774"/>
    <n v="0.73680082449963535"/>
    <n v="0.14422535211267606"/>
    <n v="0.66182810902423383"/>
    <n v="0.10626535835036995"/>
    <n v="78.724786300000005"/>
  </r>
  <r>
    <s v="OydNL6InnypLbci0QwhZ"/>
    <s v="2025-08-08 13:22:22.303758"/>
    <x v="6"/>
    <s v="(10.7175309, 78.7245319)"/>
    <s v="8/98,Gundur Burma Colony,Tiruchirappalli,620007,Tamil Nadu,India."/>
    <s v="https://firebasestorage.googleapis.com/v0/b/mindbrink-survey-production.appspot.com/o/audioFiles%2FAtznECuQc6klLPsRR6u2%2Fi7rHaGVsQtUuH9WIbNPBcYow6HH3%2F2025-08-08%2013%3A22%3A03.779228.m4a?alt=media&amp;token=6f1c7df6-541e-416c-a915-844f899d6446"/>
    <n v="261"/>
    <s v="false"/>
    <x v="5"/>
    <s v="+917395821468"/>
    <x v="0"/>
    <s v="KULATHUR"/>
    <x v="10"/>
    <s v="veeramal"/>
    <x v="1"/>
    <n v="9600413435"/>
    <x v="0"/>
    <s v="இல்லத்தரசி/ Housewife"/>
    <s v="10,000 - 25,000"/>
    <x v="2"/>
    <x v="1"/>
    <x v="0"/>
    <x v="2"/>
    <s v="திமுக / DMK"/>
    <x v="0"/>
    <x v="0"/>
    <x v="1"/>
    <x v="1"/>
    <x v="2"/>
    <x v="0"/>
    <x v="1"/>
    <x v="0"/>
    <x v="0"/>
    <s v="SC"/>
    <x v="5"/>
    <s v="-"/>
    <s v="-"/>
    <s v="-"/>
    <s v="-"/>
    <s v="0.1.12 (60)"/>
    <x v="0"/>
    <x v="0"/>
    <x v="5"/>
    <n v="1.047034764826176"/>
    <n v="1.0951871657754011"/>
    <n v="1.107027027027027"/>
    <n v="0.73680082449963535"/>
    <n v="0.99902439024390244"/>
    <n v="0.81565842625689366"/>
    <n v="0.73608199442695277"/>
    <n v="78.724531900000002"/>
  </r>
  <r>
    <s v="Jf4u5IFTQMJh8BtDuSjR"/>
    <s v="2025-08-08 13:25:34.795475"/>
    <x v="6"/>
    <s v="(10.7174749, 78.7245047)"/>
    <s v="8/98,Gundur Burma Colony,Tiruchirappalli,620007,Tamil Nadu,India."/>
    <s v="https://firebasestorage.googleapis.com/v0/b/mindbrink-survey-production.appspot.com/o/audioFiles%2FAtznECuQc6klLPsRR6u2%2Fio3eMuqyU5eWdOSV7NnjRG3eOnc2%2F2025-08-08%2013%3A25%3A19.504978.m4a?alt=media&amp;token=0d62f82f-55fc-4039-9f45-0ba79a153988"/>
    <n v="248"/>
    <s v="false"/>
    <x v="4"/>
    <s v="+919790903597"/>
    <x v="0"/>
    <s v="KULATHUR"/>
    <x v="10"/>
    <s v="soundharavalli"/>
    <x v="1"/>
    <n v="8610734646"/>
    <x v="1"/>
    <s v="மற்றவை/ Others"/>
    <s v="10,000 - 25,000"/>
    <x v="2"/>
    <x v="1"/>
    <x v="0"/>
    <x v="2"/>
    <s v="திமுக / DMK"/>
    <x v="0"/>
    <x v="0"/>
    <x v="1"/>
    <x v="1"/>
    <x v="2"/>
    <x v="2"/>
    <x v="2"/>
    <x v="0"/>
    <x v="4"/>
    <s v="SC"/>
    <x v="2"/>
    <s v="-"/>
    <s v="-"/>
    <s v="-"/>
    <s v="-"/>
    <s v="0.1.12 (60)"/>
    <x v="0"/>
    <x v="0"/>
    <x v="2"/>
    <n v="1.047034764826176"/>
    <n v="0.97523809523809524"/>
    <n v="0.89824561403508774"/>
    <n v="0.73680082449963535"/>
    <n v="0.14422535211267606"/>
    <n v="0.66182810902423383"/>
    <n v="0.10626535835036995"/>
    <n v="78.724504699999997"/>
  </r>
  <r>
    <s v="iE3PffBPCHINOuL8tjbj"/>
    <s v="2025-08-08 13:32:59.608889"/>
    <x v="6"/>
    <s v="(10.7174183, 78.7244933)"/>
    <s v="8/98,Gundur Burma Colony,Tiruchirappalli,620007,Tamil Nadu,India."/>
    <s v="https://firebasestorage.googleapis.com/v0/b/mindbrink-survey-production.appspot.com/o/audioFiles%2FAtznECuQc6klLPsRR6u2%2Fio3eMuqyU5eWdOSV7NnjRG3eOnc2%2F2025-08-08%2013%3A32%3A52.662819.m4a?alt=media&amp;token=6661e625-9fe3-4437-a095-0fe0cab52021"/>
    <n v="208"/>
    <s v="false"/>
    <x v="4"/>
    <s v="+919790903597"/>
    <x v="0"/>
    <s v="KULATHUR"/>
    <x v="10"/>
    <s v="jerom"/>
    <x v="0"/>
    <n v="9384438611"/>
    <x v="0"/>
    <s v="பணியாளர்/ Employee"/>
    <s v="10,000 - 25,000"/>
    <x v="1"/>
    <x v="1"/>
    <x v="4"/>
    <x v="2"/>
    <s v="தமிழக வெற்றி கழகம் / TVK"/>
    <x v="3"/>
    <x v="0"/>
    <x v="1"/>
    <x v="1"/>
    <x v="2"/>
    <x v="2"/>
    <x v="2"/>
    <x v="0"/>
    <x v="0"/>
    <s v="Christian"/>
    <x v="4"/>
    <s v="-"/>
    <s v="-"/>
    <s v="-"/>
    <s v="-"/>
    <s v="0.1.12 (60)"/>
    <x v="0"/>
    <x v="0"/>
    <x v="4"/>
    <n v="0.95700934579439256"/>
    <n v="1.0951871657754011"/>
    <n v="1.0835978835978837"/>
    <n v="1.4247885123333461"/>
    <n v="0.93090909090909091"/>
    <n v="1.5438978165389909"/>
    <n v="1.3263485787539513"/>
    <n v="78.724493300000006"/>
  </r>
  <r>
    <s v="5ZqNcV5Cs0GJr8U98xRZ"/>
    <s v="2025-08-08 13:33:52.905180"/>
    <x v="6"/>
    <s v="(10.7172011, 78.7250809)"/>
    <s v="9/90,,Tiruchirappalli,620007,Tamil Nadu,India."/>
    <s v="https://firebasestorage.googleapis.com/v0/b/mindbrink-survey-production.appspot.com/o/audioFiles%2FAtznECuQc6klLPsRR6u2%2Fi7rHaGVsQtUuH9WIbNPBcYow6HH3%2F2025-08-08%2013%3A33%3A47.151172.m4a?alt=media&amp;token=4bd6e120-fc05-4476-981c-c8aaa1dd38a3"/>
    <n v="233"/>
    <s v="false"/>
    <x v="5"/>
    <s v="+917395821468"/>
    <x v="0"/>
    <s v="KULATHUR"/>
    <x v="10"/>
    <s v="N. mathialagan"/>
    <x v="0"/>
    <n v="9787625363"/>
    <x v="0"/>
    <s v="கூலி தொழில்/ Daily Wage"/>
    <s v="10,000 - 25,000"/>
    <x v="1"/>
    <x v="1"/>
    <x v="0"/>
    <x v="2"/>
    <s v="தமிழக வெற்றி கழகம் / TVK"/>
    <x v="3"/>
    <x v="0"/>
    <x v="1"/>
    <x v="2"/>
    <x v="2"/>
    <x v="2"/>
    <x v="3"/>
    <x v="0"/>
    <x v="0"/>
    <s v="SC"/>
    <x v="3"/>
    <s v="-"/>
    <s v="-"/>
    <s v="-"/>
    <s v="-"/>
    <s v="0.1.12 (60)"/>
    <x v="0"/>
    <x v="0"/>
    <x v="3"/>
    <n v="0.95700934579439256"/>
    <n v="1.0951871657754011"/>
    <n v="1.0835978835978837"/>
    <n v="0.73680082449963535"/>
    <n v="1.28"/>
    <n v="0.79839581406098059"/>
    <n v="0.94310505535953326"/>
    <n v="78.725080899999995"/>
  </r>
  <r>
    <s v="u4N8fbD2hcLJHpXbWSqW"/>
    <s v="2025-08-08 13:40:04.379330"/>
    <x v="6"/>
    <s v="(10.71702, 78.7253482)"/>
    <s v="9/90,,Tiruchirappalli,620007,Tamil Nadu,India."/>
    <s v="https://firebasestorage.googleapis.com/v0/b/mindbrink-survey-production.appspot.com/o/audioFiles%2FAtznECuQc6klLPsRR6u2%2Fio3eMuqyU5eWdOSV7NnjRG3eOnc2%2F2025-08-08%2013%3A39%3A56.361468.m4a?alt=media&amp;token=37adb4c4-d73c-4fb4-a763-7262badc8c59"/>
    <n v="242"/>
    <s v="false"/>
    <x v="4"/>
    <s v="+919790903597"/>
    <x v="0"/>
    <s v="KULATHUR"/>
    <x v="10"/>
    <s v="tharani"/>
    <x v="1"/>
    <n v="8754093055"/>
    <x v="1"/>
    <s v="இல்லத்தரசி/ Housewife"/>
    <s v="10,000 - 25,000"/>
    <x v="0"/>
    <x v="1"/>
    <x v="0"/>
    <x v="2"/>
    <s v="தமிழக வெற்றி கழகம் / TVK"/>
    <x v="3"/>
    <x v="0"/>
    <x v="1"/>
    <x v="2"/>
    <x v="2"/>
    <x v="2"/>
    <x v="0"/>
    <x v="0"/>
    <x v="0"/>
    <s v="SC"/>
    <x v="2"/>
    <s v="-"/>
    <s v="-"/>
    <s v="-"/>
    <s v="-"/>
    <s v="0.1.12 (60)"/>
    <x v="0"/>
    <x v="0"/>
    <x v="2"/>
    <n v="1.047034764826176"/>
    <n v="0.97523809523809524"/>
    <n v="0.89824561403508774"/>
    <n v="0.73680082449963535"/>
    <n v="0.14422535211267606"/>
    <n v="0.66182810902423383"/>
    <n v="0.10626535835036995"/>
    <n v="78.725348199999999"/>
  </r>
  <r>
    <s v="uwXdeAyhz8b9RaVM0N8N"/>
    <s v="2025-08-08 13:42:46.611244"/>
    <x v="6"/>
    <s v="(10.7170337, 78.7254572)"/>
    <s v="9/90,,Tiruchirappalli,620007,Tamil Nadu,India."/>
    <s v="https://firebasestorage.googleapis.com/v0/b/mindbrink-survey-production.appspot.com/o/audioFiles%2FAtznECuQc6klLPsRR6u2%2Fi7rHaGVsQtUuH9WIbNPBcYow6HH3%2F2025-08-08%2013%3A42%3A26.031673.m4a?alt=media&amp;token=7af6d2c3-d0d6-4071-8e31-bbb5b69a456f"/>
    <n v="279"/>
    <s v="false"/>
    <x v="5"/>
    <s v="+917395821468"/>
    <x v="0"/>
    <s v="KULATHUR"/>
    <x v="10"/>
    <s v="Mavala"/>
    <x v="1"/>
    <n v="8489250936"/>
    <x v="3"/>
    <s v="கூலி தொழில்/ Daily Wage"/>
    <s v="10,000க்கும் குறைவானது/Less than 10,000"/>
    <x v="2"/>
    <x v="0"/>
    <x v="0"/>
    <x v="0"/>
    <s v="திமுக / DMK"/>
    <x v="0"/>
    <x v="0"/>
    <x v="0"/>
    <x v="0"/>
    <x v="1"/>
    <x v="0"/>
    <x v="0"/>
    <x v="0"/>
    <x v="2"/>
    <s v="SC"/>
    <x v="3"/>
    <s v="-"/>
    <s v="-"/>
    <s v="-"/>
    <s v="-"/>
    <s v="0.1.12 (60)"/>
    <x v="0"/>
    <x v="0"/>
    <x v="3"/>
    <n v="1.047034764826176"/>
    <n v="1.0308724832214764"/>
    <n v="1.28"/>
    <n v="0.73680082449963535"/>
    <n v="1.28"/>
    <n v="0.94310505535953326"/>
    <n v="0.94310505535953326"/>
    <n v="78.725457199999994"/>
  </r>
  <r>
    <s v="SClS0QuGxHy974HhETAx"/>
    <s v="2025-08-08 14:59:42.158337"/>
    <x v="6"/>
    <s v="(10.6969033, 78.72979)"/>
    <s v="MPXH+4PP,,Mandaiyur,622515,Tamil Nadu,India."/>
    <s v="https://firebasestorage.googleapis.com/v0/b/mindbrink-survey-production.appspot.com/o/audioFiles%2FAtznECuQc6klLPsRR6u2%2Fio3eMuqyU5eWdOSV7NnjRG3eOnc2%2F2025-08-08%2014%3A59%3A36.876434.m4a?alt=media&amp;token=c1e73b55-66d0-4335-9b2b-ca9ca4b541ec"/>
    <n v="203"/>
    <s v="false"/>
    <x v="4"/>
    <s v="+919790903597"/>
    <x v="0"/>
    <s v="KULATHUR"/>
    <x v="10"/>
    <s v="mathi"/>
    <x v="0"/>
    <n v="9842693088"/>
    <x v="2"/>
    <s v="விவசாயி/ Farmer"/>
    <s v="10,000 - 25,000"/>
    <x v="0"/>
    <x v="0"/>
    <x v="0"/>
    <x v="0"/>
    <s v="திமுக / DMK"/>
    <x v="0"/>
    <x v="0"/>
    <x v="0"/>
    <x v="0"/>
    <x v="0"/>
    <x v="1"/>
    <x v="2"/>
    <x v="0"/>
    <x v="6"/>
    <s v="BC"/>
    <x v="0"/>
    <s v="-"/>
    <s v="-"/>
    <s v="-"/>
    <s v="-"/>
    <s v="0.1.12 (60)"/>
    <x v="1"/>
    <x v="0"/>
    <x v="0"/>
    <n v="0.95700934579439256"/>
    <n v="0.8797250859106529"/>
    <n v="0.79503105590062106"/>
    <n v="0.73680082449963535"/>
    <n v="1.0593103448275862"/>
    <n v="0.58577953749039324"/>
    <n v="0.78050073546995857"/>
    <n v="78.729789999999994"/>
  </r>
  <r>
    <s v="d9LbYqpM4QVE8suWEBQq"/>
    <s v="2025-08-08 15:01:13.167897"/>
    <x v="6"/>
    <s v="(10.6983943, 78.7300392)"/>
    <s v="MPXH+4PP,,Mandaiyur,622515,Tamil Nadu,India."/>
    <s v="https://firebasestorage.googleapis.com/v0/b/mindbrink-survey-production.appspot.com/o/audioFiles%2FAtznECuQc6klLPsRR6u2%2Fi7rHaGVsQtUuH9WIbNPBcYow6HH3%2F2025-08-08%2015%3A00%3A59.211364.m4a?alt=media&amp;token=1bcf18e8-668b-4356-9d2d-6468e1df3ff1"/>
    <n v="378"/>
    <s v="false"/>
    <x v="5"/>
    <s v="+917395821468"/>
    <x v="0"/>
    <s v="KULATHUR"/>
    <x v="10"/>
    <s v="banumathi"/>
    <x v="1"/>
    <n v="9965619655"/>
    <x v="0"/>
    <s v="கூலி தொழில்/ Daily Wage"/>
    <s v="10,000க்கும் குறைவானது/Less than 10,000"/>
    <x v="2"/>
    <x v="2"/>
    <x v="1"/>
    <x v="2"/>
    <s v="பிற கட்சிகள் / Others"/>
    <x v="3"/>
    <x v="0"/>
    <x v="0"/>
    <x v="0"/>
    <x v="1"/>
    <x v="2"/>
    <x v="0"/>
    <x v="2"/>
    <x v="0"/>
    <s v="BC"/>
    <x v="2"/>
    <s v="-"/>
    <s v="-"/>
    <s v="-"/>
    <s v="-"/>
    <s v="0.1.12 (60)"/>
    <x v="1"/>
    <x v="0"/>
    <x v="2"/>
    <n v="1.047034764826176"/>
    <n v="1.0951871657754011"/>
    <n v="1.107027027027027"/>
    <n v="1.3119425242027003"/>
    <n v="0.14422535211267606"/>
    <n v="1.4523558321984489"/>
    <n v="0.1892153725047275"/>
    <n v="78.730039199999993"/>
  </r>
  <r>
    <s v="NcjGXI6g6gFvH9aNSeNY"/>
    <s v="2025-08-08 15:14:27.807009"/>
    <x v="6"/>
    <s v="(10.6982687, 78.7275821)"/>
    <s v="Unnamed Road,,Pudukkottai,622515,Tamil Nadu,India."/>
    <s v="https://firebasestorage.googleapis.com/v0/b/mindbrink-survey-production.appspot.com/o/audioFiles%2FAtznECuQc6klLPsRR6u2%2Fi7rHaGVsQtUuH9WIbNPBcYow6HH3%2F2025-08-08%2015%3A14%3A11.283587.m4a?alt=media&amp;token=0345bc3c-63c4-4f08-a02c-edc3c23190d3"/>
    <n v="355"/>
    <s v="false"/>
    <x v="5"/>
    <s v="+917395821468"/>
    <x v="0"/>
    <s v="KULATHUR"/>
    <x v="10"/>
    <s v="Arulanadu"/>
    <x v="0"/>
    <n v="9384570064"/>
    <x v="2"/>
    <s v="விவசாயி/ Farmer"/>
    <s v="10,000க்கும் குறைவானது/Less than 10,000"/>
    <x v="2"/>
    <x v="1"/>
    <x v="4"/>
    <x v="5"/>
    <s v="அதிமுக / AIADMK"/>
    <x v="1"/>
    <x v="1"/>
    <x v="0"/>
    <x v="0"/>
    <x v="2"/>
    <x v="2"/>
    <x v="3"/>
    <x v="6"/>
    <x v="0"/>
    <s v="BC"/>
    <x v="4"/>
    <s v="-"/>
    <s v="-"/>
    <s v="-"/>
    <s v="-"/>
    <s v="0.1.12 (60)"/>
    <x v="1"/>
    <x v="0"/>
    <x v="4"/>
    <n v="0.95700934579439256"/>
    <n v="0.8797250859106529"/>
    <n v="0.79503105590062106"/>
    <n v="1.4247885123333461"/>
    <n v="0.93090909090909091"/>
    <n v="1.1327511153954553"/>
    <n v="1.3263485787539513"/>
    <n v="78.727582100000006"/>
  </r>
  <r>
    <s v="TsoPqMCfd0qhi0lWFRHe"/>
    <s v="2025-08-08 15:16:07.324554"/>
    <x v="6"/>
    <s v="(10.6979761, 78.7275785)"/>
    <s v="Unnamed Road,,Pudukkottai,622515,Tamil Nadu,India."/>
    <s v="https://firebasestorage.googleapis.com/v0/b/mindbrink-survey-production.appspot.com/o/audioFiles%2FAtznECuQc6klLPsRR6u2%2Fio3eMuqyU5eWdOSV7NnjRG3eOnc2%2F2025-08-08%2015%3A14%3A56.674041.m4a?alt=media&amp;token=4989ed65-e802-4553-8090-20c167f75ca5"/>
    <n v="293"/>
    <s v="false"/>
    <x v="4"/>
    <s v="+919790903597"/>
    <x v="0"/>
    <s v="KULATHUR"/>
    <x v="10"/>
    <s v="puespavalli"/>
    <x v="1"/>
    <n v="8122662423"/>
    <x v="3"/>
    <s v="இல்லத்தரசி/ Housewife"/>
    <s v="10,000 - 25,000"/>
    <x v="0"/>
    <x v="0"/>
    <x v="0"/>
    <x v="0"/>
    <s v="திமுக / DMK"/>
    <x v="0"/>
    <x v="0"/>
    <x v="0"/>
    <x v="0"/>
    <x v="0"/>
    <x v="1"/>
    <x v="0"/>
    <x v="0"/>
    <x v="0"/>
    <s v="SC"/>
    <x v="2"/>
    <s v="-"/>
    <s v="-"/>
    <s v="-"/>
    <s v="-"/>
    <s v="0.1.12 (60)"/>
    <x v="1"/>
    <x v="0"/>
    <x v="2"/>
    <n v="1.047034764826176"/>
    <n v="1.0308724832214764"/>
    <n v="1.28"/>
    <n v="0.73680082449963535"/>
    <n v="0.14422535211267606"/>
    <n v="0.94310505535953326"/>
    <n v="0.10626535835036995"/>
    <n v="78.727578500000007"/>
  </r>
  <r>
    <s v="7YcFGyH6UHQu11agGazP"/>
    <s v="2025-08-08 15:25:42.951750"/>
    <x v="6"/>
    <s v="(10.6904933, 78.7334867)"/>
    <s v="bus stop,,Sooriyur,622514,Tamil Nadu,India."/>
    <s v="https://firebasestorage.googleapis.com/v0/b/mindbrink-survey-production.appspot.com/o/audioFiles%2FAtznECuQc6klLPsRR6u2%2Fio3eMuqyU5eWdOSV7NnjRG3eOnc2%2F2025-08-08%2015%3A25%3A07.975227.m4a?alt=media&amp;token=88486c1e-84a1-456e-9818-d50bcfbb0455"/>
    <n v="384"/>
    <s v="false"/>
    <x v="4"/>
    <s v="+919790903597"/>
    <x v="0"/>
    <s v="KULATHUR"/>
    <x v="10"/>
    <s v="amusavali"/>
    <x v="1"/>
    <n v="9894909767"/>
    <x v="0"/>
    <s v="இல்லத்தரசி/ Housewife"/>
    <s v="10,000 - 25,000"/>
    <x v="1"/>
    <x v="1"/>
    <x v="1"/>
    <x v="1"/>
    <s v="அதிமுக / AIADMK"/>
    <x v="2"/>
    <x v="1"/>
    <x v="1"/>
    <x v="2"/>
    <x v="1"/>
    <x v="1"/>
    <x v="0"/>
    <x v="2"/>
    <x v="0"/>
    <s v="SC"/>
    <x v="2"/>
    <s v="-"/>
    <s v="-"/>
    <s v="-"/>
    <s v="-"/>
    <s v="0.1.12 (60)"/>
    <x v="1"/>
    <x v="0"/>
    <x v="2"/>
    <n v="1.047034764826176"/>
    <n v="1.0951871657754011"/>
    <n v="1.107027027027027"/>
    <n v="1.3119425242027003"/>
    <n v="0.14422535211267606"/>
    <n v="1.4523558321984489"/>
    <n v="0.1892153725047275"/>
    <n v="78.7334867"/>
  </r>
  <r>
    <s v="pUWLPSFDA1pAqV2JqkD1"/>
    <s v="2025-08-08 15:29:36.880966"/>
    <x v="6"/>
    <s v="(10.6982176, 78.7275103)"/>
    <s v="Unnamed Road,,Pudukkottai,622515,Tamil Nadu,India."/>
    <s v="https://firebasestorage.googleapis.com/v0/b/mindbrink-survey-production.appspot.com/o/audioFiles%2FAtznECuQc6klLPsRR6u2%2Fi7rHaGVsQtUuH9WIbNPBcYow6HH3%2F2025-08-08%2015%3A28%3A42.498989.m4a?alt=media&amp;token=ec9281a4-dc24-46a6-970f-d57a276b9dff"/>
    <n v="603"/>
    <s v="false"/>
    <x v="5"/>
    <s v="+917395821468"/>
    <x v="0"/>
    <s v="KULATHUR"/>
    <x v="10"/>
    <s v="Chinthmani"/>
    <x v="1"/>
    <n v="6385917135"/>
    <x v="2"/>
    <s v="கூலி தொழில்/ Daily Wage"/>
    <s v="10,000க்கும் குறைவானது/Less than 10,000"/>
    <x v="2"/>
    <x v="2"/>
    <x v="2"/>
    <x v="2"/>
    <s v="திமுக / DMK"/>
    <x v="3"/>
    <x v="0"/>
    <x v="0"/>
    <x v="0"/>
    <x v="0"/>
    <x v="1"/>
    <x v="0"/>
    <x v="0"/>
    <x v="0"/>
    <s v="SC"/>
    <x v="2"/>
    <s v="-"/>
    <s v="-"/>
    <s v="-"/>
    <s v="-"/>
    <s v="0.1.12 (60)"/>
    <x v="1"/>
    <x v="0"/>
    <x v="2"/>
    <n v="1.047034764826176"/>
    <n v="0.8797250859106529"/>
    <n v="0.98461538461538467"/>
    <n v="1"/>
    <n v="0.14422535211267606"/>
    <n v="0.98461538461538467"/>
    <n v="0.14422535211267606"/>
    <n v="78.727510300000006"/>
  </r>
  <r>
    <s v="JHn4pA4w8zyc1n4Z5ZkI"/>
    <s v="2025-08-08 15:31:35.929245"/>
    <x v="6"/>
    <s v="(10.6950483, 78.7249767)"/>
    <s v="MPVG+V49,,Mathur,622515,Tamil Nadu,India."/>
    <s v="https://firebasestorage.googleapis.com/v0/b/mindbrink-survey-production.appspot.com/o/audioFiles%2FAtznECuQc6klLPsRR6u2%2Fio3eMuqyU5eWdOSV7NnjRG3eOnc2%2F2025-08-08%2015%3A30%3A52.339701.m4a?alt=media&amp;token=31ff60da-e683-441a-9c73-3826b4a561ea"/>
    <n v="234"/>
    <s v="false"/>
    <x v="4"/>
    <s v="+919790903597"/>
    <x v="0"/>
    <s v="KULATHUR"/>
    <x v="10"/>
    <s v="sridavi"/>
    <x v="1"/>
    <n v="9781523622"/>
    <x v="1"/>
    <s v="சொந்த தொழில் / சுயதொழில் செய்பவர்/ Self Employed/Business"/>
    <s v="10,000 - 25,000"/>
    <x v="1"/>
    <x v="1"/>
    <x v="1"/>
    <x v="1"/>
    <s v="திமுக / DMK"/>
    <x v="0"/>
    <x v="0"/>
    <x v="1"/>
    <x v="1"/>
    <x v="0"/>
    <x v="2"/>
    <x v="2"/>
    <x v="2"/>
    <x v="0"/>
    <s v="SC"/>
    <x v="2"/>
    <s v="-"/>
    <s v="-"/>
    <s v="-"/>
    <s v="-"/>
    <s v="0.1.12 (60)"/>
    <x v="1"/>
    <x v="0"/>
    <x v="2"/>
    <n v="1.047034764826176"/>
    <n v="0.97523809523809524"/>
    <n v="0.89824561403508774"/>
    <n v="1.3119425242027003"/>
    <n v="0.14422535211267606"/>
    <n v="1.1784466182311975"/>
    <n v="0.1892153725047275"/>
    <n v="78.724976699999999"/>
  </r>
  <r>
    <s v="poemJun031nByNyEuA2X"/>
    <s v="2025-08-08 15:41:08.744924"/>
    <x v="6"/>
    <s v="(10.6979559, 78.727572)"/>
    <s v="Unnamed Road,,Pudukkottai,622515,Tamil Nadu,India."/>
    <s v="https://firebasestorage.googleapis.com/v0/b/mindbrink-survey-production.appspot.com/o/audioFiles%2FAtznECuQc6klLPsRR6u2%2Fi7rHaGVsQtUuH9WIbNPBcYow6HH3%2F2025-08-08%2015%3A40%3A29.975775.m4a?alt=media&amp;token=8a3fd318-2033-4104-8a97-1923b6602710"/>
    <n v="288"/>
    <s v="false"/>
    <x v="5"/>
    <s v="+917395821468"/>
    <x v="0"/>
    <s v="KULATHUR"/>
    <x v="10"/>
    <s v="manimagali"/>
    <x v="1"/>
    <n v="9786568517"/>
    <x v="2"/>
    <s v="கூலி தொழில்/ Daily Wage"/>
    <s v="10,000க்கும் குறைவானது/Less than 10,000"/>
    <x v="2"/>
    <x v="0"/>
    <x v="0"/>
    <x v="2"/>
    <s v="பிற கட்சிகள் / Others"/>
    <x v="3"/>
    <x v="0"/>
    <x v="0"/>
    <x v="0"/>
    <x v="0"/>
    <x v="1"/>
    <x v="0"/>
    <x v="0"/>
    <x v="2"/>
    <s v="SC"/>
    <x v="2"/>
    <s v="-"/>
    <s v="-"/>
    <s v="-"/>
    <s v="-"/>
    <s v="0.1.12 (60)"/>
    <x v="1"/>
    <x v="0"/>
    <x v="2"/>
    <n v="1.047034764826176"/>
    <n v="0.8797250859106529"/>
    <n v="0.98461538461538467"/>
    <n v="0.73680082449963535"/>
    <n v="0.14422535211267606"/>
    <n v="0.72546542719964102"/>
    <n v="0.10626535835036995"/>
    <n v="78.727571999999995"/>
  </r>
  <r>
    <s v="pE0Tbgn0lMSneAV9qFS3"/>
    <s v="2025-08-08 15:49:35.527633"/>
    <x v="6"/>
    <s v="(10.6980465, 78.7277564)"/>
    <s v="MPXH+78,,Kumara Mangalam Village,622515,Tamil Nadu,India."/>
    <s v="https://firebasestorage.googleapis.com/v0/b/mindbrink-survey-production.appspot.com/o/audioFiles%2FAtznECuQc6klLPsRR6u2%2Fi7rHaGVsQtUuH9WIbNPBcYow6HH3%2F2025-08-08%2015%3A49%3A08.714007.m4a?alt=media&amp;token=2afb731f-fd94-40fa-8185-b870fd42cbad"/>
    <n v="277"/>
    <s v="false"/>
    <x v="5"/>
    <s v="+917395821468"/>
    <x v="0"/>
    <s v="KULATHUR"/>
    <x v="10"/>
    <s v="roslin"/>
    <x v="1"/>
    <n v="8870173298"/>
    <x v="1"/>
    <s v="இல்லத்தரசி/ Housewife"/>
    <s v="10,000 - 25,000"/>
    <x v="0"/>
    <x v="0"/>
    <x v="0"/>
    <x v="0"/>
    <s v="பிற கட்சிகள் / Others"/>
    <x v="1"/>
    <x v="0"/>
    <x v="0"/>
    <x v="0"/>
    <x v="0"/>
    <x v="1"/>
    <x v="0"/>
    <x v="0"/>
    <x v="2"/>
    <s v="BC"/>
    <x v="4"/>
    <s v="-"/>
    <s v="-"/>
    <s v="-"/>
    <s v="-"/>
    <s v="0.1.12 (60)"/>
    <x v="1"/>
    <x v="0"/>
    <x v="4"/>
    <n v="1.047034764826176"/>
    <n v="0.97523809523809524"/>
    <n v="0.89824561403508774"/>
    <n v="0.73680082449963535"/>
    <n v="0.93090909090909091"/>
    <n v="0.66182810902423383"/>
    <n v="0.68589458571602413"/>
    <n v="78.727756400000004"/>
  </r>
  <r>
    <s v="MEUWyouKsmFEzvvuV9ld"/>
    <s v="2025-08-08 15:50:48.015564"/>
    <x v="6"/>
    <s v="(10.6979316, 78.727735)"/>
    <s v="Unnamed Road,,Pudukkottai,622515,Tamil Nadu,India."/>
    <s v="https://firebasestorage.googleapis.com/v0/b/mindbrink-survey-production.appspot.com/o/audioFiles%2FAtznECuQc6klLPsRR6u2%2Fio3eMuqyU5eWdOSV7NnjRG3eOnc2%2F2025-08-08%2015%3A50%3A34.202793.m4a?alt=media&amp;token=deca57dc-6c91-4792-a1fc-a2ad52f47518"/>
    <n v="218"/>
    <s v="false"/>
    <x v="4"/>
    <s v="+919790903597"/>
    <x v="0"/>
    <s v="KULATHUR"/>
    <x v="10"/>
    <s v="irthyaraj"/>
    <x v="0"/>
    <n v="9965816240"/>
    <x v="0"/>
    <s v="விவசாயி/ Farmer"/>
    <s v="10,000 - 25,000"/>
    <x v="2"/>
    <x v="0"/>
    <x v="0"/>
    <x v="0"/>
    <s v="அதிமுக / AIADMK"/>
    <x v="2"/>
    <x v="3"/>
    <x v="0"/>
    <x v="0"/>
    <x v="0"/>
    <x v="1"/>
    <x v="0"/>
    <x v="0"/>
    <x v="7"/>
    <s v="SC"/>
    <x v="4"/>
    <s v="-"/>
    <s v="-"/>
    <s v="-"/>
    <s v="-"/>
    <s v="0.1.12 (60)"/>
    <x v="1"/>
    <x v="0"/>
    <x v="4"/>
    <n v="0.95700934579439256"/>
    <n v="1.0951871657754011"/>
    <n v="1.0835978835978837"/>
    <n v="0.73680082449963535"/>
    <n v="0.93090909090909091"/>
    <n v="0.79839581406098059"/>
    <n v="0.68589458571602413"/>
    <n v="78.727734999999996"/>
  </r>
  <r>
    <s v="Z7D7Lq4VNk5V0Uc98wTR"/>
    <s v="2025-08-08 15:58:41.764363"/>
    <x v="6"/>
    <s v="(10.6984141, 78.7279931)"/>
    <s v="MPXH+78,,Kumara Mangalam Village,622515,Tamil Nadu,India."/>
    <s v="https://firebasestorage.googleapis.com/v0/b/mindbrink-survey-production.appspot.com/o/audioFiles%2FAtznECuQc6klLPsRR6u2%2Fi7rHaGVsQtUuH9WIbNPBcYow6HH3%2F2025-08-08%2015%3A58%3A05.548539.m4a?alt=media&amp;token=703db356-6484-4764-a62e-0bffdcf7f5ba"/>
    <n v="326"/>
    <s v="false"/>
    <x v="5"/>
    <s v="+917395821468"/>
    <x v="0"/>
    <s v="KULATHUR"/>
    <x v="10"/>
    <s v="Ramasami"/>
    <x v="0"/>
    <n v="8098216062"/>
    <x v="3"/>
    <s v="கூலி தொழில்/ Daily Wage"/>
    <s v="10,000க்கும் குறைவானது/Less than 10,000"/>
    <x v="2"/>
    <x v="2"/>
    <x v="1"/>
    <x v="0"/>
    <s v="திமுக / DMK"/>
    <x v="0"/>
    <x v="0"/>
    <x v="0"/>
    <x v="0"/>
    <x v="0"/>
    <x v="1"/>
    <x v="0"/>
    <x v="0"/>
    <x v="0"/>
    <s v="BC"/>
    <x v="2"/>
    <s v="-"/>
    <s v="-"/>
    <s v="-"/>
    <s v="-"/>
    <s v="0.1.12 (60)"/>
    <x v="1"/>
    <x v="0"/>
    <x v="2"/>
    <n v="0.95700934579439256"/>
    <n v="1.0308724832214764"/>
    <n v="0.86292134831460676"/>
    <n v="1.3119425242027003"/>
    <n v="0.14422535211267606"/>
    <n v="1.1321032118962628"/>
    <n v="0.1892153725047275"/>
    <n v="78.727993100000006"/>
  </r>
  <r>
    <s v="ejuYSqbaH3xJCD7ExKfx"/>
    <s v="2025-08-08 16:01:53.512185"/>
    <x v="6"/>
    <s v="(10.6984167, 78.7280983)"/>
    <s v="MPXH+78,,Kumara Mangalam Village,622515,Tamil Nadu,India."/>
    <s v="https://firebasestorage.googleapis.com/v0/b/mindbrink-survey-production.appspot.com/o/audioFiles%2FAtznECuQc6klLPsRR6u2%2Fio3eMuqyU5eWdOSV7NnjRG3eOnc2%2F2025-08-08%2016%3A01%3A43.765181.m4a?alt=media&amp;token=215b072f-7ae1-4146-afb0-db4c3a29e670"/>
    <n v="263"/>
    <s v="false"/>
    <x v="4"/>
    <s v="+919790903597"/>
    <x v="0"/>
    <s v="KULATHUR"/>
    <x v="10"/>
    <s v="rekan"/>
    <x v="0"/>
    <n v="7825922483"/>
    <x v="3"/>
    <s v="கூலி தொழில்/ Daily Wage"/>
    <s v="10,000 - 25,000"/>
    <x v="2"/>
    <x v="2"/>
    <x v="1"/>
    <x v="2"/>
    <s v="பிற கட்சிகள் / Others"/>
    <x v="3"/>
    <x v="0"/>
    <x v="0"/>
    <x v="0"/>
    <x v="0"/>
    <x v="1"/>
    <x v="2"/>
    <x v="2"/>
    <x v="1"/>
    <s v="BC"/>
    <x v="2"/>
    <s v="-"/>
    <s v="-"/>
    <s v="-"/>
    <s v="-"/>
    <s v="0.1.12 (60)"/>
    <x v="1"/>
    <x v="0"/>
    <x v="2"/>
    <n v="0.95700934579439256"/>
    <n v="1.0308724832214764"/>
    <n v="0.86292134831460676"/>
    <n v="1.3119425242027003"/>
    <n v="0.14422535211267606"/>
    <n v="1.1321032118962628"/>
    <n v="0.1892153725047275"/>
    <n v="78.728098299999999"/>
  </r>
  <r>
    <s v="ZnS35134biKu0tDvdUmS"/>
    <s v="2025-08-08 16:09:58.605365"/>
    <x v="6"/>
    <s v="(10.6979417, 78.7282667)"/>
    <s v="MPXH+78,,Kumara Mangalam Village,622515,Tamil Nadu,India."/>
    <s v="https://firebasestorage.googleapis.com/v0/b/mindbrink-survey-production.appspot.com/o/audioFiles%2FAtznECuQc6klLPsRR6u2%2Fio3eMuqyU5eWdOSV7NnjRG3eOnc2%2F2025-08-08%2016%3A09%3A50.278629.m4a?alt=media&amp;token=cc5cc970-61a2-4758-9b28-b9b8d13e6bcc"/>
    <n v="241"/>
    <s v="false"/>
    <x v="4"/>
    <s v="+919790903597"/>
    <x v="0"/>
    <s v="KULATHUR"/>
    <x v="10"/>
    <s v="maheswari"/>
    <x v="1"/>
    <n v="9727806183"/>
    <x v="0"/>
    <s v="இல்லத்தரசி/ Housewife"/>
    <s v="10,000 - 25,000"/>
    <x v="0"/>
    <x v="2"/>
    <x v="1"/>
    <x v="1"/>
    <s v="அதிமுக / AIADMK"/>
    <x v="2"/>
    <x v="1"/>
    <x v="0"/>
    <x v="0"/>
    <x v="2"/>
    <x v="0"/>
    <x v="2"/>
    <x v="0"/>
    <x v="4"/>
    <s v="BC"/>
    <x v="2"/>
    <s v="-"/>
    <s v="-"/>
    <s v="-"/>
    <s v="-"/>
    <s v="0.1.12 (60)"/>
    <x v="1"/>
    <x v="0"/>
    <x v="2"/>
    <n v="1.047034764826176"/>
    <n v="1.0951871657754011"/>
    <n v="1.107027027027027"/>
    <n v="1.3119425242027003"/>
    <n v="0.14422535211267606"/>
    <n v="1.4523558321984489"/>
    <n v="0.1892153725047275"/>
    <n v="78.728266700000006"/>
  </r>
  <r>
    <s v="uyQxCKqnOABhPr1TFIY7"/>
    <s v="2025-08-08 16:13:04.317703"/>
    <x v="6"/>
    <s v="(10.698049, 78.7281471)"/>
    <s v="MPXH+78,,Kumara Mangalam Village,622515,Tamil Nadu,India."/>
    <s v="https://firebasestorage.googleapis.com/v0/b/mindbrink-survey-production.appspot.com/o/audioFiles%2FAtznECuQc6klLPsRR6u2%2Fi7rHaGVsQtUuH9WIbNPBcYow6HH3%2F2025-08-08%2016%3A12%3A43.812003.m4a?alt=media&amp;token=f895e2c6-92a1-4029-8a36-5cbfdd744a54"/>
    <n v="363"/>
    <s v="false"/>
    <x v="5"/>
    <s v="+917395821468"/>
    <x v="0"/>
    <s v="KULATHUR"/>
    <x v="10"/>
    <s v="Balraj"/>
    <x v="0"/>
    <n v="7904893843"/>
    <x v="3"/>
    <s v="கூலி தொழில்/ Daily Wage"/>
    <s v="10,000க்கும் குறைவானது/Less than 10,000"/>
    <x v="2"/>
    <x v="0"/>
    <x v="0"/>
    <x v="0"/>
    <s v="திமுக / DMK"/>
    <x v="0"/>
    <x v="0"/>
    <x v="0"/>
    <x v="0"/>
    <x v="0"/>
    <x v="1"/>
    <x v="0"/>
    <x v="0"/>
    <x v="1"/>
    <s v="BC"/>
    <x v="2"/>
    <s v="-"/>
    <s v="-"/>
    <s v="-"/>
    <s v="-"/>
    <s v="0.1.12 (60)"/>
    <x v="1"/>
    <x v="0"/>
    <x v="2"/>
    <n v="0.95700934579439256"/>
    <n v="1.0308724832214764"/>
    <n v="0.86292134831460676"/>
    <n v="0.73680082449963535"/>
    <n v="0.14422535211267606"/>
    <n v="0.63580116091653927"/>
    <n v="0.10626535835036995"/>
    <n v="78.728147100000001"/>
  </r>
  <r>
    <s v="G6Wy5i6KnOlRzKe7PN5u"/>
    <s v="2025-08-08 16:20:04.872206"/>
    <x v="6"/>
    <s v="(10.6975684, 78.7281154)"/>
    <s v="MPXH+78,,Kumara Mangalam Village,622515,Tamil Nadu,India."/>
    <s v="https://firebasestorage.googleapis.com/v0/b/mindbrink-survey-production.appspot.com/o/audioFiles%2FAtznECuQc6klLPsRR6u2%2Fio3eMuqyU5eWdOSV7NnjRG3eOnc2%2F2025-08-08%2016%3A19%3A32.778526.m4a?alt=media&amp;token=1666461d-ad31-4840-97d8-9bda31ea23f6"/>
    <n v="333"/>
    <s v="false"/>
    <x v="4"/>
    <s v="+919790903597"/>
    <x v="0"/>
    <s v="KULATHUR"/>
    <x v="10"/>
    <s v="abirami"/>
    <x v="1"/>
    <n v="7200131660"/>
    <x v="1"/>
    <s v="பணியாளர்/ Employee"/>
    <s v="10,000 - 25,000"/>
    <x v="2"/>
    <x v="2"/>
    <x v="4"/>
    <x v="1"/>
    <s v="அதிமுக / AIADMK"/>
    <x v="2"/>
    <x v="3"/>
    <x v="0"/>
    <x v="0"/>
    <x v="0"/>
    <x v="0"/>
    <x v="0"/>
    <x v="2"/>
    <x v="0"/>
    <s v="BC"/>
    <x v="2"/>
    <s v="-"/>
    <s v="-"/>
    <s v="-"/>
    <s v="-"/>
    <s v="0.1.12 (60)"/>
    <x v="1"/>
    <x v="0"/>
    <x v="2"/>
    <n v="1.047034764826176"/>
    <n v="0.97523809523809524"/>
    <n v="0.89824561403508774"/>
    <n v="1.4247885123333461"/>
    <n v="0.14422535211267606"/>
    <n v="1.2798100321310057"/>
    <n v="0.20549062487737274"/>
    <n v="78.728115399999993"/>
  </r>
  <r>
    <s v="9T8RVQJga1MxXFGCnmA8"/>
    <s v="2025-08-08 16:20:40.851606"/>
    <x v="6"/>
    <s v="(10.6976744, 78.7279968)"/>
    <s v="MPXH+78,,Kumara Mangalam Village,622515,Tamil Nadu,India."/>
    <s v="https://firebasestorage.googleapis.com/v0/b/mindbrink-survey-production.appspot.com/o/audioFiles%2FAtznECuQc6klLPsRR6u2%2Fi7rHaGVsQtUuH9WIbNPBcYow6HH3%2F2025-08-08%2016%3A20%3A30.151977.m4a?alt=media&amp;token=871f237b-7485-49e4-b1e9-a39a177aebf1"/>
    <n v="327"/>
    <s v="false"/>
    <x v="5"/>
    <s v="+917395821468"/>
    <x v="0"/>
    <s v="KULATHUR"/>
    <x v="10"/>
    <s v="Ragasami"/>
    <x v="0"/>
    <n v="8838875927"/>
    <x v="0"/>
    <s v="கூலி தொழில்/ Daily Wage"/>
    <s v="10,000க்கும் குறைவானது/Less than 10,000"/>
    <x v="2"/>
    <x v="0"/>
    <x v="0"/>
    <x v="0"/>
    <s v="திமுக / DMK"/>
    <x v="0"/>
    <x v="0"/>
    <x v="1"/>
    <x v="3"/>
    <x v="2"/>
    <x v="2"/>
    <x v="2"/>
    <x v="0"/>
    <x v="0"/>
    <s v="BC"/>
    <x v="2"/>
    <s v="-"/>
    <s v="-"/>
    <s v="-"/>
    <s v="-"/>
    <s v="0.1.12 (60)"/>
    <x v="1"/>
    <x v="0"/>
    <x v="2"/>
    <n v="0.95700934579439256"/>
    <n v="1.0951871657754011"/>
    <n v="1.0835978835978837"/>
    <n v="0.73680082449963535"/>
    <n v="0.14422535211267606"/>
    <n v="0.79839581406098059"/>
    <n v="0.10626535835036995"/>
    <n v="78.7279968"/>
  </r>
  <r>
    <s v="gSj5G7UsZ03ePnXiT67D"/>
    <s v="2025-08-08 16:27:27.986921"/>
    <x v="6"/>
    <s v="(10.6975695, 78.7281127)"/>
    <s v="MPXH+78,,Kumara Mangalam Village,622515,Tamil Nadu,India."/>
    <s v="https://firebasestorage.googleapis.com/v0/b/mindbrink-survey-production.appspot.com/o/audioFiles%2FAtznECuQc6klLPsRR6u2%2Fio3eMuqyU5eWdOSV7NnjRG3eOnc2%2F2025-08-08%2016%3A27%3A09.365826.m4a?alt=media&amp;token=46925c69-6b43-44fb-80a4-a724b67b769f"/>
    <n v="329"/>
    <s v="false"/>
    <x v="4"/>
    <s v="+919790903597"/>
    <x v="0"/>
    <s v="KULATHUR"/>
    <x v="10"/>
    <s v="yojana"/>
    <x v="1"/>
    <n v="9842682255"/>
    <x v="1"/>
    <s v="இல்லத்தரசி/ Housewife"/>
    <s v="10,000 - 25,000"/>
    <x v="2"/>
    <x v="1"/>
    <x v="2"/>
    <x v="1"/>
    <s v="அதிமுக / AIADMK"/>
    <x v="2"/>
    <x v="1"/>
    <x v="1"/>
    <x v="1"/>
    <x v="2"/>
    <x v="2"/>
    <x v="1"/>
    <x v="2"/>
    <x v="4"/>
    <s v="BC"/>
    <x v="1"/>
    <s v="-"/>
    <s v="-"/>
    <s v="-"/>
    <s v="-"/>
    <s v="0.1.12 (60)"/>
    <x v="1"/>
    <x v="0"/>
    <x v="1"/>
    <n v="1.047034764826176"/>
    <n v="0.97523809523809524"/>
    <n v="0.89824561403508774"/>
    <n v="1"/>
    <n v="1.3479183673469388"/>
    <n v="0.89824561403508774"/>
    <n v="1.3479183673469388"/>
    <n v="78.728112699999997"/>
  </r>
  <r>
    <s v="s3j1fHfPsF7qYUkEDOhP"/>
    <s v="2025-08-08 16:27:45.043574"/>
    <x v="6"/>
    <s v="(10.6975497, 78.7280512)"/>
    <s v="MPXH+78,,Kumara Mangalam Village,622515,Tamil Nadu,India."/>
    <s v="https://firebasestorage.googleapis.com/v0/b/mindbrink-survey-production.appspot.com/o/audioFiles%2FAtznECuQc6klLPsRR6u2%2Fi7rHaGVsQtUuH9WIbNPBcYow6HH3%2F2025-08-08%2016%3A27%3A33.345951.m4a?alt=media&amp;token=f18ada9e-87bb-4d1e-9cac-379c7f9b68dd"/>
    <n v="386"/>
    <s v="false"/>
    <x v="5"/>
    <s v="+917395821468"/>
    <x v="0"/>
    <s v="KULATHUR"/>
    <x v="10"/>
    <s v="vc. kamachi"/>
    <x v="0"/>
    <n v="9976084309"/>
    <x v="3"/>
    <s v="மற்றவை/ Others"/>
    <s v="10,000க்கும் குறைவானது/Less than 10,000"/>
    <x v="2"/>
    <x v="2"/>
    <x v="0"/>
    <x v="5"/>
    <s v="அதிமுக / AIADMK"/>
    <x v="2"/>
    <x v="3"/>
    <x v="0"/>
    <x v="0"/>
    <x v="0"/>
    <x v="1"/>
    <x v="0"/>
    <x v="0"/>
    <x v="0"/>
    <s v="BC"/>
    <x v="2"/>
    <s v="-"/>
    <s v="-"/>
    <s v="-"/>
    <s v="-"/>
    <s v="0.1.12 (60)"/>
    <x v="1"/>
    <x v="0"/>
    <x v="2"/>
    <n v="0.95700934579439256"/>
    <n v="1.0308724832214764"/>
    <n v="0.86292134831460676"/>
    <n v="0.73680082449963535"/>
    <n v="0.14422535211267606"/>
    <n v="0.63580116091653927"/>
    <n v="0.10626535835036995"/>
    <n v="78.728051199999996"/>
  </r>
  <r>
    <s v="zVBEvsUEm2s3VJ4RAAAA"/>
    <s v="2025-08-08 16:35:36.566301"/>
    <x v="6"/>
    <s v="(10.6975351, 78.7278994)"/>
    <s v="MPXH+78,,Kumara Mangalam Village,622515,Tamil Nadu,India."/>
    <s v="https://firebasestorage.googleapis.com/v0/b/mindbrink-survey-production.appspot.com/o/audioFiles%2FAtznECuQc6klLPsRR6u2%2Fio3eMuqyU5eWdOSV7NnjRG3eOnc2%2F2025-08-08%2016%3A35%3A13.407603.m4a?alt=media&amp;token=c901d0fb-7238-4b6c-a0d4-2f776c36342a"/>
    <n v="285"/>
    <s v="false"/>
    <x v="4"/>
    <s v="+919790903597"/>
    <x v="0"/>
    <s v="KULATHUR"/>
    <x v="10"/>
    <s v="anbazhagan"/>
    <x v="0"/>
    <n v="8015338630"/>
    <x v="3"/>
    <s v="மற்றவை/ Others"/>
    <s v="10,000 - 25,000"/>
    <x v="1"/>
    <x v="1"/>
    <x v="1"/>
    <x v="1"/>
    <s v="அதிமுக / AIADMK"/>
    <x v="2"/>
    <x v="1"/>
    <x v="1"/>
    <x v="1"/>
    <x v="1"/>
    <x v="0"/>
    <x v="1"/>
    <x v="0"/>
    <x v="4"/>
    <s v="BC"/>
    <x v="2"/>
    <s v="-"/>
    <s v="-"/>
    <s v="-"/>
    <s v="-"/>
    <s v="0.1.12 (60)"/>
    <x v="1"/>
    <x v="0"/>
    <x v="2"/>
    <n v="0.95700934579439256"/>
    <n v="1.0308724832214764"/>
    <n v="0.86292134831460676"/>
    <n v="1.3119425242027003"/>
    <n v="0.14422535211267606"/>
    <n v="1.1321032118962628"/>
    <n v="0.1892153725047275"/>
    <n v="78.727899399999998"/>
  </r>
  <r>
    <s v="tSARiAzh65ZT6Io2KA8S"/>
    <s v="2025-08-08 16:35:57.267156"/>
    <x v="6"/>
    <s v="(10.6974172, 78.7280396)"/>
    <s v="MPXH+78,,Kumara Mangalam Village,622515,Tamil Nadu,India."/>
    <s v="https://firebasestorage.googleapis.com/v0/b/mindbrink-survey-production.appspot.com/o/audioFiles%2FAtznECuQc6klLPsRR6u2%2Fi7rHaGVsQtUuH9WIbNPBcYow6HH3%2F2025-08-08%2016%3A35%3A43.241701.m4a?alt=media&amp;token=95a7f318-4db0-48cb-be11-e278f2b4b321"/>
    <n v="328"/>
    <s v="false"/>
    <x v="5"/>
    <s v="+917395821468"/>
    <x v="0"/>
    <s v="KULATHUR"/>
    <x v="10"/>
    <s v="Ulakye"/>
    <x v="1"/>
    <n v="8760949358"/>
    <x v="2"/>
    <s v="சொந்த தொழில் / சுயதொழில் செய்பவர்/ Self Employed/Business"/>
    <s v="10,000க்கும் குறைவானது/Less than 10,000"/>
    <x v="0"/>
    <x v="2"/>
    <x v="0"/>
    <x v="5"/>
    <s v="அதிமுக / AIADMK"/>
    <x v="2"/>
    <x v="1"/>
    <x v="0"/>
    <x v="0"/>
    <x v="2"/>
    <x v="1"/>
    <x v="0"/>
    <x v="0"/>
    <x v="0"/>
    <s v="BC"/>
    <x v="2"/>
    <s v="-"/>
    <s v="-"/>
    <s v="-"/>
    <s v="-"/>
    <s v="0.1.12 (60)"/>
    <x v="1"/>
    <x v="0"/>
    <x v="2"/>
    <n v="1.047034764826176"/>
    <n v="0.8797250859106529"/>
    <n v="0.98461538461538467"/>
    <n v="0.73680082449963535"/>
    <n v="0.14422535211267606"/>
    <n v="0.72546542719964102"/>
    <n v="0.10626535835036995"/>
    <n v="78.728039600000002"/>
  </r>
  <r>
    <s v="PlNZJkU4qyTVXbZ954r4"/>
    <s v="2025-08-08 16:45:22.262617"/>
    <x v="6"/>
    <s v="(10.6968566, 78.7279822)"/>
    <s v="Unnamed Road,,Mathur,622515,Tamil Nadu,India."/>
    <s v="https://firebasestorage.googleapis.com/v0/b/mindbrink-survey-production.appspot.com/o/audioFiles%2FAtznECuQc6klLPsRR6u2%2Fi7rHaGVsQtUuH9WIbNPBcYow6HH3%2F2025-08-08%2016%3A45%3A15.005987.m4a?alt=media&amp;token=5fdf4396-2106-4bc6-9e2d-09caae9d880a"/>
    <n v="333"/>
    <s v="false"/>
    <x v="5"/>
    <s v="+917395821468"/>
    <x v="0"/>
    <s v="KULATHUR"/>
    <x v="10"/>
    <s v="Rani"/>
    <x v="1"/>
    <n v="9842631507"/>
    <x v="2"/>
    <s v="கூலி தொழில்/ Daily Wage"/>
    <s v="10,000க்கும் குறைவானது/Less than 10,000"/>
    <x v="2"/>
    <x v="2"/>
    <x v="0"/>
    <x v="0"/>
    <s v="அதிமுக / AIADMK"/>
    <x v="2"/>
    <x v="3"/>
    <x v="1"/>
    <x v="2"/>
    <x v="0"/>
    <x v="1"/>
    <x v="0"/>
    <x v="2"/>
    <x v="1"/>
    <s v="BC"/>
    <x v="2"/>
    <s v="-"/>
    <s v="-"/>
    <s v="-"/>
    <s v="-"/>
    <s v="0.1.12 (60)"/>
    <x v="1"/>
    <x v="0"/>
    <x v="2"/>
    <n v="1.047034764826176"/>
    <n v="0.8797250859106529"/>
    <n v="0.98461538461538467"/>
    <n v="0.73680082449963535"/>
    <n v="0.14422535211267606"/>
    <n v="0.72546542719964102"/>
    <n v="0.10626535835036995"/>
    <n v="78.7279822"/>
  </r>
  <r>
    <s v="9QDr1hn6JZEOWITusdbm"/>
    <s v="2025-08-08 16:47:46.321016"/>
    <x v="6"/>
    <s v="(10.6970984, 78.7283249)"/>
    <s v="MPXH+4PP,,Mandaiyur,622515,Tamil Nadu,India."/>
    <s v="https://firebasestorage.googleapis.com/v0/b/mindbrink-survey-production.appspot.com/o/audioFiles%2FAtznECuQc6klLPsRR6u2%2Fio3eMuqyU5eWdOSV7NnjRG3eOnc2%2F2025-08-08%2016%3A47%3A35.063524.m4a?alt=media&amp;token=1d340cca-6d8d-40d5-840b-b45344afbbd5"/>
    <n v="230"/>
    <s v="false"/>
    <x v="4"/>
    <s v="+919790903597"/>
    <x v="0"/>
    <s v="KULATHUR"/>
    <x v="10"/>
    <s v="suja"/>
    <x v="1"/>
    <n v="7402323701"/>
    <x v="1"/>
    <s v="இல்லத்தரசி/ Housewife"/>
    <s v="10,000 - 25,000"/>
    <x v="0"/>
    <x v="2"/>
    <x v="0"/>
    <x v="0"/>
    <s v="திமுக / DMK"/>
    <x v="0"/>
    <x v="0"/>
    <x v="1"/>
    <x v="1"/>
    <x v="2"/>
    <x v="2"/>
    <x v="0"/>
    <x v="0"/>
    <x v="0"/>
    <s v="BC"/>
    <x v="2"/>
    <s v="-"/>
    <s v="-"/>
    <s v="-"/>
    <s v="-"/>
    <s v="0.1.12 (60)"/>
    <x v="1"/>
    <x v="0"/>
    <x v="2"/>
    <n v="1.047034764826176"/>
    <n v="0.97523809523809524"/>
    <n v="0.89824561403508774"/>
    <n v="0.73680082449963535"/>
    <n v="0.14422535211267606"/>
    <n v="0.66182810902423383"/>
    <n v="0.10626535835036995"/>
    <n v="78.728324900000004"/>
  </r>
  <r>
    <s v="r5Bu2je1XfaRJqsVXJ7m"/>
    <s v="2025-08-08 16:59:31.520596"/>
    <x v="6"/>
    <s v="(10.6979812, 78.7282815)"/>
    <s v="MPXH+78,,Kumara Mangalam Village,622515,Tamil Nadu,India."/>
    <s v="https://firebasestorage.googleapis.com/v0/b/mindbrink-survey-production.appspot.com/o/audioFiles%2FAtznECuQc6klLPsRR6u2%2Fio3eMuqyU5eWdOSV7NnjRG3eOnc2%2F2025-08-08%2016%3A59%3A24.163858.m4a?alt=media&amp;token=94adb0b1-2900-44d8-8059-0d6f7282c442"/>
    <n v="229"/>
    <s v="false"/>
    <x v="4"/>
    <s v="+919790903597"/>
    <x v="0"/>
    <s v="KULATHUR"/>
    <x v="10"/>
    <s v="armukam"/>
    <x v="0"/>
    <n v="9842506863"/>
    <x v="3"/>
    <s v="விவசாயி/ Farmer"/>
    <s v="10,000 - 25,000"/>
    <x v="0"/>
    <x v="0"/>
    <x v="0"/>
    <x v="0"/>
    <s v="திமுக / DMK"/>
    <x v="0"/>
    <x v="0"/>
    <x v="0"/>
    <x v="0"/>
    <x v="0"/>
    <x v="1"/>
    <x v="0"/>
    <x v="0"/>
    <x v="0"/>
    <s v="BC"/>
    <x v="2"/>
    <s v="-"/>
    <s v="-"/>
    <s v="-"/>
    <s v="-"/>
    <s v="0.1.12 (60)"/>
    <x v="1"/>
    <x v="0"/>
    <x v="2"/>
    <n v="0.95700934579439256"/>
    <n v="1.0308724832214764"/>
    <n v="0.86292134831460676"/>
    <n v="0.73680082449963535"/>
    <n v="0.14422535211267606"/>
    <n v="0.63580116091653927"/>
    <n v="0.10626535835036995"/>
    <n v="78.728281499999994"/>
  </r>
  <r>
    <s v="RZwoph5mMhbjmPvBYa0h"/>
    <s v="2025-08-08 16:59:45.267231"/>
    <x v="6"/>
    <s v="(10.6976424, 78.7280539)"/>
    <s v="MPXH+78,,Kumara Mangalam Village,622515,Tamil Nadu,India."/>
    <s v="https://firebasestorage.googleapis.com/v0/b/mindbrink-survey-production.appspot.com/o/audioFiles%2FAtznECuQc6klLPsRR6u2%2Fi7rHaGVsQtUuH9WIbNPBcYow6HH3%2F2025-08-08%2016%3A59%3A38.019543.m4a?alt=media&amp;token=096288e5-b68d-4075-ac89-196192ed453b"/>
    <n v="305"/>
    <s v="false"/>
    <x v="5"/>
    <s v="+917395821468"/>
    <x v="0"/>
    <s v="KULATHUR"/>
    <x v="10"/>
    <s v="Balraj"/>
    <x v="0"/>
    <n v="8270257836"/>
    <x v="2"/>
    <s v="கூலி தொழில்/ Daily Wage"/>
    <s v="10,000க்கும் குறைவானது/Less than 10,000"/>
    <x v="1"/>
    <x v="1"/>
    <x v="1"/>
    <x v="1"/>
    <s v="அதிமுக / AIADMK"/>
    <x v="2"/>
    <x v="2"/>
    <x v="0"/>
    <x v="0"/>
    <x v="1"/>
    <x v="1"/>
    <x v="0"/>
    <x v="0"/>
    <x v="5"/>
    <s v="BC"/>
    <x v="2"/>
    <s v="-"/>
    <s v="-"/>
    <s v="-"/>
    <s v="-"/>
    <s v="0.1.12 (60)"/>
    <x v="1"/>
    <x v="0"/>
    <x v="2"/>
    <n v="0.95700934579439256"/>
    <n v="0.8797250859106529"/>
    <n v="0.79503105590062106"/>
    <n v="1.3119425242027003"/>
    <n v="0.14422535211267606"/>
    <n v="1.043035050297799"/>
    <n v="0.1892153725047275"/>
    <n v="78.728053900000006"/>
  </r>
  <r>
    <s v="Dummy"/>
    <s v="2025-07-30 13:47:12.018718"/>
    <x v="0"/>
    <s v="(10.4596218, 78.7023729)"/>
    <s v="FP52+XV3,,Annavasal,622101,Tamil Nadu,India."/>
    <s v="https://firebasestorage.googleapis.com/v0/b/mindbrink-survey-production.appspot.com/o/audioFiles%2FAtznECuQc6klLPsRR6u2%2Fe5risFoEPidDckOLperfsZqxzae2%2F2025-07-30%2013%3A47%3A06.589839.m4a?alt=media&amp;token=491fc27d-ed7b-4fbf-88ba-a7af8002c801"/>
    <n v="675"/>
    <s v="false"/>
    <x v="1"/>
    <s v="+918508766594"/>
    <x v="0"/>
    <s v="ILLUPUR"/>
    <x v="1"/>
    <s v="raja"/>
    <x v="0"/>
    <n v="8675641312"/>
    <x v="1"/>
    <s v="மாணவர்/ Student"/>
    <s v="10,000 - 25,000"/>
    <x v="0"/>
    <x v="1"/>
    <x v="0"/>
    <x v="0"/>
    <s v="திமுக / DMK"/>
    <x v="0"/>
    <x v="0"/>
    <x v="0"/>
    <x v="0"/>
    <x v="1"/>
    <x v="1"/>
    <x v="1"/>
    <x v="1"/>
    <x v="0"/>
    <s v="BC"/>
    <x v="1"/>
    <s v="they only speaking amkn6them but questions are only read"/>
    <s v="Not Doing It Properly"/>
    <m/>
    <m/>
    <m/>
    <x v="1"/>
    <x v="0"/>
    <x v="1"/>
    <n v="0.95700934579439256"/>
    <n v="0.97523809523809524"/>
    <n v="1.0666666666666667"/>
    <n v="0.73680082449963535"/>
    <n v="1.3479183673469388"/>
    <n v="0.78592087946627776"/>
    <n v="0.99314736441942686"/>
    <n v="78.7023729"/>
  </r>
  <r>
    <s v="Dummy"/>
    <s v="2025-07-30 14:35:10.789469"/>
    <x v="0"/>
    <s v="(10.4623843, 78.6815277)"/>
    <s v="FM6J+JHW,,Pudukkottai,622103,Tamil Nadu,India."/>
    <s v="https://firebasestorage.googleapis.com/v0/b/mindbrink-survey-production.appspot.com/o/audioFiles%2FAtznECuQc6klLPsRR6u2%2F2ukCmICpvKWhqTT6dgmjG6nFGjc2%2F2025-07-30%2014%3A35%3A02.869454.m4a?alt=media&amp;token=66fec1a3-fae7-4769-b641-1ce8faff9d0d"/>
    <n v="269"/>
    <s v="false"/>
    <x v="2"/>
    <s v="+919698565662"/>
    <x v="0"/>
    <s v="ILLUPUR"/>
    <x v="2"/>
    <s v="Jaya"/>
    <x v="1"/>
    <n v="8807414653"/>
    <x v="0"/>
    <s v="இல்லத்தரசி/ Housewife"/>
    <s v="10,000க்கும் குறைவானது/Less than 10,000"/>
    <x v="2"/>
    <x v="1"/>
    <x v="1"/>
    <x v="0"/>
    <s v="திமுக / DMK"/>
    <x v="0"/>
    <x v="0"/>
    <x v="1"/>
    <x v="2"/>
    <x v="2"/>
    <x v="2"/>
    <x v="2"/>
    <x v="0"/>
    <x v="0"/>
    <s v="BC"/>
    <x v="4"/>
    <n v="0"/>
    <s v="Correctly Done"/>
    <m/>
    <m/>
    <m/>
    <x v="1"/>
    <x v="0"/>
    <x v="4"/>
    <n v="1.047034764826176"/>
    <n v="1.0951871657754011"/>
    <n v="1.107027027027027"/>
    <n v="1.3119425242027003"/>
    <n v="0.93090909090909091"/>
    <n v="1.4523558321984489"/>
    <n v="1.2212992225305137"/>
    <n v="78.681527700000004"/>
  </r>
  <r>
    <s v="Dummy"/>
    <s v="2025-07-30 14:42:51.078465"/>
    <x v="0"/>
    <s v="(10.462279, 78.6809876)"/>
    <s v="FM6J+JHW,,Pudukkottai,622103,Tamil Nadu,India."/>
    <s v="https://firebasestorage.googleapis.com/v0/b/mindbrink-survey-production.appspot.com/o/audioFiles%2FAtznECuQc6klLPsRR6u2%2F2ukCmICpvKWhqTT6dgmjG6nFGjc2%2F2025-07-30%2014%3A42%3A42.625814.m4a?alt=media&amp;token=aa21e8ba-da98-4d18-8f39-886502c10bef"/>
    <n v="331"/>
    <s v="false"/>
    <x v="2"/>
    <s v="+919698565662"/>
    <x v="0"/>
    <s v="ILLUPUR"/>
    <x v="2"/>
    <s v="Jesuthas"/>
    <x v="0"/>
    <n v="8973759103"/>
    <x v="2"/>
    <s v="கூலி தொழில்/ Daily Wage"/>
    <s v="10,000க்கும் குறைவானது/Less than 10,000"/>
    <x v="1"/>
    <x v="1"/>
    <x v="0"/>
    <x v="1"/>
    <s v="திமுக / DMK"/>
    <x v="0"/>
    <x v="0"/>
    <x v="1"/>
    <x v="3"/>
    <x v="0"/>
    <x v="0"/>
    <x v="3"/>
    <x v="2"/>
    <x v="1"/>
    <s v="SC"/>
    <x v="4"/>
    <n v="0"/>
    <s v="Correctly Done"/>
    <m/>
    <m/>
    <m/>
    <x v="1"/>
    <x v="0"/>
    <x v="4"/>
    <n v="0.95700934579439256"/>
    <n v="0.8797250859106529"/>
    <n v="0.79503105590062106"/>
    <n v="0.73680082449963535"/>
    <n v="0.93090909090909091"/>
    <n v="0.58577953749039324"/>
    <n v="0.68589458571602413"/>
    <n v="78.680987599999995"/>
  </r>
  <r>
    <s v="Dummy"/>
    <s v="2025-07-30 14:51:49.473078"/>
    <x v="0"/>
    <s v="(10.4623531, 78.6809325)"/>
    <s v="FM6J+JHW,,Pudukkottai,622103,Tamil Nadu,India."/>
    <s v="https://firebasestorage.googleapis.com/v0/b/mindbrink-survey-production.appspot.com/o/audioFiles%2FAtznECuQc6klLPsRR6u2%2F2ukCmICpvKWhqTT6dgmjG6nFGjc2%2F2025-07-30%2014%3A51%3A43.908029.m4a?alt=media&amp;token=483045d4-e721-4bd9-870a-817b0e8046be"/>
    <n v="274"/>
    <s v="false"/>
    <x v="2"/>
    <s v="+919698565662"/>
    <x v="0"/>
    <s v="ILLUPUR"/>
    <x v="2"/>
    <s v="Jayamary"/>
    <x v="0"/>
    <n v="9578493153"/>
    <x v="0"/>
    <s v="கூலி தொழில்/ Daily Wage"/>
    <s v="10,000க்கும் குறைவானது/Less than 10,000"/>
    <x v="0"/>
    <x v="1"/>
    <x v="1"/>
    <x v="0"/>
    <s v="அதிமுக / AIADMK"/>
    <x v="0"/>
    <x v="1"/>
    <x v="0"/>
    <x v="0"/>
    <x v="1"/>
    <x v="2"/>
    <x v="3"/>
    <x v="2"/>
    <x v="1"/>
    <s v="SC"/>
    <x v="4"/>
    <n v="0"/>
    <s v="Correctly Done"/>
    <m/>
    <m/>
    <m/>
    <x v="1"/>
    <x v="0"/>
    <x v="4"/>
    <n v="0.95700934579439256"/>
    <n v="1.0951871657754011"/>
    <n v="1.0835978835978837"/>
    <n v="1.3119425242027003"/>
    <n v="0.93090909090909091"/>
    <n v="1.4216181426281114"/>
    <n v="1.2212992225305137"/>
    <n v="78.680932499999997"/>
  </r>
  <r>
    <s v="Dummy"/>
    <s v="2025-07-30 14:56:26.558863"/>
    <x v="0"/>
    <s v="(10.4621783, 78.6809415)"/>
    <s v="FM6J+JHW,,Pudukkottai,622103,Tamil Nadu,India."/>
    <s v="https://firebasestorage.googleapis.com/v0/b/mindbrink-survey-production.appspot.com/o/audioFiles%2FAtznECuQc6klLPsRR6u2%2F2ukCmICpvKWhqTT6dgmjG6nFGjc2%2F2025-07-30%2014%3A56%3A20.571686.m4a?alt=media&amp;token=09e17480-5dfc-4cff-9135-47f53823b27a"/>
    <n v="233"/>
    <s v="false"/>
    <x v="2"/>
    <s v="+919698565662"/>
    <x v="0"/>
    <s v="ILLUPUR"/>
    <x v="2"/>
    <s v="Arokiya shalini"/>
    <x v="1"/>
    <n v="6384537452"/>
    <x v="1"/>
    <s v="இல்லத்தரசி/ Housewife"/>
    <s v="10,000க்கும் குறைவானது/Less than 10,000"/>
    <x v="2"/>
    <x v="1"/>
    <x v="0"/>
    <x v="2"/>
    <s v="திமுக / DMK"/>
    <x v="0"/>
    <x v="0"/>
    <x v="1"/>
    <x v="1"/>
    <x v="1"/>
    <x v="2"/>
    <x v="3"/>
    <x v="0"/>
    <x v="1"/>
    <s v="SC"/>
    <x v="4"/>
    <s v=""/>
    <s v=""/>
    <m/>
    <m/>
    <m/>
    <x v="1"/>
    <x v="0"/>
    <x v="4"/>
    <n v="1.047034764826176"/>
    <n v="0.97523809523809524"/>
    <n v="0.89824561403508774"/>
    <n v="0.73680082449963535"/>
    <n v="0.93090909090909091"/>
    <n v="0.66182810902423383"/>
    <n v="0.68589458571602413"/>
    <n v="78.680941500000003"/>
  </r>
  <r>
    <s v="Dummy"/>
    <s v="2025-07-30 15:02:09.334115"/>
    <x v="0"/>
    <s v="(10.462594, 78.6806822)"/>
    <s v="FM7J+89V,,Madakoil,622103,Tamil Nadu,India."/>
    <s v="https://firebasestorage.googleapis.com/v0/b/mindbrink-survey-production.appspot.com/o/audioFiles%2FAtznECuQc6klLPsRR6u2%2F2ukCmICpvKWhqTT6dgmjG6nFGjc2%2F2025-07-30%2015%3A02%3A02.380467.m4a?alt=media&amp;token=81f317a8-fb8d-43d3-859d-4d0a1d121306"/>
    <n v="187"/>
    <s v="false"/>
    <x v="2"/>
    <s v="+919698565662"/>
    <x v="0"/>
    <s v="ILLUPUR"/>
    <x v="2"/>
    <s v="sivanthai"/>
    <x v="1"/>
    <n v="9715185244"/>
    <x v="2"/>
    <s v="இல்லத்தரசி/ Housewife"/>
    <s v="10,000க்கும் குறைவானது/Less than 10,000"/>
    <x v="2"/>
    <x v="1"/>
    <x v="0"/>
    <x v="2"/>
    <s v="திமுக / DMK"/>
    <x v="0"/>
    <x v="0"/>
    <x v="1"/>
    <x v="1"/>
    <x v="1"/>
    <x v="0"/>
    <x v="3"/>
    <x v="0"/>
    <x v="2"/>
    <s v="SC"/>
    <x v="4"/>
    <s v=""/>
    <s v=""/>
    <m/>
    <m/>
    <m/>
    <x v="1"/>
    <x v="0"/>
    <x v="4"/>
    <n v="1.047034764826176"/>
    <n v="0.8797250859106529"/>
    <n v="0.98461538461538467"/>
    <n v="0.73680082449963535"/>
    <n v="0.93090909090909091"/>
    <n v="0.72546542719964102"/>
    <n v="0.68589458571602413"/>
    <n v="78.680682200000007"/>
  </r>
  <r>
    <s v="Dummy"/>
    <s v="2025-07-30 15:10:51.958258"/>
    <x v="0"/>
    <s v="(10.4629467, 78.6810732)"/>
    <s v="FM7J+89V,,Madakoil,622103,Tamil Nadu,India."/>
    <s v="https://firebasestorage.googleapis.com/v0/b/mindbrink-survey-production.appspot.com/o/audioFiles%2FAtznECuQc6klLPsRR6u2%2F2ukCmICpvKWhqTT6dgmjG6nFGjc2%2F2025-07-30%2015%3A10%3A39.624126.m4a?alt=media&amp;token=d885f812-189d-4fd3-8103-6594736f083c"/>
    <n v="437"/>
    <s v="false"/>
    <x v="2"/>
    <s v="+919698565662"/>
    <x v="0"/>
    <s v="ILLUPUR"/>
    <x v="2"/>
    <s v="jansi rani"/>
    <x v="1"/>
    <n v="8012952924"/>
    <x v="1"/>
    <s v="இல்லத்தரசி/ Housewife"/>
    <s v="10,000க்கும் குறைவானது/Less than 10,000"/>
    <x v="2"/>
    <x v="1"/>
    <x v="2"/>
    <x v="2"/>
    <s v="திமுக / DMK"/>
    <x v="0"/>
    <x v="0"/>
    <x v="1"/>
    <x v="1"/>
    <x v="1"/>
    <x v="0"/>
    <x v="3"/>
    <x v="0"/>
    <x v="0"/>
    <s v="SC"/>
    <x v="4"/>
    <n v="0"/>
    <s v="Correctly Done"/>
    <m/>
    <m/>
    <m/>
    <x v="1"/>
    <x v="0"/>
    <x v="4"/>
    <n v="1.047034764826176"/>
    <n v="0.97523809523809524"/>
    <n v="0.89824561403508774"/>
    <n v="1"/>
    <n v="0.93090909090909091"/>
    <n v="0.89824561403508774"/>
    <n v="0.93090909090909091"/>
    <n v="78.6810732"/>
  </r>
  <r>
    <s v="Dummy"/>
    <s v="2025-07-30 15:22:50.193952"/>
    <x v="0"/>
    <s v="(10.4623872, 78.6812088)"/>
    <s v="FM6J+JHW,,Pudukkottai,622103,Tamil Nadu,India."/>
    <s v="https://firebasestorage.googleapis.com/v0/b/mindbrink-survey-production.appspot.com/o/audioFiles%2FAtznECuQc6klLPsRR6u2%2F2ukCmICpvKWhqTT6dgmjG6nFGjc2%2F2025-07-30%2015%3A22%3A43.573884.m4a?alt=media&amp;token=4cd0e220-95da-44da-aaa9-c777ef7841dd"/>
    <n v="325"/>
    <s v="false"/>
    <x v="2"/>
    <s v="+919698565662"/>
    <x v="0"/>
    <s v="ILLUPUR"/>
    <x v="2"/>
    <s v="Thangaraj"/>
    <x v="1"/>
    <n v="9894938770"/>
    <x v="0"/>
    <s v="இல்லத்தரசி/ Housewife"/>
    <s v="10,000க்கும் குறைவானது/Less than 10,000"/>
    <x v="2"/>
    <x v="1"/>
    <x v="2"/>
    <x v="3"/>
    <s v="தே.மு.தி.க / DMDK"/>
    <x v="4"/>
    <x v="2"/>
    <x v="1"/>
    <x v="3"/>
    <x v="1"/>
    <x v="0"/>
    <x v="1"/>
    <x v="0"/>
    <x v="1"/>
    <s v="SC"/>
    <x v="4"/>
    <n v="0"/>
    <s v="Correctly Done"/>
    <m/>
    <m/>
    <m/>
    <x v="1"/>
    <x v="0"/>
    <x v="4"/>
    <n v="1.047034764826176"/>
    <n v="1.0951871657754011"/>
    <n v="1.107027027027027"/>
    <n v="1"/>
    <n v="0.93090909090909091"/>
    <n v="1.107027027027027"/>
    <n v="0.93090909090909091"/>
    <n v="78.681208799999993"/>
  </r>
  <r>
    <s v="Dummy"/>
    <s v="2025-07-30 15:30:53.448076"/>
    <x v="0"/>
    <s v="(10.4643837, 78.6819469)"/>
    <s v="FM7J+M94,,முக்கண்ணாமலைப்பட்டி,622103,Tamil Nadu,India."/>
    <s v="https://firebasestorage.googleapis.com/v0/b/mindbrink-survey-production.appspot.com/o/audioFiles%2FAtznECuQc6klLPsRR6u2%2F2ukCmICpvKWhqTT6dgmjG6nFGjc2%2F2025-07-30%2015%3A30%3A45.514206.m4a?alt=media&amp;token=1340b071-b4ac-4d58-b685-73243bf19ea6"/>
    <n v="256"/>
    <s v="false"/>
    <x v="2"/>
    <s v="+919698565662"/>
    <x v="0"/>
    <s v="ILLUPUR"/>
    <x v="2"/>
    <s v="Nanasekaran"/>
    <x v="0"/>
    <n v="8778847664"/>
    <x v="1"/>
    <s v="மாணவர்/ Student"/>
    <s v="10,000க்கும் குறைவானது/Less than 10,000"/>
    <x v="1"/>
    <x v="1"/>
    <x v="3"/>
    <x v="2"/>
    <s v="அதிமுக / AIADMK"/>
    <x v="3"/>
    <x v="1"/>
    <x v="1"/>
    <x v="1"/>
    <x v="1"/>
    <x v="2"/>
    <x v="2"/>
    <x v="0"/>
    <x v="1"/>
    <s v="BC"/>
    <x v="1"/>
    <n v="0"/>
    <s v="Correctly Done"/>
    <m/>
    <m/>
    <m/>
    <x v="1"/>
    <x v="0"/>
    <x v="1"/>
    <n v="0.95700934579439256"/>
    <n v="0.97523809523809524"/>
    <n v="1.0666666666666667"/>
    <n v="1"/>
    <n v="1.3479183673469388"/>
    <n v="1.0666666666666667"/>
    <n v="1.3479183673469388"/>
    <n v="78.6819469"/>
  </r>
  <r>
    <s v="Dummy"/>
    <s v="2025-07-30 15:35:55.650104"/>
    <x v="0"/>
    <s v="(10.455089, 78.6993429)"/>
    <s v="26,,Annavasal,622101,Tamil Nadu,India."/>
    <s v="https://firebasestorage.googleapis.com/v0/b/mindbrink-survey-production.appspot.com/o/audioFiles%2FAtznECuQc6klLPsRR6u2%2Fe5risFoEPidDckOLperfsZqxzae2%2F2025-07-30%2015%3A35%3A50.859266.m4a?alt=media&amp;token=a71b268a-0e42-49f9-b38a-0f72e53777fa"/>
    <n v="287"/>
    <s v="false"/>
    <x v="1"/>
    <s v="+918508766594"/>
    <x v="0"/>
    <s v="ILLUPUR"/>
    <x v="1"/>
    <s v="நிர்மலாதேவி "/>
    <x v="0"/>
    <n v="9865320934"/>
    <x v="0"/>
    <s v="கூலி தொழில்/ Daily Wage"/>
    <s v="10,000 - 25,000"/>
    <x v="1"/>
    <x v="1"/>
    <x v="1"/>
    <x v="2"/>
    <s v="தமிழக வெற்றி கழகம் / TVK"/>
    <x v="3"/>
    <x v="0"/>
    <x v="1"/>
    <x v="3"/>
    <x v="1"/>
    <x v="2"/>
    <x v="3"/>
    <x v="0"/>
    <x v="0"/>
    <s v="SC"/>
    <x v="5"/>
    <n v="0"/>
    <s v="Correctly Done"/>
    <m/>
    <m/>
    <m/>
    <x v="1"/>
    <x v="0"/>
    <x v="5"/>
    <n v="0.95700934579439256"/>
    <n v="1.0951871657754011"/>
    <n v="1.0835978835978837"/>
    <n v="1.3119425242027003"/>
    <n v="0.99902439024390244"/>
    <n v="1.4216181426281114"/>
    <n v="1.3106625802766489"/>
    <n v="78.699342900000005"/>
  </r>
  <r>
    <s v="Dummy"/>
    <s v="2025-07-30 15:48:53.305038"/>
    <x v="0"/>
    <s v="(10.4640632, 78.681902)"/>
    <s v="FM7J+M94,,முக்கண்ணாமலைப்பட்டி,622103,Tamil Nadu,India."/>
    <s v="https://firebasestorage.googleapis.com/v0/b/mindbrink-survey-production.appspot.com/o/audioFiles%2FAtznECuQc6klLPsRR6u2%2F2ukCmICpvKWhqTT6dgmjG6nFGjc2%2F2025-07-30%2015%3A48%3A46.692608.m4a?alt=media&amp;token=be273a24-4ac2-4792-a6cd-a63c7b2cb4f5"/>
    <n v="132"/>
    <s v="false"/>
    <x v="2"/>
    <s v="+919698565662"/>
    <x v="0"/>
    <s v="ILLUPUR"/>
    <x v="2"/>
    <s v="vasantha"/>
    <x v="1"/>
    <n v="6384202418"/>
    <x v="0"/>
    <s v="இல்லத்தரசி/ Housewife"/>
    <s v="10,000க்கும் குறைவானது/Less than 10,000"/>
    <x v="0"/>
    <x v="1"/>
    <x v="0"/>
    <x v="0"/>
    <s v="அதிமுக / AIADMK"/>
    <x v="0"/>
    <x v="2"/>
    <x v="1"/>
    <x v="1"/>
    <x v="1"/>
    <x v="2"/>
    <x v="3"/>
    <x v="2"/>
    <x v="1"/>
    <s v="BC"/>
    <x v="1"/>
    <n v="0"/>
    <s v="Correctly Done"/>
    <m/>
    <m/>
    <m/>
    <x v="1"/>
    <x v="1"/>
    <x v="1"/>
    <n v="1.047034764826176"/>
    <n v="1.0951871657754011"/>
    <n v="1.107027027027027"/>
    <n v="0.73680082449963535"/>
    <n v="1.3479183673469388"/>
    <n v="0.81565842625689366"/>
    <n v="0.99314736441942686"/>
    <n v="78.681901999999994"/>
  </r>
  <r>
    <s v="Dummy"/>
    <s v="2025-07-30 15:53:41.023690"/>
    <x v="0"/>
    <s v="(10.4635473, 78.6822758)"/>
    <s v="Pudukkottai,,Pudukkottai,622103,Tamil Nadu,India."/>
    <s v="https://firebasestorage.googleapis.com/v0/b/mindbrink-survey-production.appspot.com/o/audioFiles%2FAtznECuQc6klLPsRR6u2%2F2ukCmICpvKWhqTT6dgmjG6nFGjc2%2F2025-07-30%2015%3A53%3A33.562064.m4a?alt=media&amp;token=e7d2fc8e-0380-4f09-a4f3-412dc63eeb6d"/>
    <n v="150"/>
    <s v="false"/>
    <x v="2"/>
    <s v="+919698565662"/>
    <x v="0"/>
    <s v="ILLUPUR"/>
    <x v="2"/>
    <s v="palaniyayi"/>
    <x v="1"/>
    <n v="6282907163"/>
    <x v="0"/>
    <s v="விவசாயி/ Farmer"/>
    <s v="10,000க்கும் குறைவானது/Less than 10,000"/>
    <x v="0"/>
    <x v="0"/>
    <x v="2"/>
    <x v="0"/>
    <s v="திமுக / DMK"/>
    <x v="0"/>
    <x v="0"/>
    <x v="1"/>
    <x v="3"/>
    <x v="2"/>
    <x v="0"/>
    <x v="3"/>
    <x v="0"/>
    <x v="1"/>
    <s v="BC"/>
    <x v="1"/>
    <n v="0"/>
    <s v="Correctly Done"/>
    <m/>
    <m/>
    <m/>
    <x v="1"/>
    <x v="1"/>
    <x v="1"/>
    <n v="1.047034764826176"/>
    <n v="1.0951871657754011"/>
    <n v="1.107027027027027"/>
    <n v="1"/>
    <n v="1.3479183673469388"/>
    <n v="1.107027027027027"/>
    <n v="1.3479183673469388"/>
    <n v="78.682275799999999"/>
  </r>
  <r>
    <s v="Dummy"/>
    <s v="2025-07-30 16:00:42.438016"/>
    <x v="0"/>
    <s v="(10.4633553, 78.6822232)"/>
    <s v="FM7J+89V,,Madakoil,622103,Tamil Nadu,India."/>
    <s v="https://firebasestorage.googleapis.com/v0/b/mindbrink-survey-production.appspot.com/o/audioFiles%2FAtznECuQc6klLPsRR6u2%2F2ukCmICpvKWhqTT6dgmjG6nFGjc2%2F2025-07-30%2016%3A00%3A33.724922.m4a?alt=media&amp;token=b7f0dac1-fac1-45f0-bc95-25d9f5b3583d"/>
    <n v="150"/>
    <s v="false"/>
    <x v="2"/>
    <s v="+919698565662"/>
    <x v="0"/>
    <s v="ILLUPUR"/>
    <x v="2"/>
    <s v="Devadharshini"/>
    <x v="1"/>
    <n v="6383637634"/>
    <x v="1"/>
    <s v="இல்லத்தரசி/ Housewife"/>
    <s v="10,000க்கும் குறைவானது/Less than 10,000"/>
    <x v="0"/>
    <x v="1"/>
    <x v="1"/>
    <x v="2"/>
    <s v="தமிழக வெற்றி கழகம் / TVK"/>
    <x v="3"/>
    <x v="0"/>
    <x v="1"/>
    <x v="1"/>
    <x v="1"/>
    <x v="2"/>
    <x v="3"/>
    <x v="0"/>
    <x v="1"/>
    <s v="BC"/>
    <x v="1"/>
    <n v="0"/>
    <s v="Correctly Done"/>
    <m/>
    <m/>
    <m/>
    <x v="1"/>
    <x v="1"/>
    <x v="1"/>
    <n v="1.047034764826176"/>
    <n v="0.97523809523809524"/>
    <n v="0.89824561403508774"/>
    <n v="1.3119425242027003"/>
    <n v="1.3479183673469388"/>
    <n v="1.1784466182311975"/>
    <n v="1.7683914252763255"/>
    <n v="78.682223199999996"/>
  </r>
  <r>
    <s v="Dummy"/>
    <s v="2025-07-30 16:03:36.798733"/>
    <x v="0"/>
    <s v="(10.4633047, 78.6823868)"/>
    <s v="Pudukkottai,,Pudukkottai,622103,Tamil Nadu,India."/>
    <s v="https://firebasestorage.googleapis.com/v0/b/mindbrink-survey-production.appspot.com/o/audioFiles%2FAtznECuQc6klLPsRR6u2%2F2ukCmICpvKWhqTT6dgmjG6nFGjc2%2F2025-07-30%2016%3A03%3A32.261214.m4a?alt=media&amp;token=332ddb4d-fbaa-4034-a5ab-c5cad37c8713"/>
    <n v="128"/>
    <s v="false"/>
    <x v="2"/>
    <s v="+919698565662"/>
    <x v="0"/>
    <s v="ILLUPUR"/>
    <x v="2"/>
    <s v="saravanan"/>
    <x v="0"/>
    <n v="9600466103"/>
    <x v="1"/>
    <s v="பணியாளர்/ Employee"/>
    <s v="10,000 - 25,000"/>
    <x v="0"/>
    <x v="1"/>
    <x v="0"/>
    <x v="2"/>
    <s v="தமிழக வெற்றி கழகம் / TVK"/>
    <x v="3"/>
    <x v="0"/>
    <x v="1"/>
    <x v="3"/>
    <x v="2"/>
    <x v="2"/>
    <x v="3"/>
    <x v="0"/>
    <x v="1"/>
    <s v="BC"/>
    <x v="1"/>
    <n v="0"/>
    <s v="Correctly Done"/>
    <m/>
    <m/>
    <m/>
    <x v="1"/>
    <x v="1"/>
    <x v="1"/>
    <n v="0.95700934579439256"/>
    <n v="0.97523809523809524"/>
    <n v="1.0666666666666667"/>
    <n v="0.73680082449963535"/>
    <n v="1.3479183673469388"/>
    <n v="0.78592087946627776"/>
    <n v="0.99314736441942686"/>
    <n v="78.682386800000003"/>
  </r>
  <r>
    <s v="Dummy"/>
    <s v="2025-07-30 16:07:43.206764"/>
    <x v="0"/>
    <s v="(10.4635513, 78.6818782)"/>
    <s v="FM7J+89V,,Madakoil,622103,Tamil Nadu,India."/>
    <s v="https://firebasestorage.googleapis.com/v0/b/mindbrink-survey-production.appspot.com/o/audioFiles%2FAtznECuQc6klLPsRR6u2%2F2ukCmICpvKWhqTT6dgmjG6nFGjc2%2F2025-07-30%2016%3A07%3A34.233967.m4a?alt=media&amp;token=ad66d765-7f8a-44d5-9ed9-38241ec7fc0f"/>
    <n v="206"/>
    <s v="false"/>
    <x v="2"/>
    <s v="+919698565662"/>
    <x v="0"/>
    <s v="ILLUPUR"/>
    <x v="2"/>
    <s v="kanakavalli"/>
    <x v="1"/>
    <n v="9524915129"/>
    <x v="2"/>
    <s v="இல்லத்தரசி/ Housewife"/>
    <s v="10,000க்கும் குறைவானது/Less than 10,000"/>
    <x v="0"/>
    <x v="0"/>
    <x v="2"/>
    <x v="0"/>
    <s v="திமுக / DMK"/>
    <x v="0"/>
    <x v="0"/>
    <x v="1"/>
    <x v="1"/>
    <x v="2"/>
    <x v="2"/>
    <x v="2"/>
    <x v="0"/>
    <x v="1"/>
    <s v="BC"/>
    <x v="1"/>
    <n v="0"/>
    <s v="Correctly Done"/>
    <m/>
    <m/>
    <m/>
    <x v="1"/>
    <x v="0"/>
    <x v="1"/>
    <n v="1.047034764826176"/>
    <n v="0.8797250859106529"/>
    <n v="0.98461538461538467"/>
    <n v="1"/>
    <n v="1.3479183673469388"/>
    <n v="0.98461538461538467"/>
    <n v="1.3479183673469388"/>
    <n v="78.6818782"/>
  </r>
  <r>
    <s v="Dummy"/>
    <s v="2025-07-30 16:10:10.523756"/>
    <x v="0"/>
    <s v="(10.463292, 78.6818869)"/>
    <s v="FM7J+89V,,Madakoil,622103,Tamil Nadu,India."/>
    <s v="https://firebasestorage.googleapis.com/v0/b/mindbrink-survey-production.appspot.com/o/audioFiles%2FAtznECuQc6klLPsRR6u2%2F2ukCmICpvKWhqTT6dgmjG6nFGjc2%2F2025-07-30%2016%3A10%3A07.338035.m4a?alt=media&amp;token=85b56614-4f8a-4049-8298-c601091ae7df"/>
    <n v="95"/>
    <s v="false"/>
    <x v="2"/>
    <s v="+919698565662"/>
    <x v="0"/>
    <s v="ILLUPUR"/>
    <x v="2"/>
    <s v="mohanraj"/>
    <x v="0"/>
    <n v="9655161276"/>
    <x v="0"/>
    <s v="பணியாளர்/ Employee"/>
    <s v="10,000 - 25,000"/>
    <x v="0"/>
    <x v="1"/>
    <x v="0"/>
    <x v="3"/>
    <s v="திமுக / DMK"/>
    <x v="0"/>
    <x v="0"/>
    <x v="1"/>
    <x v="1"/>
    <x v="2"/>
    <x v="2"/>
    <x v="0"/>
    <x v="0"/>
    <x v="2"/>
    <s v="BC"/>
    <x v="1"/>
    <n v="0"/>
    <s v="Correctly Done"/>
    <m/>
    <m/>
    <m/>
    <x v="1"/>
    <x v="1"/>
    <x v="1"/>
    <n v="0.95700934579439256"/>
    <n v="1.0951871657754011"/>
    <n v="1.0835978835978837"/>
    <n v="0.73680082449963535"/>
    <n v="1.3479183673469388"/>
    <n v="0.79839581406098059"/>
    <n v="0.99314736441942686"/>
    <n v="78.681886899999995"/>
  </r>
  <r>
    <s v="Dummy"/>
    <s v="2025-07-30 16:13:57.322973"/>
    <x v="0"/>
    <s v="(10.4631425, 78.6820704)"/>
    <s v="FM7J+89V,,Madakoil,622103,Tamil Nadu,India."/>
    <s v="https://firebasestorage.googleapis.com/v0/b/mindbrink-survey-production.appspot.com/o/audioFiles%2FAtznECuQc6klLPsRR6u2%2F2ukCmICpvKWhqTT6dgmjG6nFGjc2%2F2025-07-30%2016%3A13%3A53.390893.m4a?alt=media&amp;token=9d693a8c-7157-4c2b-8190-a784d4983c8a"/>
    <n v="96"/>
    <s v="false"/>
    <x v="2"/>
    <s v="+919698565662"/>
    <x v="0"/>
    <s v="ILLUPUR"/>
    <x v="2"/>
    <s v="sinnathambi"/>
    <x v="0"/>
    <n v="9047168533"/>
    <x v="2"/>
    <s v="விவசாயி/ Farmer"/>
    <s v="10,000க்கும் குறைவானது/Less than 10,000"/>
    <x v="0"/>
    <x v="1"/>
    <x v="1"/>
    <x v="1"/>
    <s v="அதிமுக / AIADMK"/>
    <x v="2"/>
    <x v="2"/>
    <x v="1"/>
    <x v="1"/>
    <x v="1"/>
    <x v="0"/>
    <x v="1"/>
    <x v="0"/>
    <x v="1"/>
    <s v="BC"/>
    <x v="1"/>
    <s v=""/>
    <s v=""/>
    <m/>
    <m/>
    <m/>
    <x v="1"/>
    <x v="1"/>
    <x v="1"/>
    <n v="0.95700934579439256"/>
    <n v="0.8797250859106529"/>
    <n v="0.79503105590062106"/>
    <n v="1.3119425242027003"/>
    <n v="1.3479183673469388"/>
    <n v="1.043035050297799"/>
    <n v="1.7683914252763255"/>
    <n v="78.682070400000001"/>
  </r>
  <r>
    <s v="Dummy"/>
    <s v="2025-07-30 16:17:38.864194"/>
    <x v="0"/>
    <s v="(10.463055, 78.68222)"/>
    <s v="FM7J+89V,,Madakoil,622103,Tamil Nadu,India."/>
    <s v="https://firebasestorage.googleapis.com/v0/b/mindbrink-survey-production.appspot.com/o/audioFiles%2FAtznECuQc6klLPsRR6u2%2F2ukCmICpvKWhqTT6dgmjG6nFGjc2%2F2025-07-30%2016%3A17%3A33.611802.m4a?alt=media&amp;token=f23180f2-f009-4666-8167-23490ca4e8fd"/>
    <n v="122"/>
    <s v="false"/>
    <x v="2"/>
    <s v="+919698565662"/>
    <x v="0"/>
    <s v="ILLUPUR"/>
    <x v="2"/>
    <s v="sasikala"/>
    <x v="1"/>
    <n v="9342589213"/>
    <x v="2"/>
    <s v="இல்லத்தரசி/ Housewife"/>
    <s v="10,000க்கும் குறைவானது/Less than 10,000"/>
    <x v="0"/>
    <x v="1"/>
    <x v="0"/>
    <x v="0"/>
    <s v="திமுக / DMK"/>
    <x v="0"/>
    <x v="0"/>
    <x v="1"/>
    <x v="1"/>
    <x v="1"/>
    <x v="2"/>
    <x v="1"/>
    <x v="0"/>
    <x v="2"/>
    <s v="BC"/>
    <x v="1"/>
    <s v=""/>
    <s v=""/>
    <m/>
    <m/>
    <m/>
    <x v="1"/>
    <x v="1"/>
    <x v="1"/>
    <n v="1.047034764826176"/>
    <n v="0.8797250859106529"/>
    <n v="0.98461538461538467"/>
    <n v="0.73680082449963535"/>
    <n v="1.3479183673469388"/>
    <n v="0.72546542719964102"/>
    <n v="0.99314736441942686"/>
    <n v="78.682220000000001"/>
  </r>
  <r>
    <s v="Dummy"/>
    <s v="2025-07-30 16:59:33.384449"/>
    <x v="0"/>
    <s v="(10.4606668, 78.6825397)"/>
    <s v="1/38a,,Vilampatti,622103,Tamil Nadu,India."/>
    <s v="https://firebasestorage.googleapis.com/v0/b/mindbrink-survey-production.appspot.com/o/audioFiles%2FAtznECuQc6klLPsRR6u2%2FfYiv0HvGk4VbFlXYwsKbSZ6fwXI2%2F2025-07-30%2016%3A59%3A27.503120.m4a?alt=media&amp;token=d72a1ab4-be3f-4d48-88b5-39d0044410ac"/>
    <n v="191"/>
    <s v="false"/>
    <x v="3"/>
    <s v="+919443892814"/>
    <x v="0"/>
    <s v="ILLUPUR"/>
    <x v="2"/>
    <s v="Selvaraj"/>
    <x v="0"/>
    <n v="8531952279"/>
    <x v="2"/>
    <s v="விவசாயி/ Farmer"/>
    <s v="10,000க்கும் குறைவானது/Less than 10,000"/>
    <x v="2"/>
    <x v="1"/>
    <x v="1"/>
    <x v="1"/>
    <s v="அதிமுக / AIADMK"/>
    <x v="2"/>
    <x v="2"/>
    <x v="1"/>
    <x v="1"/>
    <x v="0"/>
    <x v="0"/>
    <x v="3"/>
    <x v="0"/>
    <x v="1"/>
    <s v="BC"/>
    <x v="7"/>
    <s v="except 2 questions ntg asked "/>
    <s v="Not Asking All The Questions"/>
    <m/>
    <m/>
    <m/>
    <x v="1"/>
    <x v="0"/>
    <x v="6"/>
    <n v="0.95700934579439256"/>
    <n v="0.8797250859106529"/>
    <n v="0.79503105590062106"/>
    <n v="1.3119425242027003"/>
    <n v="1.2358620689655173"/>
    <n v="1.043035050297799"/>
    <n v="1.6213800023249925"/>
    <n v="78.682539700000007"/>
  </r>
  <r>
    <s v="Dummy"/>
    <s v="2025-07-30 17:02:17.738151"/>
    <x v="0"/>
    <s v="(10.4557827, 78.7050715)"/>
    <s v="FP44+82G,,Annavasal,622101,Tamil Nadu,India."/>
    <s v="https://firebasestorage.googleapis.com/v0/b/mindbrink-survey-production.appspot.com/o/audioFiles%2FAtznECuQc6klLPsRR6u2%2Fe5risFoEPidDckOLperfsZqxzae2%2F2025-07-30%2017%3A02%3A04.621290.m4a?alt=media&amp;token=02a86073-4ea1-48d0-bd37-cb23f7041635"/>
    <n v="402"/>
    <s v="false"/>
    <x v="1"/>
    <s v="+918508766594"/>
    <x v="0"/>
    <s v="ILLUPUR"/>
    <x v="1"/>
    <s v="பரக்கத்துல்லா"/>
    <x v="0"/>
    <n v="6384537092"/>
    <x v="2"/>
    <s v="சொந்த தொழில் / சுயதொழில் செய்பவர்/ Self Employed/Business"/>
    <s v="10,000 - 25,000"/>
    <x v="0"/>
    <x v="1"/>
    <x v="0"/>
    <x v="0"/>
    <s v="அதிமுக / AIADMK"/>
    <x v="0"/>
    <x v="1"/>
    <x v="0"/>
    <x v="0"/>
    <x v="0"/>
    <x v="1"/>
    <x v="3"/>
    <x v="4"/>
    <x v="0"/>
    <s v="Muslim"/>
    <x v="8"/>
    <n v="0"/>
    <s v="Correctly Done"/>
    <m/>
    <m/>
    <m/>
    <x v="1"/>
    <x v="0"/>
    <x v="7"/>
    <n v="0.95700934579439256"/>
    <n v="0.8797250859106529"/>
    <n v="0.79503105590062106"/>
    <n v="0.73680082449963535"/>
    <n v="1.024"/>
    <n v="0.58577953749039324"/>
    <n v="0.75448404428762661"/>
    <n v="78.705071500000003"/>
  </r>
  <r>
    <s v="Dummy"/>
    <s v="2025-07-30 17:03:59.213672"/>
    <x v="0"/>
    <s v="(10.4606733, 78.6824318)"/>
    <s v="1/38a,,Vilampatti,622103,Tamil Nadu,India."/>
    <s v="https://firebasestorage.googleapis.com/v0/b/mindbrink-survey-production.appspot.com/o/audioFiles%2FAtznECuQc6klLPsRR6u2%2FfYiv0HvGk4VbFlXYwsKbSZ6fwXI2%2F2025-07-30%2017%3A03%3A55.136747.m4a?alt=media&amp;token=56dfe266-2871-4e7a-a766-6b028a4f37db"/>
    <n v="96"/>
    <s v="false"/>
    <x v="3"/>
    <s v="+919443892814"/>
    <x v="0"/>
    <s v="ILLUPUR"/>
    <x v="2"/>
    <s v="Rajammal "/>
    <x v="1"/>
    <n v="9688656449"/>
    <x v="2"/>
    <s v="இல்லத்தரசி/ Housewife"/>
    <s v="10,000க்கும் குறைவானது/Less than 10,000"/>
    <x v="0"/>
    <x v="1"/>
    <x v="2"/>
    <x v="0"/>
    <s v="திமுக / DMK"/>
    <x v="0"/>
    <x v="0"/>
    <x v="1"/>
    <x v="1"/>
    <x v="1"/>
    <x v="2"/>
    <x v="1"/>
    <x v="0"/>
    <x v="1"/>
    <s v="BC"/>
    <x v="7"/>
    <s v="except 2 questions ntg asked "/>
    <s v="Not Asking All The Questions"/>
    <m/>
    <m/>
    <m/>
    <x v="1"/>
    <x v="1"/>
    <x v="6"/>
    <n v="1.047034764826176"/>
    <n v="0.8797250859106529"/>
    <n v="0.98461538461538467"/>
    <n v="1"/>
    <n v="1.2358620689655173"/>
    <n v="0.98461538461538467"/>
    <n v="1.2358620689655173"/>
    <n v="78.682431800000003"/>
  </r>
  <r>
    <s v="Dummy"/>
    <s v="2025-07-30 17:12:17.060594"/>
    <x v="0"/>
    <s v="(10.460765, 78.6825617)"/>
    <s v="1/38a,,Vilampatti,622103,Tamil Nadu,India."/>
    <s v="https://firebasestorage.googleapis.com/v0/b/mindbrink-survey-production.appspot.com/o/audioFiles%2FAtznECuQc6klLPsRR6u2%2FfYiv0HvGk4VbFlXYwsKbSZ6fwXI2%2F2025-07-30%2017%3A12%3A12.709054.m4a?alt=media&amp;token=3e45a9ac-0c51-4d21-aa47-470041b765c8"/>
    <n v="150"/>
    <s v="false"/>
    <x v="3"/>
    <s v="+919443892814"/>
    <x v="0"/>
    <s v="ILLUPUR"/>
    <x v="2"/>
    <s v="Dhanalakshmi"/>
    <x v="1"/>
    <n v="9524909610"/>
    <x v="2"/>
    <s v="இல்லத்தரசி/ Housewife"/>
    <s v="10,000க்கும் குறைவானது/Less than 10,000"/>
    <x v="2"/>
    <x v="1"/>
    <x v="4"/>
    <x v="3"/>
    <s v="தே.மு.தி.க / DMDK"/>
    <x v="4"/>
    <x v="3"/>
    <x v="1"/>
    <x v="1"/>
    <x v="1"/>
    <x v="0"/>
    <x v="3"/>
    <x v="0"/>
    <x v="1"/>
    <s v="BC"/>
    <x v="7"/>
    <s v="only starting few questions asked "/>
    <s v="Not Asking All The Questions"/>
    <m/>
    <m/>
    <m/>
    <x v="1"/>
    <x v="1"/>
    <x v="6"/>
    <n v="1.047034764826176"/>
    <n v="0.8797250859106529"/>
    <n v="0.98461538461538467"/>
    <n v="1.4247885123333461"/>
    <n v="1.2358620689655173"/>
    <n v="1.4028686890666793"/>
    <n v="1.7608420786905907"/>
    <n v="78.682561699999994"/>
  </r>
  <r>
    <s v="Dummy"/>
    <s v="2025-07-30 17:22:05.879534"/>
    <x v="0"/>
    <s v="(10.46023, 78.6827133)"/>
    <s v="1/38a,,Vilampatti,622103,Tamil Nadu,India."/>
    <s v="https://firebasestorage.googleapis.com/v0/b/mindbrink-survey-production.appspot.com/o/audioFiles%2FAtznECuQc6klLPsRR6u2%2FfYiv0HvGk4VbFlXYwsKbSZ6fwXI2%2F2025-07-30%2017%3A21%3A42.845498.m4a?alt=media&amp;token=b67b2d09-4590-4ffc-b359-5f47d889ed7f"/>
    <n v="116"/>
    <s v="false"/>
    <x v="3"/>
    <s v="+919443892814"/>
    <x v="0"/>
    <s v="ILLUPUR"/>
    <x v="2"/>
    <s v="Samikannu"/>
    <x v="0"/>
    <n v="9655350702"/>
    <x v="2"/>
    <s v="விவசாயி/ Farmer"/>
    <s v="10,000 - 25,000"/>
    <x v="2"/>
    <x v="2"/>
    <x v="2"/>
    <x v="4"/>
    <s v="திமுக / DMK"/>
    <x v="0"/>
    <x v="0"/>
    <x v="1"/>
    <x v="1"/>
    <x v="1"/>
    <x v="2"/>
    <x v="3"/>
    <x v="0"/>
    <x v="1"/>
    <s v="BC"/>
    <x v="7"/>
    <s v="starting first 3 questions asked only "/>
    <s v="Not Asking All The Questions"/>
    <m/>
    <m/>
    <m/>
    <x v="1"/>
    <x v="1"/>
    <x v="6"/>
    <n v="0.95700934579439256"/>
    <n v="0.8797250859106529"/>
    <n v="0.79503105590062106"/>
    <n v="1"/>
    <n v="1.2358620689655173"/>
    <n v="0.79503105590062106"/>
    <n v="1.2358620689655173"/>
    <n v="78.682713300000003"/>
  </r>
  <r>
    <s v="Dummy"/>
    <s v="2025-07-30 17:34:59.329295"/>
    <x v="0"/>
    <s v="(10.4598067, 78.6825817)"/>
    <s v="1/38a,,Vilampatti,622103,Tamil Nadu,India."/>
    <s v="https://firebasestorage.googleapis.com/v0/b/mindbrink-survey-production.appspot.com/o/audioFiles%2FAtznECuQc6klLPsRR6u2%2FfYiv0HvGk4VbFlXYwsKbSZ6fwXI2%2F2025-07-30%2017%3A34%3A53.880757.m4a?alt=media&amp;token=d8a52737-f4fc-42e4-91b9-7b5b541457a6"/>
    <n v="190"/>
    <s v="false"/>
    <x v="3"/>
    <s v="+919443892814"/>
    <x v="0"/>
    <s v="ILLUPUR"/>
    <x v="2"/>
    <s v="Prathiba"/>
    <x v="1"/>
    <n v="8072379197"/>
    <x v="0"/>
    <s v="இல்லத்தரசி/ Housewife"/>
    <s v="10,000க்கும் குறைவானது/Less than 10,000"/>
    <x v="0"/>
    <x v="2"/>
    <x v="0"/>
    <x v="2"/>
    <s v="அதிமுக / AIADMK"/>
    <x v="3"/>
    <x v="1"/>
    <x v="1"/>
    <x v="3"/>
    <x v="2"/>
    <x v="2"/>
    <x v="1"/>
    <x v="0"/>
    <x v="3"/>
    <s v="BC"/>
    <x v="7"/>
    <s v="correctly done "/>
    <s v="Correctly Done"/>
    <m/>
    <m/>
    <m/>
    <x v="1"/>
    <x v="0"/>
    <x v="6"/>
    <n v="1.047034764826176"/>
    <n v="1.0951871657754011"/>
    <n v="1.107027027027027"/>
    <n v="0.73680082449963535"/>
    <n v="1.2358620689655173"/>
    <n v="0.81565842625689366"/>
    <n v="0.91058419138161839"/>
    <n v="78.6825817"/>
  </r>
  <r>
    <s v="Dummy"/>
    <s v="2025-07-30 17:40:57.453093"/>
    <x v="0"/>
    <s v="(10.456378, 78.7003456)"/>
    <s v="42/43,,Annavasal,622101,Tamil Nadu,India."/>
    <s v="https://firebasestorage.googleapis.com/v0/b/mindbrink-survey-production.appspot.com/o/audioFiles%2FAtznECuQc6klLPsRR6u2%2Fe5risFoEPidDckOLperfsZqxzae2%2F2025-07-30%2017%3A40%3A51.803052.m4a?alt=media&amp;token=aa8b4929-57c7-4954-924b-4701a39da350"/>
    <n v="338"/>
    <s v="false"/>
    <x v="1"/>
    <s v="+918508766594"/>
    <x v="0"/>
    <s v="ILLUPUR"/>
    <x v="1"/>
    <s v="முருகேசன் "/>
    <x v="0"/>
    <s v="No Number"/>
    <x v="0"/>
    <s v="சொந்த தொழில் / சுயதொழில் செய்பவர்/ Self Employed/Business"/>
    <s v="10,000 - 25,000"/>
    <x v="1"/>
    <x v="1"/>
    <x v="2"/>
    <x v="3"/>
    <s v="தே.மு.தி.க / DMDK"/>
    <x v="4"/>
    <x v="1"/>
    <x v="0"/>
    <x v="0"/>
    <x v="2"/>
    <x v="2"/>
    <x v="2"/>
    <x v="3"/>
    <x v="0"/>
    <s v="SC"/>
    <x v="5"/>
    <n v="0"/>
    <s v="Correctly Done"/>
    <m/>
    <m/>
    <m/>
    <x v="1"/>
    <x v="0"/>
    <x v="5"/>
    <n v="0.95700934579439256"/>
    <n v="1.0951871657754011"/>
    <n v="1.0835978835978837"/>
    <n v="1"/>
    <n v="0.99902439024390244"/>
    <n v="1.0835978835978837"/>
    <n v="0.99902439024390244"/>
    <n v="78.700345600000006"/>
  </r>
  <r>
    <s v="Dummy"/>
    <s v="2025-07-30 18:37:58.053124"/>
    <x v="0"/>
    <s v="(10.4566917, 78.6764481)"/>
    <s v="FM4G+MGJ,,Mukknamalpatti,622103,Tamil Nadu,India."/>
    <s v="https://firebasestorage.googleapis.com/v0/b/mindbrink-survey-production.appspot.com/o/audioFiles%2FAtznECuQc6klLPsRR6u2%2FfYiv0HvGk4VbFlXYwsKbSZ6fwXI2%2F2025-07-30%2018%3A37%3A27.096214.m4a?alt=media&amp;token=7f40148c-d3aa-4b4e-ad89-83cdd2f64837"/>
    <n v="264"/>
    <s v="false"/>
    <x v="3"/>
    <s v="+919443892814"/>
    <x v="0"/>
    <s v="ILLUPUR"/>
    <x v="2"/>
    <s v="Jahir usan"/>
    <x v="0"/>
    <n v="7010675442"/>
    <x v="2"/>
    <s v="கூலி தொழில்/ Daily Wage"/>
    <s v="10,000 - 25,000"/>
    <x v="0"/>
    <x v="0"/>
    <x v="0"/>
    <x v="0"/>
    <s v="திமுக / DMK"/>
    <x v="0"/>
    <x v="0"/>
    <x v="0"/>
    <x v="0"/>
    <x v="0"/>
    <x v="1"/>
    <x v="1"/>
    <x v="0"/>
    <x v="2"/>
    <s v="Muslim"/>
    <x v="8"/>
    <s v="didn't ask question in th6middle"/>
    <s v="Not Doing It Properly"/>
    <m/>
    <m/>
    <m/>
    <x v="1"/>
    <x v="0"/>
    <x v="7"/>
    <n v="0.95700934579439256"/>
    <n v="0.8797250859106529"/>
    <n v="0.79503105590062106"/>
    <n v="0.73680082449963535"/>
    <n v="1.024"/>
    <n v="0.58577953749039324"/>
    <n v="0.75448404428762661"/>
    <n v="78.676448100000002"/>
  </r>
  <r>
    <s v="Dummy"/>
    <s v="2025-07-30 19:00:01.187198"/>
    <x v="0"/>
    <s v="(10.45667, 78.6810667)"/>
    <s v="FM4J+G76,,Mukknamalpatti,622103,Tamil Nadu,India."/>
    <s v="https://firebasestorage.googleapis.com/v0/b/mindbrink-survey-production.appspot.com/o/audioFiles%2FAtznECuQc6klLPsRR6u2%2FfYiv0HvGk4VbFlXYwsKbSZ6fwXI2%2F2025-07-30%2018%3A59%3A54.870199.m4a?alt=media&amp;token=38647072-7a82-48f1-b77c-ca5e040a8ff4"/>
    <n v="88"/>
    <s v="false"/>
    <x v="3"/>
    <s v="+919443892814"/>
    <x v="0"/>
    <s v="ILLUPUR"/>
    <x v="2"/>
    <s v="Baruk"/>
    <x v="0"/>
    <n v="9655507498"/>
    <x v="3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0"/>
    <x v="0"/>
    <x v="0"/>
    <x v="1"/>
    <x v="0"/>
    <x v="1"/>
    <x v="0"/>
    <x v="5"/>
    <s v="Muslim"/>
    <x v="8"/>
    <s v="randomly entering first few questions where asked only "/>
    <s v="Not Asking All The Questions"/>
    <m/>
    <m/>
    <m/>
    <x v="1"/>
    <x v="1"/>
    <x v="7"/>
    <n v="0.95700934579439256"/>
    <n v="1.0308724832214764"/>
    <n v="0.86292134831460676"/>
    <n v="0.73680082449963535"/>
    <n v="1.024"/>
    <n v="0.63580116091653927"/>
    <n v="0.75448404428762661"/>
    <n v="78.681066700000002"/>
  </r>
  <r>
    <s v="Dummy"/>
    <s v="2025-07-30 19:17:07.149590"/>
    <x v="0"/>
    <s v="(10.4528494, 78.6991889)"/>
    <s v="6/C,,Annavasal,622101,Tamil Nadu,India."/>
    <s v="https://firebasestorage.googleapis.com/v0/b/mindbrink-survey-production.appspot.com/o/audioFiles%2FAtznECuQc6klLPsRR6u2%2Fe5risFoEPidDckOLperfsZqxzae2%2F2025-07-30%2019%3A16%3A57.193446.m4a?alt=media&amp;token=9b09651c-2903-4bd8-bd4c-a146c3003637"/>
    <n v="319"/>
    <s v="false"/>
    <x v="1"/>
    <s v="+918508766594"/>
    <x v="0"/>
    <s v="ILLUPUR"/>
    <x v="1"/>
    <s v="முத்து"/>
    <x v="0"/>
    <n v="9750219287"/>
    <x v="0"/>
    <s v="கூலி தொழில்/ Daily Wage"/>
    <s v="10,000 - 25,000"/>
    <x v="1"/>
    <x v="1"/>
    <x v="1"/>
    <x v="4"/>
    <s v="அதிமுக / AIADMK"/>
    <x v="2"/>
    <x v="3"/>
    <x v="0"/>
    <x v="0"/>
    <x v="0"/>
    <x v="1"/>
    <x v="2"/>
    <x v="0"/>
    <x v="6"/>
    <s v="SC"/>
    <x v="5"/>
    <n v="0"/>
    <s v="Correctly Done"/>
    <m/>
    <m/>
    <m/>
    <x v="1"/>
    <x v="0"/>
    <x v="5"/>
    <n v="0.95700934579439256"/>
    <n v="1.0951871657754011"/>
    <n v="1.0835978835978837"/>
    <n v="1.3119425242027003"/>
    <n v="0.99902439024390244"/>
    <n v="1.4216181426281114"/>
    <n v="1.3106625802766489"/>
    <n v="78.699188899999996"/>
  </r>
  <r>
    <s v="Dummy"/>
    <s v="2025-07-31 08:55:25.648813"/>
    <x v="1"/>
    <s v="(10.6042751, 78.5462921)"/>
    <s v="JG3W+JG5,,Viralimalai,621316,Tamil Nadu,India."/>
    <s v="https://firebasestorage.googleapis.com/v0/b/mindbrink-survey-production.appspot.com/o/audioFiles%2FAtznECuQc6klLPsRR6u2%2FnV4IA56gMWWp4NfG0H1PGfyqfM92%2F2025-07-31%2008%3A55%3A11.869736.m4a?alt=media&amp;token=5ea62833-20ae-45d9-b719-36ad746d139c"/>
    <n v="597"/>
    <s v="false"/>
    <x v="0"/>
    <s v="+918940041476"/>
    <x v="0"/>
    <s v="VIRALIMALAI"/>
    <x v="4"/>
    <s v="pantiyan"/>
    <x v="0"/>
    <n v="8438382863"/>
    <x v="0"/>
    <s v="கூலி தொழில்/ Daily Wage"/>
    <s v="10,000 - 25,000"/>
    <x v="0"/>
    <x v="0"/>
    <x v="1"/>
    <x v="2"/>
    <s v="அதிமுக / AIADMK"/>
    <x v="3"/>
    <x v="3"/>
    <x v="0"/>
    <x v="0"/>
    <x v="1"/>
    <x v="0"/>
    <x v="0"/>
    <x v="5"/>
    <x v="4"/>
    <s v="OBC"/>
    <x v="0"/>
    <n v="0"/>
    <s v="Correctly Done"/>
    <m/>
    <m/>
    <m/>
    <x v="1"/>
    <x v="0"/>
    <x v="0"/>
    <n v="0.95700934579439256"/>
    <n v="1.0951871657754011"/>
    <n v="1.0835978835978837"/>
    <n v="1.3119425242027003"/>
    <n v="1.0593103448275862"/>
    <n v="1.4216181426281114"/>
    <n v="1.3897542877071363"/>
    <n v="78.546292100000002"/>
  </r>
  <r>
    <s v="Dummy"/>
    <s v="2025-07-31 09:15:03.511263"/>
    <x v="1"/>
    <s v="(10.4554248, 78.7049094)"/>
    <s v="FP44+82G,,Annavasal,622101,Tamil Nadu,India."/>
    <s v="https://firebasestorage.googleapis.com/v0/b/mindbrink-survey-production.appspot.com/o/audioFiles%2FAtznECuQc6klLPsRR6u2%2Fe5risFoEPidDckOLperfsZqxzae2%2F2025-07-31%2009%3A14%3A58.717083.m4a?alt=media&amp;token=4c286675-bb39-467e-a8f8-9630a15d7058"/>
    <n v="164"/>
    <s v="false"/>
    <x v="1"/>
    <s v="+918508766594"/>
    <x v="0"/>
    <s v="ILLUPUR"/>
    <x v="1"/>
    <s v="மதுமிதா"/>
    <x v="0"/>
    <n v="8489816500"/>
    <x v="0"/>
    <s v="மற்றவை/ Others"/>
    <s v="10,000 - 25,000"/>
    <x v="1"/>
    <x v="1"/>
    <x v="2"/>
    <x v="2"/>
    <s v="தமிழக வெற்றி கழகம் / TVK"/>
    <x v="3"/>
    <x v="0"/>
    <x v="1"/>
    <x v="1"/>
    <x v="2"/>
    <x v="2"/>
    <x v="2"/>
    <x v="3"/>
    <x v="0"/>
    <s v="SC"/>
    <x v="5"/>
    <n v="0"/>
    <s v="Correctly Done"/>
    <m/>
    <m/>
    <m/>
    <x v="1"/>
    <x v="1"/>
    <x v="5"/>
    <n v="0.95700934579439256"/>
    <n v="1.0951871657754011"/>
    <n v="1.0835978835978837"/>
    <n v="1"/>
    <n v="0.99902439024390244"/>
    <n v="1.0835978835978837"/>
    <n v="0.99902439024390244"/>
    <n v="78.704909400000005"/>
  </r>
  <r>
    <s v="Dummy"/>
    <s v="2025-07-31 10:32:29.721611"/>
    <x v="1"/>
    <s v="(10.4549145, 78.7050216)"/>
    <s v="FP33+VX7,,Pudukkottai,622101,Tamil Nadu,India."/>
    <s v="https://firebasestorage.googleapis.com/v0/b/mindbrink-survey-production.appspot.com/o/audioFiles%2FAtznECuQc6klLPsRR6u2%2Fe5risFoEPidDckOLperfsZqxzae2%2F2025-07-31%2010%3A32%3A25.334703.m4a?alt=media&amp;token=ff29c24c-2f90-444c-9f38-991c9989b9b4"/>
    <n v="339"/>
    <s v="false"/>
    <x v="1"/>
    <s v="+918508766594"/>
    <x v="0"/>
    <s v="ILLUPUR"/>
    <x v="1"/>
    <s v="ரவி "/>
    <x v="0"/>
    <n v="9159116163"/>
    <x v="2"/>
    <s v="சொந்த தொழில் / சுயதொழில் செய்பவர்/ Self Employed/Business"/>
    <s v="10,000 - 25,000"/>
    <x v="1"/>
    <x v="1"/>
    <x v="1"/>
    <x v="1"/>
    <s v="அதிமுக / AIADMK"/>
    <x v="2"/>
    <x v="1"/>
    <x v="1"/>
    <x v="1"/>
    <x v="0"/>
    <x v="2"/>
    <x v="2"/>
    <x v="2"/>
    <x v="0"/>
    <s v="BC"/>
    <x v="1"/>
    <n v="0"/>
    <s v="Correctly Done"/>
    <m/>
    <m/>
    <m/>
    <x v="1"/>
    <x v="0"/>
    <x v="1"/>
    <n v="0.95700934579439256"/>
    <n v="0.8797250859106529"/>
    <n v="0.79503105590062106"/>
    <n v="1.3119425242027003"/>
    <n v="1.3479183673469388"/>
    <n v="1.043035050297799"/>
    <n v="1.7683914252763255"/>
    <n v="78.705021599999995"/>
  </r>
  <r>
    <s v="Dummy"/>
    <s v="2025-07-31 10:59:55.950993"/>
    <x v="1"/>
    <s v="(10.4557571, 78.7050821)"/>
    <s v="FP44+82G,,Annavasal,622101,Tamil Nadu,India."/>
    <s v="https://firebasestorage.googleapis.com/v0/b/mindbrink-survey-production.appspot.com/o/audioFiles%2FAtznECuQc6klLPsRR6u2%2Fe5risFoEPidDckOLperfsZqxzae2%2F2025-07-31%2010%3A59%3A47.846514.m4a?alt=media&amp;token=6bc1044d-be8b-4a31-aca3-c1da5973f24f"/>
    <n v="279"/>
    <s v="false"/>
    <x v="1"/>
    <s v="+918508766594"/>
    <x v="0"/>
    <s v="ILLUPUR"/>
    <x v="1"/>
    <s v="ஜலாலுதீன்"/>
    <x v="0"/>
    <n v="9952564869"/>
    <x v="2"/>
    <s v="மற்றவை/ Others"/>
    <s v="10,000 - 25,000"/>
    <x v="2"/>
    <x v="1"/>
    <x v="0"/>
    <x v="0"/>
    <s v="அதிமுக / AIADMK"/>
    <x v="0"/>
    <x v="1"/>
    <x v="1"/>
    <x v="2"/>
    <x v="0"/>
    <x v="1"/>
    <x v="1"/>
    <x v="5"/>
    <x v="6"/>
    <s v="Muslim"/>
    <x v="8"/>
    <n v="0"/>
    <s v="Correctly Done"/>
    <m/>
    <m/>
    <m/>
    <x v="1"/>
    <x v="0"/>
    <x v="7"/>
    <n v="0.95700934579439256"/>
    <n v="0.8797250859106529"/>
    <n v="0.79503105590062106"/>
    <n v="0.73680082449963535"/>
    <n v="1.024"/>
    <n v="0.58577953749039324"/>
    <n v="0.75448404428762661"/>
    <n v="78.705082099999998"/>
  </r>
  <r>
    <s v="Dummy"/>
    <s v="2025-07-31 11:07:22.169564"/>
    <x v="1"/>
    <s v="(10.4557511, 78.7050889)"/>
    <s v="FP44+82G,,Annavasal,622101,Tamil Nadu,India."/>
    <s v="https://firebasestorage.googleapis.com/v0/b/mindbrink-survey-production.appspot.com/o/audioFiles%2FAtznECuQc6klLPsRR6u2%2Fe5risFoEPidDckOLperfsZqxzae2%2F2025-07-31%2011%3A07%3A05.848951.m4a?alt=media&amp;token=b9b3d6da-0293-40c7-bc88-b30e83072426"/>
    <n v="306"/>
    <s v="false"/>
    <x v="1"/>
    <s v="+918508766594"/>
    <x v="0"/>
    <s v="ILLUPUR"/>
    <x v="1"/>
    <s v="இளஞ்செல்வி"/>
    <x v="1"/>
    <n v="9842453264"/>
    <x v="3"/>
    <s v="இல்லத்தரசி/ Housewife"/>
    <s v="10,000 - 25,000"/>
    <x v="2"/>
    <x v="1"/>
    <x v="1"/>
    <x v="0"/>
    <s v="அதிமுக / AIADMK"/>
    <x v="0"/>
    <x v="2"/>
    <x v="1"/>
    <x v="1"/>
    <x v="1"/>
    <x v="0"/>
    <x v="1"/>
    <x v="5"/>
    <x v="0"/>
    <s v="SC"/>
    <x v="5"/>
    <n v="0"/>
    <s v="Correctly Done"/>
    <m/>
    <m/>
    <m/>
    <x v="1"/>
    <x v="0"/>
    <x v="5"/>
    <n v="1.047034764826176"/>
    <n v="1.0308724832214764"/>
    <n v="1.28"/>
    <n v="1.3119425242027003"/>
    <n v="0.99902439024390244"/>
    <n v="1.6792864309794564"/>
    <n v="1.3106625802766489"/>
    <n v="78.705088900000007"/>
  </r>
  <r>
    <s v="Dummy"/>
    <s v="2025-07-31 11:15:43.891056"/>
    <x v="1"/>
    <s v="(10.4557524, 78.705083)"/>
    <s v="FP44+82G,,Annavasal,622101,Tamil Nadu,India."/>
    <s v="https://firebasestorage.googleapis.com/v0/b/mindbrink-survey-production.appspot.com/o/audioFiles%2FAtznECuQc6klLPsRR6u2%2Fe5risFoEPidDckOLperfsZqxzae2%2F2025-07-31%2011%3A15%3A36.716163.m4a?alt=media&amp;token=e6cf1396-7f8a-49fe-ac72-9de5aef70767"/>
    <n v="276"/>
    <s v="false"/>
    <x v="1"/>
    <s v="+918508766594"/>
    <x v="0"/>
    <s v="ILLUPUR"/>
    <x v="1"/>
    <s v="முகம்மதுஹபீப்"/>
    <x v="0"/>
    <n v="8056086512"/>
    <x v="1"/>
    <s v="மாணவர்/ Student"/>
    <s v="10,000 - 25,000"/>
    <x v="0"/>
    <x v="0"/>
    <x v="0"/>
    <x v="0"/>
    <s v="திமுக / DMK"/>
    <x v="0"/>
    <x v="0"/>
    <x v="1"/>
    <x v="3"/>
    <x v="2"/>
    <x v="2"/>
    <x v="0"/>
    <x v="3"/>
    <x v="2"/>
    <s v="Muslim"/>
    <x v="8"/>
    <n v="0"/>
    <s v="Correctly Done"/>
    <m/>
    <m/>
    <m/>
    <x v="1"/>
    <x v="0"/>
    <x v="7"/>
    <n v="0.95700934579439256"/>
    <n v="0.97523809523809524"/>
    <n v="1.0666666666666667"/>
    <n v="0.73680082449963535"/>
    <n v="1.024"/>
    <n v="0.78592087946627776"/>
    <n v="0.75448404428762661"/>
    <n v="78.705083000000002"/>
  </r>
  <r>
    <s v="Dummy"/>
    <s v="2025-07-31 11:20:17.537717"/>
    <x v="1"/>
    <s v="(10.4557507, 78.70509)"/>
    <s v="FP44+82G,,Annavasal,622101,Tamil Nadu,India."/>
    <s v="https://firebasestorage.googleapis.com/v0/b/mindbrink-survey-production.appspot.com/o/audioFiles%2FAtznECuQc6klLPsRR6u2%2Fe5risFoEPidDckOLperfsZqxzae2%2F2025-07-31%2011%3A20%3A12.813321.m4a?alt=media&amp;token=f8d757b0-8081-4f03-8cca-76029b85087f"/>
    <n v="226"/>
    <s v="false"/>
    <x v="1"/>
    <s v="+918508766594"/>
    <x v="0"/>
    <s v="ILLUPUR"/>
    <x v="1"/>
    <s v="அப்துல் ரகுமான்"/>
    <x v="0"/>
    <n v="6382108585"/>
    <x v="1"/>
    <s v="மாணவர்/ Student"/>
    <s v="10,000 - 25,000"/>
    <x v="0"/>
    <x v="0"/>
    <x v="0"/>
    <x v="0"/>
    <s v="திமுக / DMK"/>
    <x v="0"/>
    <x v="0"/>
    <x v="0"/>
    <x v="0"/>
    <x v="0"/>
    <x v="2"/>
    <x v="0"/>
    <x v="3"/>
    <x v="2"/>
    <s v="Muslim"/>
    <x v="8"/>
    <n v="0"/>
    <s v="Correctly Done"/>
    <m/>
    <m/>
    <m/>
    <x v="1"/>
    <x v="0"/>
    <x v="7"/>
    <n v="0.95700934579439256"/>
    <n v="0.97523809523809524"/>
    <n v="1.0666666666666667"/>
    <n v="0.73680082449963535"/>
    <n v="1.024"/>
    <n v="0.78592087946627776"/>
    <n v="0.75448404428762661"/>
    <n v="78.705089999999998"/>
  </r>
  <r>
    <s v="Dummy"/>
    <s v="2025-07-31 11:27:42.131622"/>
    <x v="1"/>
    <s v="(10.4127903, 78.6616347)"/>
    <s v="CM76+959,,Kudumiyamalai,622104,Tamil Nadu,India."/>
    <s v="https://firebasestorage.googleapis.com/v0/b/mindbrink-survey-production.appspot.com/o/audioFiles%2FAtznECuQc6klLPsRR6u2%2F2ukCmICpvKWhqTT6dgmjG6nFGjc2%2F2025-07-31%2011%3A27%3A35.729760.m4a?alt=media&amp;token=a96fce76-6836-4274-9d93-bf956af64d13"/>
    <n v="264"/>
    <s v="false"/>
    <x v="2"/>
    <s v="+919698565662"/>
    <x v="0"/>
    <s v="ILLUPUR"/>
    <x v="5"/>
    <s v="Periyasamy"/>
    <x v="0"/>
    <n v="6384503095"/>
    <x v="3"/>
    <s v="விவசாயி/ Farmer"/>
    <s v="10,000க்கும் குறைவானது/Less than 10,000"/>
    <x v="0"/>
    <x v="1"/>
    <x v="0"/>
    <x v="0"/>
    <s v="அதிமுக / AIADMK"/>
    <x v="0"/>
    <x v="3"/>
    <x v="1"/>
    <x v="3"/>
    <x v="2"/>
    <x v="0"/>
    <x v="3"/>
    <x v="0"/>
    <x v="0"/>
    <s v="SC"/>
    <x v="3"/>
    <n v="0"/>
    <s v="Correctly Done"/>
    <m/>
    <m/>
    <m/>
    <x v="1"/>
    <x v="0"/>
    <x v="3"/>
    <n v="0.95700934579439256"/>
    <n v="1.0308724832214764"/>
    <n v="0.86292134831460676"/>
    <n v="0.73680082449963535"/>
    <n v="1.28"/>
    <n v="0.63580116091653927"/>
    <n v="0.94310505535953326"/>
    <n v="78.661634699999993"/>
  </r>
  <r>
    <s v="Dummy"/>
    <s v="2025-07-31 11:33:02.640321"/>
    <x v="1"/>
    <s v="(10.4149832, 78.6611959)"/>
    <s v="CM86+6HH,,Kudumiyamalai,622104,Tamil Nadu,India."/>
    <s v="https://firebasestorage.googleapis.com/v0/b/mindbrink-survey-production.appspot.com/o/audioFiles%2FAtznECuQc6klLPsRR6u2%2F2ukCmICpvKWhqTT6dgmjG6nFGjc2%2F2025-07-31%2011%3A32%3A54.503789.m4a?alt=media&amp;token=2f4e4978-3498-4635-bc18-c270f8f9243b"/>
    <n v="192"/>
    <s v="false"/>
    <x v="2"/>
    <s v="+919698565662"/>
    <x v="0"/>
    <s v="ILLUPUR"/>
    <x v="5"/>
    <s v="R.Sekar"/>
    <x v="0"/>
    <n v="9443488965"/>
    <x v="2"/>
    <s v="பணியாளர்/ Employee"/>
    <s v="10,000 - 25,000"/>
    <x v="0"/>
    <x v="0"/>
    <x v="0"/>
    <x v="0"/>
    <s v="திமுக / DMK"/>
    <x v="0"/>
    <x v="0"/>
    <x v="0"/>
    <x v="0"/>
    <x v="0"/>
    <x v="1"/>
    <x v="1"/>
    <x v="0"/>
    <x v="1"/>
    <s v="OBC"/>
    <x v="14"/>
    <n v="0"/>
    <s v="Not Asking All The Questions"/>
    <m/>
    <m/>
    <m/>
    <x v="1"/>
    <x v="0"/>
    <x v="8"/>
    <n v="0.95700934579439256"/>
    <n v="0.8797250859106529"/>
    <n v="0.79503105590062106"/>
    <n v="0.73680082449963535"/>
    <n v="1.0666666666666667"/>
    <n v="0.58577953749039324"/>
    <n v="0.78592087946627776"/>
    <n v="78.661195899999996"/>
  </r>
  <r>
    <s v="Dummy"/>
    <s v="2025-07-31 11:36:55.847181"/>
    <x v="1"/>
    <s v="(10.4557812, 78.7050551)"/>
    <s v="FP44+82G,,Annavasal,622101,Tamil Nadu,India."/>
    <s v="https://firebasestorage.googleapis.com/v0/b/mindbrink-survey-production.appspot.com/o/audioFiles%2FAtznECuQc6klLPsRR6u2%2Fe5risFoEPidDckOLperfsZqxzae2%2F2025-07-31%2011%3A36%3A50.733421.m4a?alt=media&amp;token=28e7b733-a0be-4425-b095-94888276e84a"/>
    <n v="250"/>
    <s v="false"/>
    <x v="1"/>
    <s v="+918508766594"/>
    <x v="0"/>
    <s v="ILLUPUR"/>
    <x v="1"/>
    <s v="முகம்மது ஆசிக்"/>
    <x v="0"/>
    <n v="8675072373"/>
    <x v="1"/>
    <s v="சொந்த தொழில் / சுயதொழில் செய்பவர்/ Self Employed/Business"/>
    <s v="10,000 - 25,000"/>
    <x v="2"/>
    <x v="0"/>
    <x v="0"/>
    <x v="5"/>
    <s v="திமுக / DMK"/>
    <x v="0"/>
    <x v="0"/>
    <x v="1"/>
    <x v="1"/>
    <x v="2"/>
    <x v="2"/>
    <x v="2"/>
    <x v="5"/>
    <x v="2"/>
    <s v="BC"/>
    <x v="8"/>
    <n v="0"/>
    <s v="Correctly Done"/>
    <m/>
    <m/>
    <m/>
    <x v="1"/>
    <x v="0"/>
    <x v="7"/>
    <n v="0.95700934579439256"/>
    <n v="0.97523809523809524"/>
    <n v="1.0666666666666667"/>
    <n v="0.73680082449963535"/>
    <n v="1.024"/>
    <n v="0.78592087946627776"/>
    <n v="0.75448404428762661"/>
    <n v="78.705055099999996"/>
  </r>
  <r>
    <s v="Dummy"/>
    <s v="2025-07-31 11:41:17.191475"/>
    <x v="1"/>
    <s v="(10.4140805, 78.6613384)"/>
    <s v="CM76+J69,,Kudumiyamalai,622104,Tamil Nadu,India."/>
    <s v="https://firebasestorage.googleapis.com/v0/b/mindbrink-survey-production.appspot.com/o/audioFiles%2FAtznECuQc6klLPsRR6u2%2F2ukCmICpvKWhqTT6dgmjG6nFGjc2%2F2025-07-31%2011%3A41%3A12.355175.m4a?alt=media&amp;token=7a1fae69-7f67-4e86-af15-024b3e35bd3a"/>
    <n v="189"/>
    <s v="false"/>
    <x v="2"/>
    <s v="+919698565662"/>
    <x v="0"/>
    <s v="ILLUPUR"/>
    <x v="5"/>
    <s v="Pubarani"/>
    <x v="1"/>
    <n v="7825018464"/>
    <x v="3"/>
    <s v="இல்லத்தரசி/ Housewife"/>
    <s v="10,000க்கும் குறைவானது/Less than 10,000"/>
    <x v="1"/>
    <x v="2"/>
    <x v="1"/>
    <x v="0"/>
    <s v="அதிமுக / AIADMK"/>
    <x v="0"/>
    <x v="3"/>
    <x v="1"/>
    <x v="1"/>
    <x v="0"/>
    <x v="1"/>
    <x v="3"/>
    <x v="0"/>
    <x v="0"/>
    <s v="BC"/>
    <x v="7"/>
    <n v="0"/>
    <s v="Correctly Done"/>
    <m/>
    <m/>
    <m/>
    <x v="1"/>
    <x v="0"/>
    <x v="6"/>
    <n v="1.047034764826176"/>
    <n v="1.0308724832214764"/>
    <n v="1.28"/>
    <n v="1.3119425242027003"/>
    <n v="1.2358620689655173"/>
    <n v="1.6792864309794564"/>
    <n v="1.6213800023249925"/>
    <n v="78.661338400000005"/>
  </r>
  <r>
    <s v="Dummy"/>
    <s v="2025-07-31 11:41:55.860963"/>
    <x v="1"/>
    <s v="(10.4557562, 78.7050501)"/>
    <s v="FP44+82G,,Annavasal,622101,Tamil Nadu,India."/>
    <s v="https://firebasestorage.googleapis.com/v0/b/mindbrink-survey-production.appspot.com/o/audioFiles%2FAtznECuQc6klLPsRR6u2%2Fe5risFoEPidDckOLperfsZqxzae2%2F2025-07-31%2011%3A41%3A51.449339.m4a?alt=media&amp;token=17c5670f-78d4-49c9-9ec1-59c99209277b"/>
    <n v="246"/>
    <s v="false"/>
    <x v="1"/>
    <s v="+918508766594"/>
    <x v="0"/>
    <s v="ILLUPUR"/>
    <x v="1"/>
    <s v="சீனிவாசன்"/>
    <x v="0"/>
    <n v="9384493452"/>
    <x v="3"/>
    <s v="விவசாயி/ Farmer"/>
    <s v="10,000 - 25,000"/>
    <x v="2"/>
    <x v="0"/>
    <x v="0"/>
    <x v="0"/>
    <s v="இந்திய தேசிய காங்கிரஸ் / INC"/>
    <x v="5"/>
    <x v="1"/>
    <x v="0"/>
    <x v="0"/>
    <x v="1"/>
    <x v="2"/>
    <x v="0"/>
    <x v="5"/>
    <x v="0"/>
    <s v="SC"/>
    <x v="5"/>
    <n v="0"/>
    <s v="Correctly Done"/>
    <m/>
    <m/>
    <m/>
    <x v="1"/>
    <x v="0"/>
    <x v="5"/>
    <n v="0.95700934579439256"/>
    <n v="1.0308724832214764"/>
    <n v="0.86292134831460676"/>
    <n v="0.73680082449963535"/>
    <n v="0.99902439024390244"/>
    <n v="0.63580116091653927"/>
    <n v="0.73608199442695277"/>
    <n v="78.705050099999994"/>
  </r>
  <r>
    <s v="Dummy"/>
    <s v="2025-07-31 11:47:44.795498"/>
    <x v="1"/>
    <s v="(10.4140376, 78.6612648)"/>
    <s v="CM76+J69,,Kudumiyamalai,622104,Tamil Nadu,India."/>
    <s v="https://firebasestorage.googleapis.com/v0/b/mindbrink-survey-production.appspot.com/o/audioFiles%2FAtznECuQc6klLPsRR6u2%2F2ukCmICpvKWhqTT6dgmjG6nFGjc2%2F2025-07-31%2011%3A47%3A41.237147.m4a?alt=media&amp;token=94dde514-3e11-4f88-9fad-6c096ef793a9"/>
    <n v="89"/>
    <s v="false"/>
    <x v="2"/>
    <s v="+919698565662"/>
    <x v="0"/>
    <s v="ILLUPUR"/>
    <x v="5"/>
    <s v="Deivanai"/>
    <x v="1"/>
    <n v="9514560831"/>
    <x v="2"/>
    <s v="இல்லத்தரசி/ Housewife"/>
    <s v="10,000க்கும் குறைவானது/Less than 10,000"/>
    <x v="0"/>
    <x v="0"/>
    <x v="0"/>
    <x v="0"/>
    <s v="திமுக / DMK"/>
    <x v="0"/>
    <x v="0"/>
    <x v="0"/>
    <x v="0"/>
    <x v="0"/>
    <x v="1"/>
    <x v="1"/>
    <x v="0"/>
    <x v="1"/>
    <s v="BC"/>
    <x v="7"/>
    <n v="0"/>
    <s v="Not Asking All The Questions"/>
    <m/>
    <m/>
    <m/>
    <x v="1"/>
    <x v="1"/>
    <x v="6"/>
    <n v="1.047034764826176"/>
    <n v="0.8797250859106529"/>
    <n v="0.98461538461538467"/>
    <n v="0.73680082449963535"/>
    <n v="1.2358620689655173"/>
    <n v="0.72546542719964102"/>
    <n v="0.91058419138161839"/>
    <n v="78.661264799999998"/>
  </r>
  <r>
    <s v="Dummy"/>
    <s v="2025-07-31 11:51:10.734939"/>
    <x v="1"/>
    <s v="(10.413926, 78.6626696)"/>
    <s v="Pudukottai - Manapparai Road,,Kudumiyamalai,622104,Tamil Nadu,India."/>
    <s v="https://firebasestorage.googleapis.com/v0/b/mindbrink-survey-production.appspot.com/o/audioFiles%2FAtznECuQc6klLPsRR6u2%2F2ukCmICpvKWhqTT6dgmjG6nFGjc2%2F2025-07-31%2011%3A51%3A07.084608.m4a?alt=media&amp;token=83b01f36-06ed-41fd-b6eb-d2148c5b1cad"/>
    <n v="112"/>
    <s v="false"/>
    <x v="2"/>
    <s v="+919698565662"/>
    <x v="0"/>
    <s v="ILLUPUR"/>
    <x v="5"/>
    <s v="Kalingasen"/>
    <x v="0"/>
    <n v="9786518127"/>
    <x v="3"/>
    <s v="சொந்த தொழில் / சுயதொழில் செய்பவர்/ Self Employed/Business"/>
    <s v="10,000க்கும் குறைவானது/Less than 10,000"/>
    <x v="2"/>
    <x v="1"/>
    <x v="1"/>
    <x v="1"/>
    <s v="அதிமுக / AIADMK"/>
    <x v="2"/>
    <x v="3"/>
    <x v="0"/>
    <x v="0"/>
    <x v="1"/>
    <x v="0"/>
    <x v="2"/>
    <x v="0"/>
    <x v="1"/>
    <s v="BC"/>
    <x v="7"/>
    <s v="surveyor asking first two questions only "/>
    <s v="Not Asking All The Questions"/>
    <m/>
    <m/>
    <m/>
    <x v="1"/>
    <x v="1"/>
    <x v="6"/>
    <n v="0.95700934579439256"/>
    <n v="1.0308724832214764"/>
    <n v="0.86292134831460676"/>
    <n v="1.3119425242027003"/>
    <n v="1.2358620689655173"/>
    <n v="1.1321032118962628"/>
    <n v="1.6213800023249925"/>
    <n v="78.662669600000001"/>
  </r>
  <r>
    <s v="Dummy"/>
    <s v="2025-07-31 11:58:23.749571"/>
    <x v="1"/>
    <s v="(10.4112259, 78.6638583)"/>
    <s v="CM68+R3J,,Kudumiyamalai,622104,Tamil Nadu,India."/>
    <s v="https://firebasestorage.googleapis.com/v0/b/mindbrink-survey-production.appspot.com/o/audioFiles%2FAtznECuQc6klLPsRR6u2%2F2ukCmICpvKWhqTT6dgmjG6nFGjc2%2F2025-07-31%2011%3A58%3A18.146512.m4a?alt=media&amp;token=def0b0d3-383f-4b02-900c-eeb1701db445"/>
    <n v="225"/>
    <s v="false"/>
    <x v="2"/>
    <s v="+919698565662"/>
    <x v="0"/>
    <s v="ILLUPUR"/>
    <x v="5"/>
    <s v="vasantha"/>
    <x v="1"/>
    <n v="6379686026"/>
    <x v="0"/>
    <s v="இல்லத்தரசி/ Housewife"/>
    <s v="10,000க்கும் குறைவானது/Less than 10,000"/>
    <x v="2"/>
    <x v="1"/>
    <x v="2"/>
    <x v="2"/>
    <s v="திமுக / DMK"/>
    <x v="0"/>
    <x v="0"/>
    <x v="1"/>
    <x v="1"/>
    <x v="2"/>
    <x v="2"/>
    <x v="3"/>
    <x v="0"/>
    <x v="4"/>
    <s v="BC"/>
    <x v="14"/>
    <n v="0"/>
    <s v="Correctly Done"/>
    <m/>
    <m/>
    <m/>
    <x v="1"/>
    <x v="0"/>
    <x v="8"/>
    <n v="1.047034764826176"/>
    <n v="1.0951871657754011"/>
    <n v="1.107027027027027"/>
    <n v="1"/>
    <n v="1.0666666666666667"/>
    <n v="1.107027027027027"/>
    <n v="1.0666666666666667"/>
    <n v="78.663858300000001"/>
  </r>
  <r>
    <s v="Dummy"/>
    <s v="2025-07-31 12:11:28.302699"/>
    <x v="1"/>
    <s v="(10.4126633, 78.6616787)"/>
    <s v="Kudumiyamalai,,Kudumiyamalai,622104,Tamil Nadu,India."/>
    <s v="https://firebasestorage.googleapis.com/v0/b/mindbrink-survey-production.appspot.com/o/audioFiles%2FAtznECuQc6klLPsRR6u2%2F2ukCmICpvKWhqTT6dgmjG6nFGjc2%2F2025-07-31%2012%3A11%3A21.370367.m4a?alt=media&amp;token=db1019b7-3c84-49d9-923b-98e35d77dee0"/>
    <n v="274"/>
    <s v="false"/>
    <x v="2"/>
    <s v="+919698565662"/>
    <x v="0"/>
    <s v="ILLUPUR"/>
    <x v="5"/>
    <s v="6385107834"/>
    <x v="1"/>
    <n v="6385107834"/>
    <x v="2"/>
    <s v="இல்லத்தரசி/ Housewife"/>
    <s v="10,000க்கும் குறைவானது/Less than 10,000"/>
    <x v="2"/>
    <x v="2"/>
    <x v="1"/>
    <x v="2"/>
    <s v="அதிமுக / AIADMK"/>
    <x v="3"/>
    <x v="1"/>
    <x v="1"/>
    <x v="1"/>
    <x v="1"/>
    <x v="0"/>
    <x v="2"/>
    <x v="0"/>
    <x v="1"/>
    <s v="BC"/>
    <x v="7"/>
    <n v="0"/>
    <s v="Not Doing It Properly"/>
    <m/>
    <m/>
    <m/>
    <x v="1"/>
    <x v="0"/>
    <x v="6"/>
    <n v="1.047034764826176"/>
    <n v="0.8797250859106529"/>
    <n v="0.98461538461538467"/>
    <n v="1.3119425242027003"/>
    <n v="1.2358620689655173"/>
    <n v="1.2917587930611203"/>
    <n v="1.6213800023249925"/>
    <n v="78.661678699999996"/>
  </r>
  <r>
    <s v="Dummy"/>
    <s v="2025-07-31 12:26:03.844985"/>
    <x v="1"/>
    <s v="(10.4138537, 78.6639229)"/>
    <s v="CM77+FQ8,,Illupur,622104,Tamil Nadu,India."/>
    <s v="https://firebasestorage.googleapis.com/v0/b/mindbrink-survey-production.appspot.com/o/audioFiles%2FAtznECuQc6klLPsRR6u2%2F2ukCmICpvKWhqTT6dgmjG6nFGjc2%2F2025-07-31%2012%3A25%3A59.298188.m4a?alt=media&amp;token=18327583-6bb7-4347-a3fb-3a10972c9127"/>
    <n v="167"/>
    <s v="false"/>
    <x v="2"/>
    <s v="+919698565662"/>
    <x v="0"/>
    <s v="ILLUPUR"/>
    <x v="5"/>
    <s v="Vellaisamy"/>
    <x v="0"/>
    <n v="9787167694"/>
    <x v="2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0"/>
    <x v="0"/>
    <x v="0"/>
    <x v="1"/>
    <x v="0"/>
    <x v="1"/>
    <x v="0"/>
    <x v="0"/>
    <s v="BC"/>
    <x v="1"/>
    <n v="0"/>
    <s v="Not Asking All The Questions"/>
    <m/>
    <m/>
    <m/>
    <x v="1"/>
    <x v="1"/>
    <x v="1"/>
    <n v="0.95700934579439256"/>
    <n v="0.8797250859106529"/>
    <n v="0.79503105590062106"/>
    <n v="0.73680082449963535"/>
    <n v="1.3479183673469388"/>
    <n v="0.58577953749039324"/>
    <n v="0.99314736441942686"/>
    <n v="78.663922900000003"/>
  </r>
  <r>
    <s v="Dummy"/>
    <s v="2025-07-31 12:30:02.268182"/>
    <x v="1"/>
    <s v="(10.4136401, 78.6638611)"/>
    <s v="-"/>
    <s v="https://firebasestorage.googleapis.com/v0/b/mindbrink-survey-production.appspot.com/o/audioFiles%2FAtznECuQc6klLPsRR6u2%2F2ukCmICpvKWhqTT6dgmjG6nFGjc2%2F2025-07-31%2012%3A29%3A58.585006.m4a?alt=media&amp;token=948c5246-12c2-4dba-8b3f-abf8e40cef51"/>
    <n v="115"/>
    <s v="false"/>
    <x v="2"/>
    <s v="+919698565662"/>
    <x v="0"/>
    <s v="ILLUPUR"/>
    <x v="5"/>
    <s v="Vijay"/>
    <x v="0"/>
    <n v="9360147834"/>
    <x v="1"/>
    <s v="மாணவர்/ Student"/>
    <s v="10,000க்கும் குறைவானது/Less than 10,000"/>
    <x v="1"/>
    <x v="1"/>
    <x v="3"/>
    <x v="2"/>
    <s v="தமிழக வெற்றி கழகம் / TVK"/>
    <x v="3"/>
    <x v="0"/>
    <x v="1"/>
    <x v="1"/>
    <x v="2"/>
    <x v="2"/>
    <x v="3"/>
    <x v="0"/>
    <x v="2"/>
    <s v="BC"/>
    <x v="1"/>
    <n v="0"/>
    <s v="Not Asking All The Questions"/>
    <m/>
    <m/>
    <m/>
    <x v="1"/>
    <x v="1"/>
    <x v="1"/>
    <n v="0.95700934579439256"/>
    <n v="0.97523809523809524"/>
    <n v="1.0666666666666667"/>
    <n v="1"/>
    <n v="1.3479183673469388"/>
    <n v="1.0666666666666667"/>
    <n v="1.3479183673469388"/>
    <n v="78.663861100000005"/>
  </r>
  <r>
    <s v="Dummy"/>
    <s v="2025-07-31 13:01:40.802502"/>
    <x v="1"/>
    <s v="(10.4139133, 78.6610367)"/>
    <s v="CM76+J69,,Kudumiyamalai,622104,Tamil Nadu,India."/>
    <s v="https://firebasestorage.googleapis.com/v0/b/mindbrink-survey-production.appspot.com/o/audioFiles%2FAtznECuQc6klLPsRR6u2%2FfYiv0HvGk4VbFlXYwsKbSZ6fwXI2%2F2025-07-31%2013%3A01%3A36.586293.m4a?alt=media&amp;token=50619f91-5f83-476b-9cb0-b841b3c6727f"/>
    <n v="208"/>
    <s v="false"/>
    <x v="3"/>
    <s v="+919443892814"/>
    <x v="0"/>
    <s v="ILLUPUR"/>
    <x v="5"/>
    <s v="Subramaniyan"/>
    <x v="0"/>
    <n v="7538805131"/>
    <x v="2"/>
    <s v="சொந்த தொழில் / சுயதொழில் செய்பவர்/ Self Employed/Business"/>
    <s v="10,000க்கும் குறைவானது/Less than 10,000"/>
    <x v="1"/>
    <x v="1"/>
    <x v="1"/>
    <x v="2"/>
    <s v="அதிமுக / AIADMK"/>
    <x v="3"/>
    <x v="3"/>
    <x v="1"/>
    <x v="1"/>
    <x v="1"/>
    <x v="2"/>
    <x v="2"/>
    <x v="2"/>
    <x v="2"/>
    <s v="OBC"/>
    <x v="0"/>
    <s v="randomly asking questions "/>
    <s v="Not Asking All The Questions"/>
    <m/>
    <m/>
    <m/>
    <x v="1"/>
    <x v="0"/>
    <x v="0"/>
    <n v="0.95700934579439256"/>
    <n v="0.8797250859106529"/>
    <n v="0.79503105590062106"/>
    <n v="1.3119425242027003"/>
    <n v="1.0593103448275862"/>
    <n v="1.043035050297799"/>
    <n v="1.3897542877071363"/>
    <n v="78.661036699999997"/>
  </r>
  <r>
    <s v="Dummy"/>
    <s v="2025-07-31 13:06:01.478204"/>
    <x v="1"/>
    <s v="(10.41423, 78.6605833)"/>
    <s v="CM76+J69,,Kudumiyamalai,622104,Tamil Nadu,India."/>
    <s v="https://firebasestorage.googleapis.com/v0/b/mindbrink-survey-production.appspot.com/o/audioFiles%2FAtznECuQc6klLPsRR6u2%2FfYiv0HvGk4VbFlXYwsKbSZ6fwXI2%2F2025-07-31%2013%3A05%3A57.499829.m4a?alt=media&amp;token=ddcea48e-2693-418a-893d-507b4eb2b2ea"/>
    <n v="134"/>
    <s v="false"/>
    <x v="3"/>
    <s v="+919443892814"/>
    <x v="0"/>
    <s v="ILLUPUR"/>
    <x v="5"/>
    <s v="Pugothai"/>
    <x v="1"/>
    <n v="9159121208"/>
    <x v="2"/>
    <s v="இல்லத்தரசி/ Housewife"/>
    <s v="10,000க்கும் குறைவானது/Less than 10,000"/>
    <x v="0"/>
    <x v="0"/>
    <x v="0"/>
    <x v="0"/>
    <s v="திமுக / DMK"/>
    <x v="0"/>
    <x v="0"/>
    <x v="0"/>
    <x v="0"/>
    <x v="1"/>
    <x v="2"/>
    <x v="1"/>
    <x v="7"/>
    <x v="0"/>
    <s v="BC"/>
    <x v="7"/>
    <s v="randomly asking questions "/>
    <s v="Not Asking All The Questions"/>
    <m/>
    <m/>
    <m/>
    <x v="1"/>
    <x v="1"/>
    <x v="6"/>
    <n v="1.047034764826176"/>
    <n v="0.8797250859106529"/>
    <n v="0.98461538461538467"/>
    <n v="0.73680082449963535"/>
    <n v="1.2358620689655173"/>
    <n v="0.72546542719964102"/>
    <n v="0.91058419138161839"/>
    <n v="78.660583299999999"/>
  </r>
  <r>
    <s v="Dummy"/>
    <s v="2025-07-31 13:12:31.769164"/>
    <x v="1"/>
    <s v="(10.41394, 78.6605217)"/>
    <s v="CM76+H5X,,Kudumiyamalai,622104,Tamil Nadu,India."/>
    <s v="https://firebasestorage.googleapis.com/v0/b/mindbrink-survey-production.appspot.com/o/audioFiles%2FAtznECuQc6klLPsRR6u2%2FfYiv0HvGk4VbFlXYwsKbSZ6fwXI2%2F2025-07-31%2013%3A12%3A26.567977.m4a?alt=media&amp;token=09a879ea-af78-4078-b68f-942b1756a869"/>
    <n v="218"/>
    <s v="false"/>
    <x v="3"/>
    <s v="+919443892814"/>
    <x v="0"/>
    <s v="ILLUPUR"/>
    <x v="5"/>
    <s v="Mohamed gani"/>
    <x v="0"/>
    <n v="9095597483"/>
    <x v="3"/>
    <s v="கூலி தொழில்/ Daily Wage"/>
    <s v="10,000க்கும் குறைவானது/Less than 10,000"/>
    <x v="2"/>
    <x v="1"/>
    <x v="1"/>
    <x v="1"/>
    <s v="அதிமுக / AIADMK"/>
    <x v="2"/>
    <x v="3"/>
    <x v="0"/>
    <x v="0"/>
    <x v="0"/>
    <x v="1"/>
    <x v="2"/>
    <x v="2"/>
    <x v="0"/>
    <s v="Muslim"/>
    <x v="8"/>
    <n v="0"/>
    <s v="Not Asking All The Questions"/>
    <m/>
    <m/>
    <m/>
    <x v="1"/>
    <x v="0"/>
    <x v="7"/>
    <n v="0.95700934579439256"/>
    <n v="1.0308724832214764"/>
    <n v="0.86292134831460676"/>
    <n v="1.3119425242027003"/>
    <n v="1.024"/>
    <n v="1.1321032118962628"/>
    <n v="1.3434291447835651"/>
    <n v="78.660521700000004"/>
  </r>
  <r>
    <s v="Dummy"/>
    <s v="2025-07-31 13:27:30.326866"/>
    <x v="1"/>
    <s v="(10.4140146, 78.6606271)"/>
    <s v="CM76+J69,,Kudumiyamalai,622104,Tamil Nadu,India."/>
    <s v="https://firebasestorage.googleapis.com/v0/b/mindbrink-survey-production.appspot.com/o/audioFiles%2FAtznECuQc6klLPsRR6u2%2F2ukCmICpvKWhqTT6dgmjG6nFGjc2%2F2025-07-31%2013%3A27%3A22.557292.m4a?alt=media&amp;token=8ff34efe-55cb-4eff-9683-6b391a983c34"/>
    <n v="165"/>
    <s v="false"/>
    <x v="2"/>
    <s v="+919698565662"/>
    <x v="0"/>
    <s v="ILLUPUR"/>
    <x v="5"/>
    <s v="kalarani"/>
    <x v="1"/>
    <n v="9943994298"/>
    <x v="0"/>
    <s v="இல்லத்தரசி/ Housewife"/>
    <s v="10,000க்கும் குறைவானது/Less than 10,000"/>
    <x v="2"/>
    <x v="1"/>
    <x v="1"/>
    <x v="2"/>
    <s v="அதிமுக / AIADMK"/>
    <x v="3"/>
    <x v="1"/>
    <x v="1"/>
    <x v="1"/>
    <x v="2"/>
    <x v="0"/>
    <x v="2"/>
    <x v="2"/>
    <x v="4"/>
    <s v="OBC"/>
    <x v="1"/>
    <n v="0"/>
    <s v="Not Doing It Properly"/>
    <m/>
    <m/>
    <m/>
    <x v="1"/>
    <x v="1"/>
    <x v="1"/>
    <n v="1.047034764826176"/>
    <n v="1.0951871657754011"/>
    <n v="1.107027027027027"/>
    <n v="1.3119425242027003"/>
    <n v="1.3479183673469388"/>
    <n v="1.4523558321984489"/>
    <n v="1.7683914252763255"/>
    <n v="78.660627099999999"/>
  </r>
  <r>
    <s v="Dummy"/>
    <s v="2025-07-31 13:32:37.187502"/>
    <x v="1"/>
    <s v="(10.4143317, 78.6600781)"/>
    <s v="CM76+M3X,,Kudumiyamalai,622104,Tamil Nadu,India."/>
    <s v="https://firebasestorage.googleapis.com/v0/b/mindbrink-survey-production.appspot.com/o/audioFiles%2FAtznECuQc6klLPsRR6u2%2F2ukCmICpvKWhqTT6dgmjG6nFGjc2%2F2025-07-31%2013%3A32%3A30.756815.m4a?alt=media&amp;token=d73aa1a6-861b-4cbf-bfc5-f565eac85c3f"/>
    <n v="204"/>
    <s v="false"/>
    <x v="2"/>
    <s v="+919698565662"/>
    <x v="0"/>
    <s v="ILLUPUR"/>
    <x v="5"/>
    <s v="Raja"/>
    <x v="0"/>
    <n v="9500818526"/>
    <x v="0"/>
    <s v="சொந்த தொழில் / சுயதொழில் செய்பவர்/ Self Employed/Business"/>
    <s v="10,000 - 25,000"/>
    <x v="2"/>
    <x v="1"/>
    <x v="1"/>
    <x v="2"/>
    <s v="அதிமுக / AIADMK"/>
    <x v="3"/>
    <x v="3"/>
    <x v="0"/>
    <x v="0"/>
    <x v="2"/>
    <x v="2"/>
    <x v="1"/>
    <x v="0"/>
    <x v="0"/>
    <s v="Muslim"/>
    <x v="8"/>
    <n v="0"/>
    <s v="Correctly Done"/>
    <m/>
    <m/>
    <m/>
    <x v="1"/>
    <x v="0"/>
    <x v="7"/>
    <n v="0.95700934579439256"/>
    <n v="1.0951871657754011"/>
    <n v="1.0835978835978837"/>
    <n v="1.3119425242027003"/>
    <n v="1.024"/>
    <n v="1.4216181426281114"/>
    <n v="1.3434291447835651"/>
    <n v="78.660078100000007"/>
  </r>
  <r>
    <s v="Dummy"/>
    <s v="2025-07-31 13:38:23.288581"/>
    <x v="1"/>
    <s v="(10.4140553, 78.6600717)"/>
    <s v="CM76+M3X,,Kudumiyamalai,622104,Tamil Nadu,India."/>
    <s v="https://firebasestorage.googleapis.com/v0/b/mindbrink-survey-production.appspot.com/o/audioFiles%2FAtznECuQc6klLPsRR6u2%2FfYiv0HvGk4VbFlXYwsKbSZ6fwXI2%2F2025-07-31%2013%3A38%3A17.665898.m4a?alt=media&amp;token=7a128d86-a244-48bd-9f28-f341ead358e3"/>
    <n v="190"/>
    <s v="false"/>
    <x v="3"/>
    <s v="+919443892814"/>
    <x v="0"/>
    <s v="ILLUPUR"/>
    <x v="5"/>
    <s v="Mohamed Baruk"/>
    <x v="0"/>
    <n v="9865170835"/>
    <x v="2"/>
    <s v="சொந்த தொழில் / சுயதொழில் செய்பவர்/ Self Employed/Business"/>
    <s v="10,000 - 25,000"/>
    <x v="2"/>
    <x v="1"/>
    <x v="1"/>
    <x v="1"/>
    <s v="அதிமுக / AIADMK"/>
    <x v="2"/>
    <x v="1"/>
    <x v="1"/>
    <x v="1"/>
    <x v="2"/>
    <x v="2"/>
    <x v="2"/>
    <x v="2"/>
    <x v="4"/>
    <s v="Muslim"/>
    <x v="8"/>
    <n v="0"/>
    <s v="Not Asking All The Questions"/>
    <m/>
    <m/>
    <m/>
    <x v="1"/>
    <x v="0"/>
    <x v="7"/>
    <n v="0.95700934579439256"/>
    <n v="0.8797250859106529"/>
    <n v="0.79503105590062106"/>
    <n v="1.3119425242027003"/>
    <n v="1.024"/>
    <n v="1.043035050297799"/>
    <n v="1.3434291447835651"/>
    <n v="78.660071700000003"/>
  </r>
  <r>
    <s v="Dummy"/>
    <s v="2025-07-31 13:43:31.399096"/>
    <x v="1"/>
    <s v="(10.4141436, 78.6601838)"/>
    <s v="CM76+M4V,,Kudumiyamalai,622104,Tamil Nadu,India."/>
    <s v="https://firebasestorage.googleapis.com/v0/b/mindbrink-survey-production.appspot.com/o/audioFiles%2FAtznECuQc6klLPsRR6u2%2F2ukCmICpvKWhqTT6dgmjG6nFGjc2%2F2025-07-31%2013%3A43%3A25.089585.m4a?alt=media&amp;token=51ced4da-c3f9-4043-bf94-40b00558b04e"/>
    <n v="198"/>
    <s v="false"/>
    <x v="2"/>
    <s v="+919698565662"/>
    <x v="0"/>
    <s v="ILLUPUR"/>
    <x v="5"/>
    <s v="muthusamy"/>
    <x v="0"/>
    <n v="9843217178"/>
    <x v="3"/>
    <s v="கூலி தொழில்/ Daily Wage"/>
    <s v="10,000 - 25,000"/>
    <x v="2"/>
    <x v="1"/>
    <x v="1"/>
    <x v="0"/>
    <s v="அதிமுக / AIADMK"/>
    <x v="0"/>
    <x v="3"/>
    <x v="1"/>
    <x v="3"/>
    <x v="1"/>
    <x v="2"/>
    <x v="1"/>
    <x v="0"/>
    <x v="7"/>
    <s v="BC"/>
    <x v="1"/>
    <s v="surveyor asking first two questions only "/>
    <s v="Not Doing It Properly"/>
    <m/>
    <m/>
    <m/>
    <x v="1"/>
    <x v="0"/>
    <x v="1"/>
    <n v="0.95700934579439256"/>
    <n v="1.0308724832214764"/>
    <n v="0.86292134831460676"/>
    <n v="1.3119425242027003"/>
    <n v="1.3479183673469388"/>
    <n v="1.1321032118962628"/>
    <n v="1.7683914252763255"/>
    <n v="78.660183799999999"/>
  </r>
  <r>
    <s v="Dummy"/>
    <s v="2025-07-31 13:53:17.159118"/>
    <x v="1"/>
    <s v="(10.4141583, 78.6601416)"/>
    <s v="CM76+M3X,,Kudumiyamalai,622104,Tamil Nadu,India."/>
    <s v="https://firebasestorage.googleapis.com/v0/b/mindbrink-survey-production.appspot.com/o/audioFiles%2FAtznECuQc6klLPsRR6u2%2FfYiv0HvGk4VbFlXYwsKbSZ6fwXI2%2F2025-07-31%2013%3A53%3A08.439590.m4a?alt=media&amp;token=7bdaa253-b94e-447a-9fde-1edda3764110"/>
    <n v="518"/>
    <s v="false"/>
    <x v="3"/>
    <s v="+919443892814"/>
    <x v="0"/>
    <s v="ILLUPUR"/>
    <x v="5"/>
    <s v="maheswari"/>
    <x v="1"/>
    <n v="7639607307"/>
    <x v="2"/>
    <s v="இல்லத்தரசி/ Housewife"/>
    <s v="10,000க்கும் குறைவானது/Less than 10,000"/>
    <x v="2"/>
    <x v="2"/>
    <x v="1"/>
    <x v="2"/>
    <s v="தமிழக வெற்றி கழகம் / TVK"/>
    <x v="3"/>
    <x v="0"/>
    <x v="1"/>
    <x v="3"/>
    <x v="1"/>
    <x v="2"/>
    <x v="1"/>
    <x v="0"/>
    <x v="0"/>
    <s v="BC"/>
    <x v="1"/>
    <n v="0"/>
    <s v="Not Asking All The Questions"/>
    <m/>
    <m/>
    <m/>
    <x v="1"/>
    <x v="0"/>
    <x v="1"/>
    <n v="1.047034764826176"/>
    <n v="0.8797250859106529"/>
    <n v="0.98461538461538467"/>
    <n v="1.3119425242027003"/>
    <n v="1.3479183673469388"/>
    <n v="1.2917587930611203"/>
    <n v="1.7683914252763255"/>
    <n v="78.660141600000003"/>
  </r>
  <r>
    <s v="Dummy"/>
    <s v="2025-07-31 13:54:42.626894"/>
    <x v="1"/>
    <s v="(10.4134503, 78.6602555)"/>
    <s v="CM76+959,,Kudumiyamalai,622104,Tamil Nadu,India."/>
    <s v="https://firebasestorage.googleapis.com/v0/b/mindbrink-survey-production.appspot.com/o/audioFiles%2FAtznECuQc6klLPsRR6u2%2F2ukCmICpvKWhqTT6dgmjG6nFGjc2%2F2025-07-31%2013%3A54%3A32.369181.m4a?alt=media&amp;token=4ed7699b-906d-4c43-89ad-7f4181df1133"/>
    <n v="442"/>
    <s v="false"/>
    <x v="2"/>
    <s v="+919698565662"/>
    <x v="0"/>
    <s v="ILLUPUR"/>
    <x v="5"/>
    <s v="Alagu"/>
    <x v="0"/>
    <n v="9047192600"/>
    <x v="3"/>
    <s v="கூலி தொழில்/ Daily Wage"/>
    <s v="10,000க்கும் குறைவானது/Less than 10,000"/>
    <x v="2"/>
    <x v="1"/>
    <x v="1"/>
    <x v="2"/>
    <s v="அதிமுக / AIADMK"/>
    <x v="3"/>
    <x v="3"/>
    <x v="1"/>
    <x v="3"/>
    <x v="1"/>
    <x v="0"/>
    <x v="1"/>
    <x v="0"/>
    <x v="7"/>
    <s v="BC"/>
    <x v="5"/>
    <n v="0"/>
    <s v="Not Doing It Properly"/>
    <m/>
    <m/>
    <m/>
    <x v="1"/>
    <x v="0"/>
    <x v="5"/>
    <n v="0.95700934579439256"/>
    <n v="1.0308724832214764"/>
    <n v="0.86292134831460676"/>
    <n v="1.3119425242027003"/>
    <n v="0.99902439024390244"/>
    <n v="1.1321032118962628"/>
    <n v="1.3106625802766489"/>
    <n v="78.660255500000005"/>
  </r>
  <r>
    <s v="Dummy"/>
    <s v="2025-07-31 13:57:52.202048"/>
    <x v="1"/>
    <s v="(10.4537158, 78.705429)"/>
    <s v="FP34+C8M,,Pudukkottai,622101,Tamil Nadu,India."/>
    <s v="https://firebasestorage.googleapis.com/v0/b/mindbrink-survey-production.appspot.com/o/audioFiles%2FAtznECuQc6klLPsRR6u2%2Fe5risFoEPidDckOLperfsZqxzae2%2F2025-07-31%2013%3A57%3A38.870295.m4a?alt=media&amp;token=cfd9351a-714c-4a45-bca9-b16160da371b"/>
    <n v="295"/>
    <s v="false"/>
    <x v="1"/>
    <s v="+918508766594"/>
    <x v="0"/>
    <s v="ILLUPUR"/>
    <x v="1"/>
    <s v="கிருஷ்ணமூர்த்தி"/>
    <x v="0"/>
    <n v="9585337037"/>
    <x v="3"/>
    <s v="பணியாளர்/ Employee"/>
    <s v="10,000 - 25,000"/>
    <x v="2"/>
    <x v="0"/>
    <x v="1"/>
    <x v="1"/>
    <s v="அதிமுக / AIADMK"/>
    <x v="2"/>
    <x v="1"/>
    <x v="0"/>
    <x v="0"/>
    <x v="0"/>
    <x v="1"/>
    <x v="0"/>
    <x v="2"/>
    <x v="4"/>
    <s v="BC"/>
    <x v="1"/>
    <n v="0"/>
    <s v="Correctly Done"/>
    <m/>
    <m/>
    <m/>
    <x v="1"/>
    <x v="0"/>
    <x v="1"/>
    <n v="0.95700934579439256"/>
    <n v="1.0308724832214764"/>
    <n v="0.86292134831460676"/>
    <n v="1.3119425242027003"/>
    <n v="1.3479183673469388"/>
    <n v="1.1321032118962628"/>
    <n v="1.7683914252763255"/>
    <n v="78.705428999999995"/>
  </r>
  <r>
    <s v="Dummy"/>
    <s v="2025-07-31 14:03:27.419846"/>
    <x v="1"/>
    <s v="(10.4134936, 78.6602517)"/>
    <s v="CM76+959,,Kudumiyamalai,622104,Tamil Nadu,India."/>
    <s v="https://firebasestorage.googleapis.com/v0/b/mindbrink-survey-production.appspot.com/o/audioFiles%2FAtznECuQc6klLPsRR6u2%2F2ukCmICpvKWhqTT6dgmjG6nFGjc2%2F2025-07-31%2014%3A03%3A14.473704.m4a?alt=media&amp;token=3e86c421-2801-448e-b3cb-ee32d8372d43"/>
    <n v="331"/>
    <s v="false"/>
    <x v="2"/>
    <s v="+919698565662"/>
    <x v="0"/>
    <s v="ILLUPUR"/>
    <x v="5"/>
    <s v="Gomathi"/>
    <x v="1"/>
    <n v="9843244714"/>
    <x v="0"/>
    <s v="இல்லத்தரசி/ Housewife"/>
    <s v="10,000க்கும் குறைவானது/Less than 10,000"/>
    <x v="0"/>
    <x v="1"/>
    <x v="1"/>
    <x v="1"/>
    <s v="அதிமுக / AIADMK"/>
    <x v="2"/>
    <x v="3"/>
    <x v="1"/>
    <x v="1"/>
    <x v="1"/>
    <x v="2"/>
    <x v="2"/>
    <x v="0"/>
    <x v="0"/>
    <s v="BC"/>
    <x v="7"/>
    <n v="0"/>
    <s v="Not Asking All The Questions"/>
    <m/>
    <m/>
    <m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660251700000003"/>
  </r>
  <r>
    <s v="Dummy"/>
    <s v="2025-07-31 14:05:41.911256"/>
    <x v="1"/>
    <s v="(10.4130633, 78.65995)"/>
    <s v="Kudumiyamalai,,Kudumiyamalai,622104,Tamil Nadu,India."/>
    <s v="https://firebasestorage.googleapis.com/v0/b/mindbrink-survey-production.appspot.com/o/audioFiles%2FAtznECuQc6klLPsRR6u2%2FfYiv0HvGk4VbFlXYwsKbSZ6fwXI2%2F2025-07-31%2014%3A05%3A32.422996.m4a?alt=media&amp;token=f21f4e67-a634-4f28-a10a-3c762967d67b"/>
    <n v="606"/>
    <s v="false"/>
    <x v="3"/>
    <s v="+919443892814"/>
    <x v="0"/>
    <s v="ILLUPUR"/>
    <x v="5"/>
    <s v="ramesabev"/>
    <x v="1"/>
    <n v="9080958818"/>
    <x v="2"/>
    <s v="இல்லத்தரசி/ Housewife"/>
    <s v="10,000க்கும் குறைவானது/Less than 10,000"/>
    <x v="2"/>
    <x v="1"/>
    <x v="0"/>
    <x v="0"/>
    <s v="திமுக / DMK"/>
    <x v="0"/>
    <x v="0"/>
    <x v="0"/>
    <x v="0"/>
    <x v="0"/>
    <x v="0"/>
    <x v="1"/>
    <x v="7"/>
    <x v="0"/>
    <s v="Muslim"/>
    <x v="8"/>
    <n v="0"/>
    <s v="Not Doing It Properly"/>
    <m/>
    <m/>
    <m/>
    <x v="1"/>
    <x v="0"/>
    <x v="7"/>
    <n v="1.047034764826176"/>
    <n v="0.8797250859106529"/>
    <n v="0.98461538461538467"/>
    <n v="0.73680082449963535"/>
    <n v="1.024"/>
    <n v="0.72546542719964102"/>
    <n v="0.75448404428762661"/>
    <n v="78.659949999999995"/>
  </r>
  <r>
    <s v="Dummy"/>
    <s v="2025-07-31 14:09:57.758715"/>
    <x v="1"/>
    <s v="(10.4134486, 78.6602705)"/>
    <s v="CM76+959,,Kudumiyamalai,622104,Tamil Nadu,India."/>
    <s v="https://firebasestorage.googleapis.com/v0/b/mindbrink-survey-production.appspot.com/o/audioFiles%2FAtznECuQc6klLPsRR6u2%2F2ukCmICpvKWhqTT6dgmjG6nFGjc2%2F2025-07-31%2014%3A09%3A22.888017.m4a?alt=media&amp;token=3e63971b-8107-4cc1-9de6-b99682fb30ea"/>
    <n v="168"/>
    <s v="false"/>
    <x v="2"/>
    <s v="+919698565662"/>
    <x v="0"/>
    <s v="ILLUPUR"/>
    <x v="5"/>
    <s v="sumathi"/>
    <x v="1"/>
    <n v="8098875742"/>
    <x v="1"/>
    <s v="இல்லத்தரசி/ Housewife"/>
    <s v="10,000க்கும் குறைவானது/Less than 10,000"/>
    <x v="0"/>
    <x v="2"/>
    <x v="2"/>
    <x v="1"/>
    <s v="அதிமுக / AIADMK"/>
    <x v="2"/>
    <x v="3"/>
    <x v="1"/>
    <x v="1"/>
    <x v="1"/>
    <x v="0"/>
    <x v="2"/>
    <x v="0"/>
    <x v="2"/>
    <s v="BC"/>
    <x v="7"/>
    <n v="0"/>
    <s v="Correctly Done"/>
    <m/>
    <m/>
    <m/>
    <x v="1"/>
    <x v="1"/>
    <x v="6"/>
    <n v="1.047034764826176"/>
    <n v="0.97523809523809524"/>
    <n v="0.89824561403508774"/>
    <n v="1"/>
    <n v="1.2358620689655173"/>
    <n v="0.89824561403508774"/>
    <n v="1.2358620689655173"/>
    <n v="78.660270499999996"/>
  </r>
  <r>
    <s v="Dummy"/>
    <s v="2025-07-31 14:13:58.787316"/>
    <x v="1"/>
    <s v="(10.4135817, 78.660052)"/>
    <s v="CM76+959,,Kudumiyamalai,622104,Tamil Nadu,India."/>
    <s v="https://firebasestorage.googleapis.com/v0/b/mindbrink-survey-production.appspot.com/o/audioFiles%2FAtznECuQc6klLPsRR6u2%2F2ukCmICpvKWhqTT6dgmjG6nFGjc2%2F2025-07-31%2014%3A13%3A50.308400.m4a?alt=media&amp;token=0b29977a-145a-4cf4-842c-e93e9cf46636"/>
    <n v="130"/>
    <s v="false"/>
    <x v="2"/>
    <s v="+919698565662"/>
    <x v="0"/>
    <s v="ILLUPUR"/>
    <x v="5"/>
    <s v="Kala"/>
    <x v="1"/>
    <n v="9344034698"/>
    <x v="0"/>
    <s v="இல்லத்தரசி/ Housewife"/>
    <s v="10,000க்கும் குறைவானது/Less than 10,000"/>
    <x v="2"/>
    <x v="1"/>
    <x v="0"/>
    <x v="2"/>
    <s v="அதிமுக / AIADMK"/>
    <x v="3"/>
    <x v="3"/>
    <x v="1"/>
    <x v="3"/>
    <x v="2"/>
    <x v="2"/>
    <x v="1"/>
    <x v="0"/>
    <x v="4"/>
    <s v="SC"/>
    <x v="5"/>
    <n v="0"/>
    <s v="Correctly Done"/>
    <m/>
    <m/>
    <m/>
    <x v="1"/>
    <x v="1"/>
    <x v="5"/>
    <n v="1.047034764826176"/>
    <n v="1.0951871657754011"/>
    <n v="1.107027027027027"/>
    <n v="0.73680082449963535"/>
    <n v="0.99902439024390244"/>
    <n v="0.81565842625689366"/>
    <n v="0.73608199442695277"/>
    <n v="78.660051999999993"/>
  </r>
  <r>
    <s v="Dummy"/>
    <s v="2025-07-31 14:15:40.343932"/>
    <x v="1"/>
    <s v="(10.4523936, 78.7056429)"/>
    <s v="119/G,,Annavasal,622101,Tamil Nadu,India."/>
    <s v="https://firebasestorage.googleapis.com/v0/b/mindbrink-survey-production.appspot.com/o/audioFiles%2FAtznECuQc6klLPsRR6u2%2Fe5risFoEPidDckOLperfsZqxzae2%2F2025-07-31%2014%3A15%3A26.883462.m4a?alt=media&amp;token=5bf99e25-6fe2-44d7-ad59-66b8e98c0f22"/>
    <n v="307"/>
    <s v="false"/>
    <x v="1"/>
    <s v="+918508766594"/>
    <x v="0"/>
    <s v="ILLUPUR"/>
    <x v="1"/>
    <s v="லெட்சுமணன்"/>
    <x v="0"/>
    <n v="9659007061"/>
    <x v="1"/>
    <s v="பணியாளர்/ Employee"/>
    <s v="10,000 - 25,000"/>
    <x v="2"/>
    <x v="2"/>
    <x v="2"/>
    <x v="0"/>
    <s v="அதிமுக / AIADMK"/>
    <x v="0"/>
    <x v="3"/>
    <x v="0"/>
    <x v="0"/>
    <x v="0"/>
    <x v="1"/>
    <x v="0"/>
    <x v="0"/>
    <x v="0"/>
    <s v="BC"/>
    <x v="1"/>
    <n v="0"/>
    <s v="Correctly Done"/>
    <m/>
    <m/>
    <m/>
    <x v="1"/>
    <x v="0"/>
    <x v="1"/>
    <n v="0.95700934579439256"/>
    <n v="0.97523809523809524"/>
    <n v="1.0666666666666667"/>
    <n v="1"/>
    <n v="1.3479183673469388"/>
    <n v="1.0666666666666667"/>
    <n v="1.3479183673469388"/>
    <n v="78.705642900000001"/>
  </r>
  <r>
    <s v="Dummy"/>
    <s v="2025-07-31 14:23:09.915573"/>
    <x v="1"/>
    <s v="(10.4527125, 78.7041921)"/>
    <s v="FP23+XVW,,Tachchampatti,622101,Tamil Nadu,India."/>
    <s v="https://firebasestorage.googleapis.com/v0/b/mindbrink-survey-production.appspot.com/o/audioFiles%2FAtznECuQc6klLPsRR6u2%2Fe5risFoEPidDckOLperfsZqxzae2%2F2025-07-31%2014%3A23%3A04.158849.m4a?alt=media&amp;token=42893d61-38cf-412d-94a7-25b29af69c5b"/>
    <n v="244"/>
    <s v="false"/>
    <x v="1"/>
    <s v="+918508766594"/>
    <x v="0"/>
    <s v="ILLUPUR"/>
    <x v="1"/>
    <s v="அலி"/>
    <x v="0"/>
    <n v="8760919085"/>
    <x v="3"/>
    <s v="கூலி தொழில்/ Daily Wage"/>
    <s v="10,000 - 25,000"/>
    <x v="0"/>
    <x v="1"/>
    <x v="2"/>
    <x v="0"/>
    <s v="திமுக / DMK"/>
    <x v="0"/>
    <x v="0"/>
    <x v="0"/>
    <x v="0"/>
    <x v="0"/>
    <x v="1"/>
    <x v="1"/>
    <x v="3"/>
    <x v="1"/>
    <s v="Muslim"/>
    <x v="8"/>
    <n v="0"/>
    <s v="Correctly Done"/>
    <m/>
    <m/>
    <m/>
    <x v="1"/>
    <x v="0"/>
    <x v="7"/>
    <n v="0.95700934579439256"/>
    <n v="1.0308724832214764"/>
    <n v="0.86292134831460676"/>
    <n v="1"/>
    <n v="1.024"/>
    <n v="0.86292134831460676"/>
    <n v="1.024"/>
    <n v="78.7041921"/>
  </r>
  <r>
    <s v="Dummy"/>
    <s v="2025-07-31 14:31:09.919663"/>
    <x v="1"/>
    <s v="(10.4526929, 78.7042059)"/>
    <s v="FP23+XVW,,Tachchampatti,622101,Tamil Nadu,India."/>
    <s v="https://firebasestorage.googleapis.com/v0/b/mindbrink-survey-production.appspot.com/o/audioFiles%2FAtznECuQc6klLPsRR6u2%2Fe5risFoEPidDckOLperfsZqxzae2%2F2025-07-31%2014%3A31%3A04.709920.m4a?alt=media&amp;token=6bf15d67-3346-487b-a843-35b2c116169d"/>
    <n v="150"/>
    <s v="false"/>
    <x v="1"/>
    <s v="+918508766594"/>
    <x v="0"/>
    <s v="ILLUPUR"/>
    <x v="1"/>
    <s v="அலிமாபீவி"/>
    <x v="1"/>
    <n v="8760919085"/>
    <x v="3"/>
    <s v="இல்லத்தரசி/ Housewife"/>
    <s v="10,000 - 25,000"/>
    <x v="0"/>
    <x v="1"/>
    <x v="2"/>
    <x v="0"/>
    <s v="திமுக / DMK"/>
    <x v="0"/>
    <x v="0"/>
    <x v="0"/>
    <x v="0"/>
    <x v="0"/>
    <x v="1"/>
    <x v="1"/>
    <x v="3"/>
    <x v="1"/>
    <s v="Muslim"/>
    <x v="8"/>
    <n v="0"/>
    <s v="Correctly Done"/>
    <m/>
    <m/>
    <m/>
    <x v="1"/>
    <x v="1"/>
    <x v="7"/>
    <n v="1.047034764826176"/>
    <n v="1.0308724832214764"/>
    <n v="1.28"/>
    <n v="1"/>
    <n v="1.024"/>
    <n v="1.28"/>
    <n v="1.024"/>
    <n v="78.704205900000005"/>
  </r>
  <r>
    <s v="Dummy"/>
    <s v="2025-07-31 14:37:09.748876"/>
    <x v="1"/>
    <s v="(10.4527389, 78.7042189)"/>
    <s v="FP23+XVW,,Tachchampatti,622101,Tamil Nadu,India."/>
    <s v="https://firebasestorage.googleapis.com/v0/b/mindbrink-survey-production.appspot.com/o/audioFiles%2FAtznECuQc6klLPsRR6u2%2Fe5risFoEPidDckOLperfsZqxzae2%2F2025-07-31%2014%3A37%3A01.997986.m4a?alt=media&amp;token=c11dbb59-8fff-4936-a140-2102cad3766b"/>
    <n v="283"/>
    <s v="false"/>
    <x v="1"/>
    <s v="+918508766594"/>
    <x v="0"/>
    <s v="ILLUPUR"/>
    <x v="1"/>
    <s v="ஜெயந்தி"/>
    <x v="1"/>
    <n v="9585056163"/>
    <x v="0"/>
    <s v="இல்லத்தரசி/ Housewife"/>
    <s v="10,000 - 25,000"/>
    <x v="1"/>
    <x v="0"/>
    <x v="1"/>
    <x v="1"/>
    <s v="அதிமுக / AIADMK"/>
    <x v="2"/>
    <x v="3"/>
    <x v="0"/>
    <x v="0"/>
    <x v="0"/>
    <x v="1"/>
    <x v="0"/>
    <x v="3"/>
    <x v="2"/>
    <s v="General"/>
    <x v="0"/>
    <n v="0"/>
    <s v="Correctly Done"/>
    <m/>
    <m/>
    <m/>
    <x v="1"/>
    <x v="0"/>
    <x v="0"/>
    <n v="1.047034764826176"/>
    <n v="1.0951871657754011"/>
    <n v="1.107027027027027"/>
    <n v="1.3119425242027003"/>
    <n v="1.0593103448275862"/>
    <n v="1.4523558321984489"/>
    <n v="1.3897542877071363"/>
    <n v="78.704218900000001"/>
  </r>
  <r>
    <s v="Dummy"/>
    <s v="2025-07-31 14:47:49.474297"/>
    <x v="1"/>
    <s v="(10.4149439, 78.6600722)"/>
    <s v="2/952,,Kudumiyamalai,620007,Tamil Nadu,India."/>
    <s v="https://firebasestorage.googleapis.com/v0/b/mindbrink-survey-production.appspot.com/o/audioFiles%2FAtznECuQc6klLPsRR6u2%2FfYiv0HvGk4VbFlXYwsKbSZ6fwXI2%2F2025-07-31%2014%3A47%3A39.893581.m4a?alt=media&amp;token=7f912c5e-aae4-450c-9767-573dc6546fc5"/>
    <n v="602"/>
    <s v="false"/>
    <x v="3"/>
    <s v="+919443892814"/>
    <x v="0"/>
    <s v="ILLUPUR"/>
    <x v="5"/>
    <s v="Pavi"/>
    <x v="1"/>
    <n v="6369858792"/>
    <x v="0"/>
    <s v="இல்லத்தரசி/ Housewife"/>
    <s v="10,000க்கும் குறைவானது/Less than 10,000"/>
    <x v="2"/>
    <x v="2"/>
    <x v="2"/>
    <x v="0"/>
    <s v="திமுக / DMK"/>
    <x v="0"/>
    <x v="0"/>
    <x v="1"/>
    <x v="1"/>
    <x v="2"/>
    <x v="2"/>
    <x v="1"/>
    <x v="7"/>
    <x v="0"/>
    <s v="BC"/>
    <x v="7"/>
    <s v="This audio is in 10 mins only asking name and number "/>
    <s v="Not Asking All The Questions"/>
    <m/>
    <m/>
    <m/>
    <x v="1"/>
    <x v="0"/>
    <x v="6"/>
    <n v="1.047034764826176"/>
    <n v="1.0951871657754011"/>
    <n v="1.107027027027027"/>
    <n v="1"/>
    <n v="1.2358620689655173"/>
    <n v="1.107027027027027"/>
    <n v="1.2358620689655173"/>
    <n v="78.660072200000002"/>
  </r>
  <r>
    <s v="Dummy"/>
    <s v="2025-07-31 14:50:52.001930"/>
    <x v="1"/>
    <s v="(10.4155261, 78.6601549)"/>
    <s v="CM86+735,,Kudumiyamalai,622104,Tamil Nadu,India."/>
    <s v="https://firebasestorage.googleapis.com/v0/b/mindbrink-survey-production.appspot.com/o/audioFiles%2FAtznECuQc6klLPsRR6u2%2FfYiv0HvGk4VbFlXYwsKbSZ6fwXI2%2F2025-07-31%2014%3A50%3A46.850826.m4a?alt=media&amp;token=c72e482e-f369-46ec-a134-c5434978e8ff"/>
    <n v="171"/>
    <s v="false"/>
    <x v="3"/>
    <s v="+919443892814"/>
    <x v="0"/>
    <s v="ILLUPUR"/>
    <x v="5"/>
    <s v="Bakkiyalakshmi"/>
    <x v="1"/>
    <n v="9943840521"/>
    <x v="0"/>
    <s v="இல்லத்தரசி/ Housewife"/>
    <s v="10,000க்கும் குறைவானது/Less than 10,000"/>
    <x v="2"/>
    <x v="1"/>
    <x v="0"/>
    <x v="0"/>
    <s v="அதிமுக / AIADMK"/>
    <x v="0"/>
    <x v="3"/>
    <x v="1"/>
    <x v="3"/>
    <x v="2"/>
    <x v="2"/>
    <x v="1"/>
    <x v="0"/>
    <x v="2"/>
    <s v="BC"/>
    <x v="7"/>
    <n v="0"/>
    <s v="Not Doing It Properly"/>
    <m/>
    <m/>
    <m/>
    <x v="1"/>
    <x v="1"/>
    <x v="6"/>
    <n v="1.047034764826176"/>
    <n v="1.0951871657754011"/>
    <n v="1.107027027027027"/>
    <n v="0.73680082449963535"/>
    <n v="1.2358620689655173"/>
    <n v="0.81565842625689366"/>
    <n v="0.91058419138161839"/>
    <n v="78.660154899999995"/>
  </r>
  <r>
    <s v="Dummy"/>
    <s v="2025-07-31 14:55:53.702933"/>
    <x v="1"/>
    <s v="(10.4156795, 78.6599968)"/>
    <s v="CM86+735,,Kudumiyamalai,622104,Tamil Nadu,India."/>
    <s v="https://firebasestorage.googleapis.com/v0/b/mindbrink-survey-production.appspot.com/o/audioFiles%2FAtznECuQc6klLPsRR6u2%2FfYiv0HvGk4VbFlXYwsKbSZ6fwXI2%2F2025-07-31%2014%3A55%3A47.981037.m4a?alt=media&amp;token=0cf88a1c-f519-4cdb-a172-b45c8e63f56b"/>
    <n v="270"/>
    <s v="false"/>
    <x v="3"/>
    <s v="+919443892814"/>
    <x v="0"/>
    <s v="ILLUPUR"/>
    <x v="5"/>
    <s v="Ravi"/>
    <x v="0"/>
    <n v="9655618627"/>
    <x v="0"/>
    <s v="சொந்த தொழில் / சுயதொழில் செய்பவர்/ Self Employed/Business"/>
    <s v="10,000 - 25,000"/>
    <x v="2"/>
    <x v="1"/>
    <x v="0"/>
    <x v="2"/>
    <s v="தமிழக வெற்றி கழகம் / TVK"/>
    <x v="3"/>
    <x v="0"/>
    <x v="1"/>
    <x v="3"/>
    <x v="0"/>
    <x v="2"/>
    <x v="1"/>
    <x v="2"/>
    <x v="0"/>
    <s v="BC"/>
    <x v="1"/>
    <n v="0"/>
    <s v="Not Doing It Properly"/>
    <m/>
    <m/>
    <m/>
    <x v="1"/>
    <x v="0"/>
    <x v="1"/>
    <n v="0.95700934579439256"/>
    <n v="1.0951871657754011"/>
    <n v="1.0835978835978837"/>
    <n v="0.73680082449963535"/>
    <n v="1.3479183673469388"/>
    <n v="0.79839581406098059"/>
    <n v="0.99314736441942686"/>
    <n v="78.659996800000002"/>
  </r>
  <r>
    <s v="Dummy"/>
    <s v="2025-07-31 15:02:47.347309"/>
    <x v="1"/>
    <s v="(10.4537018, 78.7057716)"/>
    <s v="FP34+F9R,,Annavasal,622101,Tamil Nadu,India."/>
    <s v="https://firebasestorage.googleapis.com/v0/b/mindbrink-survey-production.appspot.com/o/audioFiles%2FAtznECuQc6klLPsRR6u2%2Fe5risFoEPidDckOLperfsZqxzae2%2F2025-07-31%2015%3A02%3A41.213983.m4a?alt=media&amp;token=377a53ab-4ae6-4905-99dc-c94c2ddb1b48"/>
    <n v="295"/>
    <s v="false"/>
    <x v="1"/>
    <s v="+918508766594"/>
    <x v="0"/>
    <s v="ILLUPUR"/>
    <x v="1"/>
    <s v="மூகாம்பிகை"/>
    <x v="1"/>
    <n v="7502805321"/>
    <x v="0"/>
    <s v="இல்லத்தரசி/ Housewife"/>
    <s v="10,000 - 25,000"/>
    <x v="1"/>
    <x v="1"/>
    <x v="1"/>
    <x v="4"/>
    <s v="அதிமுக / AIADMK"/>
    <x v="2"/>
    <x v="3"/>
    <x v="1"/>
    <x v="1"/>
    <x v="1"/>
    <x v="1"/>
    <x v="0"/>
    <x v="0"/>
    <x v="0"/>
    <s v="SC"/>
    <x v="5"/>
    <n v="0"/>
    <s v="Correctly Done"/>
    <m/>
    <m/>
    <m/>
    <x v="1"/>
    <x v="0"/>
    <x v="5"/>
    <n v="1.047034764826176"/>
    <n v="1.0951871657754011"/>
    <n v="1.107027027027027"/>
    <n v="1.3119425242027003"/>
    <n v="0.99902439024390244"/>
    <n v="1.4523558321984489"/>
    <n v="1.3106625802766489"/>
    <n v="78.705771600000006"/>
  </r>
  <r>
    <s v="Dummy"/>
    <s v="2025-07-31 15:17:48.821434"/>
    <x v="1"/>
    <s v="(10.4150117, 78.6576867)"/>
    <s v="CM84+2WG,,Kudumiyamalai,622104,Tamil Nadu,India."/>
    <s v="https://firebasestorage.googleapis.com/v0/b/mindbrink-survey-production.appspot.com/o/audioFiles%2FAtznECuQc6klLPsRR6u2%2FfYiv0HvGk4VbFlXYwsKbSZ6fwXI2%2F2025-07-31%2015%3A17%3A44.526810.m4a?alt=media&amp;token=3dbee328-274b-4444-8eab-45d39c650e73"/>
    <n v="124"/>
    <s v="false"/>
    <x v="3"/>
    <s v="+919443892814"/>
    <x v="0"/>
    <s v="ILLUPUR"/>
    <x v="5"/>
    <s v="Balu"/>
    <x v="0"/>
    <n v="9787592687"/>
    <x v="0"/>
    <s v="கூலி தொழில்/ Daily Wage"/>
    <s v="10,000க்கும் குறைவானது/Less than 10,000"/>
    <x v="2"/>
    <x v="1"/>
    <x v="1"/>
    <x v="1"/>
    <s v="திமுக / DMK"/>
    <x v="0"/>
    <x v="0"/>
    <x v="1"/>
    <x v="3"/>
    <x v="1"/>
    <x v="0"/>
    <x v="2"/>
    <x v="0"/>
    <x v="1"/>
    <s v="SC"/>
    <x v="3"/>
    <n v="0"/>
    <s v="Correctly Done"/>
    <m/>
    <m/>
    <m/>
    <x v="1"/>
    <x v="1"/>
    <x v="3"/>
    <n v="0.95700934579439256"/>
    <n v="1.0951871657754011"/>
    <n v="1.0835978835978837"/>
    <n v="1.3119425242027003"/>
    <n v="1.28"/>
    <n v="1.4216181426281114"/>
    <n v="1.6792864309794564"/>
    <n v="78.657686699999999"/>
  </r>
  <r>
    <s v="Dummy"/>
    <s v="2025-07-31 15:18:46.304502"/>
    <x v="1"/>
    <s v="(10.4547728, 78.7055567)"/>
    <s v="FP34+V5V,,Annavasal,622101,Tamil Nadu,India."/>
    <s v="https://firebasestorage.googleapis.com/v0/b/mindbrink-survey-production.appspot.com/o/audioFiles%2FAtznECuQc6klLPsRR6u2%2Fe5risFoEPidDckOLperfsZqxzae2%2F2025-07-31%2015%3A18%3A01.940789.m4a?alt=media&amp;token=a90673a1-0b9d-476f-a83e-f9d644142f45"/>
    <n v="327"/>
    <s v="false"/>
    <x v="1"/>
    <s v="+918508766594"/>
    <x v="0"/>
    <s v="ILLUPUR"/>
    <x v="1"/>
    <s v="தில் சாத்பேகம்"/>
    <x v="1"/>
    <n v="9344044543"/>
    <x v="0"/>
    <s v="இல்லத்தரசி/ Housewife"/>
    <s v="10,000 - 25,000"/>
    <x v="0"/>
    <x v="0"/>
    <x v="2"/>
    <x v="0"/>
    <s v="அதிமுக / AIADMK"/>
    <x v="0"/>
    <x v="3"/>
    <x v="1"/>
    <x v="4"/>
    <x v="0"/>
    <x v="1"/>
    <x v="0"/>
    <x v="7"/>
    <x v="2"/>
    <s v="Muslim"/>
    <x v="8"/>
    <n v="0"/>
    <s v="Correctly Done"/>
    <m/>
    <m/>
    <m/>
    <x v="1"/>
    <x v="0"/>
    <x v="7"/>
    <n v="1.047034764826176"/>
    <n v="1.0951871657754011"/>
    <n v="1.107027027027027"/>
    <n v="1"/>
    <n v="1.024"/>
    <n v="1.107027027027027"/>
    <n v="1.024"/>
    <n v="78.705556700000002"/>
  </r>
  <r>
    <s v="Dummy"/>
    <s v="2025-07-31 15:28:11.495415"/>
    <x v="1"/>
    <s v="(10.4272031, 78.6411089)"/>
    <s v="Pudukottai - Manapparai Road,,Vannarappatti,622104,Tamil Nadu,India."/>
    <s v="https://firebasestorage.googleapis.com/v0/b/mindbrink-survey-production.appspot.com/o/audioFiles%2FAtznECuQc6klLPsRR6u2%2F2ukCmICpvKWhqTT6dgmjG6nFGjc2%2F2025-07-31%2015%3A28%3A06.306489.m4a?alt=media&amp;token=ae732a80-7663-4e77-b8d9-9ceadd353663"/>
    <n v="187"/>
    <s v="false"/>
    <x v="2"/>
    <s v="+919698565662"/>
    <x v="0"/>
    <s v="ILLUPUR"/>
    <x v="5"/>
    <s v="Rahul"/>
    <x v="0"/>
    <n v="6381241826"/>
    <x v="1"/>
    <s v="மாணவர்/ Student"/>
    <s v="10,000க்கும் குறைவானது/Less than 10,000"/>
    <x v="2"/>
    <x v="1"/>
    <x v="3"/>
    <x v="2"/>
    <s v="திமுக / DMK"/>
    <x v="0"/>
    <x v="0"/>
    <x v="1"/>
    <x v="1"/>
    <x v="2"/>
    <x v="2"/>
    <x v="3"/>
    <x v="0"/>
    <x v="2"/>
    <s v="BC"/>
    <x v="1"/>
    <n v="0"/>
    <s v="Not Asking All The Questions"/>
    <m/>
    <m/>
    <m/>
    <x v="1"/>
    <x v="0"/>
    <x v="1"/>
    <n v="0.95700934579439256"/>
    <n v="0.97523809523809524"/>
    <n v="1.0666666666666667"/>
    <n v="1"/>
    <n v="1.3479183673469388"/>
    <n v="1.0666666666666667"/>
    <n v="1.3479183673469388"/>
    <n v="78.641108900000006"/>
  </r>
  <r>
    <s v="Dummy"/>
    <s v="2025-07-31 15:34:57.882550"/>
    <x v="1"/>
    <s v="(10.4272896, 78.6411701)"/>
    <s v="Pudukottai - Manapparai Road,,Vannarappatti,622104,Tamil Nadu,India."/>
    <s v="https://firebasestorage.googleapis.com/v0/b/mindbrink-survey-production.appspot.com/o/audioFiles%2FAtznECuQc6klLPsRR6u2%2F2ukCmICpvKWhqTT6dgmjG6nFGjc2%2F2025-07-31%2015%3A34%3A51.293770.m4a?alt=media&amp;token=7d6353f0-d0df-4dbe-97f5-6b04656ce2e3"/>
    <n v="244"/>
    <s v="false"/>
    <x v="2"/>
    <s v="+919698565662"/>
    <x v="0"/>
    <s v="ILLUPUR"/>
    <x v="6"/>
    <s v="Palainyappan"/>
    <x v="0"/>
    <n v="9626081493"/>
    <x v="2"/>
    <s v="கூலி தொழில்/ Daily Wage"/>
    <s v="10,000க்கும் குறைவானது/Less than 10,000"/>
    <x v="2"/>
    <x v="1"/>
    <x v="1"/>
    <x v="2"/>
    <s v="அதிமுக / AIADMK"/>
    <x v="3"/>
    <x v="1"/>
    <x v="1"/>
    <x v="1"/>
    <x v="2"/>
    <x v="2"/>
    <x v="2"/>
    <x v="0"/>
    <x v="2"/>
    <s v="BC"/>
    <x v="1"/>
    <n v="0"/>
    <s v="Correctly Done"/>
    <m/>
    <m/>
    <m/>
    <x v="1"/>
    <x v="0"/>
    <x v="1"/>
    <n v="0.95700934579439256"/>
    <n v="0.8797250859106529"/>
    <n v="0.79503105590062106"/>
    <n v="1.3119425242027003"/>
    <n v="1.3479183673469388"/>
    <n v="1.043035050297799"/>
    <n v="1.7683914252763255"/>
    <n v="78.641170099999997"/>
  </r>
  <r>
    <s v="Dummy"/>
    <s v="2025-07-31 15:40:20.785855"/>
    <x v="1"/>
    <s v="(10.4546827, 78.7053028)"/>
    <s v="FP34+V4V,,Annavasal,622101,Tamil Nadu,India."/>
    <s v="https://firebasestorage.googleapis.com/v0/b/mindbrink-survey-production.appspot.com/o/audioFiles%2FAtznECuQc6klLPsRR6u2%2Fe5risFoEPidDckOLperfsZqxzae2%2F2025-07-31%2015%3A40%3A12.718225.m4a?alt=media&amp;token=22c4cf7d-bb84-450d-b408-b98dc99a1559"/>
    <n v="269"/>
    <s v="false"/>
    <x v="1"/>
    <s v="+918508766594"/>
    <x v="0"/>
    <s v="ILLUPUR"/>
    <x v="1"/>
    <s v="கன் சுல் பானு"/>
    <x v="0"/>
    <n v="9344695026"/>
    <x v="0"/>
    <s v="மற்றவை/ Others"/>
    <s v="10,000 - 25,000"/>
    <x v="2"/>
    <x v="2"/>
    <x v="2"/>
    <x v="0"/>
    <s v="அதிமுக / AIADMK"/>
    <x v="0"/>
    <x v="3"/>
    <x v="1"/>
    <x v="2"/>
    <x v="1"/>
    <x v="2"/>
    <x v="2"/>
    <x v="0"/>
    <x v="2"/>
    <s v="Muslim"/>
    <x v="8"/>
    <n v="0"/>
    <s v="Correctly Done"/>
    <m/>
    <m/>
    <m/>
    <x v="1"/>
    <x v="0"/>
    <x v="7"/>
    <n v="0.95700934579439256"/>
    <n v="1.0951871657754011"/>
    <n v="1.0835978835978837"/>
    <n v="1"/>
    <n v="1.024"/>
    <n v="1.0835978835978837"/>
    <n v="1.024"/>
    <n v="78.705302799999998"/>
  </r>
  <r>
    <s v="Dummy"/>
    <s v="2025-07-31 15:40:52.821154"/>
    <x v="1"/>
    <s v="(10.4274464, 78.6414695)"/>
    <s v="Pudukottai - Manapparai Road,,Vannarappatti,622104,Tamil Nadu,India."/>
    <s v="https://firebasestorage.googleapis.com/v0/b/mindbrink-survey-production.appspot.com/o/audioFiles%2FAtznECuQc6klLPsRR6u2%2F2ukCmICpvKWhqTT6dgmjG6nFGjc2%2F2025-07-31%2015%3A40%3A48.108175.m4a?alt=media&amp;token=a0c4708e-43d5-4c6c-a063-2cb8ed528f1f"/>
    <n v="156"/>
    <s v="false"/>
    <x v="2"/>
    <s v="+919698565662"/>
    <x v="0"/>
    <s v="ILLUPUR"/>
    <x v="5"/>
    <s v="Yogaraj"/>
    <x v="0"/>
    <n v="7904375632"/>
    <x v="1"/>
    <s v="கூலி தொழில்/ Daily Wage"/>
    <s v="10,000 - 25,000"/>
    <x v="2"/>
    <x v="1"/>
    <x v="0"/>
    <x v="2"/>
    <s v="தமிழக வெற்றி கழகம் / TVK"/>
    <x v="3"/>
    <x v="0"/>
    <x v="1"/>
    <x v="1"/>
    <x v="1"/>
    <x v="2"/>
    <x v="2"/>
    <x v="2"/>
    <x v="2"/>
    <s v="OBC"/>
    <x v="1"/>
    <n v="0"/>
    <s v="Not Asking All The Questions"/>
    <m/>
    <m/>
    <m/>
    <x v="1"/>
    <x v="1"/>
    <x v="1"/>
    <n v="0.95700934579439256"/>
    <n v="0.97523809523809524"/>
    <n v="1.0666666666666667"/>
    <n v="0.73680082449963535"/>
    <n v="1.3479183673469388"/>
    <n v="0.78592087946627776"/>
    <n v="0.99314736441942686"/>
    <n v="78.641469499999999"/>
  </r>
  <r>
    <s v="Dummy"/>
    <s v="2025-07-31 15:44:17.651669"/>
    <x v="1"/>
    <s v="(10.42978, 78.6411867)"/>
    <s v="CJJR+99P,,Vannarappatti,622104,Tamil Nadu,India."/>
    <s v="https://firebasestorage.googleapis.com/v0/b/mindbrink-survey-production.appspot.com/o/audioFiles%2FAtznECuQc6klLPsRR6u2%2FfYiv0HvGk4VbFlXYwsKbSZ6fwXI2%2F2025-07-31%2015%3A44%3A10.528408.m4a?alt=media&amp;token=30a8c6aa-973a-478c-af31-a820726b3b9d"/>
    <n v="427"/>
    <s v="false"/>
    <x v="3"/>
    <s v="+919443892814"/>
    <x v="0"/>
    <s v="ILLUPUR"/>
    <x v="6"/>
    <s v="karupiya"/>
    <x v="0"/>
    <n v="7667282020"/>
    <x v="2"/>
    <s v="பணியாளர்/ Employee"/>
    <s v="10,000க்கும் குறைவானது/Less than 10,000"/>
    <x v="0"/>
    <x v="1"/>
    <x v="0"/>
    <x v="2"/>
    <s v="அதிமுக / AIADMK"/>
    <x v="3"/>
    <x v="1"/>
    <x v="1"/>
    <x v="3"/>
    <x v="2"/>
    <x v="2"/>
    <x v="1"/>
    <x v="2"/>
    <x v="1"/>
    <s v="SC"/>
    <x v="5"/>
    <s v="asking only name and number "/>
    <s v="Not Doing It Properly"/>
    <m/>
    <m/>
    <m/>
    <x v="1"/>
    <x v="0"/>
    <x v="5"/>
    <n v="0.95700934579439256"/>
    <n v="0.8797250859106529"/>
    <n v="0.79503105590062106"/>
    <n v="0.73680082449963535"/>
    <n v="0.99902439024390244"/>
    <n v="0.58577953749039324"/>
    <n v="0.73608199442695277"/>
    <n v="78.641186700000006"/>
  </r>
  <r>
    <s v="Dummy"/>
    <s v="2025-07-31 15:44:45.267367"/>
    <x v="1"/>
    <s v="(10.4546752, 78.7051016)"/>
    <s v="FP33+VX7,,Pudukkottai,622101,Tamil Nadu,India."/>
    <s v="https://firebasestorage.googleapis.com/v0/b/mindbrink-survey-production.appspot.com/o/audioFiles%2FAtznECuQc6klLPsRR6u2%2Fe5risFoEPidDckOLperfsZqxzae2%2F2025-07-31%2015%3A44%3A39.841161.m4a?alt=media&amp;token=d2cbcd04-bf65-4423-ace4-a1e6f0622fc5"/>
    <n v="241"/>
    <s v="false"/>
    <x v="1"/>
    <s v="+918508766594"/>
    <x v="0"/>
    <s v="ILLUPUR"/>
    <x v="1"/>
    <s v="மகமூதா"/>
    <x v="0"/>
    <n v="9344044543"/>
    <x v="0"/>
    <s v="மற்றவை/ Others"/>
    <s v="10,000 - 25,000"/>
    <x v="2"/>
    <x v="2"/>
    <x v="3"/>
    <x v="0"/>
    <s v="அதிமுக / AIADMK"/>
    <x v="0"/>
    <x v="3"/>
    <x v="1"/>
    <x v="3"/>
    <x v="1"/>
    <x v="0"/>
    <x v="0"/>
    <x v="0"/>
    <x v="2"/>
    <s v="Muslim"/>
    <x v="8"/>
    <n v="0"/>
    <s v="Correctly Done"/>
    <m/>
    <m/>
    <m/>
    <x v="1"/>
    <x v="0"/>
    <x v="7"/>
    <n v="0.95700934579439256"/>
    <n v="1.0951871657754011"/>
    <n v="1.0835978835978837"/>
    <n v="1"/>
    <n v="1.024"/>
    <n v="1.0835978835978837"/>
    <n v="1.024"/>
    <n v="78.705101600000006"/>
  </r>
  <r>
    <s v="Dummy"/>
    <s v="2025-07-31 15:47:43.699933"/>
    <x v="1"/>
    <s v="(10.4306082, 78.6408181)"/>
    <s v="CJJR+99P,,Vannarappatti,622104,Tamil Nadu,India."/>
    <s v="https://firebasestorage.googleapis.com/v0/b/mindbrink-survey-production.appspot.com/o/audioFiles%2FAtznECuQc6klLPsRR6u2%2F2ukCmICpvKWhqTT6dgmjG6nFGjc2%2F2025-07-31%2015%3A47%3A38.641090.m4a?alt=media&amp;token=5f50e780-9013-4bea-998b-0094dcb64c8e"/>
    <n v="381"/>
    <s v="false"/>
    <x v="2"/>
    <s v="+919698565662"/>
    <x v="0"/>
    <s v="ILLUPUR"/>
    <x v="6"/>
    <s v="Moyshami"/>
    <x v="1"/>
    <n v="9750171904"/>
    <x v="0"/>
    <s v="இல்லத்தரசி/ Housewife"/>
    <s v="10,000க்கும் குறைவானது/Less than 10,000"/>
    <x v="0"/>
    <x v="1"/>
    <x v="0"/>
    <x v="0"/>
    <s v="அதிமுக / AIADMK"/>
    <x v="0"/>
    <x v="1"/>
    <x v="1"/>
    <x v="3"/>
    <x v="2"/>
    <x v="2"/>
    <x v="1"/>
    <x v="7"/>
    <x v="0"/>
    <s v="BC"/>
    <x v="7"/>
    <s v=""/>
    <s v=""/>
    <m/>
    <m/>
    <m/>
    <x v="1"/>
    <x v="0"/>
    <x v="6"/>
    <n v="1.047034764826176"/>
    <n v="1.0951871657754011"/>
    <n v="1.107027027027027"/>
    <n v="0.73680082449963535"/>
    <n v="1.2358620689655173"/>
    <n v="0.81565842625689366"/>
    <n v="0.91058419138161839"/>
    <n v="78.640818100000004"/>
  </r>
  <r>
    <s v="Dummy"/>
    <s v="2025-07-31 15:53:45.266288"/>
    <x v="1"/>
    <s v="(10.4547612, 78.705396)"/>
    <s v="FP34+V5V,,Annavasal,622101,Tamil Nadu,India."/>
    <s v="https://firebasestorage.googleapis.com/v0/b/mindbrink-survey-production.appspot.com/o/audioFiles%2FAtznECuQc6klLPsRR6u2%2Fe5risFoEPidDckOLperfsZqxzae2%2F2025-07-31%2015%3A53%3A38.859826.m4a?alt=media&amp;token=cdf36d33-d66b-4855-bb4e-ba4cb074e7f7"/>
    <n v="309"/>
    <s v="false"/>
    <x v="1"/>
    <s v="+918508766594"/>
    <x v="0"/>
    <s v="ILLUPUR"/>
    <x v="1"/>
    <s v="மும் தாஜ் நிஷா"/>
    <x v="1"/>
    <n v="9025901093"/>
    <x v="0"/>
    <s v="இல்லத்தரசி/ Housewife"/>
    <s v="10,000 - 25,000"/>
    <x v="2"/>
    <x v="2"/>
    <x v="2"/>
    <x v="1"/>
    <s v="பா.ஜ.க / BJP"/>
    <x v="6"/>
    <x v="0"/>
    <x v="0"/>
    <x v="0"/>
    <x v="1"/>
    <x v="0"/>
    <x v="2"/>
    <x v="6"/>
    <x v="0"/>
    <s v="Muslim"/>
    <x v="8"/>
    <n v="0"/>
    <s v="Correctly Done"/>
    <m/>
    <m/>
    <m/>
    <x v="1"/>
    <x v="0"/>
    <x v="7"/>
    <n v="1.047034764826176"/>
    <n v="1.0951871657754011"/>
    <n v="1.107027027027027"/>
    <n v="1"/>
    <n v="1.024"/>
    <n v="1.107027027027027"/>
    <n v="1.024"/>
    <n v="78.705395999999993"/>
  </r>
  <r>
    <s v="Dummy"/>
    <s v="2025-07-31 15:56:00.046020"/>
    <x v="1"/>
    <s v="(10.4309349, 78.6409743)"/>
    <s v="-"/>
    <s v="https://firebasestorage.googleapis.com/v0/b/mindbrink-survey-production.appspot.com/o/audioFiles%2FAtznECuQc6klLPsRR6u2%2F2ukCmICpvKWhqTT6dgmjG6nFGjc2%2F2025-07-31%2015%3A55%3A54.570888.m4a?alt=media&amp;token=9de0dc51-a3b0-4b3b-a4ec-d71b82be6b2a"/>
    <n v="238"/>
    <s v="false"/>
    <x v="2"/>
    <s v="+919698565662"/>
    <x v="0"/>
    <s v="ILLUPUR"/>
    <x v="6"/>
    <s v="Anandan"/>
    <x v="0"/>
    <n v="7826938483"/>
    <x v="0"/>
    <s v="கூலி தொழில்/ Daily Wage"/>
    <s v="10,000 - 25,000"/>
    <x v="1"/>
    <x v="2"/>
    <x v="1"/>
    <x v="0"/>
    <s v="அதிமுக / AIADMK"/>
    <x v="0"/>
    <x v="1"/>
    <x v="1"/>
    <x v="1"/>
    <x v="1"/>
    <x v="0"/>
    <x v="1"/>
    <x v="0"/>
    <x v="7"/>
    <s v="BC"/>
    <x v="1"/>
    <s v=""/>
    <s v=""/>
    <m/>
    <m/>
    <m/>
    <x v="1"/>
    <x v="0"/>
    <x v="1"/>
    <n v="0.95700934579439256"/>
    <n v="1.0951871657754011"/>
    <n v="1.0835978835978837"/>
    <n v="1.3119425242027003"/>
    <n v="1.3479183673469388"/>
    <n v="1.4216181426281114"/>
    <n v="1.7683914252763255"/>
    <n v="78.640974299999996"/>
  </r>
  <r>
    <s v="Dummy"/>
    <s v="2025-07-31 15:59:09.716439"/>
    <x v="1"/>
    <s v="(10.4319602, 78.6410176)"/>
    <s v="CJJR+99P,,Vannarappatti,622104,Tamil Nadu,India."/>
    <s v="https://firebasestorage.googleapis.com/v0/b/mindbrink-survey-production.appspot.com/o/audioFiles%2FAtznECuQc6klLPsRR6u2%2F2ukCmICpvKWhqTT6dgmjG6nFGjc2%2F2025-07-31%2015%3A59%3A05.458031.m4a?alt=media&amp;token=a537ebdc-9579-4cb6-b96f-4bb100283b0c"/>
    <n v="168"/>
    <s v="false"/>
    <x v="2"/>
    <s v="+919698565662"/>
    <x v="0"/>
    <s v="ILLUPUR"/>
    <x v="6"/>
    <s v="Abbas"/>
    <x v="0"/>
    <n v="9488151946"/>
    <x v="3"/>
    <s v="சொந்த தொழில் / சுயதொழில் செய்பவர்/ Self Employed/Business"/>
    <s v="10,000 - 25,000"/>
    <x v="2"/>
    <x v="1"/>
    <x v="0"/>
    <x v="0"/>
    <s v="அதிமுக / AIADMK"/>
    <x v="0"/>
    <x v="1"/>
    <x v="1"/>
    <x v="1"/>
    <x v="1"/>
    <x v="2"/>
    <x v="1"/>
    <x v="7"/>
    <x v="4"/>
    <s v="Muslim"/>
    <x v="8"/>
    <s v=""/>
    <s v=""/>
    <m/>
    <m/>
    <m/>
    <x v="1"/>
    <x v="1"/>
    <x v="7"/>
    <n v="0.95700934579439256"/>
    <n v="1.0308724832214764"/>
    <n v="0.86292134831460676"/>
    <n v="0.73680082449963535"/>
    <n v="1.024"/>
    <n v="0.63580116091653927"/>
    <n v="0.75448404428762661"/>
    <n v="78.641017599999998"/>
  </r>
  <r>
    <s v="Dummy"/>
    <s v="2025-07-31 16:00:58.998653"/>
    <x v="1"/>
    <s v="(10.4546952, 78.7051597)"/>
    <s v="FP34+V4V,,Annavasal,622101,Tamil Nadu,India."/>
    <s v="https://firebasestorage.googleapis.com/v0/b/mindbrink-survey-production.appspot.com/o/audioFiles%2FAtznECuQc6klLPsRR6u2%2Fe5risFoEPidDckOLperfsZqxzae2%2F2025-07-31%2016%3A00%3A53.872541.m4a?alt=media&amp;token=68e9bd7f-f8e1-4d1b-98d9-4b62116b4ceb"/>
    <n v="275"/>
    <s v="false"/>
    <x v="1"/>
    <s v="+918508766594"/>
    <x v="0"/>
    <s v="ILLUPUR"/>
    <x v="1"/>
    <s v="|சலீம்"/>
    <x v="0"/>
    <n v="8050240132"/>
    <x v="0"/>
    <s v="கூலி தொழில்/ Daily Wage"/>
    <s v="10,000 - 25,000"/>
    <x v="2"/>
    <x v="1"/>
    <x v="1"/>
    <x v="1"/>
    <s v="அதிமுக / AIADMK"/>
    <x v="2"/>
    <x v="3"/>
    <x v="0"/>
    <x v="0"/>
    <x v="1"/>
    <x v="0"/>
    <x v="2"/>
    <x v="6"/>
    <x v="1"/>
    <s v="Muslim"/>
    <x v="8"/>
    <n v="0"/>
    <s v="Correctly Done"/>
    <m/>
    <m/>
    <m/>
    <x v="1"/>
    <x v="0"/>
    <x v="7"/>
    <n v="0.95700934579439256"/>
    <n v="1.0951871657754011"/>
    <n v="1.0835978835978837"/>
    <n v="1.3119425242027003"/>
    <n v="1.024"/>
    <n v="1.4216181426281114"/>
    <n v="1.3434291447835651"/>
    <n v="78.705159699999996"/>
  </r>
  <r>
    <s v="Dummy"/>
    <s v="2025-07-31 16:02:34.709756"/>
    <x v="1"/>
    <s v="(10.4315583, 78.6410467)"/>
    <s v="CJJR+99P,,Vannarappatti,622104,Tamil Nadu,India."/>
    <s v="https://firebasestorage.googleapis.com/v0/b/mindbrink-survey-production.appspot.com/o/audioFiles%2FAtznECuQc6klLPsRR6u2%2FfYiv0HvGk4VbFlXYwsKbSZ6fwXI2%2F2025-07-31%2016%3A02%3A21.994784.m4a?alt=media&amp;token=488f9816-019f-4983-8f94-d82513531732"/>
    <n v="157"/>
    <s v="false"/>
    <x v="3"/>
    <s v="+919443892814"/>
    <x v="0"/>
    <s v="ILLUPUR"/>
    <x v="6"/>
    <s v="Rani"/>
    <x v="1"/>
    <n v="8610104262"/>
    <x v="0"/>
    <s v="இல்லத்தரசி/ Housewife"/>
    <s v="10,000க்கும் குறைவானது/Less than 10,000"/>
    <x v="1"/>
    <x v="1"/>
    <x v="1"/>
    <x v="4"/>
    <s v="அதிமுக / AIADMK"/>
    <x v="2"/>
    <x v="3"/>
    <x v="1"/>
    <x v="1"/>
    <x v="1"/>
    <x v="2"/>
    <x v="3"/>
    <x v="1"/>
    <x v="1"/>
    <s v="BC"/>
    <x v="7"/>
    <n v="0"/>
    <s v="Correctly Done"/>
    <m/>
    <m/>
    <m/>
    <x v="1"/>
    <x v="1"/>
    <x v="6"/>
    <n v="1.047034764826176"/>
    <n v="1.0951871657754011"/>
    <n v="1.107027027027027"/>
    <n v="1.3119425242027003"/>
    <n v="1.2358620689655173"/>
    <n v="1.4523558321984489"/>
    <n v="1.6213800023249925"/>
    <n v="78.641046700000004"/>
  </r>
  <r>
    <s v="Dummy"/>
    <s v="2025-07-31 16:08:50.286676"/>
    <x v="1"/>
    <s v="(10.4323844, 78.6407925)"/>
    <s v="CJMR+52F,,Parambur,622104,Tamil Nadu,India."/>
    <s v="https://firebasestorage.googleapis.com/v0/b/mindbrink-survey-production.appspot.com/o/audioFiles%2FAtznECuQc6klLPsRR6u2%2F2ukCmICpvKWhqTT6dgmjG6nFGjc2%2F2025-07-31%2016%3A08%3A45.728039.m4a?alt=media&amp;token=72c1f614-770f-4ed6-ba68-337ccb847592"/>
    <n v="83"/>
    <s v="false"/>
    <x v="2"/>
    <s v="+919698565662"/>
    <x v="0"/>
    <s v="ILLUPUR"/>
    <x v="6"/>
    <s v="karuppaiya"/>
    <x v="0"/>
    <n v="9843278738"/>
    <x v="0"/>
    <s v="கூலி தொழில்/ Daily Wage"/>
    <s v="10,000க்கும் குறைவானது/Less than 10,000"/>
    <x v="2"/>
    <x v="1"/>
    <x v="2"/>
    <x v="0"/>
    <s v="அதிமுக / AIADMK"/>
    <x v="3"/>
    <x v="1"/>
    <x v="1"/>
    <x v="3"/>
    <x v="1"/>
    <x v="0"/>
    <x v="1"/>
    <x v="0"/>
    <x v="4"/>
    <s v="SC"/>
    <x v="5"/>
    <s v=""/>
    <s v=""/>
    <m/>
    <m/>
    <m/>
    <x v="1"/>
    <x v="1"/>
    <x v="5"/>
    <n v="0.95700934579439256"/>
    <n v="1.0951871657754011"/>
    <n v="1.0835978835978837"/>
    <n v="1"/>
    <n v="0.99902439024390244"/>
    <n v="1.0835978835978837"/>
    <n v="0.99902439024390244"/>
    <n v="78.640792500000003"/>
  </r>
  <r>
    <s v="Dummy"/>
    <s v="2025-07-31 16:16:08.970573"/>
    <x v="1"/>
    <s v="(10.4314377, 78.6409942)"/>
    <s v="CJJR+99P,,Vannarappatti,622104,Tamil Nadu,India."/>
    <s v="https://firebasestorage.googleapis.com/v0/b/mindbrink-survey-production.appspot.com/o/audioFiles%2FAtznECuQc6klLPsRR6u2%2F2ukCmICpvKWhqTT6dgmjG6nFGjc2%2F2025-07-31%2016%3A16%3A03.749095.m4a?alt=media&amp;token=e6f80956-45db-4d15-a8b5-bfb4e7f0cee6"/>
    <n v="124"/>
    <s v="false"/>
    <x v="2"/>
    <s v="+919698565662"/>
    <x v="0"/>
    <s v="ILLUPUR"/>
    <x v="6"/>
    <s v="Ashok kumar"/>
    <x v="0"/>
    <n v="9578455776"/>
    <x v="0"/>
    <s v="சொந்த தொழில் / சுயதொழில் செய்பவர்/ Self Employed/Business"/>
    <s v="10,000 - 25,000"/>
    <x v="2"/>
    <x v="1"/>
    <x v="0"/>
    <x v="0"/>
    <s v="திமுக / DMK"/>
    <x v="0"/>
    <x v="0"/>
    <x v="1"/>
    <x v="3"/>
    <x v="1"/>
    <x v="0"/>
    <x v="1"/>
    <x v="2"/>
    <x v="2"/>
    <s v="BC"/>
    <x v="14"/>
    <s v=""/>
    <s v=""/>
    <m/>
    <m/>
    <m/>
    <x v="1"/>
    <x v="1"/>
    <x v="8"/>
    <n v="0.95700934579439256"/>
    <n v="1.0951871657754011"/>
    <n v="1.0835978835978837"/>
    <n v="0.73680082449963535"/>
    <n v="1.0666666666666667"/>
    <n v="0.79839581406098059"/>
    <n v="0.78592087946627776"/>
    <n v="78.640994199999994"/>
  </r>
  <r>
    <s v="Dummy"/>
    <s v="2025-07-31 16:20:16.135129"/>
    <x v="1"/>
    <s v="(10.4320555, 78.6410334)"/>
    <s v="CJJR+99P,,Vannarappatti,622104,Tamil Nadu,India."/>
    <s v="https://firebasestorage.googleapis.com/v0/b/mindbrink-survey-production.appspot.com/o/audioFiles%2FAtznECuQc6klLPsRR6u2%2FfYiv0HvGk4VbFlXYwsKbSZ6fwXI2%2F2025-07-31%2016%3A19%3A42.803323.m4a?alt=media&amp;token=51e4e559-8669-464d-bcdb-d966a614cb69"/>
    <n v="276"/>
    <s v="false"/>
    <x v="3"/>
    <s v="+919443892814"/>
    <x v="0"/>
    <s v="ILLUPUR"/>
    <x v="6"/>
    <s v="jagadeesvaran"/>
    <x v="0"/>
    <n v="7604942850"/>
    <x v="1"/>
    <s v="பணியாளர்/ Employee"/>
    <s v="10,000க்கும் குறைவானது/Less than 10,000"/>
    <x v="0"/>
    <x v="0"/>
    <x v="0"/>
    <x v="0"/>
    <s v="அதிமுக / AIADMK"/>
    <x v="0"/>
    <x v="1"/>
    <x v="1"/>
    <x v="1"/>
    <x v="0"/>
    <x v="2"/>
    <x v="1"/>
    <x v="0"/>
    <x v="1"/>
    <s v="OBC"/>
    <x v="0"/>
    <n v="0"/>
    <s v="Not Asking All The Questions"/>
    <m/>
    <m/>
    <m/>
    <x v="1"/>
    <x v="0"/>
    <x v="0"/>
    <n v="0.95700934579439256"/>
    <n v="0.97523809523809524"/>
    <n v="1.0666666666666667"/>
    <n v="0.73680082449963535"/>
    <n v="1.0593103448275862"/>
    <n v="0.78592087946627776"/>
    <n v="0.78050073546995857"/>
    <n v="78.641033399999998"/>
  </r>
  <r>
    <s v="Dummy"/>
    <s v="2025-07-31 16:24:36.763675"/>
    <x v="1"/>
    <s v="(10.433047, 78.6407012)"/>
    <s v="CJMR+F5F,,Parambur,622104,Tamil Nadu,India."/>
    <s v="https://firebasestorage.googleapis.com/v0/b/mindbrink-survey-production.appspot.com/o/audioFiles%2FAtznECuQc6klLPsRR6u2%2F2ukCmICpvKWhqTT6dgmjG6nFGjc2%2F2025-07-31%2016%3A24%3A32.812062.m4a?alt=media&amp;token=d4197e9a-5171-4f1e-a9cb-c01b908e76b7"/>
    <n v="92"/>
    <s v="false"/>
    <x v="2"/>
    <s v="+919698565662"/>
    <x v="0"/>
    <s v="ILLUPUR"/>
    <x v="6"/>
    <s v="vinayagam"/>
    <x v="0"/>
    <n v="6382825349"/>
    <x v="3"/>
    <s v="சொந்த தொழில் / சுயதொழில் செய்பவர்/ Self Employed/Business"/>
    <s v="10,000 - 25,000"/>
    <x v="0"/>
    <x v="0"/>
    <x v="0"/>
    <x v="2"/>
    <s v="திமுக / DMK"/>
    <x v="0"/>
    <x v="0"/>
    <x v="0"/>
    <x v="0"/>
    <x v="0"/>
    <x v="0"/>
    <x v="1"/>
    <x v="0"/>
    <x v="4"/>
    <s v="BC"/>
    <x v="14"/>
    <s v="surveyor asking first two questions only "/>
    <s v="Not Doing It Properly"/>
    <m/>
    <m/>
    <m/>
    <x v="1"/>
    <x v="1"/>
    <x v="8"/>
    <n v="0.95700934579439256"/>
    <n v="1.0308724832214764"/>
    <n v="0.86292134831460676"/>
    <n v="0.73680082449963535"/>
    <n v="1.0666666666666667"/>
    <n v="0.63580116091653927"/>
    <n v="0.78592087946627776"/>
    <n v="78.640701199999995"/>
  </r>
  <r>
    <s v="Dummy"/>
    <s v="2025-07-31 16:37:48.695052"/>
    <x v="1"/>
    <s v="(10.4335623, 78.6403558)"/>
    <s v="CJMR+F5F,,Parambur,622104,Tamil Nadu,India."/>
    <s v="https://firebasestorage.googleapis.com/v0/b/mindbrink-survey-production.appspot.com/o/audioFiles%2FAtznECuQc6klLPsRR6u2%2F2ukCmICpvKWhqTT6dgmjG6nFGjc2%2F2025-07-31%2016%3A37%3A44.559656.m4a?alt=media&amp;token=e74ba123-aed7-49a8-94f5-2958deb976f5"/>
    <n v="91"/>
    <s v="false"/>
    <x v="2"/>
    <s v="+919698565662"/>
    <x v="0"/>
    <s v="ILLUPUR"/>
    <x v="6"/>
    <s v="muthumari"/>
    <x v="0"/>
    <n v="6369734512"/>
    <x v="0"/>
    <s v="சொந்த தொழில் / சுயதொழில் செய்பவர்/ Self Employed/Business"/>
    <s v="10,000க்கும் குறைவானது/Less than 10,000"/>
    <x v="2"/>
    <x v="1"/>
    <x v="0"/>
    <x v="0"/>
    <s v="அதிமுக / AIADMK"/>
    <x v="0"/>
    <x v="3"/>
    <x v="1"/>
    <x v="3"/>
    <x v="1"/>
    <x v="0"/>
    <x v="1"/>
    <x v="0"/>
    <x v="4"/>
    <s v="BC"/>
    <x v="1"/>
    <n v="0"/>
    <s v="Not Doing It Properly"/>
    <m/>
    <m/>
    <m/>
    <x v="1"/>
    <x v="1"/>
    <x v="1"/>
    <n v="0.95700934579439256"/>
    <n v="1.0951871657754011"/>
    <n v="1.0835978835978837"/>
    <n v="0.73680082449963535"/>
    <n v="1.3479183673469388"/>
    <n v="0.79839581406098059"/>
    <n v="0.99314736441942686"/>
    <n v="78.640355799999995"/>
  </r>
  <r>
    <s v="Dummy"/>
    <s v="2025-07-31 16:48:36.086531"/>
    <x v="1"/>
    <s v="(10.4342566, 78.6398925)"/>
    <s v="CJMR+P2C,,Parambur,622104,Tamil Nadu,India."/>
    <s v="https://firebasestorage.googleapis.com/v0/b/mindbrink-survey-production.appspot.com/o/audioFiles%2FAtznECuQc6klLPsRR6u2%2F2ukCmICpvKWhqTT6dgmjG6nFGjc2%2F2025-07-31%2016%3A48%3A30.315342.m4a?alt=media&amp;token=e1f3574a-e369-4e7d-845b-33ca02e49a46"/>
    <n v="246"/>
    <s v="false"/>
    <x v="2"/>
    <s v="+919698565662"/>
    <x v="0"/>
    <s v="ILLUPUR"/>
    <x v="6"/>
    <s v="Manganathan"/>
    <x v="0"/>
    <n v="9788542480"/>
    <x v="3"/>
    <s v="விவசாயி/ Farmer"/>
    <s v="10,000க்கும் குறைவானது/Less than 10,000"/>
    <x v="2"/>
    <x v="0"/>
    <x v="0"/>
    <x v="0"/>
    <s v="திமுக / DMK"/>
    <x v="0"/>
    <x v="0"/>
    <x v="1"/>
    <x v="3"/>
    <x v="1"/>
    <x v="1"/>
    <x v="1"/>
    <x v="7"/>
    <x v="2"/>
    <s v="BC"/>
    <x v="1"/>
    <n v="0"/>
    <s v="Not Asking All The Questions"/>
    <m/>
    <m/>
    <m/>
    <x v="1"/>
    <x v="0"/>
    <x v="1"/>
    <n v="0.95700934579439256"/>
    <n v="1.0308724832214764"/>
    <n v="0.86292134831460676"/>
    <n v="0.73680082449963535"/>
    <n v="1.3479183673469388"/>
    <n v="0.63580116091653927"/>
    <n v="0.99314736441942686"/>
    <n v="78.639892500000002"/>
  </r>
  <r>
    <s v="Dummy"/>
    <s v="2025-07-31 16:59:21.626096"/>
    <x v="1"/>
    <s v="(10.4344085, 78.6397728)"/>
    <s v="CJMQ+PV9,,Parambur,622104,Tamil Nadu,India."/>
    <s v="https://firebasestorage.googleapis.com/v0/b/mindbrink-survey-production.appspot.com/o/audioFiles%2FAtznECuQc6klLPsRR6u2%2F2ukCmICpvKWhqTT6dgmjG6nFGjc2%2F2025-07-31%2016%3A59%3A15.840924.m4a?alt=media&amp;token=74ad68ad-fb3a-437f-9789-36697fd9923a"/>
    <n v="146"/>
    <s v="false"/>
    <x v="2"/>
    <s v="+919698565662"/>
    <x v="0"/>
    <s v="ILLUPUR"/>
    <x v="6"/>
    <s v="Revathi"/>
    <x v="1"/>
    <n v="6379758894"/>
    <x v="0"/>
    <s v="இல்லத்தரசி/ Housewife"/>
    <s v="10,000க்கும் குறைவானது/Less than 10,000"/>
    <x v="2"/>
    <x v="1"/>
    <x v="0"/>
    <x v="0"/>
    <s v="அதிமுக / AIADMK"/>
    <x v="0"/>
    <x v="3"/>
    <x v="1"/>
    <x v="3"/>
    <x v="1"/>
    <x v="1"/>
    <x v="1"/>
    <x v="0"/>
    <x v="4"/>
    <s v="BC"/>
    <x v="0"/>
    <n v="0"/>
    <s v="Not Doing It Properly"/>
    <m/>
    <m/>
    <m/>
    <x v="1"/>
    <x v="1"/>
    <x v="0"/>
    <n v="1.047034764826176"/>
    <n v="1.0951871657754011"/>
    <n v="1.107027027027027"/>
    <n v="0.73680082449963535"/>
    <n v="1.0593103448275862"/>
    <n v="0.81565842625689366"/>
    <n v="0.78050073546995857"/>
    <n v="78.639772800000003"/>
  </r>
  <r>
    <s v="Dummy"/>
    <s v="2025-07-31 17:09:43.735676"/>
    <x v="1"/>
    <s v="(10.4344085, 78.6397728)"/>
    <s v="CJMQ+PV9,,Parambur,622104,Tamil Nadu,India."/>
    <s v="https://firebasestorage.googleapis.com/v0/b/mindbrink-survey-production.appspot.com/o/audioFiles%2FAtznECuQc6klLPsRR6u2%2F2ukCmICpvKWhqTT6dgmjG6nFGjc2%2F2025-07-31%2017%3A09%3A32.838323.m4a?alt=media&amp;token=bea0c9cc-4b50-4b30-82ad-56f4d915c260"/>
    <n v="100"/>
    <s v="false"/>
    <x v="2"/>
    <s v="+919698565662"/>
    <x v="0"/>
    <s v="ILLUPUR"/>
    <x v="6"/>
    <s v="Santhiyq"/>
    <x v="1"/>
    <n v="9360421039"/>
    <x v="1"/>
    <s v="இல்லத்தரசி/ Housewife"/>
    <s v="10,000க்கும் குறைவானது/Less than 10,000"/>
    <x v="0"/>
    <x v="2"/>
    <x v="2"/>
    <x v="0"/>
    <s v="திமுக / DMK"/>
    <x v="0"/>
    <x v="0"/>
    <x v="1"/>
    <x v="3"/>
    <x v="2"/>
    <x v="2"/>
    <x v="1"/>
    <x v="0"/>
    <x v="4"/>
    <s v="BC"/>
    <x v="1"/>
    <n v="0"/>
    <s v="Not Doing It Properly"/>
    <m/>
    <m/>
    <m/>
    <x v="1"/>
    <x v="1"/>
    <x v="1"/>
    <n v="1.047034764826176"/>
    <n v="0.97523809523809524"/>
    <n v="0.89824561403508774"/>
    <n v="1"/>
    <n v="1.3479183673469388"/>
    <n v="0.89824561403508774"/>
    <n v="1.3479183673469388"/>
    <n v="78.639772800000003"/>
  </r>
  <r>
    <s v="Dummy"/>
    <s v="2025-07-31 17:14:55.520509"/>
    <x v="1"/>
    <s v="(10.4344078, 78.6397754)"/>
    <s v="CJMQ+PV9,,Parambur,622104,Tamil Nadu,India."/>
    <s v="https://firebasestorage.googleapis.com/v0/b/mindbrink-survey-production.appspot.com/o/audioFiles%2FAtznECuQc6klLPsRR6u2%2F2ukCmICpvKWhqTT6dgmjG6nFGjc2%2F2025-07-31%2017%3A14%3A51.205390.m4a?alt=media&amp;token=97a9a5c6-20de-4e6e-9734-a059f5fb047a"/>
    <n v="92"/>
    <s v="false"/>
    <x v="2"/>
    <s v="+919698565662"/>
    <x v="0"/>
    <s v="ILLUPUR"/>
    <x v="6"/>
    <s v="Balu"/>
    <x v="0"/>
    <n v="9787592687"/>
    <x v="2"/>
    <s v="கூலி தொழில்/ Daily Wage"/>
    <s v="10,000க்கும் குறைவானது/Less than 10,000"/>
    <x v="0"/>
    <x v="0"/>
    <x v="0"/>
    <x v="0"/>
    <s v="திமுக / DMK"/>
    <x v="0"/>
    <x v="0"/>
    <x v="0"/>
    <x v="0"/>
    <x v="1"/>
    <x v="0"/>
    <x v="1"/>
    <x v="0"/>
    <x v="0"/>
    <s v="SC"/>
    <x v="3"/>
    <n v="0"/>
    <s v="Not Doing It Properly"/>
    <m/>
    <m/>
    <m/>
    <x v="1"/>
    <x v="1"/>
    <x v="3"/>
    <n v="0.95700934579439256"/>
    <n v="0.8797250859106529"/>
    <n v="0.79503105590062106"/>
    <n v="0.73680082449963535"/>
    <n v="1.28"/>
    <n v="0.58577953749039324"/>
    <n v="0.94310505535953326"/>
    <n v="78.639775400000005"/>
  </r>
  <r>
    <s v="Dummy"/>
    <s v="2025-07-31 17:20:14.628050"/>
    <x v="1"/>
    <s v="(10.4344081, 78.6397747)"/>
    <s v="CJMQ+PV9,,Parambur,622104,Tamil Nadu,India."/>
    <s v="https://firebasestorage.googleapis.com/v0/b/mindbrink-survey-production.appspot.com/o/audioFiles%2FAtznECuQc6klLPsRR6u2%2FfYiv0HvGk4VbFlXYwsKbSZ6fwXI2%2F2025-07-31%2017%3A19%3A58.155779.m4a?alt=media&amp;token=a121c3cf-4a55-4274-bf1e-c7edb15c0b89"/>
    <n v="407"/>
    <s v="false"/>
    <x v="3"/>
    <s v="+919443892814"/>
    <x v="0"/>
    <s v="ILLUPUR"/>
    <x v="6"/>
    <s v="moothilal"/>
    <x v="0"/>
    <n v="9443820910"/>
    <x v="2"/>
    <s v="சொந்த தொழில் / சுயதொழில் செய்பவர்/ Self Employed/Business"/>
    <s v="10,000க்கும் குறைவானது/Less than 10,000"/>
    <x v="2"/>
    <x v="1"/>
    <x v="1"/>
    <x v="1"/>
    <s v="அதிமுக / AIADMK"/>
    <x v="2"/>
    <x v="1"/>
    <x v="1"/>
    <x v="1"/>
    <x v="1"/>
    <x v="2"/>
    <x v="2"/>
    <x v="8"/>
    <x v="5"/>
    <s v="BC"/>
    <x v="14"/>
    <n v="0"/>
    <s v="Not Doing It Properly"/>
    <m/>
    <m/>
    <m/>
    <x v="1"/>
    <x v="0"/>
    <x v="8"/>
    <n v="0.95700934579439256"/>
    <n v="0.8797250859106529"/>
    <n v="0.79503105590062106"/>
    <n v="1.3119425242027003"/>
    <n v="1.0666666666666667"/>
    <n v="1.043035050297799"/>
    <n v="1.399405359149547"/>
    <n v="78.639774700000004"/>
  </r>
  <r>
    <s v="Dummy"/>
    <s v="2025-07-31 17:22:33.516525"/>
    <x v="1"/>
    <s v="(10.4343933, 78.6397706)"/>
    <s v="CJMQ+PV9,,Parambur,622104,Tamil Nadu,India."/>
    <s v="https://firebasestorage.googleapis.com/v0/b/mindbrink-survey-production.appspot.com/o/audioFiles%2FAtznECuQc6klLPsRR6u2%2F2ukCmICpvKWhqTT6dgmjG6nFGjc2%2F2025-07-31%2017%3A22%3A29.784459.m4a?alt=media&amp;token=710c4406-8f83-4d24-be9b-deceaf25699a"/>
    <n v="101"/>
    <s v="false"/>
    <x v="2"/>
    <s v="+919698565662"/>
    <x v="0"/>
    <s v="ILLUPUR"/>
    <x v="6"/>
    <s v="Kamala"/>
    <x v="1"/>
    <n v="9751205139"/>
    <x v="2"/>
    <s v="இல்லத்தரசி/ Housewife"/>
    <s v="10,000க்கும் குறைவானது/Less than 10,000"/>
    <x v="2"/>
    <x v="1"/>
    <x v="1"/>
    <x v="1"/>
    <s v="அதிமுக / AIADMK"/>
    <x v="2"/>
    <x v="3"/>
    <x v="1"/>
    <x v="1"/>
    <x v="1"/>
    <x v="2"/>
    <x v="2"/>
    <x v="8"/>
    <x v="4"/>
    <s v="BC"/>
    <x v="14"/>
    <n v="0"/>
    <s v="Not Doing It Properly"/>
    <m/>
    <m/>
    <m/>
    <x v="1"/>
    <x v="1"/>
    <x v="8"/>
    <n v="1.047034764826176"/>
    <n v="0.8797250859106529"/>
    <n v="0.98461538461538467"/>
    <n v="1.3119425242027003"/>
    <n v="1.0666666666666667"/>
    <n v="1.2917587930611203"/>
    <n v="1.399405359149547"/>
    <n v="78.639770600000006"/>
  </r>
  <r>
    <s v="Dummy"/>
    <s v="2025-07-31 17:26:18.466386"/>
    <x v="1"/>
    <s v="(10.4343968, 78.6397571)"/>
    <s v="CJMQ+PV9,,Parambur,622104,Tamil Nadu,India."/>
    <s v="https://firebasestorage.googleapis.com/v0/b/mindbrink-survey-production.appspot.com/o/audioFiles%2FAtznECuQc6klLPsRR6u2%2FfYiv0HvGk4VbFlXYwsKbSZ6fwXI2%2F2025-07-31%2017%3A26%3A13.255689.m4a?alt=media&amp;token=54b51767-f8b7-478d-a62c-d3e67814fb32"/>
    <n v="156"/>
    <s v="false"/>
    <x v="3"/>
    <s v="+919443892814"/>
    <x v="0"/>
    <s v="ILLUPUR"/>
    <x v="6"/>
    <s v="Selvaakumar"/>
    <x v="0"/>
    <n v="9944688396"/>
    <x v="0"/>
    <s v="சொந்த தொழில் / சுயதொழில் செய்பவர்/ Self Employed/Business"/>
    <s v="10,000க்கும் குறைவானது/Less than 10,000"/>
    <x v="1"/>
    <x v="1"/>
    <x v="4"/>
    <x v="0"/>
    <s v="அதிமுக / AIADMK"/>
    <x v="0"/>
    <x v="1"/>
    <x v="1"/>
    <x v="1"/>
    <x v="2"/>
    <x v="2"/>
    <x v="2"/>
    <x v="0"/>
    <x v="0"/>
    <s v="OBC"/>
    <x v="7"/>
    <n v="0"/>
    <s v="Correctly Done"/>
    <m/>
    <m/>
    <m/>
    <x v="1"/>
    <x v="1"/>
    <x v="6"/>
    <n v="0.95700934579439256"/>
    <n v="1.0951871657754011"/>
    <n v="1.0835978835978837"/>
    <n v="1.4247885123333461"/>
    <n v="1.2358620689655173"/>
    <n v="1.5438978165389909"/>
    <n v="1.7608420786905907"/>
    <n v="78.639757099999997"/>
  </r>
  <r>
    <s v="Dummy"/>
    <s v="2025-07-31 17:35:50.650778"/>
    <x v="1"/>
    <s v="(10.4344334, 78.6397252)"/>
    <s v="CJMQ+PV9,,Parambur,622104,Tamil Nadu,India."/>
    <s v="https://firebasestorage.googleapis.com/v0/b/mindbrink-survey-production.appspot.com/o/audioFiles%2FAtznECuQc6klLPsRR6u2%2F2ukCmICpvKWhqTT6dgmjG6nFGjc2%2F2025-07-31%2017%3A35%3A45.792149.m4a?alt=media&amp;token=0f817fb6-208a-4282-a52d-800a413a4aff"/>
    <n v="243"/>
    <s v="false"/>
    <x v="2"/>
    <s v="+919698565662"/>
    <x v="0"/>
    <s v="ILLUPUR"/>
    <x v="6"/>
    <s v="Chinnaiya"/>
    <x v="0"/>
    <n v="8098447422"/>
    <x v="2"/>
    <s v="கூலி தொழில்/ Daily Wage"/>
    <s v="10,000க்கும் குறைவானது/Less than 10,000"/>
    <x v="0"/>
    <x v="0"/>
    <x v="0"/>
    <x v="0"/>
    <s v="திமுக / DMK"/>
    <x v="0"/>
    <x v="0"/>
    <x v="0"/>
    <x v="0"/>
    <x v="0"/>
    <x v="1"/>
    <x v="1"/>
    <x v="0"/>
    <x v="0"/>
    <s v="BC"/>
    <x v="7"/>
    <n v="0"/>
    <s v="Not Asking All The Questions"/>
    <m/>
    <m/>
    <m/>
    <x v="1"/>
    <x v="0"/>
    <x v="6"/>
    <n v="0.95700934579439256"/>
    <n v="0.8797250859106529"/>
    <n v="0.79503105590062106"/>
    <n v="0.73680082449963535"/>
    <n v="1.2358620689655173"/>
    <n v="0.58577953749039324"/>
    <n v="0.91058419138161839"/>
    <n v="78.639725200000001"/>
  </r>
  <r>
    <s v="Dummy"/>
    <s v="2025-07-31 17:38:05.048295"/>
    <x v="1"/>
    <s v="(10.4342002, 78.6395034)"/>
    <s v="CJMQ+PVC,,Parambur,622104,Tamil Nadu,India."/>
    <s v="https://firebasestorage.googleapis.com/v0/b/mindbrink-survey-production.appspot.com/o/audioFiles%2FAtznECuQc6klLPsRR6u2%2F2ukCmICpvKWhqTT6dgmjG6nFGjc2%2F2025-07-31%2017%3A38%3A01.636260.m4a?alt=media&amp;token=e8311e41-e2d8-49f3-8136-5321a8bd6ef2"/>
    <n v="123"/>
    <s v="false"/>
    <x v="2"/>
    <s v="+919698565662"/>
    <x v="0"/>
    <s v="ILLUPUR"/>
    <x v="6"/>
    <s v="Pandithurai"/>
    <x v="0"/>
    <n v="9047177732"/>
    <x v="3"/>
    <s v="கூலி தொழில்/ Daily Wage"/>
    <s v="10,000க்கும் குறைவானது/Less than 10,000"/>
    <x v="0"/>
    <x v="0"/>
    <x v="0"/>
    <x v="0"/>
    <s v="திமுக / DMK"/>
    <x v="0"/>
    <x v="0"/>
    <x v="0"/>
    <x v="0"/>
    <x v="0"/>
    <x v="1"/>
    <x v="1"/>
    <x v="0"/>
    <x v="5"/>
    <s v="BC"/>
    <x v="7"/>
    <n v="0"/>
    <s v="Not Doing It Properly"/>
    <m/>
    <m/>
    <m/>
    <x v="1"/>
    <x v="1"/>
    <x v="6"/>
    <n v="0.95700934579439256"/>
    <n v="1.0308724832214764"/>
    <n v="0.86292134831460676"/>
    <n v="0.73680082449963535"/>
    <n v="1.2358620689655173"/>
    <n v="0.63580116091653927"/>
    <n v="0.91058419138161839"/>
    <n v="78.639503399999995"/>
  </r>
  <r>
    <s v="Dummy"/>
    <s v="2025-07-31 17:44:45.269478"/>
    <x v="1"/>
    <s v="(10.4341844, 78.6395236)"/>
    <s v="CJMQ+PVC,,Parambur,622104,Tamil Nadu,India."/>
    <s v="https://firebasestorage.googleapis.com/v0/b/mindbrink-survey-production.appspot.com/o/audioFiles%2FAtznECuQc6klLPsRR6u2%2F2ukCmICpvKWhqTT6dgmjG6nFGjc2%2F2025-07-31%2017%3A44%3A40.919690.m4a?alt=media&amp;token=cc70683d-d918-4371-b434-08a037b450d4"/>
    <n v="160"/>
    <s v="false"/>
    <x v="2"/>
    <s v="+919698565662"/>
    <x v="0"/>
    <s v="ILLUPUR"/>
    <x v="6"/>
    <s v="Ravi"/>
    <x v="0"/>
    <n v="9943295027"/>
    <x v="2"/>
    <s v="கூலி தொழில்/ Daily Wage"/>
    <s v="10,000க்கும் குறைவானது/Less than 10,000"/>
    <x v="0"/>
    <x v="0"/>
    <x v="0"/>
    <x v="0"/>
    <s v="அதிமுக / AIADMK"/>
    <x v="0"/>
    <x v="3"/>
    <x v="1"/>
    <x v="3"/>
    <x v="0"/>
    <x v="1"/>
    <x v="1"/>
    <x v="0"/>
    <x v="2"/>
    <s v="OBC"/>
    <x v="7"/>
    <n v="0"/>
    <s v="Not Doing It Properly"/>
    <m/>
    <m/>
    <m/>
    <x v="1"/>
    <x v="1"/>
    <x v="6"/>
    <n v="0.95700934579439256"/>
    <n v="0.8797250859106529"/>
    <n v="0.79503105590062106"/>
    <n v="0.73680082449963535"/>
    <n v="1.2358620689655173"/>
    <n v="0.58577953749039324"/>
    <n v="0.91058419138161839"/>
    <n v="78.639523600000004"/>
  </r>
  <r>
    <s v="Dummy"/>
    <s v="2025-07-31 17:47:46.372882"/>
    <x v="1"/>
    <s v="(10.4342687, 78.6393861)"/>
    <s v="CJMQ+MPP,,Parambur,622104,Tamil Nadu,India."/>
    <s v="https://firebasestorage.googleapis.com/v0/b/mindbrink-survey-production.appspot.com/o/audioFiles%2FAtznECuQc6klLPsRR6u2%2FfYiv0HvGk4VbFlXYwsKbSZ6fwXI2%2F2025-07-31%2017%3A47%3A41.975222.m4a?alt=media&amp;token=2b2cf2b3-f736-45e1-83ee-d9689e7025b2"/>
    <n v="107"/>
    <s v="false"/>
    <x v="3"/>
    <s v="+919443892814"/>
    <x v="0"/>
    <s v="ILLUPUR"/>
    <x v="6"/>
    <s v="Iqbal"/>
    <x v="0"/>
    <n v="9698417993"/>
    <x v="2"/>
    <s v="சொந்த தொழில் / சுயதொழில் செய்பவர்/ Self Employed/Business"/>
    <s v="10,000 - 25,000"/>
    <x v="0"/>
    <x v="0"/>
    <x v="0"/>
    <x v="0"/>
    <s v="அதிமுக / AIADMK"/>
    <x v="0"/>
    <x v="1"/>
    <x v="0"/>
    <x v="0"/>
    <x v="1"/>
    <x v="0"/>
    <x v="1"/>
    <x v="7"/>
    <x v="4"/>
    <s v="Muslim"/>
    <x v="8"/>
    <n v="0"/>
    <s v="Correctly Done"/>
    <m/>
    <m/>
    <m/>
    <x v="1"/>
    <x v="1"/>
    <x v="7"/>
    <n v="0.95700934579439256"/>
    <n v="0.8797250859106529"/>
    <n v="0.79503105590062106"/>
    <n v="0.73680082449963535"/>
    <n v="1.024"/>
    <n v="0.58577953749039324"/>
    <n v="0.75448404428762661"/>
    <n v="78.639386099999996"/>
  </r>
  <r>
    <s v="Dummy"/>
    <s v="2025-07-31 18:02:48.123366"/>
    <x v="1"/>
    <s v="(10.4495066, 78.6067112)"/>
    <s v="CJX4+XGF,,Pudukkottai,622408,Tamil Nadu,India."/>
    <s v="https://firebasestorage.googleapis.com/v0/b/mindbrink-survey-production.appspot.com/o/audioFiles%2FAtznECuQc6klLPsRR6u2%2F2ukCmICpvKWhqTT6dgmjG6nFGjc2%2F2025-07-31%2018%3A02%3A36.192941.m4a?alt=media&amp;token=2759bfab-7efd-4ac1-b75f-be5f742e8fc7"/>
    <n v="149"/>
    <s v="false"/>
    <x v="2"/>
    <s v="+919698565662"/>
    <x v="0"/>
    <s v="ILLUPUR"/>
    <x v="7"/>
    <s v="Murugesan"/>
    <x v="0"/>
    <n v="8903242040"/>
    <x v="0"/>
    <s v="விவசாயி/ Farmer"/>
    <s v="10,000க்கும் குறைவானது/Less than 10,000"/>
    <x v="0"/>
    <x v="2"/>
    <x v="0"/>
    <x v="0"/>
    <s v="அதிமுக / AIADMK"/>
    <x v="0"/>
    <x v="3"/>
    <x v="0"/>
    <x v="0"/>
    <x v="1"/>
    <x v="2"/>
    <x v="1"/>
    <x v="0"/>
    <x v="4"/>
    <s v="BC"/>
    <x v="0"/>
    <n v="0"/>
    <s v="Not Asking All The Questions"/>
    <m/>
    <m/>
    <m/>
    <x v="1"/>
    <x v="1"/>
    <x v="0"/>
    <n v="0.95700934579439256"/>
    <n v="1.0951871657754011"/>
    <n v="1.0835978835978837"/>
    <n v="0.73680082449963535"/>
    <n v="1.0593103448275862"/>
    <n v="0.79839581406098059"/>
    <n v="0.78050073546995857"/>
    <n v="78.606711200000007"/>
  </r>
  <r>
    <s v="Dummy"/>
    <s v="2025-07-31 18:05:53.193981"/>
    <x v="1"/>
    <s v="(10.449125, 78.6066767)"/>
    <s v="CJX4+XGF,,Pudukkottai,622408,Tamil Nadu,India."/>
    <s v="https://firebasestorage.googleapis.com/v0/b/mindbrink-survey-production.appspot.com/o/audioFiles%2FAtznECuQc6klLPsRR6u2%2FfYiv0HvGk4VbFlXYwsKbSZ6fwXI2%2F2025-07-31%2018%3A05%3A02.240880.m4a?alt=media&amp;token=a54c5e1d-993d-4636-a5c9-3a385e075172"/>
    <n v="220"/>
    <s v="false"/>
    <x v="3"/>
    <s v="+919443892814"/>
    <x v="0"/>
    <s v="ILLUPUR"/>
    <x v="7"/>
    <s v="Perabakar"/>
    <x v="0"/>
    <n v="9943921454"/>
    <x v="2"/>
    <s v="பணியாளர்/ Employee"/>
    <s v="10,000 - 25,000"/>
    <x v="0"/>
    <x v="0"/>
    <x v="0"/>
    <x v="0"/>
    <s v="அதிமுக / AIADMK"/>
    <x v="0"/>
    <x v="3"/>
    <x v="0"/>
    <x v="0"/>
    <x v="1"/>
    <x v="0"/>
    <x v="1"/>
    <x v="0"/>
    <x v="3"/>
    <s v="BC"/>
    <x v="0"/>
    <s v="asking only name and number "/>
    <s v="Not Doing It Properly"/>
    <m/>
    <m/>
    <m/>
    <x v="1"/>
    <x v="0"/>
    <x v="0"/>
    <n v="0.95700934579439256"/>
    <n v="0.8797250859106529"/>
    <n v="0.79503105590062106"/>
    <n v="0.73680082449963535"/>
    <n v="1.0593103448275862"/>
    <n v="0.58577953749039324"/>
    <n v="0.78050073546995857"/>
    <n v="78.606676699999994"/>
  </r>
  <r>
    <s v="Dummy"/>
    <s v="2025-07-31 18:06:33.414429"/>
    <x v="1"/>
    <s v="(10.4569573, 78.7041386)"/>
    <s v="FP43+JMJ,,Annavasal,622101,Tamil Nadu,India."/>
    <s v="https://firebasestorage.googleapis.com/v0/b/mindbrink-survey-production.appspot.com/o/audioFiles%2FAtznECuQc6klLPsRR6u2%2Fe5risFoEPidDckOLperfsZqxzae2%2F2025-07-31%2018%3A06%3A29.141865.m4a?alt=media&amp;token=999d8bd2-5144-47e7-bdb5-65e7fddabce8"/>
    <n v="193"/>
    <s v="false"/>
    <x v="1"/>
    <s v="+918508766594"/>
    <x v="0"/>
    <s v="ILLUPUR"/>
    <x v="1"/>
    <s v="சுகாசினி"/>
    <x v="1"/>
    <n v="9361750396"/>
    <x v="1"/>
    <s v="இல்லத்தரசி/ Housewife"/>
    <s v="10,000 - 25,000"/>
    <x v="0"/>
    <x v="1"/>
    <x v="2"/>
    <x v="2"/>
    <s v="தமிழக வெற்றி கழகம் / TVK"/>
    <x v="3"/>
    <x v="0"/>
    <x v="0"/>
    <x v="0"/>
    <x v="0"/>
    <x v="2"/>
    <x v="2"/>
    <x v="3"/>
    <x v="4"/>
    <s v="SC"/>
    <x v="5"/>
    <n v="0"/>
    <s v="Correctly Done"/>
    <m/>
    <m/>
    <m/>
    <x v="1"/>
    <x v="0"/>
    <x v="5"/>
    <n v="1.047034764826176"/>
    <n v="0.97523809523809524"/>
    <n v="0.89824561403508774"/>
    <n v="1"/>
    <n v="0.99902439024390244"/>
    <n v="0.89824561403508774"/>
    <n v="0.99902439024390244"/>
    <n v="78.704138599999993"/>
  </r>
  <r>
    <s v="Dummy"/>
    <s v="2025-07-31 18:12:03.672068"/>
    <x v="1"/>
    <s v="(10.4560416, 78.7024415)"/>
    <s v="58/59,,Annavasal,622101,Tamil Nadu,India."/>
    <s v="https://firebasestorage.googleapis.com/v0/b/mindbrink-survey-production.appspot.com/o/audioFiles%2FAtznECuQc6klLPsRR6u2%2Fe5risFoEPidDckOLperfsZqxzae2%2F2025-07-31%2018%3A11%3A59.725725.m4a?alt=media&amp;token=2b83a6d9-3acf-4bbb-9893-bcfd635b4306"/>
    <n v="203"/>
    <s v="false"/>
    <x v="1"/>
    <s v="+918508766594"/>
    <x v="0"/>
    <s v="ILLUPUR"/>
    <x v="1"/>
    <s v="மகேஸ்வரி"/>
    <x v="1"/>
    <n v="8012018786"/>
    <x v="1"/>
    <s v="இல்லத்தரசி/ Housewife"/>
    <s v="10,000 - 25,000"/>
    <x v="1"/>
    <x v="1"/>
    <x v="2"/>
    <x v="2"/>
    <s v="அதிமுக / AIADMK"/>
    <x v="3"/>
    <x v="3"/>
    <x v="1"/>
    <x v="1"/>
    <x v="2"/>
    <x v="2"/>
    <x v="2"/>
    <x v="3"/>
    <x v="0"/>
    <s v="SC"/>
    <x v="5"/>
    <n v="0"/>
    <s v="Correctly Done"/>
    <m/>
    <m/>
    <m/>
    <x v="1"/>
    <x v="0"/>
    <x v="5"/>
    <n v="1.047034764826176"/>
    <n v="0.97523809523809524"/>
    <n v="0.89824561403508774"/>
    <n v="1"/>
    <n v="0.99902439024390244"/>
    <n v="0.89824561403508774"/>
    <n v="0.99902439024390244"/>
    <n v="78.702441500000006"/>
  </r>
  <r>
    <s v="Dummy"/>
    <s v="2025-07-31 18:14:20.221955"/>
    <x v="1"/>
    <s v="(10.40229, 78.6035183)"/>
    <s v="CJ23+GCJ,,Karaiyur,622408,Tamil Nadu,India."/>
    <s v="https://firebasestorage.googleapis.com/v0/b/mindbrink-survey-production.appspot.com/o/audioFiles%2FAtznECuQc6klLPsRR6u2%2F2ukCmICpvKWhqTT6dgmjG6nFGjc2%2F2025-07-31%2018%3A14%3A02.898752.m4a?alt=media&amp;token=26d35a23-f013-4799-be7c-5d102f0f60ba"/>
    <n v="101"/>
    <s v="false"/>
    <x v="2"/>
    <s v="+919698565662"/>
    <x v="0"/>
    <s v="ILLUPUR"/>
    <x v="7"/>
    <s v="Balakrishnan"/>
    <x v="0"/>
    <n v="9626362204"/>
    <x v="1"/>
    <s v="கூலி தொழில்/ Daily Wage"/>
    <s v="10,000க்கும் குறைவானது/Less than 10,000"/>
    <x v="2"/>
    <x v="1"/>
    <x v="0"/>
    <x v="2"/>
    <s v="அதிமுக / AIADMK"/>
    <x v="3"/>
    <x v="1"/>
    <x v="1"/>
    <x v="1"/>
    <x v="1"/>
    <x v="2"/>
    <x v="1"/>
    <x v="0"/>
    <x v="2"/>
    <s v="SC"/>
    <x v="5"/>
    <n v="0"/>
    <s v="Correctly Done"/>
    <m/>
    <m/>
    <m/>
    <x v="1"/>
    <x v="1"/>
    <x v="5"/>
    <n v="0.95700934579439256"/>
    <n v="0.97523809523809524"/>
    <n v="1.0666666666666667"/>
    <n v="0.73680082449963535"/>
    <n v="0.99902439024390244"/>
    <n v="0.78592087946627776"/>
    <n v="0.73608199442695277"/>
    <n v="78.603518300000005"/>
  </r>
  <r>
    <s v="Dummy"/>
    <s v="2025-07-31 18:18:14.381740"/>
    <x v="1"/>
    <s v="(10.4563014, 78.7025484)"/>
    <s v="58/59,,Annavasal,622101,Tamil Nadu,India."/>
    <s v="https://firebasestorage.googleapis.com/v0/b/mindbrink-survey-production.appspot.com/o/audioFiles%2FAtznECuQc6klLPsRR6u2%2Fe5risFoEPidDckOLperfsZqxzae2%2F2025-07-31%2018%3A18%3A09.744142.m4a?alt=media&amp;token=4afb72dc-2b3f-4ebf-b9a7-4de3b7a892be"/>
    <n v="229"/>
    <s v="false"/>
    <x v="1"/>
    <s v="+918508766594"/>
    <x v="0"/>
    <s v="ILLUPUR"/>
    <x v="1"/>
    <s v="அடைக்கலம்"/>
    <x v="0"/>
    <n v="9787418798"/>
    <x v="3"/>
    <s v="கூலி தொழில்/ Daily Wage"/>
    <s v="10,000 - 25,000"/>
    <x v="0"/>
    <x v="1"/>
    <x v="0"/>
    <x v="0"/>
    <s v="திமுக / DMK"/>
    <x v="0"/>
    <x v="0"/>
    <x v="0"/>
    <x v="0"/>
    <x v="0"/>
    <x v="1"/>
    <x v="2"/>
    <x v="0"/>
    <x v="1"/>
    <s v="SC"/>
    <x v="5"/>
    <n v="0"/>
    <s v="Correctly Done"/>
    <m/>
    <m/>
    <m/>
    <x v="1"/>
    <x v="0"/>
    <x v="5"/>
    <n v="0.95700934579439256"/>
    <n v="1.0308724832214764"/>
    <n v="0.86292134831460676"/>
    <n v="0.73680082449963535"/>
    <n v="0.99902439024390244"/>
    <n v="0.63580116091653927"/>
    <n v="0.73608199442695277"/>
    <n v="78.702548399999998"/>
  </r>
  <r>
    <s v="Dummy"/>
    <s v="2025-07-31 18:20:27.016614"/>
    <x v="1"/>
    <s v="(10.4493783, 78.6063417)"/>
    <s v="CJX4+XGF,,Pudukkottai,622408,Tamil Nadu,India."/>
    <s v="https://firebasestorage.googleapis.com/v0/b/mindbrink-survey-production.appspot.com/o/audioFiles%2FAtznECuQc6klLPsRR6u2%2FfYiv0HvGk4VbFlXYwsKbSZ6fwXI2%2F2025-07-31%2018%3A16%3A54.991001.m4a?alt=media&amp;token=a771cbfa-ffd6-4fde-bd43-e07b29ba6238"/>
    <n v="634"/>
    <s v="false"/>
    <x v="3"/>
    <s v="+919443892814"/>
    <x v="0"/>
    <s v="ILLUPUR"/>
    <x v="7"/>
    <s v="Sakthivel"/>
    <x v="0"/>
    <n v="8838717355"/>
    <x v="1"/>
    <s v="கூலி தொழில்/ Daily Wage"/>
    <s v="10,000க்கும் குறைவானது/Less than 10,000"/>
    <x v="2"/>
    <x v="1"/>
    <x v="1"/>
    <x v="2"/>
    <s v="அதிமுக / AIADMK"/>
    <x v="3"/>
    <x v="1"/>
    <x v="1"/>
    <x v="4"/>
    <x v="2"/>
    <x v="2"/>
    <x v="1"/>
    <x v="2"/>
    <x v="4"/>
    <s v="BC"/>
    <x v="5"/>
    <n v="0"/>
    <s v="Not Doing It Properly"/>
    <m/>
    <m/>
    <m/>
    <x v="1"/>
    <x v="0"/>
    <x v="5"/>
    <n v="0.95700934579439256"/>
    <n v="0.97523809523809524"/>
    <n v="1.0666666666666667"/>
    <n v="1.3119425242027003"/>
    <n v="0.99902439024390244"/>
    <n v="1.399405359149547"/>
    <n v="1.3106625802766489"/>
    <n v="78.606341700000002"/>
  </r>
  <r>
    <s v="Dummy"/>
    <s v="2025-07-31 18:22:10.891921"/>
    <x v="1"/>
    <s v="(10.456454, 78.7024846)"/>
    <s v="58/59,,Annavasal,622101,Tamil Nadu,India."/>
    <s v="https://firebasestorage.googleapis.com/v0/b/mindbrink-survey-production.appspot.com/o/audioFiles%2FAtznECuQc6klLPsRR6u2%2Fe5risFoEPidDckOLperfsZqxzae2%2F2025-07-31%2018%3A22%3A07.660455.m4a?alt=media&amp;token=e35d7d65-0a84-4b76-b7a9-8d623f0f38f2"/>
    <n v="197"/>
    <s v="false"/>
    <x v="1"/>
    <s v="+918508766594"/>
    <x v="0"/>
    <s v="ILLUPUR"/>
    <x v="1"/>
    <s v="நிசாந்தி"/>
    <x v="1"/>
    <n v="9751221070"/>
    <x v="1"/>
    <s v="இல்லத்தரசி/ Housewife"/>
    <s v="10,000 - 25,000"/>
    <x v="0"/>
    <x v="0"/>
    <x v="0"/>
    <x v="0"/>
    <s v="அதிமுக / AIADMK"/>
    <x v="0"/>
    <x v="1"/>
    <x v="0"/>
    <x v="0"/>
    <x v="0"/>
    <x v="1"/>
    <x v="2"/>
    <x v="0"/>
    <x v="2"/>
    <s v="SC"/>
    <x v="5"/>
    <n v="0"/>
    <s v="Correctly Done"/>
    <m/>
    <m/>
    <m/>
    <x v="1"/>
    <x v="0"/>
    <x v="5"/>
    <n v="1.047034764826176"/>
    <n v="0.97523809523809524"/>
    <n v="0.89824561403508774"/>
    <n v="0.73680082449963535"/>
    <n v="0.99902439024390244"/>
    <n v="0.66182810902423383"/>
    <n v="0.73608199442695277"/>
    <n v="78.702484600000005"/>
  </r>
  <r>
    <s v="Dummy"/>
    <s v="2025-07-31 18:28:19.021829"/>
    <x v="1"/>
    <s v="(10.4566714, 78.702772)"/>
    <s v="58/59,,Annavasal,622101,Tamil Nadu,India."/>
    <s v="https://firebasestorage.googleapis.com/v0/b/mindbrink-survey-production.appspot.com/o/audioFiles%2FAtznECuQc6klLPsRR6u2%2Fe5risFoEPidDckOLperfsZqxzae2%2F2025-07-31%2018%3A28%3A13.673043.m4a?alt=media&amp;token=d1cf6cf9-0bb5-4f5c-9207-0248b92396f2"/>
    <n v="293"/>
    <s v="false"/>
    <x v="1"/>
    <s v="+918508766594"/>
    <x v="0"/>
    <s v="ILLUPUR"/>
    <x v="1"/>
    <s v="ஆதிசிவன்"/>
    <x v="0"/>
    <n v="9842844019"/>
    <x v="0"/>
    <s v="கூலி தொழில்/ Daily Wage"/>
    <s v="10,000 - 25,000"/>
    <x v="0"/>
    <x v="2"/>
    <x v="2"/>
    <x v="0"/>
    <s v="அதிமுக / AIADMK"/>
    <x v="3"/>
    <x v="3"/>
    <x v="0"/>
    <x v="0"/>
    <x v="0"/>
    <x v="1"/>
    <x v="2"/>
    <x v="7"/>
    <x v="0"/>
    <s v="SC"/>
    <x v="5"/>
    <n v="0"/>
    <s v="Correctly Done"/>
    <m/>
    <m/>
    <m/>
    <x v="1"/>
    <x v="0"/>
    <x v="5"/>
    <n v="0.95700934579439256"/>
    <n v="1.0951871657754011"/>
    <n v="1.0835978835978837"/>
    <n v="1"/>
    <n v="0.99902439024390244"/>
    <n v="1.0835978835978837"/>
    <n v="0.99902439024390244"/>
    <n v="78.702771999999996"/>
  </r>
  <r>
    <s v="Dummy"/>
    <s v="2025-07-31 18:29:27.532108"/>
    <x v="1"/>
    <s v="(10.449675, 78.6051317)"/>
    <s v="CJX4+V49,,Kilikkudi,622408,Tamil Nadu,India."/>
    <s v="https://firebasestorage.googleapis.com/v0/b/mindbrink-survey-production.appspot.com/o/audioFiles%2FAtznECuQc6klLPsRR6u2%2FfYiv0HvGk4VbFlXYwsKbSZ6fwXI2%2F2025-07-31%2018%3A27%3A51.113690.m4a?alt=media&amp;token=d9aa65cc-e120-411f-9bf5-d0d7b33a6d0f"/>
    <n v="102"/>
    <s v="false"/>
    <x v="3"/>
    <s v="+919443892814"/>
    <x v="0"/>
    <s v="ILLUPUR"/>
    <x v="7"/>
    <s v="Ganesan"/>
    <x v="0"/>
    <n v="9655670397"/>
    <x v="2"/>
    <s v="கூலி தொழில்/ Daily Wage"/>
    <s v="10,000க்கும் குறைவானது/Less than 10,000"/>
    <x v="2"/>
    <x v="1"/>
    <x v="1"/>
    <x v="1"/>
    <s v="அதிமுக / AIADMK"/>
    <x v="2"/>
    <x v="3"/>
    <x v="1"/>
    <x v="1"/>
    <x v="1"/>
    <x v="1"/>
    <x v="2"/>
    <x v="0"/>
    <x v="7"/>
    <s v="OBC"/>
    <x v="7"/>
    <n v="0"/>
    <s v="Not Doing It Properly"/>
    <m/>
    <m/>
    <m/>
    <x v="1"/>
    <x v="1"/>
    <x v="6"/>
    <n v="0.95700934579439256"/>
    <n v="0.8797250859106529"/>
    <n v="0.79503105590062106"/>
    <n v="1.3119425242027003"/>
    <n v="1.2358620689655173"/>
    <n v="1.043035050297799"/>
    <n v="1.6213800023249925"/>
    <n v="78.605131700000001"/>
  </r>
  <r>
    <s v="Dummy"/>
    <s v="2025-07-31 18:35:07.176754"/>
    <x v="1"/>
    <s v="(10.4567462, 78.7025923)"/>
    <s v="58/59,,Annavasal,622101,Tamil Nadu,India."/>
    <s v="https://firebasestorage.googleapis.com/v0/b/mindbrink-survey-production.appspot.com/o/audioFiles%2FAtznECuQc6klLPsRR6u2%2Fe5risFoEPidDckOLperfsZqxzae2%2F2025-07-31%2018%3A35%3A02.737165.m4a?alt=media&amp;token=668b2223-702c-4617-b375-0961d5215115"/>
    <n v="179"/>
    <s v="false"/>
    <x v="1"/>
    <s v="+918508766594"/>
    <x v="0"/>
    <s v="ILLUPUR"/>
    <x v="1"/>
    <s v="சுதா"/>
    <x v="1"/>
    <n v="8110984019"/>
    <x v="1"/>
    <s v="இல்லத்தரசி/ Housewife"/>
    <s v="10,000 - 25,000"/>
    <x v="0"/>
    <x v="1"/>
    <x v="2"/>
    <x v="2"/>
    <s v="அதிமுக / AIADMK"/>
    <x v="3"/>
    <x v="3"/>
    <x v="1"/>
    <x v="1"/>
    <x v="1"/>
    <x v="1"/>
    <x v="0"/>
    <x v="0"/>
    <x v="2"/>
    <s v="SC"/>
    <x v="5"/>
    <n v="0"/>
    <s v="Correctly Done"/>
    <m/>
    <m/>
    <m/>
    <x v="1"/>
    <x v="1"/>
    <x v="5"/>
    <n v="1.047034764826176"/>
    <n v="0.97523809523809524"/>
    <n v="0.89824561403508774"/>
    <n v="1"/>
    <n v="0.99902439024390244"/>
    <n v="0.89824561403508774"/>
    <n v="0.99902439024390244"/>
    <n v="78.702592300000006"/>
  </r>
  <r>
    <s v="Dummy"/>
    <s v="2025-07-31 18:36:29.918774"/>
    <x v="1"/>
    <s v="(10.4496125, 78.6053277)"/>
    <s v="-"/>
    <s v="https://firebasestorage.googleapis.com/v0/b/mindbrink-survey-production.appspot.com/o/audioFiles%2FAtznECuQc6klLPsRR6u2%2FfYiv0HvGk4VbFlXYwsKbSZ6fwXI2%2F2025-07-31%2018%3A33%3A21.403396.m4a?alt=media&amp;token=22054840-f924-40a1-aeb3-8dffec8fcd82"/>
    <n v="220"/>
    <s v="false"/>
    <x v="3"/>
    <s v="+919443892814"/>
    <x v="0"/>
    <s v="ILLUPUR"/>
    <x v="7"/>
    <s v="marimuthu"/>
    <x v="0"/>
    <n v="9943226157"/>
    <x v="1"/>
    <s v="கூலி தொழில்/ Daily Wage"/>
    <s v="10,000க்கும் குறைவானது/Less than 10,000"/>
    <x v="0"/>
    <x v="1"/>
    <x v="1"/>
    <x v="1"/>
    <s v="அதிமுக / AIADMK"/>
    <x v="2"/>
    <x v="1"/>
    <x v="1"/>
    <x v="3"/>
    <x v="2"/>
    <x v="2"/>
    <x v="1"/>
    <x v="2"/>
    <x v="0"/>
    <s v="BC"/>
    <x v="7"/>
    <n v="0"/>
    <s v="Not Doing It Properly"/>
    <m/>
    <m/>
    <m/>
    <x v="1"/>
    <x v="0"/>
    <x v="6"/>
    <n v="0.95700934579439256"/>
    <n v="0.97523809523809524"/>
    <n v="1.0666666666666667"/>
    <n v="1.3119425242027003"/>
    <n v="1.2358620689655173"/>
    <n v="1.399405359149547"/>
    <n v="1.6213800023249925"/>
    <n v="78.605327700000004"/>
  </r>
  <r>
    <s v="Dummy"/>
    <s v="2025-07-31 18:40:41.420515"/>
    <x v="1"/>
    <s v="(10.4566214, 78.7021719)"/>
    <s v="58/59,,Annavasal,622101,Tamil Nadu,India."/>
    <s v="https://firebasestorage.googleapis.com/v0/b/mindbrink-survey-production.appspot.com/o/audioFiles%2FAtznECuQc6klLPsRR6u2%2Fe5risFoEPidDckOLperfsZqxzae2%2F2025-07-31%2018%3A40%3A35.607223.m4a?alt=media&amp;token=f2dbea8e-6805-44fe-bb4d-b4cc5168dc39"/>
    <n v="205"/>
    <s v="false"/>
    <x v="1"/>
    <s v="+918508766594"/>
    <x v="0"/>
    <s v="ILLUPUR"/>
    <x v="1"/>
    <s v="விஜயராணி"/>
    <x v="1"/>
    <n v="9942923715"/>
    <x v="0"/>
    <s v="விவசாயி/ Farmer"/>
    <s v="10,000 - 25,000"/>
    <x v="0"/>
    <x v="2"/>
    <x v="2"/>
    <x v="0"/>
    <s v="அதிமுக / AIADMK"/>
    <x v="0"/>
    <x v="3"/>
    <x v="0"/>
    <x v="0"/>
    <x v="0"/>
    <x v="1"/>
    <x v="0"/>
    <x v="7"/>
    <x v="0"/>
    <s v="SC"/>
    <x v="5"/>
    <n v="0"/>
    <s v="Correctly Done"/>
    <m/>
    <m/>
    <m/>
    <x v="1"/>
    <x v="0"/>
    <x v="5"/>
    <n v="1.047034764826176"/>
    <n v="1.0951871657754011"/>
    <n v="1.107027027027027"/>
    <n v="1"/>
    <n v="0.99902439024390244"/>
    <n v="1.107027027027027"/>
    <n v="0.99902439024390244"/>
    <n v="78.702171899999996"/>
  </r>
  <r>
    <s v="Dummy"/>
    <s v="2025-07-31 18:47:43.347098"/>
    <x v="1"/>
    <s v="(10.4564988, 78.701436)"/>
    <s v="FP42+GHH,,Annavasal,622101,Tamil Nadu,India."/>
    <s v="https://firebasestorage.googleapis.com/v0/b/mindbrink-survey-production.appspot.com/o/audioFiles%2FAtznECuQc6klLPsRR6u2%2Fe5risFoEPidDckOLperfsZqxzae2%2F2025-07-31%2018%3A47%3A38.869090.m4a?alt=media&amp;token=889a749b-c058-42dc-91c9-72115aac638d"/>
    <n v="289"/>
    <s v="false"/>
    <x v="1"/>
    <s v="+918508766594"/>
    <x v="0"/>
    <s v="ILLUPUR"/>
    <x v="1"/>
    <s v="லதா"/>
    <x v="0"/>
    <n v="8760947367"/>
    <x v="0"/>
    <s v="கூலி தொழில்/ Daily Wage"/>
    <s v="10,000 - 25,000"/>
    <x v="2"/>
    <x v="2"/>
    <x v="1"/>
    <x v="1"/>
    <s v="அதிமுக / AIADMK"/>
    <x v="2"/>
    <x v="1"/>
    <x v="1"/>
    <x v="1"/>
    <x v="2"/>
    <x v="2"/>
    <x v="0"/>
    <x v="2"/>
    <x v="0"/>
    <s v="SC"/>
    <x v="5"/>
    <n v="0"/>
    <s v="Correctly Done"/>
    <m/>
    <m/>
    <m/>
    <x v="1"/>
    <x v="0"/>
    <x v="5"/>
    <n v="0.95700934579439256"/>
    <n v="1.0951871657754011"/>
    <n v="1.0835978835978837"/>
    <n v="1.3119425242027003"/>
    <n v="0.99902439024390244"/>
    <n v="1.4216181426281114"/>
    <n v="1.3106625802766489"/>
    <n v="78.701436000000001"/>
  </r>
  <r>
    <s v="Dummy"/>
    <s v="2025-07-31 18:49:52.555803"/>
    <x v="1"/>
    <s v="(10.4497925, 78.6038359)"/>
    <s v="CJX3+XFG,,Kilikkudi,622408,Tamil Nadu,India."/>
    <s v="https://firebasestorage.googleapis.com/v0/b/mindbrink-survey-production.appspot.com/o/audioFiles%2FAtznECuQc6klLPsRR6u2%2F2ukCmICpvKWhqTT6dgmjG6nFGjc2%2F2025-07-31%2018%3A49%3A24.017840.m4a?alt=media&amp;token=f28f7437-dfa7-4c9d-878b-9b51c65874ce"/>
    <n v="142"/>
    <s v="false"/>
    <x v="2"/>
    <s v="+919698565662"/>
    <x v="0"/>
    <s v="ILLUPUR"/>
    <x v="7"/>
    <s v="Ramaraj"/>
    <x v="0"/>
    <n v="7604859711"/>
    <x v="1"/>
    <s v="சொந்த தொழில் / சுயதொழில் செய்பவர்/ Self Employed/Business"/>
    <s v="10,000க்கும் குறைவானது/Less than 10,000"/>
    <x v="1"/>
    <x v="1"/>
    <x v="3"/>
    <x v="2"/>
    <s v="அதிமுக / AIADMK"/>
    <x v="3"/>
    <x v="1"/>
    <x v="1"/>
    <x v="1"/>
    <x v="2"/>
    <x v="2"/>
    <x v="3"/>
    <x v="0"/>
    <x v="4"/>
    <s v="BC"/>
    <x v="14"/>
    <n v="0"/>
    <s v="Correctly Done"/>
    <m/>
    <m/>
    <m/>
    <x v="1"/>
    <x v="1"/>
    <x v="8"/>
    <n v="0.95700934579439256"/>
    <n v="0.97523809523809524"/>
    <n v="1.0666666666666667"/>
    <n v="1"/>
    <n v="1.0666666666666667"/>
    <n v="1.0666666666666667"/>
    <n v="1.0666666666666667"/>
    <n v="78.603835900000007"/>
  </r>
  <r>
    <s v="Dummy"/>
    <s v="2025-07-31 18:50:40.034975"/>
    <x v="1"/>
    <s v="(10.4499118, 78.604452)"/>
    <s v="-"/>
    <s v="https://firebasestorage.googleapis.com/v0/b/mindbrink-survey-production.appspot.com/o/audioFiles%2FAtznECuQc6klLPsRR6u2%2FfYiv0HvGk4VbFlXYwsKbSZ6fwXI2%2F2025-07-31%2018%3A42%3A02.422454.m4a?alt=media&amp;token=3c14faed-1ef8-40ab-be4d-a47b1e7f592e"/>
    <n v="322"/>
    <s v="false"/>
    <x v="3"/>
    <s v="+919443892814"/>
    <x v="0"/>
    <s v="ILLUPUR"/>
    <x v="7"/>
    <s v="Adaiki"/>
    <x v="1"/>
    <n v="9787101618"/>
    <x v="3"/>
    <s v="இல்லத்தரசி/ Housewife"/>
    <s v="10,000க்கும் குறைவானது/Less than 10,000"/>
    <x v="1"/>
    <x v="1"/>
    <x v="1"/>
    <x v="1"/>
    <s v="அதிமுக / AIADMK"/>
    <x v="2"/>
    <x v="3"/>
    <x v="0"/>
    <x v="0"/>
    <x v="0"/>
    <x v="1"/>
    <x v="2"/>
    <x v="2"/>
    <x v="1"/>
    <s v="OBC"/>
    <x v="7"/>
    <n v="0"/>
    <s v="Not Doing It Properly"/>
    <m/>
    <m/>
    <m/>
    <x v="1"/>
    <x v="0"/>
    <x v="6"/>
    <n v="1.047034764826176"/>
    <n v="1.0308724832214764"/>
    <n v="1.28"/>
    <n v="1.3119425242027003"/>
    <n v="1.2358620689655173"/>
    <n v="1.6792864309794564"/>
    <n v="1.6213800023249925"/>
    <n v="78.604451999999995"/>
  </r>
  <r>
    <s v="Dummy"/>
    <s v="2025-07-31 18:52:35.587581"/>
    <x v="1"/>
    <s v="(10.4562998, 78.7011888)"/>
    <s v="FP42+GHH,,Annavasal,622101,Tamil Nadu,India."/>
    <s v="https://firebasestorage.googleapis.com/v0/b/mindbrink-survey-production.appspot.com/o/audioFiles%2FAtznECuQc6klLPsRR6u2%2Fe5risFoEPidDckOLperfsZqxzae2%2F2025-07-31%2018%3A52%3A26.778108.m4a?alt=media&amp;token=14608de2-9264-4e26-b030-d898117c7cf2"/>
    <n v="219"/>
    <s v="false"/>
    <x v="1"/>
    <s v="+918508766594"/>
    <x v="0"/>
    <s v="ILLUPUR"/>
    <x v="1"/>
    <s v="முருகேசன்"/>
    <x v="0"/>
    <n v="6380489374"/>
    <x v="0"/>
    <s v="கூலி தொழில்/ Daily Wage"/>
    <s v="10,000 - 25,000"/>
    <x v="1"/>
    <x v="2"/>
    <x v="1"/>
    <x v="1"/>
    <s v="அதிமுக / AIADMK"/>
    <x v="2"/>
    <x v="3"/>
    <x v="0"/>
    <x v="0"/>
    <x v="0"/>
    <x v="1"/>
    <x v="0"/>
    <x v="2"/>
    <x v="0"/>
    <s v="SC"/>
    <x v="5"/>
    <n v="0"/>
    <s v="Correctly Done"/>
    <m/>
    <m/>
    <m/>
    <x v="1"/>
    <x v="0"/>
    <x v="5"/>
    <n v="0.95700934579439256"/>
    <n v="1.0951871657754011"/>
    <n v="1.0835978835978837"/>
    <n v="1.3119425242027003"/>
    <n v="0.99902439024390244"/>
    <n v="1.4216181426281114"/>
    <n v="1.3106625802766489"/>
    <n v="78.701188799999997"/>
  </r>
  <r>
    <s v="Dummy"/>
    <s v="2025-07-31 18:54:50.842291"/>
    <x v="1"/>
    <s v="(10.4499016, 78.6045623)"/>
    <s v="-"/>
    <s v="https://firebasestorage.googleapis.com/v0/b/mindbrink-survey-production.appspot.com/o/audioFiles%2FAtznECuQc6klLPsRR6u2%2FfYiv0HvGk4VbFlXYwsKbSZ6fwXI2%2F2025-07-31%2018%3A54%3A05.539123.m4a?alt=media&amp;token=262213d9-5139-4b98-9318-abd85360bd87"/>
    <n v="195"/>
    <s v="false"/>
    <x v="3"/>
    <s v="+919443892814"/>
    <x v="0"/>
    <s v="ILLUPUR"/>
    <x v="7"/>
    <s v="Sivakumar"/>
    <x v="0"/>
    <n v="8098878565"/>
    <x v="0"/>
    <s v="கூலி தொழில்/ Daily Wage"/>
    <s v="10,000க்கும் குறைவானது/Less than 10,000"/>
    <x v="2"/>
    <x v="1"/>
    <x v="1"/>
    <x v="2"/>
    <s v="அதிமுக / AIADMK"/>
    <x v="3"/>
    <x v="1"/>
    <x v="1"/>
    <x v="3"/>
    <x v="2"/>
    <x v="2"/>
    <x v="2"/>
    <x v="2"/>
    <x v="0"/>
    <s v="BC"/>
    <x v="7"/>
    <n v="0"/>
    <s v="Not Doing It Properly"/>
    <m/>
    <m/>
    <m/>
    <x v="1"/>
    <x v="0"/>
    <x v="6"/>
    <n v="0.95700934579439256"/>
    <n v="1.0951871657754011"/>
    <n v="1.0835978835978837"/>
    <n v="1.3119425242027003"/>
    <n v="1.2358620689655173"/>
    <n v="1.4216181426281114"/>
    <n v="1.6213800023249925"/>
    <n v="78.604562299999998"/>
  </r>
  <r>
    <s v="Dummy"/>
    <s v="2025-07-31 18:59:33.115702"/>
    <x v="1"/>
    <s v="(10.456437, 78.7012662)"/>
    <s v="FP42+GHH,,Annavasal,622101,Tamil Nadu,India."/>
    <s v="https://firebasestorage.googleapis.com/v0/b/mindbrink-survey-production.appspot.com/o/audioFiles%2FAtznECuQc6klLPsRR6u2%2Fe5risFoEPidDckOLperfsZqxzae2%2F2025-07-31%2018%3A59%3A28.444941.m4a?alt=media&amp;token=bf78f13f-93c2-46d2-b126-ea57e272ec9a"/>
    <n v="350"/>
    <s v="false"/>
    <x v="1"/>
    <s v="+918508766594"/>
    <x v="0"/>
    <s v="ILLUPUR"/>
    <x v="1"/>
    <s v="ஷீலா ராணி"/>
    <x v="1"/>
    <n v="6385489374"/>
    <x v="1"/>
    <s v="இல்லத்தரசி/ Housewife"/>
    <s v="10,000 - 25,000"/>
    <x v="0"/>
    <x v="2"/>
    <x v="2"/>
    <x v="0"/>
    <s v="திமுக / DMK"/>
    <x v="0"/>
    <x v="0"/>
    <x v="0"/>
    <x v="0"/>
    <x v="0"/>
    <x v="1"/>
    <x v="0"/>
    <x v="0"/>
    <x v="2"/>
    <s v="SC"/>
    <x v="5"/>
    <n v="0"/>
    <s v="Correctly Done"/>
    <m/>
    <m/>
    <m/>
    <x v="1"/>
    <x v="0"/>
    <x v="5"/>
    <n v="1.047034764826176"/>
    <n v="0.97523809523809524"/>
    <n v="0.89824561403508774"/>
    <n v="1"/>
    <n v="0.99902439024390244"/>
    <n v="0.89824561403508774"/>
    <n v="0.99902439024390244"/>
    <n v="78.701266200000006"/>
  </r>
  <r>
    <s v="Dummy"/>
    <s v="2025-07-31 19:01:43.780165"/>
    <x v="1"/>
    <s v="(10.449884, 78.6034291)"/>
    <s v="CJX3+W73,,Kilikkudi,622408,Tamil Nadu,India."/>
    <s v="https://firebasestorage.googleapis.com/v0/b/mindbrink-survey-production.appspot.com/o/audioFiles%2FAtznECuQc6klLPsRR6u2%2FfYiv0HvGk4VbFlXYwsKbSZ6fwXI2%2F2025-07-31%2019%3A00%3A45.286438.m4a?alt=media&amp;token=7f1c2787-5133-46ff-9a52-c19eedaa3ff0"/>
    <n v="125"/>
    <s v="false"/>
    <x v="3"/>
    <s v="+919443892814"/>
    <x v="0"/>
    <s v="ILLUPUR"/>
    <x v="7"/>
    <s v="Hariram"/>
    <x v="0"/>
    <n v="6381488029"/>
    <x v="1"/>
    <s v="கூலி தொழில்/ Daily Wage"/>
    <s v="10,000க்கும் குறைவானது/Less than 10,000"/>
    <x v="1"/>
    <x v="1"/>
    <x v="1"/>
    <x v="2"/>
    <s v="அதிமுக / AIADMK"/>
    <x v="3"/>
    <x v="1"/>
    <x v="1"/>
    <x v="1"/>
    <x v="2"/>
    <x v="2"/>
    <x v="2"/>
    <x v="0"/>
    <x v="2"/>
    <s v="BC"/>
    <x v="1"/>
    <n v="0"/>
    <s v="Not Asking All The Questions"/>
    <m/>
    <m/>
    <m/>
    <x v="1"/>
    <x v="1"/>
    <x v="1"/>
    <n v="0.95700934579439256"/>
    <n v="0.97523809523809524"/>
    <n v="1.0666666666666667"/>
    <n v="1.3119425242027003"/>
    <n v="1.3479183673469388"/>
    <n v="1.399405359149547"/>
    <n v="1.7683914252763255"/>
    <n v="78.6034291"/>
  </r>
  <r>
    <s v="Dummy"/>
    <s v="2025-07-31 19:06:43.178877"/>
    <x v="1"/>
    <s v="(10.4565256, 78.7012349)"/>
    <s v="FP42+GHH,,Annavasal,622101,Tamil Nadu,India."/>
    <s v="https://firebasestorage.googleapis.com/v0/b/mindbrink-survey-production.appspot.com/o/audioFiles%2FAtznECuQc6klLPsRR6u2%2Fe5risFoEPidDckOLperfsZqxzae2%2F2025-07-31%2019%3A06%3A25.636433.m4a?alt=media&amp;token=99ec3c0c-089b-4c7d-94ea-0007fd9b0d53"/>
    <n v="337"/>
    <s v="false"/>
    <x v="1"/>
    <s v="+918508766594"/>
    <x v="0"/>
    <s v="ILLUPUR"/>
    <x v="1"/>
    <s v="அழகுமணி"/>
    <x v="1"/>
    <n v="9976613997"/>
    <x v="2"/>
    <s v="கூலி தொழில்/ Daily Wage"/>
    <s v="10,000 - 25,000"/>
    <x v="2"/>
    <x v="0"/>
    <x v="0"/>
    <x v="0"/>
    <s v="மார்க்ஸிஸ்ட் கம்யூனிஸ்ட் கட்சி / CPM"/>
    <x v="7"/>
    <x v="0"/>
    <x v="0"/>
    <x v="0"/>
    <x v="0"/>
    <x v="1"/>
    <x v="0"/>
    <x v="0"/>
    <x v="2"/>
    <s v="SC"/>
    <x v="5"/>
    <n v="0"/>
    <s v="Correctly Done"/>
    <m/>
    <m/>
    <m/>
    <x v="1"/>
    <x v="0"/>
    <x v="5"/>
    <n v="1.047034764826176"/>
    <n v="0.8797250859106529"/>
    <n v="0.98461538461538467"/>
    <n v="0.73680082449963535"/>
    <n v="0.99902439024390244"/>
    <n v="0.72546542719964102"/>
    <n v="0.73608199442695277"/>
    <n v="78.701234900000003"/>
  </r>
  <r>
    <s v="Dummy"/>
    <s v="2025-07-31 19:08:23.535480"/>
    <x v="1"/>
    <s v="(10.4498967, 78.6045032)"/>
    <s v="-"/>
    <s v="https://firebasestorage.googleapis.com/v0/b/mindbrink-survey-production.appspot.com/o/audioFiles%2FAtznECuQc6klLPsRR6u2%2FfYiv0HvGk4VbFlXYwsKbSZ6fwXI2%2F2025-07-31%2019%3A05%3A28.235147.m4a?alt=media&amp;token=b5176f59-fec0-48bb-bc4a-3623cc4dbbc9"/>
    <n v="187"/>
    <s v="false"/>
    <x v="3"/>
    <s v="+919443892814"/>
    <x v="0"/>
    <s v="ILLUPUR"/>
    <x v="7"/>
    <s v="jayarani"/>
    <x v="1"/>
    <n v="8778399876"/>
    <x v="0"/>
    <s v="இல்லத்தரசி/ Housewife"/>
    <s v="10,000க்கும் குறைவானது/Less than 10,000"/>
    <x v="2"/>
    <x v="1"/>
    <x v="1"/>
    <x v="1"/>
    <s v="அதிமுக / AIADMK"/>
    <x v="2"/>
    <x v="1"/>
    <x v="1"/>
    <x v="4"/>
    <x v="2"/>
    <x v="2"/>
    <x v="1"/>
    <x v="2"/>
    <x v="0"/>
    <s v="BC"/>
    <x v="4"/>
    <n v="0"/>
    <s v="Not Doing It Properly"/>
    <m/>
    <m/>
    <m/>
    <x v="1"/>
    <x v="0"/>
    <x v="4"/>
    <n v="1.047034764826176"/>
    <n v="1.0951871657754011"/>
    <n v="1.107027027027027"/>
    <n v="1.3119425242027003"/>
    <n v="0.93090909090909091"/>
    <n v="1.4523558321984489"/>
    <n v="1.2212992225305137"/>
    <n v="78.604503199999996"/>
  </r>
  <r>
    <s v="Dummy"/>
    <s v="2025-07-31 19:13:29.842677"/>
    <x v="1"/>
    <s v="(10.4499454, 78.6043797)"/>
    <s v="CJX3+WM6,,Kilikkudi,622408,Tamil Nadu,India."/>
    <s v="https://firebasestorage.googleapis.com/v0/b/mindbrink-survey-production.appspot.com/o/audioFiles%2FAtznECuQc6klLPsRR6u2%2F2ukCmICpvKWhqTT6dgmjG6nFGjc2%2F2025-07-31%2019%3A12%3A23.044350.m4a?alt=media&amp;token=cf1baf50-c0c3-4d53-9952-ace86b0ab267"/>
    <n v="115"/>
    <s v="false"/>
    <x v="2"/>
    <s v="+919698565662"/>
    <x v="0"/>
    <s v="ILLUPUR"/>
    <x v="7"/>
    <s v="Arumugam"/>
    <x v="0"/>
    <n v="7826831676"/>
    <x v="0"/>
    <s v="கூலி தொழில்/ Daily Wage"/>
    <s v="10,000க்கும் குறைவானது/Less than 10,000"/>
    <x v="1"/>
    <x v="1"/>
    <x v="1"/>
    <x v="1"/>
    <s v="அதிமுக / AIADMK"/>
    <x v="2"/>
    <x v="3"/>
    <x v="0"/>
    <x v="0"/>
    <x v="0"/>
    <x v="1"/>
    <x v="3"/>
    <x v="0"/>
    <x v="4"/>
    <s v="BC"/>
    <x v="7"/>
    <n v="0"/>
    <s v="Not Asking All The Questions"/>
    <m/>
    <m/>
    <m/>
    <x v="1"/>
    <x v="1"/>
    <x v="6"/>
    <n v="0.95700934579439256"/>
    <n v="1.0951871657754011"/>
    <n v="1.0835978835978837"/>
    <n v="1.3119425242027003"/>
    <n v="1.2358620689655173"/>
    <n v="1.4216181426281114"/>
    <n v="1.6213800023249925"/>
    <n v="78.604379699999996"/>
  </r>
  <r>
    <s v="Dummy"/>
    <s v="2025-07-31 19:14:42.115378"/>
    <x v="1"/>
    <s v="(10.4499064, 78.6045317)"/>
    <s v="CKM VILLA 1071,,Kilikkudi,622102,Tamil Nadu,India."/>
    <s v="https://firebasestorage.googleapis.com/v0/b/mindbrink-survey-production.appspot.com/o/audioFiles%2FAtznECuQc6klLPsRR6u2%2FfYiv0HvGk4VbFlXYwsKbSZ6fwXI2%2F2025-07-31%2019%3A12%3A47.954050.m4a?alt=media&amp;token=072ba113-b084-4ac0-b280-4b7e2470c75e"/>
    <n v="246"/>
    <s v="false"/>
    <x v="3"/>
    <s v="+919443892814"/>
    <x v="0"/>
    <s v="ILLUPUR"/>
    <x v="7"/>
    <s v="Balaji"/>
    <x v="0"/>
    <n v="9345240364"/>
    <x v="0"/>
    <s v="கூலி தொழில்/ Daily Wage"/>
    <s v="10,000க்கும் குறைவானது/Less than 10,000"/>
    <x v="0"/>
    <x v="1"/>
    <x v="1"/>
    <x v="1"/>
    <s v="அதிமுக / AIADMK"/>
    <x v="2"/>
    <x v="1"/>
    <x v="1"/>
    <x v="4"/>
    <x v="2"/>
    <x v="2"/>
    <x v="0"/>
    <x v="2"/>
    <x v="1"/>
    <s v="BC"/>
    <x v="1"/>
    <n v="0"/>
    <s v="Not Doing It Properly"/>
    <m/>
    <m/>
    <m/>
    <x v="1"/>
    <x v="0"/>
    <x v="1"/>
    <n v="0.95700934579439256"/>
    <n v="1.0951871657754011"/>
    <n v="1.0835978835978837"/>
    <n v="1.3119425242027003"/>
    <n v="1.3479183673469388"/>
    <n v="1.4216181426281114"/>
    <n v="1.7683914252763255"/>
    <n v="78.604531699999995"/>
  </r>
  <r>
    <s v="Dummy"/>
    <s v="2025-07-31 19:15:47.720405"/>
    <x v="1"/>
    <s v="(10.4564434, 78.7011052)"/>
    <s v="FP42+GHH,,Annavasal,622101,Tamil Nadu,India."/>
    <s v="https://firebasestorage.googleapis.com/v0/b/mindbrink-survey-production.appspot.com/o/audioFiles%2FAtznECuQc6klLPsRR6u2%2Fe5risFoEPidDckOLperfsZqxzae2%2F2025-07-31%2019%3A15%3A36.507099.m4a?alt=media&amp;token=de88f929-908b-4e8c-a9e1-0aeeea5ca8aa"/>
    <n v="283"/>
    <s v="false"/>
    <x v="1"/>
    <s v="+918508766594"/>
    <x v="0"/>
    <s v="ILLUPUR"/>
    <x v="1"/>
    <s v="லெட்சுமி"/>
    <x v="1"/>
    <n v="9159741019"/>
    <x v="0"/>
    <s v="இல்லத்தரசி/ Housewife"/>
    <s v="10,000 - 25,000"/>
    <x v="0"/>
    <x v="1"/>
    <x v="1"/>
    <x v="5"/>
    <s v="பிற கட்சிகள் / Others"/>
    <x v="1"/>
    <x v="0"/>
    <x v="0"/>
    <x v="0"/>
    <x v="0"/>
    <x v="1"/>
    <x v="0"/>
    <x v="3"/>
    <x v="2"/>
    <s v="SC"/>
    <x v="5"/>
    <n v="0"/>
    <s v="Correctly Done"/>
    <m/>
    <m/>
    <m/>
    <x v="1"/>
    <x v="0"/>
    <x v="5"/>
    <n v="1.047034764826176"/>
    <n v="1.0951871657754011"/>
    <n v="1.107027027027027"/>
    <n v="1.3119425242027003"/>
    <n v="0.99902439024390244"/>
    <n v="1.4523558321984489"/>
    <n v="1.3106625802766489"/>
    <n v="78.701105200000001"/>
  </r>
  <r>
    <s v="Dummy"/>
    <s v="2025-07-31 19:18:37.512730"/>
    <x v="1"/>
    <s v="(10.4500429, 78.6031804)"/>
    <s v="FJ23+47H,,Kilikkudi,622102,Tamil Nadu,India."/>
    <s v="https://firebasestorage.googleapis.com/v0/b/mindbrink-survey-production.appspot.com/o/audioFiles%2FAtznECuQc6klLPsRR6u2%2F2ukCmICpvKWhqTT6dgmjG6nFGjc2%2F2025-07-31%2019%3A18%3A31.119202.m4a?alt=media&amp;token=5f75a6bc-2d2f-447b-9fe9-ddb8495003df"/>
    <n v="103"/>
    <s v="false"/>
    <x v="2"/>
    <s v="+919698565662"/>
    <x v="0"/>
    <s v="ILLUPUR"/>
    <x v="7"/>
    <s v="karuppaiya"/>
    <x v="0"/>
    <n v="9092939980"/>
    <x v="2"/>
    <s v="கூலி தொழில்/ Daily Wage"/>
    <s v="10,000க்கும் குறைவானது/Less than 10,000"/>
    <x v="1"/>
    <x v="2"/>
    <x v="1"/>
    <x v="1"/>
    <s v="அதிமுக / AIADMK"/>
    <x v="2"/>
    <x v="3"/>
    <x v="1"/>
    <x v="1"/>
    <x v="0"/>
    <x v="1"/>
    <x v="2"/>
    <x v="2"/>
    <x v="4"/>
    <s v="BC"/>
    <x v="7"/>
    <s v="surveyor only asking name and number "/>
    <s v="Not Doing It Properly"/>
    <m/>
    <m/>
    <m/>
    <x v="1"/>
    <x v="1"/>
    <x v="6"/>
    <n v="0.95700934579439256"/>
    <n v="0.8797250859106529"/>
    <n v="0.79503105590062106"/>
    <n v="1.3119425242027003"/>
    <n v="1.2358620689655173"/>
    <n v="1.043035050297799"/>
    <n v="1.6213800023249925"/>
    <n v="78.603180399999999"/>
  </r>
  <r>
    <s v="Dummy"/>
    <s v="2025-07-31 19:19:28.475717"/>
    <x v="1"/>
    <s v="(10.4565222, 78.7010101)"/>
    <s v="45,,Annavasal,622101,Tamil Nadu,India."/>
    <s v="https://firebasestorage.googleapis.com/v0/b/mindbrink-survey-production.appspot.com/o/audioFiles%2FAtznECuQc6klLPsRR6u2%2Fe5risFoEPidDckOLperfsZqxzae2%2F2025-07-31%2019%3A19%3A17.760170.m4a?alt=media&amp;token=c4173c16-2c5e-4695-ac20-b94ffbb0eeb0"/>
    <n v="176"/>
    <s v="false"/>
    <x v="1"/>
    <s v="+918508766594"/>
    <x v="0"/>
    <s v="ILLUPUR"/>
    <x v="1"/>
    <s v="மனோன்மணி"/>
    <x v="0"/>
    <n v="7826904561"/>
    <x v="0"/>
    <s v="கூலி தொழில்/ Daily Wage"/>
    <s v="10,000 - 25,000"/>
    <x v="1"/>
    <x v="2"/>
    <x v="0"/>
    <x v="0"/>
    <s v="திமுக / DMK"/>
    <x v="0"/>
    <x v="0"/>
    <x v="0"/>
    <x v="0"/>
    <x v="1"/>
    <x v="1"/>
    <x v="0"/>
    <x v="7"/>
    <x v="0"/>
    <s v="SC"/>
    <x v="5"/>
    <n v="0"/>
    <s v="Correctly Done"/>
    <m/>
    <m/>
    <m/>
    <x v="1"/>
    <x v="1"/>
    <x v="5"/>
    <n v="0.95700934579439256"/>
    <n v="1.0951871657754011"/>
    <n v="1.0835978835978837"/>
    <n v="0.73680082449963535"/>
    <n v="0.99902439024390244"/>
    <n v="0.79839581406098059"/>
    <n v="0.73608199442695277"/>
    <n v="78.701010100000005"/>
  </r>
  <r>
    <s v="Dummy"/>
    <s v="2025-07-31 19:21:42.698840"/>
    <x v="1"/>
    <s v="(10.45036, 78.6033622)"/>
    <s v="FJ23+47H,,Kilikkudi,622102,Tamil Nadu,India."/>
    <s v="https://firebasestorage.googleapis.com/v0/b/mindbrink-survey-production.appspot.com/o/audioFiles%2FAtznECuQc6klLPsRR6u2%2F2ukCmICpvKWhqTT6dgmjG6nFGjc2%2F2025-07-31%2019%3A21%3A22.660990.m4a?alt=media&amp;token=eec62b6d-f50d-4d81-be17-d44bfe57679b"/>
    <n v="130"/>
    <s v="false"/>
    <x v="2"/>
    <s v="+919698565662"/>
    <x v="0"/>
    <s v="ILLUPUR"/>
    <x v="7"/>
    <s v="Thangama"/>
    <x v="1"/>
    <n v="8865432908"/>
    <x v="2"/>
    <s v="இல்லத்தரசி/ Housewife"/>
    <s v="10,000க்கும் குறைவானது/Less than 10,000"/>
    <x v="1"/>
    <x v="2"/>
    <x v="1"/>
    <x v="1"/>
    <s v="அதிமுக / AIADMK"/>
    <x v="2"/>
    <x v="3"/>
    <x v="0"/>
    <x v="0"/>
    <x v="1"/>
    <x v="0"/>
    <x v="3"/>
    <x v="0"/>
    <x v="4"/>
    <s v="BC"/>
    <x v="0"/>
    <n v="0"/>
    <s v="Not Asking All The Questions"/>
    <m/>
    <m/>
    <m/>
    <x v="1"/>
    <x v="1"/>
    <x v="0"/>
    <n v="1.047034764826176"/>
    <n v="0.8797250859106529"/>
    <n v="0.98461538461538467"/>
    <n v="1.3119425242027003"/>
    <n v="1.0593103448275862"/>
    <n v="1.2917587930611203"/>
    <n v="1.3897542877071363"/>
    <n v="78.603362200000007"/>
  </r>
  <r>
    <s v="Dummy"/>
    <s v="2025-07-31 19:26:27.553676"/>
    <x v="1"/>
    <s v="(10.4511174, 78.6027552)"/>
    <s v="FJ22+9W4,,Kilikkudi,622408,Tamil Nadu,India."/>
    <s v="https://firebasestorage.googleapis.com/v0/b/mindbrink-survey-production.appspot.com/o/audioFiles%2FAtznECuQc6klLPsRR6u2%2F2ukCmICpvKWhqTT6dgmjG6nFGjc2%2F2025-07-31%2019%3A25%3A47.023190.m4a?alt=media&amp;token=2c3cf10e-22b2-4c68-8925-701920eb8e09"/>
    <n v="186"/>
    <s v="false"/>
    <x v="2"/>
    <s v="+919698565662"/>
    <x v="0"/>
    <s v="ILLUPUR"/>
    <x v="7"/>
    <s v="saroja"/>
    <x v="1"/>
    <n v="9159308224"/>
    <x v="2"/>
    <s v="இல்லத்தரசி/ Housewife"/>
    <s v="10,000க்கும் குறைவானது/Less than 10,000"/>
    <x v="1"/>
    <x v="1"/>
    <x v="1"/>
    <x v="2"/>
    <s v="அதிமுக / AIADMK"/>
    <x v="3"/>
    <x v="1"/>
    <x v="1"/>
    <x v="3"/>
    <x v="2"/>
    <x v="2"/>
    <x v="3"/>
    <x v="0"/>
    <x v="4"/>
    <s v="OBC"/>
    <x v="7"/>
    <n v="0"/>
    <s v="Correctly Done"/>
    <m/>
    <m/>
    <m/>
    <x v="1"/>
    <x v="0"/>
    <x v="6"/>
    <n v="1.047034764826176"/>
    <n v="0.8797250859106529"/>
    <n v="0.98461538461538467"/>
    <n v="1.3119425242027003"/>
    <n v="1.2358620689655173"/>
    <n v="1.2917587930611203"/>
    <n v="1.6213800023249925"/>
    <n v="78.602755200000004"/>
  </r>
  <r>
    <s v="Dummy"/>
    <s v="2025-07-31 19:26:55.691867"/>
    <x v="1"/>
    <s v="(10.456422, 78.7003128)"/>
    <s v="42/43,,Annavasal,622101,Tamil Nadu,India."/>
    <s v="https://firebasestorage.googleapis.com/v0/b/mindbrink-survey-production.appspot.com/o/audioFiles%2FAtznECuQc6klLPsRR6u2%2Fe5risFoEPidDckOLperfsZqxzae2%2F2025-07-31%2019%3A26%3A41.670220.m4a?alt=media&amp;token=d302606b-177b-4735-b11d-a738ee7b90d9"/>
    <n v="254"/>
    <s v="false"/>
    <x v="1"/>
    <s v="+918508766594"/>
    <x v="0"/>
    <s v="ILLUPUR"/>
    <x v="1"/>
    <s v="சர்மிளா"/>
    <x v="1"/>
    <n v="9003075650"/>
    <x v="1"/>
    <s v="இல்லத்தரசி/ Housewife"/>
    <s v="10,000 - 25,000"/>
    <x v="2"/>
    <x v="1"/>
    <x v="2"/>
    <x v="2"/>
    <s v="அதிமுக / AIADMK"/>
    <x v="3"/>
    <x v="1"/>
    <x v="1"/>
    <x v="3"/>
    <x v="0"/>
    <x v="0"/>
    <x v="2"/>
    <x v="0"/>
    <x v="2"/>
    <s v="SC"/>
    <x v="3"/>
    <n v="0"/>
    <s v="Correctly Done"/>
    <m/>
    <m/>
    <m/>
    <x v="1"/>
    <x v="0"/>
    <x v="3"/>
    <n v="1.047034764826176"/>
    <n v="0.97523809523809524"/>
    <n v="0.89824561403508774"/>
    <n v="1"/>
    <n v="1.28"/>
    <n v="0.89824561403508774"/>
    <n v="1.28"/>
    <n v="78.700312800000006"/>
  </r>
  <r>
    <s v="Dummy"/>
    <s v="2025-07-31 19:29:08.046087"/>
    <x v="1"/>
    <s v="(10.61539, 78.5156283)"/>
    <s v="Alagar Garden,,Vanadirayanpatti,621316,Tamil Nadu,India."/>
    <s v="https://firebasestorage.googleapis.com/v0/b/mindbrink-survey-production.appspot.com/o/audioFiles%2FAtznECuQc6klLPsRR6u2%2FnV4IA56gMWWp4NfG0H1PGfyqfM92%2F2025-07-31%2019%3A28%3A45.370243.m4a?alt=media&amp;token=0ab8b4df-d978-4766-a299-630fa46baffa"/>
    <n v="501"/>
    <s v="false"/>
    <x v="0"/>
    <s v="+918940041476"/>
    <x v="0"/>
    <s v="VIRALIMALAI"/>
    <x v="4"/>
    <s v="lakshmi"/>
    <x v="1"/>
    <n v="9043608828"/>
    <x v="0"/>
    <s v="இல்லத்தரசி/ Housewife"/>
    <s v="10,000 - 25,000"/>
    <x v="1"/>
    <x v="1"/>
    <x v="4"/>
    <x v="4"/>
    <s v="நாம் தமிழர் கட்சி / NTK"/>
    <x v="8"/>
    <x v="3"/>
    <x v="0"/>
    <x v="0"/>
    <x v="1"/>
    <x v="1"/>
    <x v="3"/>
    <x v="1"/>
    <x v="0"/>
    <s v="OBC"/>
    <x v="0"/>
    <n v="0"/>
    <s v="Correctly Done"/>
    <m/>
    <m/>
    <m/>
    <x v="1"/>
    <x v="0"/>
    <x v="0"/>
    <n v="1.047034764826176"/>
    <n v="1.0951871657754011"/>
    <n v="1.107027027027027"/>
    <n v="1.4247885123333461"/>
    <n v="1.0593103448275862"/>
    <n v="1.5772793909506448"/>
    <n v="1.5092932103062204"/>
    <n v="78.515628300000003"/>
  </r>
  <r>
    <s v="Dummy"/>
    <s v="2025-07-31 19:42:39.365222"/>
    <x v="1"/>
    <s v="(10.4499097, 78.6045688)"/>
    <s v="CKM VILLA 1071,,Kilikkudi,622102,Tamil Nadu,India."/>
    <s v="https://firebasestorage.googleapis.com/v0/b/mindbrink-survey-production.appspot.com/o/audioFiles%2FAtznECuQc6klLPsRR6u2%2F2ukCmICpvKWhqTT6dgmjG6nFGjc2%2F2025-07-31%2019%3A42%3A03.771456.m4a?alt=media&amp;token=a680a6c0-e09d-40e5-b87d-f4a39f043da7"/>
    <n v="238"/>
    <s v="false"/>
    <x v="2"/>
    <s v="+919698565662"/>
    <x v="0"/>
    <s v="ILLUPUR"/>
    <x v="7"/>
    <s v="Silampayyi"/>
    <x v="1"/>
    <n v="9786795081"/>
    <x v="3"/>
    <s v="இல்லத்தரசி/ Housewife"/>
    <s v="10,000க்கும் குறைவானது/Less than 10,000"/>
    <x v="0"/>
    <x v="1"/>
    <x v="0"/>
    <x v="0"/>
    <s v="திமுக / DMK"/>
    <x v="0"/>
    <x v="0"/>
    <x v="0"/>
    <x v="0"/>
    <x v="0"/>
    <x v="1"/>
    <x v="1"/>
    <x v="0"/>
    <x v="2"/>
    <s v="BC"/>
    <x v="1"/>
    <n v="0"/>
    <s v="Not Doing It Properly"/>
    <m/>
    <m/>
    <m/>
    <x v="1"/>
    <x v="0"/>
    <x v="1"/>
    <n v="1.047034764826176"/>
    <n v="1.0308724832214764"/>
    <n v="1.28"/>
    <n v="0.73680082449963535"/>
    <n v="1.3479183673469388"/>
    <n v="0.94310505535953326"/>
    <n v="0.99314736441942686"/>
    <n v="78.604568799999996"/>
  </r>
  <r>
    <s v="Dummy"/>
    <s v="2025-07-31 19:45:32.284439"/>
    <x v="1"/>
    <s v="(10.449898, 78.6045494)"/>
    <s v="CKM VILLA 1071,,Kilikkudi,622102,Tamil Nadu,India."/>
    <s v="https://firebasestorage.googleapis.com/v0/b/mindbrink-survey-production.appspot.com/o/audioFiles%2FAtznECuQc6klLPsRR6u2%2F2ukCmICpvKWhqTT6dgmjG6nFGjc2%2F2025-07-31%2019%3A45%3A02.875675.m4a?alt=media&amp;token=79af50ee-7cf6-4920-affd-bd3cd9b476ab"/>
    <n v="126"/>
    <s v="false"/>
    <x v="2"/>
    <s v="+919698565662"/>
    <x v="0"/>
    <s v="ILLUPUR"/>
    <x v="7"/>
    <s v="Rosy"/>
    <x v="1"/>
    <n v="9943792716"/>
    <x v="0"/>
    <s v="இல்லத்தரசி/ Housewife"/>
    <s v="10,000க்கும் குறைவானது/Less than 10,000"/>
    <x v="0"/>
    <x v="2"/>
    <x v="0"/>
    <x v="0"/>
    <s v="திமுக / DMK"/>
    <x v="0"/>
    <x v="0"/>
    <x v="1"/>
    <x v="1"/>
    <x v="1"/>
    <x v="0"/>
    <x v="1"/>
    <x v="0"/>
    <x v="4"/>
    <s v="SC"/>
    <x v="3"/>
    <s v="surveyor only asking name and number "/>
    <s v="Not Doing It Properly"/>
    <m/>
    <m/>
    <m/>
    <x v="1"/>
    <x v="1"/>
    <x v="3"/>
    <n v="1.047034764826176"/>
    <n v="1.0951871657754011"/>
    <n v="1.107027027027027"/>
    <n v="0.73680082449963535"/>
    <n v="1.28"/>
    <n v="0.81565842625689366"/>
    <n v="0.94310505535953326"/>
    <n v="78.604549399999996"/>
  </r>
  <r>
    <s v="Dummy"/>
    <s v="2025-08-04 12:42:18.352199"/>
    <x v="2"/>
    <s v="(10.6055426, 78.5469479)"/>
    <s v="JG4W+6QM,,Viralimalai,621316,Tamil Nadu,India."/>
    <s v="https://firebasestorage.googleapis.com/v0/b/mindbrink-survey-production.appspot.com/o/audioFiles%2FAtznECuQc6klLPsRR6u2%2Fi7rHaGVsQtUuH9WIbNPBcYow6HH3%2F2025-08-04%2012%3A42%3A13.291598.m4a?alt=media&amp;token=095ab10a-8d03-4013-98fd-2e737ff47cf2"/>
    <n v="270"/>
    <s v="false"/>
    <x v="5"/>
    <s v="+917395821468"/>
    <x v="0"/>
    <s v="VIRALIMALAI"/>
    <x v="4"/>
    <s v="Vembu"/>
    <x v="1"/>
    <n v="8526246207"/>
    <x v="2"/>
    <s v="இல்லத்தரசி/ Housewife"/>
    <s v="10,000க்கும் குறைவானது/Less than 10,000"/>
    <x v="0"/>
    <x v="0"/>
    <x v="0"/>
    <x v="0"/>
    <s v="திமுக / DMK"/>
    <x v="0"/>
    <x v="0"/>
    <x v="1"/>
    <x v="3"/>
    <x v="1"/>
    <x v="1"/>
    <x v="0"/>
    <x v="0"/>
    <x v="0"/>
    <s v="BC"/>
    <x v="7"/>
    <n v="0"/>
    <s v="Correctly Done"/>
    <m/>
    <m/>
    <m/>
    <x v="1"/>
    <x v="0"/>
    <x v="6"/>
    <n v="1.047034764826176"/>
    <n v="0.8797250859106529"/>
    <n v="0.98461538461538467"/>
    <n v="0.73680082449963535"/>
    <n v="1.2358620689655173"/>
    <n v="0.72546542719964102"/>
    <n v="0.91058419138161839"/>
    <n v="78.546947900000006"/>
  </r>
  <r>
    <s v="Dummy"/>
    <s v="2025-08-04 13:01:58.387768"/>
    <x v="2"/>
    <s v="(10.4139918, 78.7212975)"/>
    <s v="CP7C+GF8,,Mangudi,622101,Tamil Nadu,India."/>
    <s v="https://firebasestorage.googleapis.com/v0/b/mindbrink-survey-production.appspot.com/o/audioFiles%2FAtznECuQc6klLPsRR6u2%2F2ukCmICpvKWhqTT6dgmjG6nFGjc2%2F2025-08-04%2013%3A01%3A53.961085.m4a?alt=media&amp;token=64e370de-f25a-49dc-9854-a6ad43fb419d"/>
    <n v="390"/>
    <s v="false"/>
    <x v="2"/>
    <s v="+919698565662"/>
    <x v="0"/>
    <s v="ILLUPUR"/>
    <x v="8"/>
    <s v="Vengadachalam"/>
    <x v="0"/>
    <n v="9626445865"/>
    <x v="3"/>
    <s v="விவசாயி/ Farmer"/>
    <s v="10,000க்கும் குறைவானது/Less than 10,000"/>
    <x v="0"/>
    <x v="1"/>
    <x v="0"/>
    <x v="0"/>
    <s v="அதிமுக / AIADMK"/>
    <x v="0"/>
    <x v="1"/>
    <x v="1"/>
    <x v="3"/>
    <x v="2"/>
    <x v="2"/>
    <x v="1"/>
    <x v="0"/>
    <x v="1"/>
    <s v="BC"/>
    <x v="7"/>
    <n v="0"/>
    <s v="Correctly Done"/>
    <m/>
    <m/>
    <m/>
    <x v="1"/>
    <x v="0"/>
    <x v="6"/>
    <n v="0.95700934579439256"/>
    <n v="1.0308724832214764"/>
    <n v="0.86292134831460676"/>
    <n v="0.73680082449963535"/>
    <n v="1.2358620689655173"/>
    <n v="0.63580116091653927"/>
    <n v="0.91058419138161839"/>
    <n v="78.721297500000006"/>
  </r>
  <r>
    <s v="Dummy"/>
    <s v="2025-08-04 13:15:31.713473"/>
    <x v="2"/>
    <s v="(10.4136484, 78.7206008)"/>
    <s v="CP7C+845,,Iluppur,622101,Tamil Nadu,India."/>
    <s v="https://firebasestorage.googleapis.com/v0/b/mindbrink-survey-production.appspot.com/o/audioFiles%2FAtznECuQc6klLPsRR6u2%2FfYiv0HvGk4VbFlXYwsKbSZ6fwXI2%2F2025-08-04%2013%3A15%3A06.823795.m4a?alt=media&amp;token=93154696-5d54-465d-b634-abb030fb632d"/>
    <n v="510"/>
    <s v="false"/>
    <x v="3"/>
    <s v="+919443892814"/>
    <x v="0"/>
    <s v="ILLUPUR"/>
    <x v="8"/>
    <s v="pothuponu"/>
    <x v="1"/>
    <n v="7826904078"/>
    <x v="0"/>
    <s v="இல்லத்தரசி/ Housewife"/>
    <s v="10,000க்கும் குறைவானது/Less than 10,000"/>
    <x v="0"/>
    <x v="1"/>
    <x v="0"/>
    <x v="0"/>
    <s v="அதிமுக / AIADMK"/>
    <x v="0"/>
    <x v="3"/>
    <x v="1"/>
    <x v="3"/>
    <x v="2"/>
    <x v="2"/>
    <x v="1"/>
    <x v="2"/>
    <x v="0"/>
    <s v="SC"/>
    <x v="5"/>
    <n v="0"/>
    <s v="Correctly Done"/>
    <m/>
    <m/>
    <m/>
    <x v="1"/>
    <x v="0"/>
    <x v="5"/>
    <n v="1.047034764826176"/>
    <n v="1.0951871657754011"/>
    <n v="1.107027027027027"/>
    <n v="0.73680082449963535"/>
    <n v="0.99902439024390244"/>
    <n v="0.81565842625689366"/>
    <n v="0.73608199442695277"/>
    <n v="78.7206008"/>
  </r>
  <r>
    <s v="Dummy"/>
    <s v="2025-08-04 13:17:33.003581"/>
    <x v="2"/>
    <s v="(10.4140836, 78.7212264)"/>
    <s v="CP7C+GF8,,Mangudi,622101,Tamil Nadu,India."/>
    <s v="https://firebasestorage.googleapis.com/v0/b/mindbrink-survey-production.appspot.com/o/audioFiles%2FAtznECuQc6klLPsRR6u2%2F2ukCmICpvKWhqTT6dgmjG6nFGjc2%2F2025-08-04%2013%3A17%3A27.012716.m4a?alt=media&amp;token=94c2ab04-591b-41b7-b5ba-88e91cebc76a"/>
    <n v="525"/>
    <s v="false"/>
    <x v="2"/>
    <s v="+919698565662"/>
    <x v="0"/>
    <s v="ILLUPUR"/>
    <x v="8"/>
    <s v="mookaiya"/>
    <x v="0"/>
    <n v="7825968707"/>
    <x v="0"/>
    <s v="கூலி தொழில்/ Daily Wage"/>
    <s v="10,000க்கும் குறைவானது/Less than 10,000"/>
    <x v="1"/>
    <x v="1"/>
    <x v="1"/>
    <x v="0"/>
    <s v="அதிமுக / AIADMK"/>
    <x v="2"/>
    <x v="3"/>
    <x v="0"/>
    <x v="0"/>
    <x v="0"/>
    <x v="1"/>
    <x v="1"/>
    <x v="0"/>
    <x v="4"/>
    <s v="BC"/>
    <x v="7"/>
    <n v="0"/>
    <s v="Audio Not Playing"/>
    <m/>
    <m/>
    <m/>
    <x v="1"/>
    <x v="0"/>
    <x v="6"/>
    <n v="0.95700934579439256"/>
    <n v="1.0951871657754011"/>
    <n v="1.0835978835978837"/>
    <n v="1.3119425242027003"/>
    <n v="1.2358620689655173"/>
    <n v="1.4216181426281114"/>
    <n v="1.6213800023249925"/>
    <n v="78.721226400000006"/>
  </r>
  <r>
    <s v="Dummy"/>
    <s v="2025-08-04 13:26:18.966014"/>
    <x v="2"/>
    <s v="(10.4137398, 78.7198137)"/>
    <s v="CP79+GR7,,Mangudi,622101,Tamil Nadu,India."/>
    <s v="https://firebasestorage.googleapis.com/v0/b/mindbrink-survey-production.appspot.com/o/audioFiles%2FAtznECuQc6klLPsRR6u2%2F2ukCmICpvKWhqTT6dgmjG6nFGjc2%2F2025-08-04%2013%3A26%3A14.549982.m4a?alt=media&amp;token=1bfb4a91-d788-40bf-87de-e1e0b03f2582"/>
    <n v="214"/>
    <s v="false"/>
    <x v="2"/>
    <s v="+919698565662"/>
    <x v="0"/>
    <s v="ILLUPUR"/>
    <x v="8"/>
    <s v="Rajathi"/>
    <x v="0"/>
    <n v="9655911197"/>
    <x v="0"/>
    <s v="சொந்த தொழில் / சுயதொழில் செய்பவர்/ Self Employed/Business"/>
    <s v="10,000க்கும் குறைவானது/Less than 10,000"/>
    <x v="0"/>
    <x v="0"/>
    <x v="0"/>
    <x v="0"/>
    <s v="அதிமுக / AIADMK"/>
    <x v="0"/>
    <x v="1"/>
    <x v="1"/>
    <x v="3"/>
    <x v="1"/>
    <x v="0"/>
    <x v="1"/>
    <x v="0"/>
    <x v="0"/>
    <s v="OBC"/>
    <x v="7"/>
    <n v="0"/>
    <s v="Audio Not Playing"/>
    <m/>
    <m/>
    <m/>
    <x v="1"/>
    <x v="0"/>
    <x v="6"/>
    <n v="0.95700934579439256"/>
    <n v="1.0951871657754011"/>
    <n v="1.0835978835978837"/>
    <n v="0.73680082449963535"/>
    <n v="1.2358620689655173"/>
    <n v="0.79839581406098059"/>
    <n v="0.91058419138161839"/>
    <n v="78.719813700000003"/>
  </r>
  <r>
    <s v="Dummy"/>
    <s v="2025-08-04 13:32:20.635601"/>
    <x v="2"/>
    <s v="(10.4138933, 78.7198983)"/>
    <s v="CP79+GR7,,Mangudi,622101,Tamil Nadu,India."/>
    <s v="https://firebasestorage.googleapis.com/v0/b/mindbrink-survey-production.appspot.com/o/audioFiles%2FAtznECuQc6klLPsRR6u2%2FfYiv0HvGk4VbFlXYwsKbSZ6fwXI2%2F2025-08-04%2013%3A32%3A07.301994.m4a?alt=media&amp;token=8f9baf71-d183-4d52-a752-da8bd35c6a20"/>
    <n v="417"/>
    <s v="false"/>
    <x v="3"/>
    <s v="+919443892814"/>
    <x v="0"/>
    <s v="ILLUPUR"/>
    <x v="8"/>
    <s v="valliyappan"/>
    <x v="0"/>
    <n v="9092590114"/>
    <x v="2"/>
    <s v="விவசாயி/ Farmer"/>
    <s v="10,000க்கும் குறைவானது/Less than 10,000"/>
    <x v="1"/>
    <x v="1"/>
    <x v="1"/>
    <x v="1"/>
    <s v="அதிமுக / AIADMK"/>
    <x v="2"/>
    <x v="1"/>
    <x v="0"/>
    <x v="0"/>
    <x v="0"/>
    <x v="0"/>
    <x v="1"/>
    <x v="2"/>
    <x v="4"/>
    <s v="BC"/>
    <x v="1"/>
    <n v="0"/>
    <s v="Correctly Done"/>
    <m/>
    <m/>
    <m/>
    <x v="1"/>
    <x v="0"/>
    <x v="1"/>
    <n v="0.95700934579439256"/>
    <n v="0.8797250859106529"/>
    <n v="0.79503105590062106"/>
    <n v="1.3119425242027003"/>
    <n v="1.3479183673469388"/>
    <n v="1.043035050297799"/>
    <n v="1.7683914252763255"/>
    <n v="78.719898299999997"/>
  </r>
  <r>
    <s v="Dummy"/>
    <s v="2025-08-04 13:43:38.584939"/>
    <x v="2"/>
    <s v="(10.4137418, 78.7198193)"/>
    <s v="CP79+GR7,,Mangudi,622101,Tamil Nadu,India."/>
    <s v="https://firebasestorage.googleapis.com/v0/b/mindbrink-survey-production.appspot.com/o/audioFiles%2FAtznECuQc6klLPsRR6u2%2F2ukCmICpvKWhqTT6dgmjG6nFGjc2%2F2025-08-04%2013%3A43%3A34.197334.m4a?alt=media&amp;token=3062b61d-24a0-4705-b60a-9271748ac896"/>
    <n v="227"/>
    <s v="false"/>
    <x v="2"/>
    <s v="+919698565662"/>
    <x v="0"/>
    <s v="ILLUPUR"/>
    <x v="8"/>
    <s v="Rasu"/>
    <x v="0"/>
    <n v="9943051113"/>
    <x v="2"/>
    <s v="விவசாயி/ Farmer"/>
    <s v="10,000க்கும் குறைவானது/Less than 10,000"/>
    <x v="1"/>
    <x v="1"/>
    <x v="1"/>
    <x v="1"/>
    <s v="அதிமுக / AIADMK"/>
    <x v="2"/>
    <x v="2"/>
    <x v="0"/>
    <x v="0"/>
    <x v="0"/>
    <x v="1"/>
    <x v="2"/>
    <x v="2"/>
    <x v="4"/>
    <s v="OBC"/>
    <x v="0"/>
    <n v="0"/>
    <s v="Correctly Done"/>
    <m/>
    <m/>
    <m/>
    <x v="1"/>
    <x v="0"/>
    <x v="0"/>
    <n v="0.95700934579439256"/>
    <n v="0.8797250859106529"/>
    <n v="0.79503105590062106"/>
    <n v="1.3119425242027003"/>
    <n v="1.0593103448275862"/>
    <n v="1.043035050297799"/>
    <n v="1.3897542877071363"/>
    <n v="78.719819299999997"/>
  </r>
  <r>
    <s v="Dummy"/>
    <s v="2025-08-04 13:46:37.483272"/>
    <x v="2"/>
    <s v="(10.4145925, 78.7258326)"/>
    <s v="Unnamed Road,,Pudukkottai,622101,Tamil Nadu,India."/>
    <s v="https://firebasestorage.googleapis.com/v0/b/mindbrink-survey-production.appspot.com/o/audioFiles%2FAtznECuQc6klLPsRR6u2%2FfYiv0HvGk4VbFlXYwsKbSZ6fwXI2%2F2025-08-04%2013%3A46%3A00.687951.m4a?alt=media&amp;token=4db2b9c6-550e-45e8-b891-3487918fdd35"/>
    <n v="383"/>
    <s v="false"/>
    <x v="3"/>
    <s v="+919443892814"/>
    <x v="0"/>
    <s v="ILLUPUR"/>
    <x v="8"/>
    <s v="vithya"/>
    <x v="1"/>
    <n v="9943742935"/>
    <x v="0"/>
    <s v="இல்லத்தரசி/ Housewife"/>
    <s v="10,000க்கும் குறைவானது/Less than 10,000"/>
    <x v="1"/>
    <x v="1"/>
    <x v="1"/>
    <x v="2"/>
    <s v="அதிமுக / AIADMK"/>
    <x v="3"/>
    <x v="1"/>
    <x v="1"/>
    <x v="3"/>
    <x v="1"/>
    <x v="0"/>
    <x v="1"/>
    <x v="2"/>
    <x v="0"/>
    <s v="BC"/>
    <x v="7"/>
    <n v="0"/>
    <s v="Correctly Done"/>
    <m/>
    <m/>
    <m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725832600000004"/>
  </r>
  <r>
    <s v="Dummy"/>
    <s v="2025-08-04 13:48:38.950261"/>
    <x v="2"/>
    <s v="(10.4137415, 78.7198156)"/>
    <s v="CP79+GR7,,Mangudi,622101,Tamil Nadu,India."/>
    <s v="https://firebasestorage.googleapis.com/v0/b/mindbrink-survey-production.appspot.com/o/audioFiles%2FAtznECuQc6klLPsRR6u2%2F2ukCmICpvKWhqTT6dgmjG6nFGjc2%2F2025-08-04%2013%3A48%3A34.907955.m4a?alt=media&amp;token=7456a29c-8b06-4d85-9995-38ba984839b4"/>
    <n v="194"/>
    <s v="false"/>
    <x v="2"/>
    <s v="+919698565662"/>
    <x v="0"/>
    <s v="ILLUPUR"/>
    <x v="8"/>
    <s v="Ganesan"/>
    <x v="0"/>
    <n v="9159214980"/>
    <x v="3"/>
    <s v="விவசாயி/ Farmer"/>
    <s v="10,000க்கும் குறைவானது/Less than 10,000"/>
    <x v="1"/>
    <x v="1"/>
    <x v="1"/>
    <x v="1"/>
    <s v="அதிமுக / AIADMK"/>
    <x v="2"/>
    <x v="1"/>
    <x v="1"/>
    <x v="1"/>
    <x v="2"/>
    <x v="0"/>
    <x v="2"/>
    <x v="4"/>
    <x v="1"/>
    <s v="OBC"/>
    <x v="0"/>
    <n v="0"/>
    <s v="Correctly Done"/>
    <m/>
    <m/>
    <m/>
    <x v="1"/>
    <x v="0"/>
    <x v="0"/>
    <n v="0.95700934579439256"/>
    <n v="1.0308724832214764"/>
    <n v="0.86292134831460676"/>
    <n v="1.3119425242027003"/>
    <n v="1.0593103448275862"/>
    <n v="1.1321032118962628"/>
    <n v="1.3897542877071363"/>
    <n v="78.719815600000004"/>
  </r>
  <r>
    <s v="Dummy"/>
    <s v="2025-08-04 13:59:36.321019"/>
    <x v="2"/>
    <s v="(10.4140531, 78.7211068)"/>
    <s v="CP7C+GF8,,Mangudi,622101,Tamil Nadu,India."/>
    <s v="https://firebasestorage.googleapis.com/v0/b/mindbrink-survey-production.appspot.com/o/audioFiles%2FAtznECuQc6klLPsRR6u2%2F2ukCmICpvKWhqTT6dgmjG6nFGjc2%2F2025-08-04%2013%3A59%3A30.479465.m4a?alt=media&amp;token=cba146c9-f49d-4bb1-83c2-49c2f880bc2a"/>
    <n v="225"/>
    <s v="false"/>
    <x v="2"/>
    <s v="+919698565662"/>
    <x v="0"/>
    <s v="ILLUPUR"/>
    <x v="8"/>
    <s v="Chinnaiya"/>
    <x v="0"/>
    <n v="8940030173"/>
    <x v="3"/>
    <s v="கூலி தொழில்/ Daily Wage"/>
    <s v="10,000க்கும் குறைவானது/Less than 10,000"/>
    <x v="1"/>
    <x v="1"/>
    <x v="0"/>
    <x v="0"/>
    <s v="திமுக / DMK"/>
    <x v="0"/>
    <x v="0"/>
    <x v="0"/>
    <x v="0"/>
    <x v="1"/>
    <x v="0"/>
    <x v="1"/>
    <x v="0"/>
    <x v="2"/>
    <s v="OBC"/>
    <x v="0"/>
    <n v="0"/>
    <s v="Correctly Done"/>
    <m/>
    <m/>
    <m/>
    <x v="1"/>
    <x v="0"/>
    <x v="0"/>
    <n v="0.95700934579439256"/>
    <n v="1.0308724832214764"/>
    <n v="0.86292134831460676"/>
    <n v="0.73680082449963535"/>
    <n v="1.0593103448275862"/>
    <n v="0.63580116091653927"/>
    <n v="0.78050073546995857"/>
    <n v="78.721106800000001"/>
  </r>
  <r>
    <s v="Dummy"/>
    <s v="2025-08-04 14:07:33.914252"/>
    <x v="2"/>
    <s v="(10.4136042, 78.7212457)"/>
    <s v="CP7C+GF8,,Mangudi,622101,Tamil Nadu,India."/>
    <s v="https://firebasestorage.googleapis.com/v0/b/mindbrink-survey-production.appspot.com/o/audioFiles%2FAtznECuQc6klLPsRR6u2%2F2ukCmICpvKWhqTT6dgmjG6nFGjc2%2F2025-08-04%2014%3A07%3A26.676170.m4a?alt=media&amp;token=064d093e-a842-4004-80d4-e56103912ecd"/>
    <n v="382"/>
    <s v="false"/>
    <x v="2"/>
    <s v="+919698565662"/>
    <x v="0"/>
    <s v="ILLUPUR"/>
    <x v="8"/>
    <s v="Roja"/>
    <x v="1"/>
    <n v="6374515206"/>
    <x v="0"/>
    <s v="இல்லத்தரசி/ Housewife"/>
    <s v="10,000க்கும் குறைவானது/Less than 10,000"/>
    <x v="0"/>
    <x v="1"/>
    <x v="1"/>
    <x v="1"/>
    <s v="அதிமுக / AIADMK"/>
    <x v="2"/>
    <x v="1"/>
    <x v="1"/>
    <x v="1"/>
    <x v="2"/>
    <x v="0"/>
    <x v="2"/>
    <x v="0"/>
    <x v="2"/>
    <s v="OBC"/>
    <x v="0"/>
    <n v="0"/>
    <s v="Correctly Done"/>
    <m/>
    <m/>
    <m/>
    <x v="1"/>
    <x v="0"/>
    <x v="0"/>
    <n v="1.047034764826176"/>
    <n v="1.0951871657754011"/>
    <n v="1.107027027027027"/>
    <n v="1.3119425242027003"/>
    <n v="1.0593103448275862"/>
    <n v="1.4523558321984489"/>
    <n v="1.3897542877071363"/>
    <n v="78.721245699999997"/>
  </r>
  <r>
    <s v="Dummy"/>
    <s v="2025-08-04 14:17:31.277710"/>
    <x v="2"/>
    <s v="(10.4133835, 78.7212546)"/>
    <s v="CP7C+8FP,,Pudukkottai,622101,Tamil Nadu,India."/>
    <s v="https://firebasestorage.googleapis.com/v0/b/mindbrink-survey-production.appspot.com/o/audioFiles%2FAtznECuQc6klLPsRR6u2%2F2ukCmICpvKWhqTT6dgmjG6nFGjc2%2F2025-08-04%2014%3A17%3A26.988734.m4a?alt=media&amp;token=327d17c5-f2f1-4725-8467-9b0cc973b2d8"/>
    <n v="285"/>
    <s v="false"/>
    <x v="2"/>
    <s v="+919698565662"/>
    <x v="0"/>
    <s v="ILLUPUR"/>
    <x v="8"/>
    <s v="Singaram"/>
    <x v="0"/>
    <n v="9843055369"/>
    <x v="3"/>
    <s v="சொந்த தொழில் / சுயதொழில் செய்பவர்/ Self Employed/Business"/>
    <s v="10,000க்கும் குறைவானது/Less than 10,000"/>
    <x v="1"/>
    <x v="1"/>
    <x v="1"/>
    <x v="1"/>
    <s v="அதிமுக / AIADMK"/>
    <x v="2"/>
    <x v="3"/>
    <x v="0"/>
    <x v="0"/>
    <x v="0"/>
    <x v="1"/>
    <x v="2"/>
    <x v="0"/>
    <x v="4"/>
    <s v="BC"/>
    <x v="0"/>
    <n v="0"/>
    <s v="Correctly Done"/>
    <m/>
    <m/>
    <m/>
    <x v="1"/>
    <x v="0"/>
    <x v="0"/>
    <n v="0.95700934579439256"/>
    <n v="1.0308724832214764"/>
    <n v="0.86292134831460676"/>
    <n v="1.3119425242027003"/>
    <n v="1.0593103448275862"/>
    <n v="1.1321032118962628"/>
    <n v="1.3897542877071363"/>
    <n v="78.721254599999995"/>
  </r>
  <r>
    <s v="Dummy"/>
    <s v="2025-08-04 14:25:53.685450"/>
    <x v="2"/>
    <s v="(10.6021683, 78.5474521)"/>
    <s v="JG3W+2VJ,,Viralimalai,621316,Tamil Nadu,India."/>
    <s v="https://firebasestorage.googleapis.com/v0/b/mindbrink-survey-production.appspot.com/o/audioFiles%2FAtznECuQc6klLPsRR6u2%2Fi7rHaGVsQtUuH9WIbNPBcYow6HH3%2F2025-08-04%2014%3A25%3A47.740811.m4a?alt=media&amp;token=92052972-8275-42ed-8fe3-0a335857d0fd"/>
    <n v="319"/>
    <s v="false"/>
    <x v="5"/>
    <s v="+917395821468"/>
    <x v="0"/>
    <s v="VIRALIMALAI"/>
    <x v="4"/>
    <s v="Temilselvi"/>
    <x v="1"/>
    <n v="9245174797"/>
    <x v="2"/>
    <s v="கூலி தொழில்/ Daily Wage"/>
    <s v="10,000க்கும் குறைவானது/Less than 10,000"/>
    <x v="2"/>
    <x v="0"/>
    <x v="0"/>
    <x v="0"/>
    <s v="திமுக / DMK"/>
    <x v="0"/>
    <x v="0"/>
    <x v="0"/>
    <x v="0"/>
    <x v="0"/>
    <x v="1"/>
    <x v="0"/>
    <x v="0"/>
    <x v="0"/>
    <s v="Christian"/>
    <x v="4"/>
    <n v="0"/>
    <s v="Correctly Done"/>
    <m/>
    <m/>
    <m/>
    <x v="1"/>
    <x v="0"/>
    <x v="4"/>
    <n v="1.047034764826176"/>
    <n v="0.8797250859106529"/>
    <n v="0.98461538461538467"/>
    <n v="0.73680082449963535"/>
    <n v="0.93090909090909091"/>
    <n v="0.72546542719964102"/>
    <n v="0.68589458571602413"/>
    <n v="78.547452100000001"/>
  </r>
  <r>
    <s v="Dummy"/>
    <s v="2025-08-04 14:29:46.806873"/>
    <x v="2"/>
    <s v="(10.4136202, 78.7188069)"/>
    <s v="CP79+99P,,Mangudi,622101,Tamil Nadu,India."/>
    <s v="https://firebasestorage.googleapis.com/v0/b/mindbrink-survey-production.appspot.com/o/audioFiles%2FAtznECuQc6klLPsRR6u2%2F2ukCmICpvKWhqTT6dgmjG6nFGjc2%2F2025-08-04%2014%3A29%3A41.742177.m4a?alt=media&amp;token=5292071e-66e4-45e7-9967-efc3788e14fd"/>
    <n v="251"/>
    <s v="false"/>
    <x v="2"/>
    <s v="+919698565662"/>
    <x v="0"/>
    <s v="ILLUPUR"/>
    <x v="8"/>
    <s v="Seetha"/>
    <x v="1"/>
    <n v="9344974903"/>
    <x v="0"/>
    <s v="இல்லத்தரசி/ Housewife"/>
    <s v="10,000க்கும் குறைவானது/Less than 10,000"/>
    <x v="2"/>
    <x v="1"/>
    <x v="1"/>
    <x v="1"/>
    <s v="அதிமுக / AIADMK"/>
    <x v="2"/>
    <x v="1"/>
    <x v="0"/>
    <x v="0"/>
    <x v="1"/>
    <x v="1"/>
    <x v="0"/>
    <x v="0"/>
    <x v="0"/>
    <s v="OBC"/>
    <x v="7"/>
    <n v="0"/>
    <s v="Audio Not Playing"/>
    <m/>
    <m/>
    <m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718806900000004"/>
  </r>
  <r>
    <s v="Dummy"/>
    <s v="2025-08-04 14:30:14.358251"/>
    <x v="2"/>
    <s v="(10.4127733, 78.7185717)"/>
    <s v="CP79+5GV,,Mangudi,622101,Tamil Nadu,India."/>
    <s v="https://firebasestorage.googleapis.com/v0/b/mindbrink-survey-production.appspot.com/o/audioFiles%2FAtznECuQc6klLPsRR6u2%2FfYiv0HvGk4VbFlXYwsKbSZ6fwXI2%2F2025-08-04%2014%3A30%3A04.729139.m4a?alt=media&amp;token=9b0e8183-62d1-4f3e-918f-fc7a01c29673"/>
    <n v="341"/>
    <s v="false"/>
    <x v="3"/>
    <s v="+919443892814"/>
    <x v="0"/>
    <s v="ILLUPUR"/>
    <x v="8"/>
    <s v="antony infanta aarthi"/>
    <x v="0"/>
    <n v="6369026474"/>
    <x v="0"/>
    <s v="மற்றவை/ Others"/>
    <s v="10,000க்கும் குறைவானது/Less than 10,000"/>
    <x v="2"/>
    <x v="1"/>
    <x v="4"/>
    <x v="2"/>
    <s v="தமிழக வெற்றி கழகம் / TVK"/>
    <x v="0"/>
    <x v="0"/>
    <x v="1"/>
    <x v="3"/>
    <x v="2"/>
    <x v="0"/>
    <x v="1"/>
    <x v="0"/>
    <x v="1"/>
    <s v="BC"/>
    <x v="4"/>
    <n v="0"/>
    <s v="Correctly Done"/>
    <m/>
    <m/>
    <m/>
    <x v="1"/>
    <x v="0"/>
    <x v="4"/>
    <n v="0.95700934579439256"/>
    <n v="1.0951871657754011"/>
    <n v="1.0835978835978837"/>
    <n v="1.4247885123333461"/>
    <n v="0.93090909090909091"/>
    <n v="1.5438978165389909"/>
    <n v="1.3263485787539513"/>
    <n v="78.718571699999998"/>
  </r>
  <r>
    <s v="Dummy"/>
    <s v="2025-08-04 14:35:14.858064"/>
    <x v="2"/>
    <s v="(10.4134838, 78.7178102)"/>
    <s v="CP79+C3H,,Pudukkottai,622101,Tamil Nadu,India."/>
    <s v="https://firebasestorage.googleapis.com/v0/b/mindbrink-survey-production.appspot.com/o/audioFiles%2FAtznECuQc6klLPsRR6u2%2F2ukCmICpvKWhqTT6dgmjG6nFGjc2%2F2025-08-04%2014%3A35%3A11.300055.m4a?alt=media&amp;token=d4abe781-61eb-4ea1-9674-280ba151c127"/>
    <n v="186"/>
    <s v="false"/>
    <x v="2"/>
    <s v="+919698565662"/>
    <x v="0"/>
    <s v="ILLUPUR"/>
    <x v="8"/>
    <s v="susilla"/>
    <x v="0"/>
    <n v="8344060273"/>
    <x v="0"/>
    <s v="சொந்த தொழில் / சுயதொழில் செய்பவர்/ Self Employed/Business"/>
    <s v="10,000க்கும் குறைவானது/Less than 10,000"/>
    <x v="2"/>
    <x v="2"/>
    <x v="1"/>
    <x v="1"/>
    <s v="அதிமுக / AIADMK"/>
    <x v="2"/>
    <x v="3"/>
    <x v="0"/>
    <x v="0"/>
    <x v="0"/>
    <x v="1"/>
    <x v="3"/>
    <x v="0"/>
    <x v="2"/>
    <s v="SC"/>
    <x v="3"/>
    <n v="0"/>
    <s v="Audio Not Playing"/>
    <m/>
    <m/>
    <m/>
    <x v="1"/>
    <x v="0"/>
    <x v="3"/>
    <n v="0.95700934579439256"/>
    <n v="1.0951871657754011"/>
    <n v="1.0835978835978837"/>
    <n v="1.3119425242027003"/>
    <n v="1.28"/>
    <n v="1.4216181426281114"/>
    <n v="1.6792864309794564"/>
    <n v="78.717810200000002"/>
  </r>
  <r>
    <s v="Dummy"/>
    <s v="2025-08-04 14:38:53.078104"/>
    <x v="2"/>
    <s v="(10.4136349, 78.7180044)"/>
    <s v="CP79+F6X,,Mangudi,622101,Tamil Nadu,India."/>
    <s v="https://firebasestorage.googleapis.com/v0/b/mindbrink-survey-production.appspot.com/o/audioFiles%2FAtznECuQc6klLPsRR6u2%2F2ukCmICpvKWhqTT6dgmjG6nFGjc2%2F2025-08-04%2014%3A38%3A49.831746.m4a?alt=media&amp;token=f5ffe4d2-7aa8-4bad-9350-571d379e8783"/>
    <n v="201"/>
    <s v="false"/>
    <x v="2"/>
    <s v="+919698565662"/>
    <x v="0"/>
    <s v="ILLUPUR"/>
    <x v="8"/>
    <s v="Murugesan"/>
    <x v="0"/>
    <n v="9965032198"/>
    <x v="2"/>
    <s v="விவசாயி/ Farmer"/>
    <s v="10,000க்கும் குறைவானது/Less than 10,000"/>
    <x v="1"/>
    <x v="1"/>
    <x v="1"/>
    <x v="1"/>
    <s v="அதிமுக / AIADMK"/>
    <x v="2"/>
    <x v="1"/>
    <x v="1"/>
    <x v="1"/>
    <x v="1"/>
    <x v="0"/>
    <x v="2"/>
    <x v="2"/>
    <x v="7"/>
    <s v="SC"/>
    <x v="5"/>
    <s v="respondent is not answering she only saying in few questions "/>
    <s v="Not Doing It Properly"/>
    <m/>
    <m/>
    <m/>
    <x v="1"/>
    <x v="0"/>
    <x v="5"/>
    <n v="0.95700934579439256"/>
    <n v="0.8797250859106529"/>
    <n v="0.79503105590062106"/>
    <n v="1.3119425242027003"/>
    <n v="0.99902439024390244"/>
    <n v="1.043035050297799"/>
    <n v="1.3106625802766489"/>
    <n v="78.718004399999998"/>
  </r>
  <r>
    <s v="Dummy"/>
    <s v="2025-08-04 14:39:01.845976"/>
    <x v="2"/>
    <s v="(10.6021683, 78.5474521)"/>
    <s v="JG3W+2VJ,,Viralimalai,621316,Tamil Nadu,India."/>
    <s v="https://firebasestorage.googleapis.com/v0/b/mindbrink-survey-production.appspot.com/o/audioFiles%2FAtznECuQc6klLPsRR6u2%2Fi7rHaGVsQtUuH9WIbNPBcYow6HH3%2F2025-08-04%2014%3A38%3A55.872369.m4a?alt=media&amp;token=60b4491d-f918-456e-b8e8-103827549b84"/>
    <n v="396"/>
    <s v="false"/>
    <x v="5"/>
    <s v="+917395821468"/>
    <x v="0"/>
    <s v="VIRALIMALAI"/>
    <x v="4"/>
    <s v="geetha"/>
    <x v="1"/>
    <n v="8110864193"/>
    <x v="0"/>
    <s v="இல்லத்தரசி/ Housewife"/>
    <s v="10,000க்கும் குறைவானது/Less than 10,000"/>
    <x v="2"/>
    <x v="0"/>
    <x v="1"/>
    <x v="2"/>
    <s v="அதிமுக / AIADMK"/>
    <x v="3"/>
    <x v="3"/>
    <x v="0"/>
    <x v="0"/>
    <x v="1"/>
    <x v="1"/>
    <x v="0"/>
    <x v="0"/>
    <x v="2"/>
    <s v="SC"/>
    <x v="3"/>
    <s v="talking among themself"/>
    <s v="Not Doing It Properly"/>
    <m/>
    <m/>
    <m/>
    <x v="1"/>
    <x v="0"/>
    <x v="3"/>
    <n v="1.047034764826176"/>
    <n v="1.0951871657754011"/>
    <n v="1.107027027027027"/>
    <n v="1.3119425242027003"/>
    <n v="1.28"/>
    <n v="1.4523558321984489"/>
    <n v="1.6792864309794564"/>
    <n v="78.547452100000001"/>
  </r>
  <r>
    <s v="Dummy"/>
    <s v="2025-08-04 14:44:48.934991"/>
    <x v="2"/>
    <s v="(10.414091, 78.7180901)"/>
    <s v="CP79+H7Q,,Mangudi,622101,Tamil Nadu,India."/>
    <s v="https://firebasestorage.googleapis.com/v0/b/mindbrink-survey-production.appspot.com/o/audioFiles%2FAtznECuQc6klLPsRR6u2%2F2ukCmICpvKWhqTT6dgmjG6nFGjc2%2F2025-08-04%2014%3A44%3A43.345542.m4a?alt=media&amp;token=9e78ac43-e539-48cf-8382-96c45e616ccb"/>
    <n v="241"/>
    <s v="false"/>
    <x v="2"/>
    <s v="+919698565662"/>
    <x v="0"/>
    <s v="ILLUPUR"/>
    <x v="8"/>
    <s v="Hari krishnan"/>
    <x v="0"/>
    <n v="8098702334"/>
    <x v="1"/>
    <s v="சொந்த தொழில் / சுயதொழில் செய்பவர்/ Self Employed/Business"/>
    <s v="10,000க்கும் குறைவானது/Less than 10,000"/>
    <x v="2"/>
    <x v="2"/>
    <x v="2"/>
    <x v="2"/>
    <s v="அதிமுக / AIADMK"/>
    <x v="3"/>
    <x v="1"/>
    <x v="1"/>
    <x v="2"/>
    <x v="2"/>
    <x v="2"/>
    <x v="0"/>
    <x v="0"/>
    <x v="5"/>
    <s v="BC"/>
    <x v="7"/>
    <s v="respondent voice is not audible "/>
    <s v="Not Doing It Properly"/>
    <m/>
    <m/>
    <m/>
    <x v="1"/>
    <x v="0"/>
    <x v="6"/>
    <n v="0.95700934579439256"/>
    <n v="0.97523809523809524"/>
    <n v="1.0666666666666667"/>
    <n v="1"/>
    <n v="1.2358620689655173"/>
    <n v="1.0666666666666667"/>
    <n v="1.2358620689655173"/>
    <n v="78.718090099999998"/>
  </r>
  <r>
    <s v="Dummy"/>
    <s v="2025-08-04 14:48:48.563047"/>
    <x v="2"/>
    <s v="(10.5996398, 78.5481247)"/>
    <s v="HGXX+QGC,,Viralimalai,621316,Tamil Nadu,India."/>
    <s v="https://firebasestorage.googleapis.com/v0/b/mindbrink-survey-production.appspot.com/o/audioFiles%2FAtznECuQc6klLPsRR6u2%2Fi7rHaGVsQtUuH9WIbNPBcYow6HH3%2F2025-08-04%2014%3A48%3A43.068165.m4a?alt=media&amp;token=146a7287-bf00-4cd5-bf94-7bb5746672a0"/>
    <n v="386"/>
    <s v="false"/>
    <x v="5"/>
    <s v="+917395821468"/>
    <x v="0"/>
    <s v="VIRALIMALAI"/>
    <x v="4"/>
    <s v="Kainthsamy"/>
    <x v="0"/>
    <n v="9655197795"/>
    <x v="2"/>
    <s v="கூலி தொழில்/ Daily Wage"/>
    <s v="10,000க்கும் குறைவானது/Less than 10,000"/>
    <x v="2"/>
    <x v="0"/>
    <x v="0"/>
    <x v="0"/>
    <s v="திமுக / DMK"/>
    <x v="0"/>
    <x v="0"/>
    <x v="0"/>
    <x v="0"/>
    <x v="1"/>
    <x v="0"/>
    <x v="3"/>
    <x v="4"/>
    <x v="2"/>
    <s v="SC"/>
    <x v="3"/>
    <n v="0"/>
    <s v="Correctly Done"/>
    <m/>
    <m/>
    <m/>
    <x v="1"/>
    <x v="0"/>
    <x v="3"/>
    <n v="0.95700934579439256"/>
    <n v="0.8797250859106529"/>
    <n v="0.79503105590062106"/>
    <n v="0.73680082449963535"/>
    <n v="1.28"/>
    <n v="0.58577953749039324"/>
    <n v="0.94310505535953326"/>
    <n v="78.548124700000002"/>
  </r>
  <r>
    <s v="Dummy"/>
    <s v="2025-08-04 14:56:27.032644"/>
    <x v="2"/>
    <s v="(10.4143984, 78.7182399)"/>
    <s v="CP79+H7Q,,Mangudi,622101,Tamil Nadu,India."/>
    <s v="https://firebasestorage.googleapis.com/v0/b/mindbrink-survey-production.appspot.com/o/audioFiles%2FAtznECuQc6klLPsRR6u2%2F2ukCmICpvKWhqTT6dgmjG6nFGjc2%2F2025-08-04%2014%3A56%3A23.258824.m4a?alt=media&amp;token=7a0a3f05-334c-4017-9a01-4ceee18b26bf"/>
    <n v="137"/>
    <s v="false"/>
    <x v="2"/>
    <s v="+919698565662"/>
    <x v="0"/>
    <s v="ILLUPUR"/>
    <x v="8"/>
    <s v="Pupathi"/>
    <x v="0"/>
    <n v="8531880936"/>
    <x v="1"/>
    <s v="மாணவர்/ Student"/>
    <s v="10,000க்கும் குறைவானது/Less than 10,000"/>
    <x v="2"/>
    <x v="1"/>
    <x v="3"/>
    <x v="1"/>
    <s v="அதிமுக / AIADMK"/>
    <x v="2"/>
    <x v="1"/>
    <x v="1"/>
    <x v="1"/>
    <x v="2"/>
    <x v="2"/>
    <x v="0"/>
    <x v="2"/>
    <x v="4"/>
    <s v="OBC"/>
    <x v="1"/>
    <s v="respondent voice is not working "/>
    <s v="Not Doing It Properly"/>
    <m/>
    <m/>
    <m/>
    <x v="1"/>
    <x v="1"/>
    <x v="1"/>
    <n v="0.95700934579439256"/>
    <n v="0.97523809523809524"/>
    <n v="1.0666666666666667"/>
    <n v="1"/>
    <n v="1.3479183673469388"/>
    <n v="1.0666666666666667"/>
    <n v="1.3479183673469388"/>
    <n v="78.7182399"/>
  </r>
  <r>
    <s v="Dummy"/>
    <s v="2025-08-04 15:00:32.954927"/>
    <x v="2"/>
    <s v="(10.4143613, 78.718241)"/>
    <s v="CP79+H7Q,,Mangudi,622101,Tamil Nadu,India."/>
    <s v="https://firebasestorage.googleapis.com/v0/b/mindbrink-survey-production.appspot.com/o/audioFiles%2FAtznECuQc6klLPsRR6u2%2F2ukCmICpvKWhqTT6dgmjG6nFGjc2%2F2025-08-04%2015%3A00%3A29.408621.m4a?alt=media&amp;token=934e724d-b864-43fc-8f05-d6ed8440f049"/>
    <n v="162"/>
    <s v="false"/>
    <x v="2"/>
    <s v="+919698565662"/>
    <x v="0"/>
    <s v="ILLUPUR"/>
    <x v="8"/>
    <s v="Vallikannu"/>
    <x v="0"/>
    <n v="9047473736"/>
    <x v="3"/>
    <s v="கூலி தொழில்/ Daily Wage"/>
    <s v="10,000க்கும் குறைவானது/Less than 10,000"/>
    <x v="2"/>
    <x v="1"/>
    <x v="1"/>
    <x v="1"/>
    <s v="அதிமுக / AIADMK"/>
    <x v="2"/>
    <x v="3"/>
    <x v="1"/>
    <x v="1"/>
    <x v="0"/>
    <x v="1"/>
    <x v="0"/>
    <x v="0"/>
    <x v="2"/>
    <s v="OBC"/>
    <x v="1"/>
    <s v="respondent voice is not audible "/>
    <s v="Not Doing It Properly"/>
    <m/>
    <m/>
    <m/>
    <x v="1"/>
    <x v="1"/>
    <x v="1"/>
    <n v="0.95700934579439256"/>
    <n v="1.0308724832214764"/>
    <n v="0.86292134831460676"/>
    <n v="1.3119425242027003"/>
    <n v="1.3479183673469388"/>
    <n v="1.1321032118962628"/>
    <n v="1.7683914252763255"/>
    <n v="78.718241000000006"/>
  </r>
  <r>
    <s v="Dummy"/>
    <s v="2025-08-04 15:15:37.505638"/>
    <x v="2"/>
    <s v="(10.4136342, 78.7180043)"/>
    <s v="CP79+F6X,,Mangudi,622101,Tamil Nadu,India."/>
    <s v="https://firebasestorage.googleapis.com/v0/b/mindbrink-survey-production.appspot.com/o/audioFiles%2FAtznECuQc6klLPsRR6u2%2F2ukCmICpvKWhqTT6dgmjG6nFGjc2%2F2025-08-04%2015%3A15%3A33.880395.m4a?alt=media&amp;token=f146737b-d1df-4fdb-a90f-3d8663e50baa"/>
    <n v="153"/>
    <s v="false"/>
    <x v="2"/>
    <s v="+919698565662"/>
    <x v="0"/>
    <s v="ILLUPUR"/>
    <x v="8"/>
    <s v="Naina mohamed"/>
    <x v="0"/>
    <n v="9843538498"/>
    <x v="3"/>
    <s v="சொந்த தொழில் / சுயதொழில் செய்பவர்/ Self Employed/Business"/>
    <s v="10,000 - 25,000"/>
    <x v="0"/>
    <x v="1"/>
    <x v="0"/>
    <x v="0"/>
    <s v="திமுக / DMK"/>
    <x v="0"/>
    <x v="0"/>
    <x v="0"/>
    <x v="0"/>
    <x v="0"/>
    <x v="1"/>
    <x v="1"/>
    <x v="0"/>
    <x v="4"/>
    <s v="Muslim"/>
    <x v="8"/>
    <n v="0"/>
    <s v="Correctly Done"/>
    <m/>
    <m/>
    <m/>
    <x v="1"/>
    <x v="1"/>
    <x v="7"/>
    <n v="0.95700934579439256"/>
    <n v="1.0308724832214764"/>
    <n v="0.86292134831460676"/>
    <n v="0.73680082449963535"/>
    <n v="1.024"/>
    <n v="0.63580116091653927"/>
    <n v="0.75448404428762661"/>
    <n v="78.718004300000004"/>
  </r>
  <r>
    <s v="Dummy"/>
    <s v="2025-08-04 15:17:47.251190"/>
    <x v="2"/>
    <s v="(10.4136331, 78.7180008)"/>
    <s v="CP79+F6X,,Mangudi,622101,Tamil Nadu,India."/>
    <s v="https://firebasestorage.googleapis.com/v0/b/mindbrink-survey-production.appspot.com/o/audioFiles%2FAtznECuQc6klLPsRR6u2%2FfYiv0HvGk4VbFlXYwsKbSZ6fwXI2%2F2025-08-04%2015%3A17%3A37.812561.m4a?alt=media&amp;token=966b274a-c093-4bfe-8eff-a796431cc109"/>
    <n v="370"/>
    <s v="false"/>
    <x v="3"/>
    <s v="+919443892814"/>
    <x v="0"/>
    <s v="ILLUPUR"/>
    <x v="8"/>
    <s v="inthra"/>
    <x v="0"/>
    <n v="9786126997"/>
    <x v="0"/>
    <s v="கூலி தொழில்/ Daily Wage"/>
    <s v="10,000க்கும் குறைவானது/Less than 10,000"/>
    <x v="2"/>
    <x v="1"/>
    <x v="2"/>
    <x v="2"/>
    <s v="நாம் தமிழர் கட்சி / NTK"/>
    <x v="8"/>
    <x v="3"/>
    <x v="0"/>
    <x v="0"/>
    <x v="2"/>
    <x v="0"/>
    <x v="1"/>
    <x v="7"/>
    <x v="2"/>
    <s v="BC"/>
    <x v="7"/>
    <n v="0"/>
    <s v="Correctly Done"/>
    <m/>
    <m/>
    <m/>
    <x v="1"/>
    <x v="0"/>
    <x v="6"/>
    <n v="0.95700934579439256"/>
    <n v="1.0951871657754011"/>
    <n v="1.0835978835978837"/>
    <n v="1"/>
    <n v="1.2358620689655173"/>
    <n v="1.0835978835978837"/>
    <n v="1.2358620689655173"/>
    <n v="78.718000799999999"/>
  </r>
  <r>
    <s v="Dummy"/>
    <s v="2025-08-04 15:19:04.022459"/>
    <x v="2"/>
    <s v="(10.4136347, 78.7180039)"/>
    <s v="CP79+F6X,,Mangudi,622101,Tamil Nadu,India."/>
    <s v="https://firebasestorage.googleapis.com/v0/b/mindbrink-survey-production.appspot.com/o/audioFiles%2FAtznECuQc6klLPsRR6u2%2F2ukCmICpvKWhqTT6dgmjG6nFGjc2%2F2025-08-04%2015%3A19%3A00.838637.m4a?alt=media&amp;token=a26c26de-a907-494b-b0c0-2856d19e22f4"/>
    <n v="172"/>
    <s v="false"/>
    <x v="2"/>
    <s v="+919698565662"/>
    <x v="0"/>
    <s v="ILLUPUR"/>
    <x v="8"/>
    <s v="Pandiselvam"/>
    <x v="0"/>
    <n v="7270787395"/>
    <x v="0"/>
    <s v="கூலி தொழில்/ Daily Wage"/>
    <s v="10,000 - 25,000"/>
    <x v="0"/>
    <x v="0"/>
    <x v="0"/>
    <x v="0"/>
    <s v="திமுக / DMK"/>
    <x v="0"/>
    <x v="0"/>
    <x v="0"/>
    <x v="0"/>
    <x v="0"/>
    <x v="1"/>
    <x v="1"/>
    <x v="0"/>
    <x v="2"/>
    <s v="SC"/>
    <x v="3"/>
    <n v="0"/>
    <s v="Correctly Done"/>
    <m/>
    <m/>
    <m/>
    <x v="1"/>
    <x v="1"/>
    <x v="3"/>
    <n v="0.95700934579439256"/>
    <n v="1.0951871657754011"/>
    <n v="1.0835978835978837"/>
    <n v="0.73680082449963535"/>
    <n v="1.28"/>
    <n v="0.79839581406098059"/>
    <n v="0.94310505535953326"/>
    <n v="78.718003899999999"/>
  </r>
  <r>
    <s v="Dummy"/>
    <s v="2025-08-04 15:24:21.122990"/>
    <x v="2"/>
    <s v="(10.4136347, 78.7180039)"/>
    <s v="CP79+F6X,,Mangudi,622101,Tamil Nadu,India."/>
    <s v="https://firebasestorage.googleapis.com/v0/b/mindbrink-survey-production.appspot.com/o/audioFiles%2FAtznECuQc6klLPsRR6u2%2F2ukCmICpvKWhqTT6dgmjG6nFGjc2%2F2025-08-04%2015%3A24%3A17.706617.m4a?alt=media&amp;token=629a54c4-4278-4c9a-8a55-b87402df51ed"/>
    <n v="214"/>
    <s v="false"/>
    <x v="2"/>
    <s v="+919698565662"/>
    <x v="0"/>
    <s v="ILLUPUR"/>
    <x v="8"/>
    <s v="Ramya"/>
    <x v="1"/>
    <n v="9843340258"/>
    <x v="1"/>
    <s v="இல்லத்தரசி/ Housewife"/>
    <s v="10,000க்கும் குறைவானது/Less than 10,000"/>
    <x v="2"/>
    <x v="1"/>
    <x v="0"/>
    <x v="2"/>
    <s v="திமுக / DMK"/>
    <x v="3"/>
    <x v="0"/>
    <x v="0"/>
    <x v="0"/>
    <x v="1"/>
    <x v="0"/>
    <x v="0"/>
    <x v="0"/>
    <x v="7"/>
    <s v="SC"/>
    <x v="5"/>
    <n v="0"/>
    <s v="Correctly Done"/>
    <m/>
    <m/>
    <m/>
    <x v="1"/>
    <x v="0"/>
    <x v="5"/>
    <n v="1.047034764826176"/>
    <n v="0.97523809523809524"/>
    <n v="0.89824561403508774"/>
    <n v="0.73680082449963535"/>
    <n v="0.99902439024390244"/>
    <n v="0.66182810902423383"/>
    <n v="0.73608199442695277"/>
    <n v="78.718003899999999"/>
  </r>
  <r>
    <s v="Dummy"/>
    <s v="2025-08-04 15:28:03.932572"/>
    <x v="2"/>
    <s v="(10.4136347, 78.7180039)"/>
    <s v="CP79+F6X,,Mangudi,622101,Tamil Nadu,India."/>
    <s v="https://firebasestorage.googleapis.com/v0/b/mindbrink-survey-production.appspot.com/o/audioFiles%2FAtznECuQc6klLPsRR6u2%2F2ukCmICpvKWhqTT6dgmjG6nFGjc2%2F2025-08-04%2015%3A28%3A00.588364.m4a?alt=media&amp;token=614771e6-cf9a-4c89-a561-be6954cae705"/>
    <n v="122"/>
    <s v="false"/>
    <x v="2"/>
    <s v="+919698565662"/>
    <x v="0"/>
    <s v="ILLUPUR"/>
    <x v="8"/>
    <s v="Idauthulla"/>
    <x v="0"/>
    <n v="9443330584"/>
    <x v="2"/>
    <s v="சொந்த தொழில் / சுயதொழில் செய்பவர்/ Self Employed/Business"/>
    <s v="10,000 - 25,000"/>
    <x v="0"/>
    <x v="0"/>
    <x v="0"/>
    <x v="0"/>
    <s v="அதிமுக / AIADMK"/>
    <x v="0"/>
    <x v="2"/>
    <x v="0"/>
    <x v="0"/>
    <x v="0"/>
    <x v="1"/>
    <x v="1"/>
    <x v="0"/>
    <x v="1"/>
    <s v="Muslim"/>
    <x v="8"/>
    <s v="first 5q"/>
    <s v="Not Asking All The Questions"/>
    <m/>
    <m/>
    <m/>
    <x v="1"/>
    <x v="1"/>
    <x v="7"/>
    <n v="0.95700934579439256"/>
    <n v="0.8797250859106529"/>
    <n v="0.79503105590062106"/>
    <n v="0.73680082449963535"/>
    <n v="1.024"/>
    <n v="0.58577953749039324"/>
    <n v="0.75448404428762661"/>
    <n v="78.718003899999999"/>
  </r>
  <r>
    <s v="Dummy"/>
    <s v="2025-08-04 15:38:49.207573"/>
    <x v="2"/>
    <s v="(10.6047977, 78.5478357)"/>
    <s v="JG3W+XXH,,Viralimalai,621316,Tamil Nadu,India."/>
    <s v="https://firebasestorage.googleapis.com/v0/b/mindbrink-survey-production.appspot.com/o/audioFiles%2FAtznECuQc6klLPsRR6u2%2Fi7rHaGVsQtUuH9WIbNPBcYow6HH3%2F2025-08-04%2015%3A38%3A39.917984.m4a?alt=media&amp;token=20d5edeb-484d-4cc8-992c-cb0112d09750"/>
    <n v="342"/>
    <s v="false"/>
    <x v="5"/>
    <s v="+917395821468"/>
    <x v="0"/>
    <s v="VIRALIMALAI"/>
    <x v="4"/>
    <s v="Anu"/>
    <x v="1"/>
    <n v="8098144569"/>
    <x v="1"/>
    <s v="இல்லத்தரசி/ Housewife"/>
    <s v="10,000க்கும் குறைவானது/Less than 10,000"/>
    <x v="0"/>
    <x v="0"/>
    <x v="0"/>
    <x v="0"/>
    <s v="அதிமுக / AIADMK"/>
    <x v="0"/>
    <x v="1"/>
    <x v="1"/>
    <x v="3"/>
    <x v="2"/>
    <x v="2"/>
    <x v="1"/>
    <x v="7"/>
    <x v="0"/>
    <s v="BC"/>
    <x v="14"/>
    <n v="0"/>
    <s v="Audio Not Playing"/>
    <m/>
    <m/>
    <m/>
    <x v="1"/>
    <x v="0"/>
    <x v="8"/>
    <n v="1.047034764826176"/>
    <n v="0.97523809523809524"/>
    <n v="0.89824561403508774"/>
    <n v="0.73680082449963535"/>
    <n v="1.0666666666666667"/>
    <n v="0.66182810902423383"/>
    <n v="0.78592087946627776"/>
    <n v="78.547835699999993"/>
  </r>
  <r>
    <s v="Dummy"/>
    <s v="2025-08-04 15:40:38.252338"/>
    <x v="2"/>
    <s v="(10.413955, 78.7175017)"/>
    <s v="CP78+JVR,,Mangudi,622101,Tamil Nadu,India."/>
    <s v="https://firebasestorage.googleapis.com/v0/b/mindbrink-survey-production.appspot.com/o/audioFiles%2FAtznECuQc6klLPsRR6u2%2FfYiv0HvGk4VbFlXYwsKbSZ6fwXI2%2F2025-08-04%2015%3A40%3A30.273716.m4a?alt=media&amp;token=196648f8-a7e7-4b80-9549-2cb7f346d181"/>
    <n v="253"/>
    <s v="false"/>
    <x v="3"/>
    <s v="+919443892814"/>
    <x v="0"/>
    <s v="ILLUPUR"/>
    <x v="8"/>
    <s v="arabu nisha"/>
    <x v="1"/>
    <n v="9361463216"/>
    <x v="1"/>
    <s v="இல்லத்தரசி/ Housewife"/>
    <s v="10,000க்கும் குறைவானது/Less than 10,000"/>
    <x v="0"/>
    <x v="1"/>
    <x v="0"/>
    <x v="0"/>
    <s v="அதிமுக / AIADMK"/>
    <x v="0"/>
    <x v="1"/>
    <x v="0"/>
    <x v="0"/>
    <x v="0"/>
    <x v="1"/>
    <x v="1"/>
    <x v="0"/>
    <x v="0"/>
    <s v="Muslim"/>
    <x v="8"/>
    <n v="0"/>
    <s v="Correctly Done"/>
    <m/>
    <m/>
    <m/>
    <x v="1"/>
    <x v="0"/>
    <x v="7"/>
    <n v="1.047034764826176"/>
    <n v="0.97523809523809524"/>
    <n v="0.89824561403508774"/>
    <n v="0.73680082449963535"/>
    <n v="1.024"/>
    <n v="0.66182810902423383"/>
    <n v="0.75448404428762661"/>
    <n v="78.7175017"/>
  </r>
  <r>
    <s v="Dummy"/>
    <s v="2025-08-04 15:43:54.409307"/>
    <x v="2"/>
    <s v="(10.4132499, 78.7164039)"/>
    <s v="CP78+F5M,,Mangudi,622101,Tamil Nadu,India."/>
    <s v="https://firebasestorage.googleapis.com/v0/b/mindbrink-survey-production.appspot.com/o/audioFiles%2FAtznECuQc6klLPsRR6u2%2F2ukCmICpvKWhqTT6dgmjG6nFGjc2%2F2025-08-04%2015%3A43%3A50.364005.m4a?alt=media&amp;token=8c892935-3feb-4ad3-8ca4-7f3315ab3017"/>
    <n v="250"/>
    <s v="false"/>
    <x v="2"/>
    <s v="+919698565662"/>
    <x v="0"/>
    <s v="ILLUPUR"/>
    <x v="8"/>
    <s v="Rohana begam"/>
    <x v="1"/>
    <n v="7094416380"/>
    <x v="0"/>
    <s v="இல்லத்தரசி/ Housewife"/>
    <s v="10,000 - 25,000"/>
    <x v="2"/>
    <x v="0"/>
    <x v="0"/>
    <x v="0"/>
    <s v="அதிமுக / AIADMK"/>
    <x v="0"/>
    <x v="2"/>
    <x v="0"/>
    <x v="0"/>
    <x v="1"/>
    <x v="0"/>
    <x v="0"/>
    <x v="0"/>
    <x v="4"/>
    <s v="Muslim"/>
    <x v="8"/>
    <s v="first 5 question are missing "/>
    <s v="Not Asking All The Questions"/>
    <m/>
    <m/>
    <m/>
    <x v="1"/>
    <x v="0"/>
    <x v="7"/>
    <n v="1.047034764826176"/>
    <n v="1.0951871657754011"/>
    <n v="1.107027027027027"/>
    <n v="0.73680082449963535"/>
    <n v="1.024"/>
    <n v="0.81565842625689366"/>
    <n v="0.75448404428762661"/>
    <n v="78.716403900000003"/>
  </r>
  <r>
    <s v="Dummy"/>
    <s v="2025-08-04 15:52:17.807730"/>
    <x v="2"/>
    <s v="(10.6052008, 78.5477053)"/>
    <s v="1,,Viralimalai,621316,Tamil Nadu,India."/>
    <s v="https://firebasestorage.googleapis.com/v0/b/mindbrink-survey-production.appspot.com/o/audioFiles%2FAtznECuQc6klLPsRR6u2%2Fi7rHaGVsQtUuH9WIbNPBcYow6HH3%2F2025-08-04%2015%3A52%3A10.292818.m4a?alt=media&amp;token=8ed4a9ef-92d6-47a8-b6c8-8781073dcf3f"/>
    <n v="343"/>
    <s v="false"/>
    <x v="5"/>
    <s v="+917395821468"/>
    <x v="0"/>
    <s v="VIRALIMALAI"/>
    <x v="4"/>
    <s v="Thasbeeha"/>
    <x v="1"/>
    <n v="9741985067"/>
    <x v="1"/>
    <s v="இல்லத்தரசி/ Housewife"/>
    <s v="10,000க்கும் குறைவானது/Less than 10,000"/>
    <x v="0"/>
    <x v="2"/>
    <x v="0"/>
    <x v="0"/>
    <s v="பிற கட்சிகள் / Others"/>
    <x v="0"/>
    <x v="0"/>
    <x v="1"/>
    <x v="3"/>
    <x v="1"/>
    <x v="1"/>
    <x v="0"/>
    <x v="0"/>
    <x v="2"/>
    <s v="Muslim"/>
    <x v="8"/>
    <n v="0"/>
    <s v="Audio Not Playing"/>
    <m/>
    <m/>
    <m/>
    <x v="1"/>
    <x v="0"/>
    <x v="7"/>
    <n v="1.047034764826176"/>
    <n v="0.97523809523809524"/>
    <n v="0.89824561403508774"/>
    <n v="0.73680082449963535"/>
    <n v="1.024"/>
    <n v="0.66182810902423383"/>
    <n v="0.75448404428762661"/>
    <n v="78.547705300000004"/>
  </r>
  <r>
    <s v="Dummy"/>
    <s v="2025-08-04 15:57:29.158311"/>
    <x v="2"/>
    <s v="(10.605756, 78.5476526)"/>
    <s v="JG4X+742,,Viralimalai,621316,Tamil Nadu,India."/>
    <s v="https://firebasestorage.googleapis.com/v0/b/mindbrink-survey-production.appspot.com/o/audioFiles%2FAtznECuQc6klLPsRR6u2%2Fi7rHaGVsQtUuH9WIbNPBcYow6HH3%2F2025-08-04%2015%3A57%3A24.844682.m4a?alt=media&amp;token=9480bef5-1606-463d-b917-85c250de8eff"/>
    <n v="229"/>
    <s v="false"/>
    <x v="5"/>
    <s v="+917395821468"/>
    <x v="0"/>
    <s v="VIRALIMALAI"/>
    <x v="4"/>
    <s v="isweriya"/>
    <x v="1"/>
    <n v="9791691838"/>
    <x v="1"/>
    <s v="இல்லத்தரசி/ Housewife"/>
    <s v="10,000 - 25,000"/>
    <x v="2"/>
    <x v="1"/>
    <x v="0"/>
    <x v="5"/>
    <s v="திமுக / DMK"/>
    <x v="0"/>
    <x v="0"/>
    <x v="1"/>
    <x v="1"/>
    <x v="0"/>
    <x v="2"/>
    <x v="3"/>
    <x v="0"/>
    <x v="4"/>
    <s v="BC"/>
    <x v="14"/>
    <n v="0"/>
    <s v="Correctly Done"/>
    <m/>
    <m/>
    <m/>
    <x v="1"/>
    <x v="0"/>
    <x v="8"/>
    <n v="1.047034764826176"/>
    <n v="0.97523809523809524"/>
    <n v="0.89824561403508774"/>
    <n v="0.73680082449963535"/>
    <n v="1.0666666666666667"/>
    <n v="0.66182810902423383"/>
    <n v="0.78592087946627776"/>
    <n v="78.547652600000006"/>
  </r>
  <r>
    <s v="Dummy"/>
    <s v="2025-08-04 16:07:30.706056"/>
    <x v="2"/>
    <s v="(10.414195, 78.7187633)"/>
    <s v="25,,Mangudi,622101,Tamil Nadu,India."/>
    <s v="https://firebasestorage.googleapis.com/v0/b/mindbrink-survey-production.appspot.com/o/audioFiles%2FAtznECuQc6klLPsRR6u2%2FfYiv0HvGk4VbFlXYwsKbSZ6fwXI2%2F2025-08-04%2016%3A07%3A22.120913.m4a?alt=media&amp;token=f839e0dc-27eb-4ff2-b65b-f7c3f765edbe"/>
    <n v="325"/>
    <s v="false"/>
    <x v="3"/>
    <s v="+919443892814"/>
    <x v="0"/>
    <s v="ILLUPUR"/>
    <x v="8"/>
    <s v="Tamil selvi"/>
    <x v="1"/>
    <n v="9659059107"/>
    <x v="2"/>
    <s v="இல்லத்தரசி/ Housewife"/>
    <s v="10,000க்கும் குறைவானது/Less than 10,000"/>
    <x v="1"/>
    <x v="1"/>
    <x v="3"/>
    <x v="2"/>
    <s v="தமிழக வெற்றி கழகம் / TVK"/>
    <x v="3"/>
    <x v="0"/>
    <x v="0"/>
    <x v="0"/>
    <x v="2"/>
    <x v="0"/>
    <x v="1"/>
    <x v="2"/>
    <x v="0"/>
    <s v="BC"/>
    <x v="1"/>
    <n v="0"/>
    <s v="Correctly Done"/>
    <m/>
    <m/>
    <m/>
    <x v="1"/>
    <x v="0"/>
    <x v="1"/>
    <n v="1.047034764826176"/>
    <n v="0.8797250859106529"/>
    <n v="0.98461538461538467"/>
    <n v="1"/>
    <n v="1.3479183673469388"/>
    <n v="0.98461538461538467"/>
    <n v="1.3479183673469388"/>
    <n v="78.718763300000006"/>
  </r>
  <r>
    <s v="Dummy"/>
    <s v="2025-08-04 16:28:10.510873"/>
    <x v="2"/>
    <s v="(10.6073988, 78.5485169)"/>
    <s v="No 6,,Viralimalai,621316,Tamil Nadu,India."/>
    <s v="https://firebasestorage.googleapis.com/v0/b/mindbrink-survey-production.appspot.com/o/audioFiles%2FAtznECuQc6klLPsRR6u2%2Fi7rHaGVsQtUuH9WIbNPBcYow6HH3%2F2025-08-04%2016%3A28%3A03.346455.m4a?alt=media&amp;token=0ca41335-3eec-4f6e-843a-656d6a6ee576"/>
    <n v="233"/>
    <s v="false"/>
    <x v="5"/>
    <s v="+917395821468"/>
    <x v="0"/>
    <s v="VIRALIMALAI"/>
    <x v="4"/>
    <s v="Asika"/>
    <x v="0"/>
    <n v="9789104429"/>
    <x v="0"/>
    <s v="கூலி தொழில்/ Daily Wage"/>
    <s v="10,000க்கும் குறைவானது/Less than 10,000"/>
    <x v="0"/>
    <x v="0"/>
    <x v="0"/>
    <x v="0"/>
    <s v="திமுக / DMK"/>
    <x v="0"/>
    <x v="0"/>
    <x v="0"/>
    <x v="0"/>
    <x v="0"/>
    <x v="1"/>
    <x v="3"/>
    <x v="0"/>
    <x v="0"/>
    <s v="Muslim"/>
    <x v="8"/>
    <n v="0"/>
    <s v="Correctly Done"/>
    <m/>
    <m/>
    <m/>
    <x v="1"/>
    <x v="0"/>
    <x v="7"/>
    <n v="0.95700934579439256"/>
    <n v="1.0951871657754011"/>
    <n v="1.0835978835978837"/>
    <n v="0.73680082449963535"/>
    <n v="1.024"/>
    <n v="0.79839581406098059"/>
    <n v="0.75448404428762661"/>
    <n v="78.548516899999996"/>
  </r>
  <r>
    <s v="Dummy"/>
    <s v="2025-08-04 16:29:50.398712"/>
    <x v="2"/>
    <s v="(10.6084033, 78.5488922)"/>
    <s v="JG5X+9GC,,Viralimalai,621316,Tamil Nadu,India."/>
    <s v="https://firebasestorage.googleapis.com/v0/b/mindbrink-survey-production.appspot.com/o/audioFiles%2FAtznECuQc6klLPsRR6u2%2Fio3eMuqyU5eWdOSV7NnjRG3eOnc2%2F2025-08-04%2016%3A29%3A41.075925.m4a?alt=media&amp;token=e258ad39-194b-43f7-bf6e-ff3305ac5c7b"/>
    <n v="341"/>
    <s v="false"/>
    <x v="4"/>
    <s v="+919790903597"/>
    <x v="0"/>
    <s v="VIRALIMALAI"/>
    <x v="4"/>
    <s v="dhilsath"/>
    <x v="1"/>
    <n v="9677936109"/>
    <x v="1"/>
    <s v="இல்லத்தரசி/ Housewife"/>
    <s v="10,000 - 25,000"/>
    <x v="0"/>
    <x v="1"/>
    <x v="1"/>
    <x v="2"/>
    <s v="தமிழக வெற்றி கழகம் / TVK"/>
    <x v="3"/>
    <x v="0"/>
    <x v="0"/>
    <x v="0"/>
    <x v="2"/>
    <x v="2"/>
    <x v="0"/>
    <x v="0"/>
    <x v="0"/>
    <s v="Muslim"/>
    <x v="8"/>
    <n v="0"/>
    <s v="Audio Not Playing"/>
    <m/>
    <m/>
    <m/>
    <x v="1"/>
    <x v="0"/>
    <x v="7"/>
    <n v="1.047034764826176"/>
    <n v="0.97523809523809524"/>
    <n v="0.89824561403508774"/>
    <n v="1.3119425242027003"/>
    <n v="1.024"/>
    <n v="1.1784466182311975"/>
    <n v="1.3434291447835651"/>
    <n v="78.548892199999997"/>
  </r>
  <r>
    <s v="Dummy"/>
    <s v="2025-08-05 12:14:05.497449"/>
    <x v="3"/>
    <s v="(10.7262284, 78.6340222)"/>
    <s v="PJGM+H93,,Mattapparai Patti,620012,Tamil Nadu,India."/>
    <s v="https://firebasestorage.googleapis.com/v0/b/mindbrink-survey-production.appspot.com/o/audioFiles%2FAtznECuQc6klLPsRR6u2%2Fi7rHaGVsQtUuH9WIbNPBcYow6HH3%2F2025-08-05%2012%3A14%3A00.783170.m4a?alt=media&amp;token=60b8eefe-ea8d-4255-8dd4-ce4a0ef3e3d9"/>
    <n v="326"/>
    <s v="false"/>
    <x v="5"/>
    <s v="+917395821468"/>
    <x v="0"/>
    <s v="VIRALIMALAI"/>
    <x v="4"/>
    <s v="manivel"/>
    <x v="0"/>
    <n v="7094676535"/>
    <x v="0"/>
    <s v="கூலி தொழில்/ Daily Wage"/>
    <s v="10,000 - 25,000"/>
    <x v="0"/>
    <x v="0"/>
    <x v="0"/>
    <x v="0"/>
    <s v="திமுக / DMK"/>
    <x v="0"/>
    <x v="0"/>
    <x v="0"/>
    <x v="0"/>
    <x v="1"/>
    <x v="0"/>
    <x v="0"/>
    <x v="7"/>
    <x v="1"/>
    <s v="SC"/>
    <x v="3"/>
    <s v="he said hindu pallar but they entered pallar sc"/>
    <s v="Correctly Done"/>
    <m/>
    <m/>
    <m/>
    <x v="1"/>
    <x v="0"/>
    <x v="3"/>
    <n v="0.95700934579439256"/>
    <n v="1.0951871657754011"/>
    <n v="1.0835978835978837"/>
    <n v="0.73680082449963535"/>
    <n v="1.28"/>
    <n v="0.79839581406098059"/>
    <n v="0.94310505535953326"/>
    <n v="78.634022200000004"/>
  </r>
  <r>
    <s v="Dummy"/>
    <s v="2025-08-05 13:43:32.878145"/>
    <x v="3"/>
    <s v="(10.6025831, 78.543466)"/>
    <s v="JG3V+5F7,,Viralimalai,621316,Tamil Nadu,India."/>
    <s v="https://firebasestorage.googleapis.com/v0/b/mindbrink-survey-production.appspot.com/o/audioFiles%2FAtznECuQc6klLPsRR6u2%2Fio3eMuqyU5eWdOSV7NnjRG3eOnc2%2F2025-08-05%2013%3A43%3A19.842301.m4a?alt=media&amp;token=f8f39024-5e38-477f-bb64-d0c2deb074c1"/>
    <n v="284"/>
    <s v="false"/>
    <x v="4"/>
    <s v="+919790903597"/>
    <x v="0"/>
    <s v="VIRALIMALAI"/>
    <x v="4"/>
    <s v="krishnaveni"/>
    <x v="0"/>
    <n v="9789376775"/>
    <x v="0"/>
    <s v="மற்றவை/ Others"/>
    <s v="10,000 - 25,000"/>
    <x v="2"/>
    <x v="1"/>
    <x v="4"/>
    <x v="2"/>
    <s v="அதிமுக / AIADMK"/>
    <x v="3"/>
    <x v="3"/>
    <x v="1"/>
    <x v="1"/>
    <x v="0"/>
    <x v="0"/>
    <x v="1"/>
    <x v="0"/>
    <x v="0"/>
    <s v="BC"/>
    <x v="14"/>
    <n v="0"/>
    <s v="Correctly Done"/>
    <m/>
    <m/>
    <m/>
    <x v="1"/>
    <x v="0"/>
    <x v="8"/>
    <n v="0.95700934579439256"/>
    <n v="1.0951871657754011"/>
    <n v="1.0835978835978837"/>
    <n v="1.4247885123333461"/>
    <n v="1.0666666666666667"/>
    <n v="1.5438978165389909"/>
    <n v="1.5197744131555693"/>
    <n v="78.543465999999995"/>
  </r>
  <r>
    <s v="Dummy"/>
    <s v="2025-08-05 13:51:18.099832"/>
    <x v="3"/>
    <s v="(10.6023452, 78.5428376)"/>
    <s v="JG2V+Q6V,,Viralimalai,621316,Tamil Nadu,India."/>
    <s v="https://firebasestorage.googleapis.com/v0/b/mindbrink-survey-production.appspot.com/o/audioFiles%2FAtznECuQc6klLPsRR6u2%2Fio3eMuqyU5eWdOSV7NnjRG3eOnc2%2F2025-08-05%2013%3A50%3A55.486103.m4a?alt=media&amp;token=a8300ea1-1353-46f7-b8ad-6b77dd028383"/>
    <n v="326"/>
    <s v="false"/>
    <x v="4"/>
    <s v="+919790903597"/>
    <x v="0"/>
    <s v="VIRALIMALAI"/>
    <x v="4"/>
    <s v="thanalaesmi"/>
    <x v="1"/>
    <n v="8220191951"/>
    <x v="0"/>
    <s v="இல்லத்தரசி/ Housewife"/>
    <s v="10,000 - 25,000"/>
    <x v="2"/>
    <x v="1"/>
    <x v="1"/>
    <x v="2"/>
    <s v="அதிமுக / AIADMK"/>
    <x v="3"/>
    <x v="1"/>
    <x v="0"/>
    <x v="0"/>
    <x v="0"/>
    <x v="2"/>
    <x v="0"/>
    <x v="2"/>
    <x v="7"/>
    <s v="BC"/>
    <x v="7"/>
    <s v="correct name is thanalakshmi. she said muthuraja but they didn't entered."/>
    <s v="Correctly Done"/>
    <m/>
    <m/>
    <m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542837599999999"/>
  </r>
  <r>
    <s v="Dummy"/>
    <s v="2025-08-05 13:55:43.730785"/>
    <x v="3"/>
    <s v="(10.6023104, 78.5425152)"/>
    <s v="JG2V+Q6V,,Viralimalai,621316,Tamil Nadu,India."/>
    <s v="https://firebasestorage.googleapis.com/v0/b/mindbrink-survey-production.appspot.com/o/audioFiles%2FAtznECuQc6klLPsRR6u2%2Fi7rHaGVsQtUuH9WIbNPBcYow6HH3%2F2025-08-05%2013%3A55%3A38.875795.m4a?alt=media&amp;token=d30863ee-b5a4-458f-ba6f-c8fc85b4fb03"/>
    <n v="414"/>
    <s v="false"/>
    <x v="5"/>
    <s v="+917395821468"/>
    <x v="0"/>
    <s v="VIRALIMALAI"/>
    <x v="4"/>
    <s v="Annanthi"/>
    <x v="1"/>
    <n v="7010198232"/>
    <x v="1"/>
    <s v="இல்லத்தரசி/ Housewife"/>
    <s v="10,000 - 25,000"/>
    <x v="0"/>
    <x v="2"/>
    <x v="1"/>
    <x v="2"/>
    <s v="பிற கட்சிகள் / Others"/>
    <x v="3"/>
    <x v="0"/>
    <x v="1"/>
    <x v="2"/>
    <x v="1"/>
    <x v="0"/>
    <x v="0"/>
    <x v="0"/>
    <x v="0"/>
    <s v="OBC"/>
    <x v="0"/>
    <n v="0"/>
    <s v="Correctly Done"/>
    <m/>
    <m/>
    <m/>
    <x v="1"/>
    <x v="0"/>
    <x v="0"/>
    <n v="1.047034764826176"/>
    <n v="0.97523809523809524"/>
    <n v="0.89824561403508774"/>
    <n v="1.3119425242027003"/>
    <n v="1.0593103448275862"/>
    <n v="1.1784466182311975"/>
    <n v="1.3897542877071363"/>
    <n v="78.542515199999997"/>
  </r>
  <r>
    <s v="Dummy"/>
    <s v="2025-08-05 14:07:46.535628"/>
    <x v="3"/>
    <s v="(10.6029351, 78.5423197)"/>
    <s v="JG3R+5H3,,Viralimalai,621316,Tamil Nadu,India."/>
    <s v="https://firebasestorage.googleapis.com/v0/b/mindbrink-survey-production.appspot.com/o/audioFiles%2FAtznECuQc6klLPsRR6u2%2Fi7rHaGVsQtUuH9WIbNPBcYow6HH3%2F2025-08-05%2014%3A07%3A40.135473.m4a?alt=media&amp;token=ba480e99-49df-4202-9e96-01047ac4fde2"/>
    <n v="411"/>
    <s v="false"/>
    <x v="5"/>
    <s v="+917395821468"/>
    <x v="0"/>
    <s v="VIRALIMALAI"/>
    <x v="4"/>
    <s v="mahalakshmi"/>
    <x v="0"/>
    <n v="8778253016"/>
    <x v="0"/>
    <s v="பணியாளர்/ Employee"/>
    <s v="10,000க்கும் குறைவானது/Less than 10,000"/>
    <x v="2"/>
    <x v="2"/>
    <x v="2"/>
    <x v="4"/>
    <s v="அதிமுக / AIADMK"/>
    <x v="2"/>
    <x v="3"/>
    <x v="1"/>
    <x v="1"/>
    <x v="1"/>
    <x v="0"/>
    <x v="0"/>
    <x v="1"/>
    <x v="7"/>
    <s v="OBC"/>
    <x v="7"/>
    <s v="caste name is dnc."/>
    <s v="Correctly Done"/>
    <m/>
    <m/>
    <m/>
    <x v="1"/>
    <x v="0"/>
    <x v="6"/>
    <n v="0.95700934579439256"/>
    <n v="1.0951871657754011"/>
    <n v="1.0835978835978837"/>
    <n v="1"/>
    <n v="1.2358620689655173"/>
    <n v="1.0835978835978837"/>
    <n v="1.2358620689655173"/>
    <n v="78.542319699999993"/>
  </r>
  <r>
    <s v="Dummy"/>
    <s v="2025-08-05 14:57:05.393546"/>
    <x v="3"/>
    <s v="(10.6030238, 78.5437806)"/>
    <s v="JG3V+5F7,MGR nagar,Viralimalai,621316,Tamil Nadu,India."/>
    <s v="https://firebasestorage.googleapis.com/v0/b/mindbrink-survey-production.appspot.com/o/audioFiles%2FAtznECuQc6klLPsRR6u2%2Fio3eMuqyU5eWdOSV7NnjRG3eOnc2%2F2025-08-05%2014%3A56%3A59.939727.m4a?alt=media&amp;token=1e965568-b63e-4c25-853e-a4e7089f5f9e"/>
    <n v="281"/>
    <s v="false"/>
    <x v="4"/>
    <s v="+919790903597"/>
    <x v="0"/>
    <s v="VIRALIMALAI"/>
    <x v="4"/>
    <s v="parhumavathi"/>
    <x v="1"/>
    <n v="8610171741"/>
    <x v="0"/>
    <s v="இல்லத்தரசி/ Housewife"/>
    <s v="10,000 - 25,000"/>
    <x v="0"/>
    <x v="0"/>
    <x v="1"/>
    <x v="5"/>
    <s v="அதிமுக / AIADMK"/>
    <x v="2"/>
    <x v="1"/>
    <x v="0"/>
    <x v="0"/>
    <x v="0"/>
    <x v="1"/>
    <x v="1"/>
    <x v="7"/>
    <x v="4"/>
    <s v="BC"/>
    <x v="1"/>
    <s v="name is padmavathi. caste name is agamudaiyar."/>
    <s v="Correctly Done"/>
    <m/>
    <m/>
    <m/>
    <x v="1"/>
    <x v="0"/>
    <x v="1"/>
    <n v="1.047034764826176"/>
    <n v="1.0951871657754011"/>
    <n v="1.107027027027027"/>
    <n v="1.3119425242027003"/>
    <n v="1.3479183673469388"/>
    <n v="1.4523558321984489"/>
    <n v="1.7683914252763255"/>
    <n v="78.543780600000005"/>
  </r>
  <r>
    <s v="Dummy"/>
    <s v="2025-08-05 15:00:13.021411"/>
    <x v="3"/>
    <s v="(10.6030158, 78.543774)"/>
    <s v="JG3V+5F7,MGR nagar,Viralimalai,621316,Tamil Nadu,India."/>
    <s v="https://firebasestorage.googleapis.com/v0/b/mindbrink-survey-production.appspot.com/o/audioFiles%2FAtznECuQc6klLPsRR6u2%2Fi7rHaGVsQtUuH9WIbNPBcYow6HH3%2F2025-08-05%2014%3A59%3A52.937397.m4a?alt=media&amp;token=250a704f-d4e8-4841-b623-2c3d95216860"/>
    <n v="463"/>
    <s v="false"/>
    <x v="5"/>
    <s v="+917395821468"/>
    <x v="0"/>
    <s v="VIRALIMALAI"/>
    <x v="4"/>
    <s v="Subulaksmi"/>
    <x v="1"/>
    <n v="9943024278"/>
    <x v="3"/>
    <s v="இல்லத்தரசி/ Housewife"/>
    <s v="10,000க்கும் குறைவானது/Less than 10,000"/>
    <x v="0"/>
    <x v="0"/>
    <x v="0"/>
    <x v="0"/>
    <s v="அதிமுக / AIADMK"/>
    <x v="0"/>
    <x v="2"/>
    <x v="0"/>
    <x v="0"/>
    <x v="0"/>
    <x v="0"/>
    <x v="0"/>
    <x v="7"/>
    <x v="4"/>
    <s v="BC"/>
    <x v="14"/>
    <n v="0"/>
    <s v="Correctly Done"/>
    <m/>
    <m/>
    <m/>
    <x v="1"/>
    <x v="0"/>
    <x v="8"/>
    <n v="1.047034764826176"/>
    <n v="1.0308724832214764"/>
    <n v="1.28"/>
    <n v="0.73680082449963535"/>
    <n v="1.0666666666666667"/>
    <n v="0.94310505535953326"/>
    <n v="0.78592087946627776"/>
    <n v="78.543773999999999"/>
  </r>
  <r>
    <s v="Dummy"/>
    <s v="2025-08-05 15:17:40.072024"/>
    <x v="3"/>
    <s v="(10.6048216, 78.5447544)"/>
    <s v="JG3W+Q2P,,Viralimalai,621316,Tamil Nadu,India."/>
    <s v="https://firebasestorage.googleapis.com/v0/b/mindbrink-survey-production.appspot.com/o/audioFiles%2FAtznECuQc6klLPsRR6u2%2Fi7rHaGVsQtUuH9WIbNPBcYow6HH3%2F2025-08-05%2015%3A17%3A35.658735.m4a?alt=media&amp;token=7494b93c-d24d-4a3c-9df9-59cf87033608"/>
    <n v="403"/>
    <s v="false"/>
    <x v="5"/>
    <s v="+917395821468"/>
    <x v="0"/>
    <s v="VIRALIMALAI"/>
    <x v="4"/>
    <s v="lalitha"/>
    <x v="0"/>
    <n v="9940830553"/>
    <x v="0"/>
    <s v="பணியாளர்/ Employee"/>
    <s v="10,000க்கும் குறைவானது/Less than 10,000"/>
    <x v="2"/>
    <x v="1"/>
    <x v="1"/>
    <x v="2"/>
    <s v="அதிமுக / AIADMK"/>
    <x v="3"/>
    <x v="3"/>
    <x v="0"/>
    <x v="0"/>
    <x v="0"/>
    <x v="0"/>
    <x v="1"/>
    <x v="0"/>
    <x v="2"/>
    <s v="SC"/>
    <x v="3"/>
    <n v="0"/>
    <s v="Correctly Done"/>
    <m/>
    <m/>
    <m/>
    <x v="1"/>
    <x v="0"/>
    <x v="3"/>
    <n v="0.95700934579439256"/>
    <n v="1.0951871657754011"/>
    <n v="1.0835978835978837"/>
    <n v="1.3119425242027003"/>
    <n v="1.28"/>
    <n v="1.4216181426281114"/>
    <n v="1.6792864309794564"/>
    <n v="78.544754400000002"/>
  </r>
  <r>
    <s v="Dummy"/>
    <s v="2025-08-05 15:32:13.681343"/>
    <x v="3"/>
    <s v="(10.6046372, 78.5453962)"/>
    <s v="466/1,,Viralimalai,621316,Tamil Nadu,India."/>
    <s v="https://firebasestorage.googleapis.com/v0/b/mindbrink-survey-production.appspot.com/o/audioFiles%2FAtznECuQc6klLPsRR6u2%2Fio3eMuqyU5eWdOSV7NnjRG3eOnc2%2F2025-08-05%2015%3A32%3A01.346274.m4a?alt=media&amp;token=6e777976-0c9d-4c7d-b77a-49a48552ff90"/>
    <n v="317"/>
    <s v="false"/>
    <x v="4"/>
    <s v="+919790903597"/>
    <x v="0"/>
    <s v="VIRALIMALAI"/>
    <x v="4"/>
    <s v="meena"/>
    <x v="1"/>
    <n v="8870566179"/>
    <x v="0"/>
    <s v="இல்லத்தரசி/ Housewife"/>
    <s v="10,000 - 25,000"/>
    <x v="0"/>
    <x v="0"/>
    <x v="1"/>
    <x v="2"/>
    <s v="பிற கட்சிகள் / Others"/>
    <x v="3"/>
    <x v="0"/>
    <x v="1"/>
    <x v="2"/>
    <x v="2"/>
    <x v="0"/>
    <x v="0"/>
    <x v="2"/>
    <x v="0"/>
    <s v="BC"/>
    <x v="7"/>
    <n v="0"/>
    <s v="Correctly Done"/>
    <m/>
    <m/>
    <m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545396199999999"/>
  </r>
  <r>
    <s v="Dummy"/>
    <s v="2025-08-05 15:54:40.198111"/>
    <x v="3"/>
    <s v="(10.60486, 78.5442168)"/>
    <s v="JG3V+XJ8,,Viralimalai,621316,Tamil Nadu,India."/>
    <s v="https://firebasestorage.googleapis.com/v0/b/mindbrink-survey-production.appspot.com/o/audioFiles%2FAtznECuQc6klLPsRR6u2%2Fio3eMuqyU5eWdOSV7NnjRG3eOnc2%2F2025-08-05%2015%3A54%3A25.988096.m4a?alt=media&amp;token=2eca2863-07a3-4857-b71c-1b08e5b240e5"/>
    <n v="330"/>
    <s v="false"/>
    <x v="4"/>
    <s v="+919790903597"/>
    <x v="0"/>
    <s v="VIRALIMALAI"/>
    <x v="4"/>
    <s v="paramaeswari"/>
    <x v="1"/>
    <n v="8610038773"/>
    <x v="3"/>
    <s v="இல்லத்தரசி/ Housewife"/>
    <s v="10,000 - 25,000"/>
    <x v="2"/>
    <x v="1"/>
    <x v="1"/>
    <x v="2"/>
    <s v="அதிமுக / AIADMK"/>
    <x v="3"/>
    <x v="1"/>
    <x v="1"/>
    <x v="2"/>
    <x v="2"/>
    <x v="2"/>
    <x v="0"/>
    <x v="2"/>
    <x v="0"/>
    <s v="BC"/>
    <x v="7"/>
    <n v="0"/>
    <s v="Correctly Done"/>
    <m/>
    <m/>
    <m/>
    <x v="1"/>
    <x v="0"/>
    <x v="6"/>
    <n v="1.047034764826176"/>
    <n v="1.0308724832214764"/>
    <n v="1.28"/>
    <n v="1.3119425242027003"/>
    <n v="1.2358620689655173"/>
    <n v="1.6792864309794564"/>
    <n v="1.6213800023249925"/>
    <n v="78.544216800000001"/>
  </r>
  <r>
    <s v="Dummy"/>
    <s v="2025-08-05 15:54:46.689643"/>
    <x v="3"/>
    <s v="(10.6042188, 78.5467422)"/>
    <s v="1/60,,Meppudakkudi,621316,Tamil Nadu,India."/>
    <s v="https://firebasestorage.googleapis.com/v0/b/mindbrink-survey-production.appspot.com/o/audioFiles%2FAtznECuQc6klLPsRR6u2%2Fi7rHaGVsQtUuH9WIbNPBcYow6HH3%2F2025-08-05%2015%3A54%3A42.313762.m4a?alt=media&amp;token=4ab2d764-8716-44f3-92ed-3514922a8f81"/>
    <n v="363"/>
    <s v="false"/>
    <x v="5"/>
    <s v="+917395821468"/>
    <x v="0"/>
    <s v="VIRALIMALAI"/>
    <x v="4"/>
    <s v="Thenmozhi"/>
    <x v="0"/>
    <n v="8098674839"/>
    <x v="0"/>
    <s v="சொந்த தொழில் / சுயதொழில் செய்பவர்/ Self Employed/Business"/>
    <s v="10,000க்கும் குறைவானது/Less than 10,000"/>
    <x v="2"/>
    <x v="1"/>
    <x v="1"/>
    <x v="5"/>
    <s v="பிற கட்சிகள் / Others"/>
    <x v="1"/>
    <x v="0"/>
    <x v="0"/>
    <x v="0"/>
    <x v="1"/>
    <x v="2"/>
    <x v="0"/>
    <x v="0"/>
    <x v="4"/>
    <s v="BC"/>
    <x v="0"/>
    <n v="0"/>
    <s v="Correctly Done"/>
    <m/>
    <m/>
    <m/>
    <x v="1"/>
    <x v="0"/>
    <x v="0"/>
    <n v="0.95700934579439256"/>
    <n v="1.0951871657754011"/>
    <n v="1.0835978835978837"/>
    <n v="1.3119425242027003"/>
    <n v="1.0593103448275862"/>
    <n v="1.4216181426281114"/>
    <n v="1.3897542877071363"/>
    <n v="78.546742199999997"/>
  </r>
  <r>
    <s v="Dummy"/>
    <s v="2025-08-06 12:06:16.409748"/>
    <x v="4"/>
    <s v="(10.5991644, 78.5456715)"/>
    <s v="HGXW+R67,,Viralimalai,621316,Tamil Nadu,India."/>
    <s v="https://firebasestorage.googleapis.com/v0/b/mindbrink-survey-production.appspot.com/o/audioFiles%2FAtznECuQc6klLPsRR6u2%2Fio3eMuqyU5eWdOSV7NnjRG3eOnc2%2F2025-08-06%2012%3A06%3A05.898602.m4a?alt=media&amp;token=810c189e-59c9-4dc1-a739-0129754e86ae"/>
    <n v="281"/>
    <s v="false"/>
    <x v="4"/>
    <s v="+919790903597"/>
    <x v="0"/>
    <s v="VIRALIMALAI"/>
    <x v="4"/>
    <s v="vairamani"/>
    <x v="1"/>
    <n v="9789376790"/>
    <x v="0"/>
    <s v="இல்லத்தரசி/ Housewife"/>
    <s v="10,000 - 25,000"/>
    <x v="0"/>
    <x v="2"/>
    <x v="1"/>
    <x v="2"/>
    <s v="பிற கட்சிகள் / Others"/>
    <x v="3"/>
    <x v="0"/>
    <x v="1"/>
    <x v="2"/>
    <x v="0"/>
    <x v="0"/>
    <x v="0"/>
    <x v="7"/>
    <x v="5"/>
    <s v="BC"/>
    <x v="14"/>
    <n v="0"/>
    <s v="Correctly Done"/>
    <m/>
    <m/>
    <m/>
    <x v="1"/>
    <x v="0"/>
    <x v="8"/>
    <n v="1.047034764826176"/>
    <n v="1.0951871657754011"/>
    <n v="1.107027027027027"/>
    <n v="1.3119425242027003"/>
    <n v="1.0666666666666667"/>
    <n v="1.4523558321984489"/>
    <n v="1.399405359149547"/>
    <n v="78.545671499999997"/>
  </r>
  <r>
    <s v="Dummy"/>
    <s v="2025-08-06 12:08:51.928025"/>
    <x v="4"/>
    <s v="(10.5994685, 78.5454883)"/>
    <s v="HGXW+R67,,Viralimalai,621316,Tamil Nadu,India."/>
    <s v="https://firebasestorage.googleapis.com/v0/b/mindbrink-survey-production.appspot.com/o/audioFiles%2FAtznECuQc6klLPsRR6u2%2Fi7rHaGVsQtUuH9WIbNPBcYow6HH3%2F2025-08-06%2012%3A08%3A47.662075.m4a?alt=media&amp;token=32f23bd3-6a2d-452e-9d53-03aa1cdcace6"/>
    <n v="419"/>
    <s v="false"/>
    <x v="5"/>
    <s v="+917395821468"/>
    <x v="0"/>
    <s v="VIRALIMALAI"/>
    <x v="4"/>
    <s v="Bhuvaneshwar"/>
    <x v="1"/>
    <n v="9443951260"/>
    <x v="2"/>
    <s v="இல்லத்தரசி/ Housewife"/>
    <s v="10,000க்கும் குறைவானது/Less than 10,000"/>
    <x v="2"/>
    <x v="2"/>
    <x v="1"/>
    <x v="5"/>
    <s v="அதிமுக / AIADMK"/>
    <x v="2"/>
    <x v="3"/>
    <x v="0"/>
    <x v="0"/>
    <x v="0"/>
    <x v="1"/>
    <x v="0"/>
    <x v="5"/>
    <x v="2"/>
    <s v="BC"/>
    <x v="14"/>
    <n v="0"/>
    <s v="Correctly Done"/>
    <m/>
    <m/>
    <m/>
    <x v="1"/>
    <x v="0"/>
    <x v="8"/>
    <n v="1.047034764826176"/>
    <n v="0.8797250859106529"/>
    <n v="0.98461538461538467"/>
    <n v="1.3119425242027003"/>
    <n v="1.0666666666666667"/>
    <n v="1.2917587930611203"/>
    <n v="1.399405359149547"/>
    <n v="78.545488300000002"/>
  </r>
  <r>
    <s v="Dummy"/>
    <s v="2025-08-06 12:10:59.887962"/>
    <x v="4"/>
    <s v="(10.6039784, 78.5465294)"/>
    <s v="JG3W+JJG,,Viralimalai,621316,Tamil Nadu,India."/>
    <s v="https://firebasestorage.googleapis.com/v0/b/mindbrink-survey-production.appspot.com/o/audioFiles%2FAtznECuQc6klLPsRR6u2%2FnV4IA56gMWWp4NfG0H1PGfyqfM92%2F2025-08-06%2012%3A10%3A17.058857.m4a?alt=media&amp;token=30423c68-f620-4106-b1a5-0b02c96b19fd"/>
    <n v="462"/>
    <s v="false"/>
    <x v="0"/>
    <s v="+918940041476"/>
    <x v="0"/>
    <s v="VIRALIMALAI"/>
    <x v="4"/>
    <s v="ghanamani"/>
    <x v="1"/>
    <n v="8110072116"/>
    <x v="2"/>
    <s v="சொந்த தொழில் / சுயதொழில் செய்பவர்/ Self Employed/Business"/>
    <s v="10,000 - 25,000"/>
    <x v="0"/>
    <x v="0"/>
    <x v="0"/>
    <x v="0"/>
    <s v="அதிமுக / AIADMK"/>
    <x v="0"/>
    <x v="1"/>
    <x v="0"/>
    <x v="0"/>
    <x v="0"/>
    <x v="1"/>
    <x v="0"/>
    <x v="2"/>
    <x v="2"/>
    <s v="Christian"/>
    <x v="4"/>
    <n v="0"/>
    <s v="Correctly Done"/>
    <m/>
    <m/>
    <m/>
    <x v="1"/>
    <x v="0"/>
    <x v="4"/>
    <n v="1.047034764826176"/>
    <n v="0.8797250859106529"/>
    <n v="0.98461538461538467"/>
    <n v="0.73680082449963535"/>
    <n v="0.93090909090909091"/>
    <n v="0.72546542719964102"/>
    <n v="0.68589458571602413"/>
    <n v="78.546529399999997"/>
  </r>
  <r>
    <s v="Dummy"/>
    <s v="2025-08-06 12:20:40.337203"/>
    <x v="4"/>
    <s v="(10.5989495, 78.5446124)"/>
    <s v="HGXV+6Q3,,Viralimalai,621316,Tamil Nadu,India."/>
    <s v="https://firebasestorage.googleapis.com/v0/b/mindbrink-survey-production.appspot.com/o/audioFiles%2FAtznECuQc6klLPsRR6u2%2Fi7rHaGVsQtUuH9WIbNPBcYow6HH3%2F2025-08-06%2012%3A20%3A34.060553.m4a?alt=media&amp;token=34e78d8a-78fe-4a1e-ab39-e6554546fec6"/>
    <n v="409"/>
    <s v="false"/>
    <x v="5"/>
    <s v="+917395821468"/>
    <x v="0"/>
    <s v="VIRALIMALAI"/>
    <x v="4"/>
    <s v="Thvithammal"/>
    <x v="1"/>
    <n v="8220734630"/>
    <x v="3"/>
    <s v="இல்லத்தரசி/ Housewife"/>
    <s v="10,000க்கும் குறைவானது/Less than 10,000"/>
    <x v="0"/>
    <x v="0"/>
    <x v="0"/>
    <x v="0"/>
    <s v="திமுக / DMK"/>
    <x v="0"/>
    <x v="0"/>
    <x v="1"/>
    <x v="1"/>
    <x v="1"/>
    <x v="1"/>
    <x v="3"/>
    <x v="0"/>
    <x v="0"/>
    <s v="Christian"/>
    <x v="4"/>
    <s v="she said chirstian doest have caste"/>
    <s v="Correctly Done"/>
    <m/>
    <m/>
    <m/>
    <x v="1"/>
    <x v="0"/>
    <x v="4"/>
    <n v="1.047034764826176"/>
    <n v="1.0308724832214764"/>
    <n v="1.28"/>
    <n v="0.73680082449963535"/>
    <n v="0.93090909090909091"/>
    <n v="0.94310505535953326"/>
    <n v="0.68589458571602413"/>
    <n v="78.544612400000005"/>
  </r>
  <r>
    <s v="Dummy"/>
    <s v="2025-08-06 12:21:04.857635"/>
    <x v="4"/>
    <s v="(10.6043058, 78.5463261)"/>
    <s v="JG3W+JG5,,Viralimalai,621316,Tamil Nadu,India."/>
    <s v="https://firebasestorage.googleapis.com/v0/b/mindbrink-survey-production.appspot.com/o/audioFiles%2FAtznECuQc6klLPsRR6u2%2FnV4IA56gMWWp4NfG0H1PGfyqfM92%2F2025-08-06%2012%3A20%3A55.929079.m4a?alt=media&amp;token=5f205a61-6a1e-467c-95ca-9122d47a0249"/>
    <n v="292"/>
    <s v="false"/>
    <x v="0"/>
    <s v="+918940041476"/>
    <x v="0"/>
    <s v="VIRALIMALAI"/>
    <x v="4"/>
    <s v="sundar"/>
    <x v="0"/>
    <n v="8610556047"/>
    <x v="0"/>
    <s v="கூலி தொழில்/ Daily Wage"/>
    <s v="10,000 - 25,000"/>
    <x v="0"/>
    <x v="1"/>
    <x v="1"/>
    <x v="1"/>
    <s v="அதிமுக / AIADMK"/>
    <x v="2"/>
    <x v="1"/>
    <x v="1"/>
    <x v="1"/>
    <x v="2"/>
    <x v="0"/>
    <x v="0"/>
    <x v="2"/>
    <x v="1"/>
    <s v="OBC"/>
    <x v="0"/>
    <s v="he didnt ask the caste category"/>
    <s v="Correctly Done"/>
    <m/>
    <m/>
    <m/>
    <x v="1"/>
    <x v="0"/>
    <x v="0"/>
    <n v="0.95700934579439256"/>
    <n v="1.0951871657754011"/>
    <n v="1.0835978835978837"/>
    <n v="1.3119425242027003"/>
    <n v="1.0593103448275862"/>
    <n v="1.4216181426281114"/>
    <n v="1.3897542877071363"/>
    <n v="78.546326100000002"/>
  </r>
  <r>
    <s v="Dummy"/>
    <s v="2025-08-06 12:27:07.933378"/>
    <x v="4"/>
    <s v="(10.5988017, 78.5457317)"/>
    <s v="1037,,Viralimalai,621316,Tamil Nadu,India."/>
    <s v="https://firebasestorage.googleapis.com/v0/b/mindbrink-survey-production.appspot.com/o/audioFiles%2FAtznECuQc6klLPsRR6u2%2Fio3eMuqyU5eWdOSV7NnjRG3eOnc2%2F2025-08-06%2012%3A26%3A58.735746.m4a?alt=media&amp;token=46523d50-a216-4b02-b62c-a379effed44d"/>
    <n v="295"/>
    <s v="false"/>
    <x v="4"/>
    <s v="+919790903597"/>
    <x v="0"/>
    <s v="VIRALIMALAI"/>
    <x v="4"/>
    <s v="sarniya"/>
    <x v="1"/>
    <n v="9626166282"/>
    <x v="0"/>
    <s v="இல்லத்தரசி/ Housewife"/>
    <s v="10,000 - 25,000"/>
    <x v="0"/>
    <x v="0"/>
    <x v="0"/>
    <x v="0"/>
    <s v="திமுக / DMK"/>
    <x v="0"/>
    <x v="0"/>
    <x v="1"/>
    <x v="2"/>
    <x v="1"/>
    <x v="0"/>
    <x v="0"/>
    <x v="7"/>
    <x v="0"/>
    <s v="SC"/>
    <x v="5"/>
    <n v="0"/>
    <s v="Correctly Done"/>
    <m/>
    <m/>
    <m/>
    <x v="1"/>
    <x v="0"/>
    <x v="5"/>
    <n v="1.047034764826176"/>
    <n v="1.0951871657754011"/>
    <n v="1.107027027027027"/>
    <n v="0.73680082449963535"/>
    <n v="0.99902439024390244"/>
    <n v="0.81565842625689366"/>
    <n v="0.73608199442695277"/>
    <n v="78.545731700000005"/>
  </r>
  <r>
    <s v="Dummy"/>
    <s v="2025-08-06 12:31:44.497020"/>
    <x v="4"/>
    <s v="(10.5982703, 78.5449674)"/>
    <s v="Viralimalai Theppakulam Park,,Viralimalai,621316,Tamil Nadu,India."/>
    <s v="https://firebasestorage.googleapis.com/v0/b/mindbrink-survey-production.appspot.com/o/audioFiles%2FAtznECuQc6klLPsRR6u2%2Fi7rHaGVsQtUuH9WIbNPBcYow6HH3%2F2025-08-06%2012%3A31%3A39.858917.m4a?alt=media&amp;token=af7678e6-e447-4df1-9c9e-9c469d18dfe9"/>
    <n v="309"/>
    <s v="false"/>
    <x v="5"/>
    <s v="+917395821468"/>
    <x v="0"/>
    <s v="VIRALIMALAI"/>
    <x v="4"/>
    <s v="maruthamuthu"/>
    <x v="0"/>
    <n v="9626830666"/>
    <x v="2"/>
    <s v="கூலி தொழில்/ Daily Wage"/>
    <s v="10,000க்கும் குறைவானது/Less than 10,000"/>
    <x v="0"/>
    <x v="0"/>
    <x v="0"/>
    <x v="0"/>
    <s v="இந்திய தேசிய காங்கிரஸ் / INC"/>
    <x v="5"/>
    <x v="1"/>
    <x v="0"/>
    <x v="0"/>
    <x v="1"/>
    <x v="0"/>
    <x v="0"/>
    <x v="7"/>
    <x v="2"/>
    <s v="OBC"/>
    <x v="7"/>
    <s v="he said MBC but here mentioned as OBC"/>
    <s v="Correctly Done"/>
    <m/>
    <m/>
    <m/>
    <x v="1"/>
    <x v="0"/>
    <x v="6"/>
    <n v="0.95700934579439256"/>
    <n v="0.8797250859106529"/>
    <n v="0.79503105590062106"/>
    <n v="0.73680082449963535"/>
    <n v="1.2358620689655173"/>
    <n v="0.58577953749039324"/>
    <n v="0.91058419138161839"/>
    <n v="78.544967400000004"/>
  </r>
  <r>
    <s v="Dummy"/>
    <s v="2025-08-06 12:35:06.544479"/>
    <x v="4"/>
    <s v="(10.598445, 78.5457767)"/>
    <s v="HGXW+F4J,,Viralimalai,621316,Tamil Nadu,India."/>
    <s v="https://firebasestorage.googleapis.com/v0/b/mindbrink-survey-production.appspot.com/o/audioFiles%2FAtznECuQc6klLPsRR6u2%2Fio3eMuqyU5eWdOSV7NnjRG3eOnc2%2F2025-08-06%2012%3A34%3A57.657583.m4a?alt=media&amp;token=ab020e4f-9fa2-443e-8288-0b92813e3d71"/>
    <n v="350"/>
    <s v="false"/>
    <x v="4"/>
    <s v="+919790903597"/>
    <x v="0"/>
    <s v="VIRALIMALAI"/>
    <x v="4"/>
    <s v="gomathi"/>
    <x v="1"/>
    <n v="7397615793"/>
    <x v="1"/>
    <s v="இல்லத்தரசி/ Housewife"/>
    <s v="10,000 - 25,000"/>
    <x v="0"/>
    <x v="2"/>
    <x v="2"/>
    <x v="2"/>
    <s v="பிற கட்சிகள் / Others"/>
    <x v="3"/>
    <x v="0"/>
    <x v="1"/>
    <x v="2"/>
    <x v="1"/>
    <x v="0"/>
    <x v="0"/>
    <x v="2"/>
    <x v="0"/>
    <s v="SC"/>
    <x v="1"/>
    <n v="0"/>
    <s v="Correctly Done"/>
    <m/>
    <m/>
    <m/>
    <x v="1"/>
    <x v="0"/>
    <x v="1"/>
    <n v="1.047034764826176"/>
    <n v="0.97523809523809524"/>
    <n v="0.89824561403508774"/>
    <n v="1"/>
    <n v="1.3479183673469388"/>
    <n v="0.89824561403508774"/>
    <n v="1.3479183673469388"/>
    <n v="78.545776700000005"/>
  </r>
  <r>
    <s v="Dummy"/>
    <s v="2025-08-06 12:55:16.224906"/>
    <x v="4"/>
    <s v="(10.5996936, 78.5460323)"/>
    <s v="HGXW+R67,,Viralimalai,621316,Tamil Nadu,India."/>
    <s v="https://firebasestorage.googleapis.com/v0/b/mindbrink-survey-production.appspot.com/o/audioFiles%2FAtznECuQc6klLPsRR6u2%2Fi7rHaGVsQtUuH9WIbNPBcYow6HH3%2F2025-08-06%2012%3A55%3A09.557281.m4a?alt=media&amp;token=8114b7fe-6e4f-4cc3-b975-fc3d0a79df68"/>
    <n v="349"/>
    <s v="false"/>
    <x v="5"/>
    <s v="+917395821468"/>
    <x v="0"/>
    <s v="VIRALIMALAI"/>
    <x v="4"/>
    <s v="Subrmani"/>
    <x v="0"/>
    <n v="9965685797"/>
    <x v="0"/>
    <s v="கூலி தொழில்/ Daily Wage"/>
    <s v="10,000 - 25,000"/>
    <x v="2"/>
    <x v="1"/>
    <x v="1"/>
    <x v="1"/>
    <s v="அதிமுக / AIADMK"/>
    <x v="2"/>
    <x v="1"/>
    <x v="1"/>
    <x v="2"/>
    <x v="1"/>
    <x v="2"/>
    <x v="3"/>
    <x v="10"/>
    <x v="0"/>
    <s v="SC"/>
    <x v="3"/>
    <n v="0"/>
    <s v="Correctly Done"/>
    <m/>
    <m/>
    <m/>
    <x v="1"/>
    <x v="0"/>
    <x v="3"/>
    <n v="0.95700934579439256"/>
    <n v="1.0951871657754011"/>
    <n v="1.0835978835978837"/>
    <n v="1.3119425242027003"/>
    <n v="1.28"/>
    <n v="1.4216181426281114"/>
    <n v="1.6792864309794564"/>
    <n v="78.546032299999993"/>
  </r>
  <r>
    <s v="Dummy"/>
    <s v="2025-08-06 13:07:33.725774"/>
    <x v="4"/>
    <s v="(10.5989777, 78.5459401)"/>
    <s v="931/2,,Viralimalai,621316,Tamil Nadu,India."/>
    <s v="https://firebasestorage.googleapis.com/v0/b/mindbrink-survey-production.appspot.com/o/audioFiles%2FAtznECuQc6klLPsRR6u2%2Fio3eMuqyU5eWdOSV7NnjRG3eOnc2%2F2025-08-06%2013%3A07%3A24.701287.m4a?alt=media&amp;token=56cd8cba-d7a6-4f16-b660-43d88e16afdd"/>
    <n v="425"/>
    <s v="false"/>
    <x v="4"/>
    <s v="+919790903597"/>
    <x v="0"/>
    <s v="VIRALIMALAI"/>
    <x v="4"/>
    <s v="chithr"/>
    <x v="0"/>
    <n v="9092646582"/>
    <x v="0"/>
    <s v="கூலி தொழில்/ Daily Wage"/>
    <s v="10,000 - 25,000"/>
    <x v="2"/>
    <x v="2"/>
    <x v="1"/>
    <x v="1"/>
    <s v="பிற கட்சிகள் / Others"/>
    <x v="3"/>
    <x v="0"/>
    <x v="1"/>
    <x v="2"/>
    <x v="0"/>
    <x v="1"/>
    <x v="0"/>
    <x v="2"/>
    <x v="0"/>
    <s v="SC"/>
    <x v="3"/>
    <s v="her name is didnt audiable in the audio"/>
    <s v="Correctly Done"/>
    <m/>
    <m/>
    <m/>
    <x v="1"/>
    <x v="0"/>
    <x v="3"/>
    <n v="0.95700934579439256"/>
    <n v="1.0951871657754011"/>
    <n v="1.0835978835978837"/>
    <n v="1.3119425242027003"/>
    <n v="1.28"/>
    <n v="1.4216181426281114"/>
    <n v="1.6792864309794564"/>
    <n v="78.545940099999996"/>
  </r>
  <r>
    <s v="Dummy"/>
    <s v="2025-08-06 13:14:25.599435"/>
    <x v="4"/>
    <s v="(10.5996486, 78.5480848)"/>
    <s v="HGXX+QGC,,Viralimalai,621316,Tamil Nadu,India."/>
    <s v="https://firebasestorage.googleapis.com/v0/b/mindbrink-survey-production.appspot.com/o/audioFiles%2FAtznECuQc6klLPsRR6u2%2Fio3eMuqyU5eWdOSV7NnjRG3eOnc2%2F2025-08-06%2013%3A14%3A16.357248.m4a?alt=media&amp;token=c084c0b3-81a3-47ec-8a14-38d819e88522"/>
    <n v="279"/>
    <s v="false"/>
    <x v="4"/>
    <s v="+919790903597"/>
    <x v="0"/>
    <s v="VIRALIMALAI"/>
    <x v="4"/>
    <s v="thakapandi"/>
    <x v="0"/>
    <n v="6385579488"/>
    <x v="1"/>
    <s v="பணியாளர்/ Employee"/>
    <s v="10,000 - 25,000"/>
    <x v="1"/>
    <x v="2"/>
    <x v="1"/>
    <x v="2"/>
    <s v="அதிமுக / AIADMK"/>
    <x v="3"/>
    <x v="1"/>
    <x v="1"/>
    <x v="2"/>
    <x v="2"/>
    <x v="2"/>
    <x v="2"/>
    <x v="1"/>
    <x v="4"/>
    <s v="BC"/>
    <x v="1"/>
    <n v="0"/>
    <s v="Correctly Done"/>
    <m/>
    <m/>
    <m/>
    <x v="1"/>
    <x v="0"/>
    <x v="1"/>
    <n v="0.95700934579439256"/>
    <n v="0.97523809523809524"/>
    <n v="1.0666666666666667"/>
    <n v="1.3119425242027003"/>
    <n v="1.3479183673469388"/>
    <n v="1.399405359149547"/>
    <n v="1.7683914252763255"/>
    <n v="78.548084799999998"/>
  </r>
  <r>
    <s v="Dummy"/>
    <s v="2025-08-06 13:20:13.142541"/>
    <x v="4"/>
    <s v="(10.6000267, 78.5456773)"/>
    <s v="JG2W+559,,Viralimalai,621316,Tamil Nadu,India."/>
    <s v="https://firebasestorage.googleapis.com/v0/b/mindbrink-survey-production.appspot.com/o/audioFiles%2FAtznECuQc6klLPsRR6u2%2Fi7rHaGVsQtUuH9WIbNPBcYow6HH3%2F2025-08-06%2013%3A20%3A08.348812.m4a?alt=media&amp;token=0957fd9f-5abe-4c5d-9e96-962ceef18733"/>
    <n v="346"/>
    <s v="false"/>
    <x v="5"/>
    <s v="+917395821468"/>
    <x v="0"/>
    <s v="VIRALIMALAI"/>
    <x v="4"/>
    <s v="Arockiamary"/>
    <x v="0"/>
    <n v="7094601123"/>
    <x v="0"/>
    <s v="கூலி தொழில்/ Daily Wage"/>
    <s v="10,000 - 25,000"/>
    <x v="2"/>
    <x v="1"/>
    <x v="1"/>
    <x v="1"/>
    <s v="அதிமுக / AIADMK"/>
    <x v="2"/>
    <x v="3"/>
    <x v="0"/>
    <x v="0"/>
    <x v="0"/>
    <x v="1"/>
    <x v="3"/>
    <x v="0"/>
    <x v="0"/>
    <s v="BC"/>
    <x v="4"/>
    <s v="she said kammalar as her caste"/>
    <s v="Correctly Done"/>
    <m/>
    <m/>
    <m/>
    <x v="1"/>
    <x v="0"/>
    <x v="4"/>
    <n v="0.95700934579439256"/>
    <n v="1.0951871657754011"/>
    <n v="1.0835978835978837"/>
    <n v="1.3119425242027003"/>
    <n v="0.93090909090909091"/>
    <n v="1.4216181426281114"/>
    <n v="1.2212992225305137"/>
    <n v="78.545677299999994"/>
  </r>
  <r>
    <s v="Dummy"/>
    <s v="2025-08-06 13:28:10.311240"/>
    <x v="4"/>
    <s v="(10.6000267, 78.5456773)"/>
    <s v="JG2W+559,,Viralimalai,621316,Tamil Nadu,India."/>
    <s v="https://firebasestorage.googleapis.com/v0/b/mindbrink-survey-production.appspot.com/o/audioFiles%2FAtznECuQc6klLPsRR6u2%2Fi7rHaGVsQtUuH9WIbNPBcYow6HH3%2F2025-08-06%2013%3A28%3A01.955470.m4a?alt=media&amp;token=bea359aa-32b5-4dd4-8c96-61087e6ab158"/>
    <n v="363"/>
    <s v="false"/>
    <x v="5"/>
    <s v="+917395821468"/>
    <x v="0"/>
    <s v="VIRALIMALAI"/>
    <x v="4"/>
    <s v="chellakili"/>
    <x v="0"/>
    <n v="9585765395"/>
    <x v="0"/>
    <s v="கூலி தொழில்/ Daily Wage"/>
    <s v="10,000க்கும் குறைவானது/Less than 10,000"/>
    <x v="0"/>
    <x v="1"/>
    <x v="0"/>
    <x v="0"/>
    <s v="திமுக / DMK"/>
    <x v="0"/>
    <x v="0"/>
    <x v="0"/>
    <x v="0"/>
    <x v="0"/>
    <x v="0"/>
    <x v="3"/>
    <x v="0"/>
    <x v="7"/>
    <s v="BC"/>
    <x v="14"/>
    <n v="0"/>
    <s v="Correctly Done"/>
    <m/>
    <m/>
    <m/>
    <x v="1"/>
    <x v="0"/>
    <x v="8"/>
    <n v="0.95700934579439256"/>
    <n v="1.0951871657754011"/>
    <n v="1.0835978835978837"/>
    <n v="0.73680082449963535"/>
    <n v="1.0666666666666667"/>
    <n v="0.79839581406098059"/>
    <n v="0.78592087946627776"/>
    <n v="78.545677299999994"/>
  </r>
  <r>
    <s v="Dummy"/>
    <s v="2025-08-06 13:29:50.599533"/>
    <x v="4"/>
    <s v="(10.6039801, 78.5463951)"/>
    <s v="1,,Tiruchirappalli,621316,Tamil Nadu,India."/>
    <s v="https://firebasestorage.googleapis.com/v0/b/mindbrink-survey-production.appspot.com/o/audioFiles%2FAtznECuQc6klLPsRR6u2%2FnV4IA56gMWWp4NfG0H1PGfyqfM92%2F2025-08-06%2013%3A29%3A36.691132.m4a?alt=media&amp;token=10b6ed47-941f-48ae-82ee-5ff07602465a"/>
    <n v="350"/>
    <s v="false"/>
    <x v="0"/>
    <s v="+918940041476"/>
    <x v="0"/>
    <s v="VIRALIMALAI"/>
    <x v="4"/>
    <s v="senthil"/>
    <x v="0"/>
    <n v="9791479477"/>
    <x v="2"/>
    <s v="கூலி தொழில்/ Daily Wage"/>
    <s v="25,000 - 50,000"/>
    <x v="2"/>
    <x v="0"/>
    <x v="0"/>
    <x v="0"/>
    <s v="அதிமுக / AIADMK"/>
    <x v="0"/>
    <x v="3"/>
    <x v="0"/>
    <x v="0"/>
    <x v="2"/>
    <x v="0"/>
    <x v="1"/>
    <x v="7"/>
    <x v="2"/>
    <s v="BC"/>
    <x v="14"/>
    <n v="0"/>
    <s v="Correctly Done"/>
    <m/>
    <m/>
    <m/>
    <x v="1"/>
    <x v="0"/>
    <x v="8"/>
    <n v="0.95700934579439256"/>
    <n v="0.8797250859106529"/>
    <n v="0.79503105590062106"/>
    <n v="0.73680082449963535"/>
    <n v="1.0666666666666667"/>
    <n v="0.58577953749039324"/>
    <n v="0.78592087946627776"/>
    <n v="78.546395099999998"/>
  </r>
  <r>
    <s v="Dummy"/>
    <s v="2025-08-06 13:35:33.448928"/>
    <x v="4"/>
    <s v="(10.5987433, 78.546875)"/>
    <s v="HGXW+GR,,Viralimalai,621316,Tamil Nadu,India."/>
    <s v="https://firebasestorage.googleapis.com/v0/b/mindbrink-survey-production.appspot.com/o/audioFiles%2FAtznECuQc6klLPsRR6u2%2Fio3eMuqyU5eWdOSV7NnjRG3eOnc2%2F2025-08-06%2013%3A35%3A18.825222.m4a?alt=media&amp;token=20ff1b6e-ff9b-4f67-8cf9-a6a391df0b9f"/>
    <n v="282"/>
    <s v="false"/>
    <x v="4"/>
    <s v="+919790903597"/>
    <x v="0"/>
    <s v="VIRALIMALAI"/>
    <x v="4"/>
    <s v="muthukaana"/>
    <x v="0"/>
    <n v="9965673048"/>
    <x v="0"/>
    <s v="சொந்த தொழில் / சுயதொழில் செய்பவர்/ Self Employed/Business"/>
    <s v="10,000 - 25,000"/>
    <x v="2"/>
    <x v="0"/>
    <x v="1"/>
    <x v="2"/>
    <s v="பிற கட்சிகள் / Others"/>
    <x v="3"/>
    <x v="0"/>
    <x v="0"/>
    <x v="0"/>
    <x v="2"/>
    <x v="2"/>
    <x v="0"/>
    <x v="0"/>
    <x v="6"/>
    <s v="BC"/>
    <x v="7"/>
    <s v="she said MUTTARAIYAR but didnt mentioned here"/>
    <s v="Correctly Done"/>
    <m/>
    <m/>
    <m/>
    <x v="1"/>
    <x v="0"/>
    <x v="6"/>
    <n v="0.95700934579439256"/>
    <n v="1.0951871657754011"/>
    <n v="1.0835978835978837"/>
    <n v="1.3119425242027003"/>
    <n v="1.2358620689655173"/>
    <n v="1.4216181426281114"/>
    <n v="1.6213800023249925"/>
    <n v="78.546875"/>
  </r>
  <r>
    <s v="Dummy"/>
    <s v="2025-08-06 13:36:38.408723"/>
    <x v="4"/>
    <s v="(10.5986802, 78.546688)"/>
    <s v="931/2,,Viralimalai,621316,Tamil Nadu,India."/>
    <s v="https://firebasestorage.googleapis.com/v0/b/mindbrink-survey-production.appspot.com/o/audioFiles%2FAtznECuQc6klLPsRR6u2%2Fi7rHaGVsQtUuH9WIbNPBcYow6HH3%2F2025-08-06%2013%3A36%3A31.892196.m4a?alt=media&amp;token=0a76d809-c5d0-4373-bfff-4897d60087ff"/>
    <n v="328"/>
    <s v="false"/>
    <x v="5"/>
    <s v="+917395821468"/>
    <x v="0"/>
    <s v="VIRALIMALAI"/>
    <x v="4"/>
    <s v="Gunaselan"/>
    <x v="0"/>
    <n v="9444371536"/>
    <x v="1"/>
    <s v="சொந்த தொழில் / சுயதொழில் செய்பவர்/ Self Employed/Business"/>
    <s v="10,000 - 25,000"/>
    <x v="2"/>
    <x v="1"/>
    <x v="4"/>
    <x v="2"/>
    <s v="தமிழக வெற்றி கழகம் / TVK"/>
    <x v="3"/>
    <x v="0"/>
    <x v="1"/>
    <x v="2"/>
    <x v="2"/>
    <x v="2"/>
    <x v="0"/>
    <x v="0"/>
    <x v="7"/>
    <s v="SC"/>
    <x v="5"/>
    <n v="0"/>
    <s v="Correctly Done"/>
    <m/>
    <m/>
    <m/>
    <x v="1"/>
    <x v="0"/>
    <x v="5"/>
    <n v="0.95700934579439256"/>
    <n v="0.97523809523809524"/>
    <n v="1.0666666666666667"/>
    <n v="1.4247885123333461"/>
    <n v="0.99902439024390244"/>
    <n v="1.5197744131555693"/>
    <n v="1.4233984747603381"/>
    <n v="78.546688000000003"/>
  </r>
  <r>
    <s v="Dummy"/>
    <s v="2025-08-06 13:44:37.927222"/>
    <x v="4"/>
    <s v="(10.5986424, 78.5456773)"/>
    <s v="HGXW+F4J,,Viralimalai,621316,Tamil Nadu,India."/>
    <s v="https://firebasestorage.googleapis.com/v0/b/mindbrink-survey-production.appspot.com/o/audioFiles%2FAtznECuQc6klLPsRR6u2%2Fi7rHaGVsQtUuH9WIbNPBcYow6HH3%2F2025-08-06%2013%3A44%3A33.154243.m4a?alt=media&amp;token=0e078990-7f34-4caa-bec2-2e4c8af664f2"/>
    <n v="311"/>
    <s v="false"/>
    <x v="5"/>
    <s v="+917395821468"/>
    <x v="0"/>
    <s v="VIRALIMALAI"/>
    <x v="4"/>
    <s v="Saravanan"/>
    <x v="0"/>
    <n v="9543435328"/>
    <x v="0"/>
    <s v="கூலி தொழில்/ Daily Wage"/>
    <s v="10,000க்கும் குறைவானது/Less than 10,000"/>
    <x v="0"/>
    <x v="0"/>
    <x v="0"/>
    <x v="0"/>
    <s v="திமுக / DMK"/>
    <x v="0"/>
    <x v="0"/>
    <x v="0"/>
    <x v="0"/>
    <x v="2"/>
    <x v="0"/>
    <x v="0"/>
    <x v="0"/>
    <x v="0"/>
    <s v="OBC"/>
    <x v="7"/>
    <n v="0"/>
    <s v="Correctly Done"/>
    <m/>
    <m/>
    <m/>
    <x v="1"/>
    <x v="0"/>
    <x v="6"/>
    <n v="0.95700934579439256"/>
    <n v="1.0951871657754011"/>
    <n v="1.0835978835978837"/>
    <n v="0.73680082449963535"/>
    <n v="1.2358620689655173"/>
    <n v="0.79839581406098059"/>
    <n v="0.91058419138161839"/>
    <n v="78.545677299999994"/>
  </r>
  <r>
    <s v="Dummy"/>
    <s v="2025-08-06 13:53:22.648973"/>
    <x v="4"/>
    <s v="(10.5984162, 78.5470904)"/>
    <s v="900,,Viralimalai,621316,Tamil Nadu,India."/>
    <s v="https://firebasestorage.googleapis.com/v0/b/mindbrink-survey-production.appspot.com/o/audioFiles%2FAtznECuQc6klLPsRR6u2%2Fio3eMuqyU5eWdOSV7NnjRG3eOnc2%2F2025-08-06%2013%3A53%3A09.295639.m4a?alt=media&amp;token=573b4b0c-0ed2-4b2b-ab54-0308f82ebbe6"/>
    <n v="393"/>
    <s v="false"/>
    <x v="4"/>
    <s v="+919790903597"/>
    <x v="0"/>
    <s v="VIRALIMALAI"/>
    <x v="4"/>
    <s v="manomani"/>
    <x v="1"/>
    <n v="9095707128"/>
    <x v="3"/>
    <s v="பணியாளர்/ Employee"/>
    <s v="10,000 - 25,000"/>
    <x v="1"/>
    <x v="1"/>
    <x v="1"/>
    <x v="2"/>
    <s v="பிற கட்சிகள் / Others"/>
    <x v="2"/>
    <x v="1"/>
    <x v="1"/>
    <x v="2"/>
    <x v="0"/>
    <x v="1"/>
    <x v="0"/>
    <x v="0"/>
    <x v="6"/>
    <s v="BC"/>
    <x v="14"/>
    <n v="0"/>
    <s v="Correctly Done"/>
    <m/>
    <m/>
    <m/>
    <x v="1"/>
    <x v="0"/>
    <x v="8"/>
    <n v="1.047034764826176"/>
    <n v="1.0308724832214764"/>
    <n v="1.28"/>
    <n v="1.3119425242027003"/>
    <n v="1.0666666666666667"/>
    <n v="1.6792864309794564"/>
    <n v="1.399405359149547"/>
    <n v="78.547090400000002"/>
  </r>
  <r>
    <s v="Dummy"/>
    <s v="2025-08-06 13:54:06.974785"/>
    <x v="4"/>
    <s v="(10.5983509, 78.5472939)"/>
    <s v="900,,Viralimalai,621316,Tamil Nadu,India."/>
    <s v="https://firebasestorage.googleapis.com/v0/b/mindbrink-survey-production.appspot.com/o/audioFiles%2FAtznECuQc6klLPsRR6u2%2Fi7rHaGVsQtUuH9WIbNPBcYow6HH3%2F2025-08-06%2013%3A54%3A01.512049.m4a?alt=media&amp;token=359d5eea-1864-4cf9-ad2e-7b9be81d76c6"/>
    <n v="345"/>
    <s v="false"/>
    <x v="5"/>
    <s v="+917395821468"/>
    <x v="0"/>
    <s v="VIRALIMALAI"/>
    <x v="4"/>
    <s v="RAJALAKSHMI"/>
    <x v="1"/>
    <n v="9443247213"/>
    <x v="0"/>
    <s v="விவசாயி/ Farmer"/>
    <s v="10,000க்கும் குறைவானது/Less than 10,000"/>
    <x v="1"/>
    <x v="1"/>
    <x v="1"/>
    <x v="1"/>
    <s v="அதிமுக / AIADMK"/>
    <x v="2"/>
    <x v="1"/>
    <x v="1"/>
    <x v="3"/>
    <x v="0"/>
    <x v="1"/>
    <x v="0"/>
    <x v="2"/>
    <x v="0"/>
    <s v="BC"/>
    <x v="7"/>
    <n v="0"/>
    <s v="Correctly Done"/>
    <m/>
    <m/>
    <m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5472939"/>
  </r>
  <r>
    <s v="Dummy"/>
    <s v="2025-08-06 14:38:26.777098"/>
    <x v="4"/>
    <s v="(10.6041056, 78.5470961)"/>
    <s v="Viralimalai Road,,Viralimalai,621316,Tamil Nadu,India."/>
    <s v="https://firebasestorage.googleapis.com/v0/b/mindbrink-survey-production.appspot.com/o/audioFiles%2FAtznECuQc6klLPsRR6u2%2FnV4IA56gMWWp4NfG0H1PGfyqfM92%2F2025-08-06%2014%3A38%3A10.438308.m4a?alt=media&amp;token=a5197fd0-2d40-489d-9508-ef02ab3a0a82"/>
    <n v="295"/>
    <s v="false"/>
    <x v="0"/>
    <s v="+918940041476"/>
    <x v="0"/>
    <s v="VIRALIMALAI"/>
    <x v="4"/>
    <s v="s.murugesan"/>
    <x v="0"/>
    <n v="9994650207"/>
    <x v="2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0"/>
    <x v="0"/>
    <x v="0"/>
    <x v="0"/>
    <x v="1"/>
    <x v="0"/>
    <x v="0"/>
    <x v="4"/>
    <s v="BC"/>
    <x v="7"/>
    <n v="0"/>
    <s v="Correctly Done"/>
    <m/>
    <m/>
    <m/>
    <x v="1"/>
    <x v="0"/>
    <x v="6"/>
    <n v="0.95700934579439256"/>
    <n v="0.8797250859106529"/>
    <n v="0.79503105590062106"/>
    <n v="0.73680082449963535"/>
    <n v="1.2358620689655173"/>
    <n v="0.58577953749039324"/>
    <n v="0.91058419138161839"/>
    <n v="78.547096100000005"/>
  </r>
  <r>
    <s v="Dummy"/>
    <s v="2025-08-06 14:42:05.326769"/>
    <x v="4"/>
    <s v="(10.5968197, 78.5428447)"/>
    <s v="HGWV+H4H,,Viralimalai,621316,Tamil Nadu,India."/>
    <s v="https://firebasestorage.googleapis.com/v0/b/mindbrink-survey-production.appspot.com/o/audioFiles%2FAtznECuQc6klLPsRR6u2%2Fi7rHaGVsQtUuH9WIbNPBcYow6HH3%2F2025-08-06%2014%3A41%3A59.681192.m4a?alt=media&amp;token=ca6c1903-2e5b-40aa-92de-1e91abc560f9"/>
    <n v="231"/>
    <s v="false"/>
    <x v="5"/>
    <s v="+917395821468"/>
    <x v="0"/>
    <s v="VIRALIMALAI"/>
    <x v="4"/>
    <s v="ruthradevi"/>
    <x v="0"/>
    <n v="6381472711"/>
    <x v="0"/>
    <s v="பணியாளர்/ Employee"/>
    <s v="10,000 - 25,000"/>
    <x v="0"/>
    <x v="0"/>
    <x v="0"/>
    <x v="0"/>
    <s v="திமுக / DMK"/>
    <x v="0"/>
    <x v="0"/>
    <x v="0"/>
    <x v="0"/>
    <x v="0"/>
    <x v="0"/>
    <x v="0"/>
    <x v="7"/>
    <x v="2"/>
    <s v="BC"/>
    <x v="14"/>
    <n v="0"/>
    <s v="Correctly Done"/>
    <m/>
    <m/>
    <m/>
    <x v="1"/>
    <x v="0"/>
    <x v="8"/>
    <n v="0.95700934579439256"/>
    <n v="1.0951871657754011"/>
    <n v="1.0835978835978837"/>
    <n v="0.73680082449963535"/>
    <n v="1.0666666666666667"/>
    <n v="0.79839581406098059"/>
    <n v="0.78592087946627776"/>
    <n v="78.542844700000003"/>
  </r>
  <r>
    <s v="Dummy"/>
    <s v="2025-08-06 14:47:52.229715"/>
    <x v="4"/>
    <s v="(10.6043513, 78.547183)"/>
    <s v="JG3W+MWV,,Viralimalai,621316,Tamil Nadu,India."/>
    <s v="https://firebasestorage.googleapis.com/v0/b/mindbrink-survey-production.appspot.com/o/audioFiles%2FAtznECuQc6klLPsRR6u2%2FnV4IA56gMWWp4NfG0H1PGfyqfM92%2F2025-08-06%2014%3A47%3A29.938090.m4a?alt=media&amp;token=cd5c92ce-930f-40b5-9f01-aacb9443718d"/>
    <n v="431"/>
    <s v="false"/>
    <x v="0"/>
    <s v="+918940041476"/>
    <x v="0"/>
    <s v="VIRALIMALAI"/>
    <x v="4"/>
    <s v="rani"/>
    <x v="0"/>
    <n v="7200497689"/>
    <x v="0"/>
    <s v="பணியாளர்/ Employee"/>
    <s v="10,000 - 25,000"/>
    <x v="1"/>
    <x v="1"/>
    <x v="1"/>
    <x v="1"/>
    <s v="அதிமுக / AIADMK"/>
    <x v="2"/>
    <x v="3"/>
    <x v="1"/>
    <x v="4"/>
    <x v="2"/>
    <x v="2"/>
    <x v="0"/>
    <x v="2"/>
    <x v="7"/>
    <s v="SC"/>
    <x v="5"/>
    <n v="0"/>
    <s v="Correctly Done"/>
    <m/>
    <m/>
    <m/>
    <x v="1"/>
    <x v="0"/>
    <x v="5"/>
    <n v="0.95700934579439256"/>
    <n v="1.0951871657754011"/>
    <n v="1.0835978835978837"/>
    <n v="1.3119425242027003"/>
    <n v="0.99902439024390244"/>
    <n v="1.4216181426281114"/>
    <n v="1.3106625802766489"/>
    <n v="78.547183000000004"/>
  </r>
  <r>
    <s v="Dummy"/>
    <s v="2025-08-06 14:53:28.319037"/>
    <x v="4"/>
    <s v="(10.5973924, 78.5429511)"/>
    <s v="Jothi Cinema Theatre,,Viralimalai,621316,Tamil Nadu,India."/>
    <s v="https://firebasestorage.googleapis.com/v0/b/mindbrink-survey-production.appspot.com/o/audioFiles%2FAtznECuQc6klLPsRR6u2%2Fio3eMuqyU5eWdOSV7NnjRG3eOnc2%2F2025-08-06%2014%3A53%3A14.691566.m4a?alt=media&amp;token=e1e7c46f-f8b0-419f-bd11-43e257687bb3"/>
    <n v="333"/>
    <s v="false"/>
    <x v="4"/>
    <s v="+919790903597"/>
    <x v="0"/>
    <s v="VIRALIMALAI"/>
    <x v="4"/>
    <s v="vijayalaesmi"/>
    <x v="0"/>
    <n v="8270807115"/>
    <x v="0"/>
    <s v="சொந்த தொழில் / சுயதொழில் செய்பவர்/ Self Employed/Business"/>
    <s v="10,000 - 25,000"/>
    <x v="2"/>
    <x v="0"/>
    <x v="1"/>
    <x v="2"/>
    <s v="பிற கட்சிகள் / Others"/>
    <x v="3"/>
    <x v="0"/>
    <x v="1"/>
    <x v="2"/>
    <x v="0"/>
    <x v="1"/>
    <x v="0"/>
    <x v="0"/>
    <x v="0"/>
    <s v="BC"/>
    <x v="14"/>
    <n v="0"/>
    <s v="Correctly Done"/>
    <m/>
    <m/>
    <m/>
    <x v="1"/>
    <x v="0"/>
    <x v="8"/>
    <n v="0.95700934579439256"/>
    <n v="1.0951871657754011"/>
    <n v="1.0835978835978837"/>
    <n v="1.3119425242027003"/>
    <n v="1.0666666666666667"/>
    <n v="1.4216181426281114"/>
    <n v="1.399405359149547"/>
    <n v="78.542951099999996"/>
  </r>
  <r>
    <s v="Dummy"/>
    <s v="2025-08-06 14:55:10.881396"/>
    <x v="4"/>
    <s v="(10.5969512, 78.5430596)"/>
    <s v="HGWV+P8W,,Viralimalai,621316,Tamil Nadu,India."/>
    <s v="https://firebasestorage.googleapis.com/v0/b/mindbrink-survey-production.appspot.com/o/audioFiles%2FAtznECuQc6klLPsRR6u2%2Fi7rHaGVsQtUuH9WIbNPBcYow6HH3%2F2025-08-06%2014%3A55%3A05.201212.m4a?alt=media&amp;token=3f4209c7-16b7-4a2f-89fe-b1b7abe1173c"/>
    <n v="504"/>
    <s v="false"/>
    <x v="5"/>
    <s v="+917395821468"/>
    <x v="0"/>
    <s v="VIRALIMALAI"/>
    <x v="4"/>
    <s v="mugiya"/>
    <x v="1"/>
    <n v="8015853969"/>
    <x v="3"/>
    <s v="இல்லத்தரசி/ Housewife"/>
    <s v="10,000க்கும் குறைவானது/Less than 10,000"/>
    <x v="0"/>
    <x v="0"/>
    <x v="0"/>
    <x v="0"/>
    <s v="அதிமுக / AIADMK"/>
    <x v="0"/>
    <x v="3"/>
    <x v="0"/>
    <x v="0"/>
    <x v="0"/>
    <x v="0"/>
    <x v="0"/>
    <x v="0"/>
    <x v="2"/>
    <s v="SC"/>
    <x v="5"/>
    <n v="0"/>
    <s v="Correctly Done"/>
    <m/>
    <m/>
    <m/>
    <x v="1"/>
    <x v="0"/>
    <x v="5"/>
    <n v="1.047034764826176"/>
    <n v="1.0308724832214764"/>
    <n v="1.28"/>
    <n v="0.73680082449963535"/>
    <n v="0.99902439024390244"/>
    <n v="0.94310505535953326"/>
    <n v="0.73608199442695277"/>
    <n v="78.543059600000007"/>
  </r>
  <r>
    <s v="Dummy"/>
    <s v="2025-08-06 15:05:09.201086"/>
    <x v="4"/>
    <s v="(10.5975766, 78.5425873)"/>
    <s v="Unnamed Road,,Viralimalai,621316,Tamil Nadu,India."/>
    <s v="https://firebasestorage.googleapis.com/v0/b/mindbrink-survey-production.appspot.com/o/audioFiles%2FAtznECuQc6klLPsRR6u2%2Fi7rHaGVsQtUuH9WIbNPBcYow6HH3%2F2025-08-06%2015%3A05%3A04.364420.m4a?alt=media&amp;token=4ce747e5-a204-4f8a-bd5e-9f3a88c3d55a"/>
    <n v="298"/>
    <s v="false"/>
    <x v="5"/>
    <s v="+917395821468"/>
    <x v="0"/>
    <s v="VIRALIMALAI"/>
    <x v="4"/>
    <s v="Philomanial"/>
    <x v="1"/>
    <n v="9994565076"/>
    <x v="2"/>
    <s v="இல்லத்தரசி/ Housewife"/>
    <s v="10,000க்கும் குறைவானது/Less than 10,000"/>
    <x v="0"/>
    <x v="1"/>
    <x v="1"/>
    <x v="2"/>
    <s v="அதிமுக / AIADMK"/>
    <x v="3"/>
    <x v="3"/>
    <x v="1"/>
    <x v="3"/>
    <x v="2"/>
    <x v="2"/>
    <x v="3"/>
    <x v="0"/>
    <x v="7"/>
    <s v="BC"/>
    <x v="14"/>
    <n v="0"/>
    <s v="Correctly Done"/>
    <m/>
    <m/>
    <m/>
    <x v="1"/>
    <x v="0"/>
    <x v="8"/>
    <n v="1.047034764826176"/>
    <n v="0.8797250859106529"/>
    <n v="0.98461538461538467"/>
    <n v="1.3119425242027003"/>
    <n v="1.0666666666666667"/>
    <n v="1.2917587930611203"/>
    <n v="1.399405359149547"/>
    <n v="78.542587299999994"/>
  </r>
  <r>
    <s v="Dummy"/>
    <s v="2025-08-06 15:14:49.124743"/>
    <x v="4"/>
    <s v="(10.5981617, 78.5423493)"/>
    <s v="HGXR+5JG,,Viralimalai,621316,Tamil Nadu,India."/>
    <s v="https://firebasestorage.googleapis.com/v0/b/mindbrink-survey-production.appspot.com/o/audioFiles%2FAtznECuQc6klLPsRR6u2%2Fi7rHaGVsQtUuH9WIbNPBcYow6HH3%2F2025-08-06%2015%3A14%3A44.531915.m4a?alt=media&amp;token=1d31b573-3811-4d1b-a60e-7898526e7535"/>
    <n v="351"/>
    <s v="false"/>
    <x v="5"/>
    <s v="+917395821468"/>
    <x v="0"/>
    <s v="VIRALIMALAI"/>
    <x v="4"/>
    <s v="Thamilarsi"/>
    <x v="1"/>
    <n v="9597325490"/>
    <x v="2"/>
    <s v="இல்லத்தரசி/ Housewife"/>
    <s v="10,000க்கும் குறைவானது/Less than 10,000"/>
    <x v="0"/>
    <x v="0"/>
    <x v="0"/>
    <x v="0"/>
    <s v="திமுக / DMK"/>
    <x v="0"/>
    <x v="0"/>
    <x v="1"/>
    <x v="2"/>
    <x v="0"/>
    <x v="0"/>
    <x v="0"/>
    <x v="0"/>
    <x v="0"/>
    <s v="SC"/>
    <x v="5"/>
    <n v="0"/>
    <s v="Correctly Done"/>
    <m/>
    <m/>
    <m/>
    <x v="1"/>
    <x v="0"/>
    <x v="5"/>
    <n v="1.047034764826176"/>
    <n v="0.8797250859106529"/>
    <n v="0.98461538461538467"/>
    <n v="0.73680082449963535"/>
    <n v="0.99902439024390244"/>
    <n v="0.72546542719964102"/>
    <n v="0.73608199442695277"/>
    <n v="78.542349299999998"/>
  </r>
  <r>
    <s v="Dummy"/>
    <s v="2025-08-06 15:18:47.467006"/>
    <x v="4"/>
    <s v="(10.5969524, 78.5436143)"/>
    <s v="HGWV+QF9,,Viralimalai,621316,Tamil Nadu,India."/>
    <s v="https://firebasestorage.googleapis.com/v0/b/mindbrink-survey-production.appspot.com/o/audioFiles%2FAtznECuQc6klLPsRR6u2%2Fio3eMuqyU5eWdOSV7NnjRG3eOnc2%2F2025-08-06%2015%3A18%3A41.552768.m4a?alt=media&amp;token=c7e0f745-ef68-454a-8d3d-efc0785fdb1c"/>
    <n v="393"/>
    <s v="false"/>
    <x v="4"/>
    <s v="+919790903597"/>
    <x v="0"/>
    <s v="VIRALIMALAI"/>
    <x v="4"/>
    <s v="jayaeskmi"/>
    <x v="1"/>
    <n v="8675638673"/>
    <x v="3"/>
    <s v="கூலி தொழில்/ Daily Wage"/>
    <s v="10,000 - 25,000"/>
    <x v="0"/>
    <x v="2"/>
    <x v="0"/>
    <x v="0"/>
    <s v="பிற கட்சிகள் / Others"/>
    <x v="0"/>
    <x v="0"/>
    <x v="0"/>
    <x v="0"/>
    <x v="1"/>
    <x v="0"/>
    <x v="0"/>
    <x v="0"/>
    <x v="0"/>
    <s v="BC"/>
    <x v="14"/>
    <n v="0"/>
    <s v="Correctly Done"/>
    <m/>
    <m/>
    <m/>
    <x v="1"/>
    <x v="0"/>
    <x v="8"/>
    <n v="1.047034764826176"/>
    <n v="1.0308724832214764"/>
    <n v="1.28"/>
    <n v="0.73680082449963535"/>
    <n v="1.0666666666666667"/>
    <n v="0.94310505535953326"/>
    <n v="0.78592087946627776"/>
    <n v="78.543614300000002"/>
  </r>
  <r>
    <s v="Dummy"/>
    <s v="2025-08-06 15:31:20.646483"/>
    <x v="4"/>
    <s v="(10.5978724, 78.5440442)"/>
    <s v="Swamy complex,,Viralimalai,621316,Tamil Nadu,India."/>
    <s v="https://firebasestorage.googleapis.com/v0/b/mindbrink-survey-production.appspot.com/o/audioFiles%2FAtznECuQc6klLPsRR6u2%2Fi7rHaGVsQtUuH9WIbNPBcYow6HH3%2F2025-08-06%2015%3A31%3A14.887083.m4a?alt=media&amp;token=004e568f-2a62-400c-a811-0b8c67984706"/>
    <n v="292"/>
    <s v="false"/>
    <x v="5"/>
    <s v="+917395821468"/>
    <x v="0"/>
    <s v="VIRALIMALAI"/>
    <x v="4"/>
    <s v="sangitha"/>
    <x v="1"/>
    <n v="9585054650"/>
    <x v="1"/>
    <s v="இல்லத்தரசி/ Housewife"/>
    <s v="10,000க்கும் குறைவானது/Less than 10,000"/>
    <x v="0"/>
    <x v="2"/>
    <x v="2"/>
    <x v="2"/>
    <s v="திமுக / DMK"/>
    <x v="0"/>
    <x v="0"/>
    <x v="1"/>
    <x v="2"/>
    <x v="1"/>
    <x v="0"/>
    <x v="3"/>
    <x v="7"/>
    <x v="0"/>
    <s v="BC"/>
    <x v="14"/>
    <n v="0"/>
    <s v="Correctly Done"/>
    <m/>
    <m/>
    <m/>
    <x v="1"/>
    <x v="0"/>
    <x v="8"/>
    <n v="1.047034764826176"/>
    <n v="0.97523809523809524"/>
    <n v="0.89824561403508774"/>
    <n v="1"/>
    <n v="1.0666666666666667"/>
    <n v="0.89824561403508774"/>
    <n v="1.0666666666666667"/>
    <n v="78.544044200000002"/>
  </r>
  <r>
    <s v="Dummy"/>
    <s v="2025-08-06 15:36:05.463435"/>
    <x v="4"/>
    <s v="(10.5978597, 78.5440585)"/>
    <s v="Swamy complex,,Viralimalai,621316,Tamil Nadu,India."/>
    <s v="https://firebasestorage.googleapis.com/v0/b/mindbrink-survey-production.appspot.com/o/audioFiles%2FAtznECuQc6klLPsRR6u2%2Fio3eMuqyU5eWdOSV7NnjRG3eOnc2%2F2025-08-06%2015%3A35%3A36.862099.m4a?alt=media&amp;token=6430f888-0ebc-4201-b699-6a536c441f89"/>
    <n v="318"/>
    <s v="false"/>
    <x v="4"/>
    <s v="+919790903597"/>
    <x v="0"/>
    <s v="VIRALIMALAI"/>
    <x v="4"/>
    <s v="makamuni"/>
    <x v="1"/>
    <n v="8870050530"/>
    <x v="3"/>
    <s v="இல்லத்தரசி/ Housewife"/>
    <s v="10,000 - 25,000"/>
    <x v="0"/>
    <x v="0"/>
    <x v="1"/>
    <x v="5"/>
    <s v="பிற கட்சிகள் / Others"/>
    <x v="2"/>
    <x v="1"/>
    <x v="0"/>
    <x v="0"/>
    <x v="2"/>
    <x v="0"/>
    <x v="0"/>
    <x v="0"/>
    <x v="6"/>
    <s v="BC"/>
    <x v="14"/>
    <n v="0"/>
    <s v="Correctly Done"/>
    <m/>
    <m/>
    <m/>
    <x v="1"/>
    <x v="0"/>
    <x v="8"/>
    <n v="1.047034764826176"/>
    <n v="1.0308724832214764"/>
    <n v="1.28"/>
    <n v="1.3119425242027003"/>
    <n v="1.0666666666666667"/>
    <n v="1.6792864309794564"/>
    <n v="1.399405359149547"/>
    <n v="78.544058500000006"/>
  </r>
  <r>
    <s v="Dummy"/>
    <s v="2025-08-06 16:19:09.388178"/>
    <x v="4"/>
    <s v="(10.6049868, 78.5464856)"/>
    <s v="JG4W+2H9,,Viralimalai,621316,Tamil Nadu,India."/>
    <s v="https://firebasestorage.googleapis.com/v0/b/mindbrink-survey-production.appspot.com/o/audioFiles%2FAtznECuQc6klLPsRR6u2%2FnV4IA56gMWWp4NfG0H1PGfyqfM92%2F2025-08-06%2016%3A19%3A03.429470.m4a?alt=media&amp;token=27993cd3-e693-473d-b7b5-92a955267dbf"/>
    <n v="246"/>
    <s v="false"/>
    <x v="0"/>
    <s v="+918940041476"/>
    <x v="0"/>
    <s v="VIRALIMALAI"/>
    <x v="4"/>
    <s v="lakshmi"/>
    <x v="1"/>
    <n v="9786691539"/>
    <x v="2"/>
    <s v="கூலி தொழில்/ Daily Wage"/>
    <s v="10,000 - 25,000"/>
    <x v="0"/>
    <x v="0"/>
    <x v="0"/>
    <x v="0"/>
    <s v="அதிமுக / AIADMK"/>
    <x v="0"/>
    <x v="1"/>
    <x v="0"/>
    <x v="0"/>
    <x v="2"/>
    <x v="0"/>
    <x v="0"/>
    <x v="7"/>
    <x v="2"/>
    <s v="SC"/>
    <x v="5"/>
    <n v="0"/>
    <s v="Correctly Done"/>
    <m/>
    <m/>
    <m/>
    <x v="1"/>
    <x v="0"/>
    <x v="5"/>
    <n v="1.047034764826176"/>
    <n v="0.8797250859106529"/>
    <n v="0.98461538461538467"/>
    <n v="0.73680082449963535"/>
    <n v="0.99902439024390244"/>
    <n v="0.72546542719964102"/>
    <n v="0.73608199442695277"/>
    <n v="78.546485599999997"/>
  </r>
  <r>
    <s v="Dummy"/>
    <s v="2025-08-06 18:33:52.025502"/>
    <x v="4"/>
    <s v="(10.604012, 78.5486381)"/>
    <s v="JG3X+G9X,,Viralimalai,621316,Tamil Nadu,India."/>
    <s v="https://firebasestorage.googleapis.com/v0/b/mindbrink-survey-production.appspot.com/o/audioFiles%2FAtznECuQc6klLPsRR6u2%2FvgezSzrsuLVlWSdHweefXnEvA793%2F2025-08-06%2018%3A33%3A44.390986.m4a?alt=media&amp;token=7dae48bd-cec7-437c-8d50-b9e6c863b6a1"/>
    <n v="260"/>
    <s v="false"/>
    <x v="6"/>
    <s v="+919976239565"/>
    <x v="0"/>
    <s v="VIRALIMALAI"/>
    <x v="4"/>
    <s v="selvam"/>
    <x v="0"/>
    <n v="8883576297"/>
    <x v="2"/>
    <s v="சொந்த தொழில் / சுயதொழில் செய்பவர்/ Self Employed/Business"/>
    <s v="10,000 - 25,000"/>
    <x v="2"/>
    <x v="0"/>
    <x v="0"/>
    <x v="0"/>
    <s v="திமுக / DMK"/>
    <x v="0"/>
    <x v="0"/>
    <x v="1"/>
    <x v="1"/>
    <x v="1"/>
    <x v="1"/>
    <x v="0"/>
    <x v="0"/>
    <x v="4"/>
    <s v="SC"/>
    <x v="5"/>
    <n v="0"/>
    <s v="Correctly Done"/>
    <m/>
    <m/>
    <m/>
    <x v="1"/>
    <x v="0"/>
    <x v="5"/>
    <n v="0.95700934579439256"/>
    <n v="0.8797250859106529"/>
    <n v="0.79503105590062106"/>
    <n v="0.73680082449963535"/>
    <n v="0.99902439024390244"/>
    <n v="0.58577953749039324"/>
    <n v="0.73608199442695277"/>
    <n v="78.548638100000005"/>
  </r>
  <r>
    <s v="Dummy"/>
    <s v="2025-08-07 09:56:55.244825"/>
    <x v="5"/>
    <s v="(10.6039056, 78.5525596)"/>
    <s v="JH33+H39,,Viralimalai,621316,Tamil Nadu,India."/>
    <s v="https://firebasestorage.googleapis.com/v0/b/mindbrink-survey-production.appspot.com/o/audioFiles%2FAtznECuQc6klLPsRR6u2%2FnV4IA56gMWWp4NfG0H1PGfyqfM92%2F2025-08-07%2009%3A56%3A44.005917.m4a?alt=media&amp;token=62967e84-57d0-47bf-8f2c-63e57457e6f0"/>
    <n v="323"/>
    <s v="false"/>
    <x v="0"/>
    <s v="+918940041476"/>
    <x v="0"/>
    <s v="VIRALIMALAI"/>
    <x v="4"/>
    <s v="K.Raju"/>
    <x v="0"/>
    <n v="7010464812"/>
    <x v="2"/>
    <s v="விவசாயி/ Farmer"/>
    <s v="10,000 - 25,000"/>
    <x v="1"/>
    <x v="1"/>
    <x v="1"/>
    <x v="1"/>
    <s v="அதிமுக / AIADMK"/>
    <x v="2"/>
    <x v="3"/>
    <x v="0"/>
    <x v="0"/>
    <x v="0"/>
    <x v="1"/>
    <x v="0"/>
    <x v="4"/>
    <x v="0"/>
    <s v="BC"/>
    <x v="0"/>
    <n v="0"/>
    <s v="Correctly Done"/>
    <m/>
    <m/>
    <m/>
    <x v="1"/>
    <x v="0"/>
    <x v="0"/>
    <n v="0.95700934579439256"/>
    <n v="0.8797250859106529"/>
    <n v="0.79503105590062106"/>
    <n v="1.3119425242027003"/>
    <n v="1.0593103448275862"/>
    <n v="1.043035050297799"/>
    <n v="1.3897542877071363"/>
    <n v="78.552559599999995"/>
  </r>
  <r>
    <s v="Dummy"/>
    <s v="2025-08-07 10:03:30.984023"/>
    <x v="5"/>
    <s v="(10.6039062, 78.5525612)"/>
    <s v="JH33+H39,,Viralimalai,621316,Tamil Nadu,India."/>
    <s v="https://firebasestorage.googleapis.com/v0/b/mindbrink-survey-production.appspot.com/o/audioFiles%2FAtznECuQc6klLPsRR6u2%2FnV4IA56gMWWp4NfG0H1PGfyqfM92%2F2025-08-07%2010%3A02%3A53.990901.m4a?alt=media&amp;token=46aab7d5-69eb-4592-899b-677c08c30923"/>
    <n v="272"/>
    <s v="false"/>
    <x v="0"/>
    <s v="+918940041476"/>
    <x v="0"/>
    <s v="VIRALIMALAI"/>
    <x v="4"/>
    <s v="Harisuthan"/>
    <x v="0"/>
    <n v="8870631556"/>
    <x v="1"/>
    <s v="சொந்த தொழில் / சுயதொழில் செய்பவர்/ Self Employed/Business"/>
    <s v="10,000 - 25,000"/>
    <x v="2"/>
    <x v="2"/>
    <x v="1"/>
    <x v="1"/>
    <s v="அதிமுக / AIADMK"/>
    <x v="2"/>
    <x v="3"/>
    <x v="1"/>
    <x v="1"/>
    <x v="1"/>
    <x v="0"/>
    <x v="3"/>
    <x v="4"/>
    <x v="0"/>
    <s v="SC"/>
    <x v="5"/>
    <n v="0"/>
    <s v="Correctly Done"/>
    <m/>
    <m/>
    <m/>
    <x v="1"/>
    <x v="0"/>
    <x v="5"/>
    <n v="0.95700934579439256"/>
    <n v="0.97523809523809524"/>
    <n v="1.0666666666666667"/>
    <n v="1.3119425242027003"/>
    <n v="0.99902439024390244"/>
    <n v="1.399405359149547"/>
    <n v="1.3106625802766489"/>
    <n v="78.5525612"/>
  </r>
  <r>
    <s v="Dummy"/>
    <s v="2025-08-07 10:03:59.345229"/>
    <x v="5"/>
    <s v="(10.5965574, 78.5427732)"/>
    <s v="HGWV+H4H,,Viralimalai,621316,Tamil Nadu,India."/>
    <s v="https://firebasestorage.googleapis.com/v0/b/mindbrink-survey-production.appspot.com/o/audioFiles%2FAtznECuQc6klLPsRR6u2%2FvgezSzrsuLVlWSdHweefXnEvA793%2F2025-08-07%2010%3A03%3A50.965972.m4a?alt=media&amp;token=2663a2b1-b8d9-4474-9008-c7df6ec51c27"/>
    <n v="587"/>
    <s v="false"/>
    <x v="6"/>
    <s v="+919976239565"/>
    <x v="0"/>
    <s v="VIRALIMALAI"/>
    <x v="4"/>
    <s v="s.kathiresan"/>
    <x v="0"/>
    <n v="9894812901"/>
    <x v="3"/>
    <s v="கூலி தொழில்/ Daily Wage"/>
    <s v="25,000 - 50,000"/>
    <x v="0"/>
    <x v="1"/>
    <x v="2"/>
    <x v="0"/>
    <s v="தே.மு.தி.க / DMDK"/>
    <x v="4"/>
    <x v="3"/>
    <x v="1"/>
    <x v="3"/>
    <x v="1"/>
    <x v="2"/>
    <x v="0"/>
    <x v="0"/>
    <x v="0"/>
    <s v="BC"/>
    <x v="14"/>
    <s v="he said based on the candidates"/>
    <s v="Correctly Done"/>
    <m/>
    <m/>
    <m/>
    <x v="1"/>
    <x v="0"/>
    <x v="8"/>
    <n v="0.95700934579439256"/>
    <n v="1.0308724832214764"/>
    <n v="0.86292134831460676"/>
    <n v="1"/>
    <n v="1.0666666666666667"/>
    <n v="0.86292134831460676"/>
    <n v="1.0666666666666667"/>
    <n v="78.542773199999999"/>
  </r>
  <r>
    <s v="Dummy"/>
    <s v="2025-08-07 10:10:56.530890"/>
    <x v="5"/>
    <s v="(10.6041421, 78.5527393)"/>
    <s v="JH33+H39,,Viralimalai,621316,Tamil Nadu,India."/>
    <s v="https://firebasestorage.googleapis.com/v0/b/mindbrink-survey-production.appspot.com/o/audioFiles%2FAtznECuQc6klLPsRR6u2%2FnV4IA56gMWWp4NfG0H1PGfyqfM92%2F2025-08-07%2010%3A10%3A39.273174.m4a?alt=media&amp;token=65edfac4-cede-43a6-a164-becbc8430c58"/>
    <n v="257"/>
    <s v="false"/>
    <x v="0"/>
    <s v="+918940041476"/>
    <x v="0"/>
    <s v="VIRALIMALAI"/>
    <x v="4"/>
    <s v="Surya"/>
    <x v="0"/>
    <n v="7010958198"/>
    <x v="1"/>
    <s v="சொந்த தொழில் / சுயதொழில் செய்பவர்/ Self Employed/Business"/>
    <s v="10,000 - 25,000"/>
    <x v="2"/>
    <x v="1"/>
    <x v="4"/>
    <x v="5"/>
    <s v="அதிமுக / AIADMK"/>
    <x v="1"/>
    <x v="1"/>
    <x v="1"/>
    <x v="1"/>
    <x v="1"/>
    <x v="2"/>
    <x v="1"/>
    <x v="3"/>
    <x v="0"/>
    <s v="BC"/>
    <x v="14"/>
    <n v="0"/>
    <s v="Correctly Done"/>
    <m/>
    <m/>
    <m/>
    <x v="1"/>
    <x v="0"/>
    <x v="8"/>
    <n v="0.95700934579439256"/>
    <n v="0.97523809523809524"/>
    <n v="1.0666666666666667"/>
    <n v="1.4247885123333461"/>
    <n v="1.0666666666666667"/>
    <n v="1.5197744131555693"/>
    <n v="1.5197744131555693"/>
    <n v="78.552739299999999"/>
  </r>
  <r>
    <s v="Dummy"/>
    <s v="2025-08-07 10:30:53.611112"/>
    <x v="5"/>
    <s v="(10.6099344, 78.5537054)"/>
    <s v="JH63+55H,,Viralimalai,621316,Tamil Nadu,India."/>
    <s v="https://firebasestorage.googleapis.com/v0/b/mindbrink-survey-production.appspot.com/o/audioFiles%2FAtznECuQc6klLPsRR6u2%2FnV4IA56gMWWp4NfG0H1PGfyqfM92%2F2025-08-07%2010%3A30%3A44.697955.m4a?alt=media&amp;token=f70ccb56-04b3-444b-a30a-f2c52ff92fb5"/>
    <n v="307"/>
    <s v="false"/>
    <x v="0"/>
    <s v="+918940041476"/>
    <x v="0"/>
    <s v="VIRALIMALAI"/>
    <x v="4"/>
    <s v="Ramachandran"/>
    <x v="0"/>
    <n v="9361441386"/>
    <x v="1"/>
    <s v="கூலி தொழில்/ Daily Wage"/>
    <s v="10,000 - 25,000"/>
    <x v="2"/>
    <x v="0"/>
    <x v="4"/>
    <x v="2"/>
    <s v="தமிழக வெற்றி கழகம் / TVK"/>
    <x v="0"/>
    <x v="0"/>
    <x v="0"/>
    <x v="0"/>
    <x v="0"/>
    <x v="1"/>
    <x v="3"/>
    <x v="0"/>
    <x v="2"/>
    <s v="OBC"/>
    <x v="7"/>
    <s v="he said &quot;i just want to vote nota&quot;"/>
    <s v="Correctly Done"/>
    <m/>
    <m/>
    <m/>
    <x v="1"/>
    <x v="0"/>
    <x v="6"/>
    <n v="0.95700934579439256"/>
    <n v="0.97523809523809524"/>
    <n v="1.0666666666666667"/>
    <n v="1.4247885123333461"/>
    <n v="1.2358620689655173"/>
    <n v="1.5197744131555693"/>
    <n v="1.7608420786905907"/>
    <n v="78.553705399999998"/>
  </r>
  <r>
    <s v="Dummy"/>
    <s v="2025-08-07 11:01:39.412743"/>
    <x v="5"/>
    <s v="(10.6152258, 78.5541801)"/>
    <s v="1,,Viralimalai,621316,Tamil Nadu,India."/>
    <s v="https://firebasestorage.googleapis.com/v0/b/mindbrink-survey-production.appspot.com/o/audioFiles%2FAtznECuQc6klLPsRR6u2%2FnV4IA56gMWWp4NfG0H1PGfyqfM92%2F2025-08-07%2011%3A01%3A23.928028.m4a?alt=media&amp;token=93622c61-14c6-4e7a-b4e9-01dd5ac66a78"/>
    <n v="363"/>
    <s v="false"/>
    <x v="0"/>
    <s v="+918940041476"/>
    <x v="0"/>
    <s v="VIRALIMALAI"/>
    <x v="4"/>
    <s v="Murugan"/>
    <x v="0"/>
    <n v="9952707146"/>
    <x v="2"/>
    <s v="சொந்த தொழில் / சுயதொழில் செய்பவர்/ Self Employed/Business"/>
    <s v="10,000க்கும் குறைவானது/Less than 10,000"/>
    <x v="1"/>
    <x v="1"/>
    <x v="1"/>
    <x v="1"/>
    <s v="அதிமுக / AIADMK"/>
    <x v="2"/>
    <x v="3"/>
    <x v="0"/>
    <x v="0"/>
    <x v="2"/>
    <x v="0"/>
    <x v="3"/>
    <x v="2"/>
    <x v="1"/>
    <s v="SC"/>
    <x v="5"/>
    <s v="SUDDENLY PHONE RANG AND THE AUDIO MUTED"/>
    <s v="Not Asking All The Questions"/>
    <m/>
    <m/>
    <m/>
    <x v="1"/>
    <x v="0"/>
    <x v="5"/>
    <n v="0.95700934579439256"/>
    <n v="0.8797250859106529"/>
    <n v="0.79503105590062106"/>
    <n v="1.3119425242027003"/>
    <n v="0.99902439024390244"/>
    <n v="1.043035050297799"/>
    <n v="1.3106625802766489"/>
    <n v="78.554180099999996"/>
  </r>
  <r>
    <s v="Dummy"/>
    <s v="2025-08-07 11:12:34.940965"/>
    <x v="5"/>
    <s v="(10.6153486, 78.5543439)"/>
    <s v="1,,Viralimalai,621316,Tamil Nadu,India."/>
    <s v="https://firebasestorage.googleapis.com/v0/b/mindbrink-survey-production.appspot.com/o/audioFiles%2FAtznECuQc6klLPsRR6u2%2FnV4IA56gMWWp4NfG0H1PGfyqfM92%2F2025-08-07%2011%3A11%3A59.471491.m4a?alt=media&amp;token=11279e2f-4067-451b-b078-bcf7ab85e0a4"/>
    <n v="448"/>
    <s v="false"/>
    <x v="0"/>
    <s v="+918940041476"/>
    <x v="0"/>
    <s v="VIRALIMALAI"/>
    <x v="4"/>
    <s v="Subramanian"/>
    <x v="0"/>
    <n v="9787328819"/>
    <x v="3"/>
    <s v="சொந்த தொழில் / சுயதொழில் செய்பவர்/ Self Employed/Business"/>
    <s v="10,000க்கும் குறைவானது/Less than 10,000"/>
    <x v="1"/>
    <x v="1"/>
    <x v="1"/>
    <x v="1"/>
    <s v="அதிமுக / AIADMK"/>
    <x v="2"/>
    <x v="3"/>
    <x v="0"/>
    <x v="0"/>
    <x v="2"/>
    <x v="1"/>
    <x v="3"/>
    <x v="0"/>
    <x v="4"/>
    <s v="BC"/>
    <x v="0"/>
    <s v="HE STARTS SPEAKING WITH THEM"/>
    <s v="Not Doing It Properly"/>
    <m/>
    <m/>
    <m/>
    <x v="1"/>
    <x v="0"/>
    <x v="0"/>
    <n v="0.95700934579439256"/>
    <n v="1.0308724832214764"/>
    <n v="0.86292134831460676"/>
    <n v="1.3119425242027003"/>
    <n v="1.0593103448275862"/>
    <n v="1.1321032118962628"/>
    <n v="1.3897542877071363"/>
    <n v="78.554343900000006"/>
  </r>
  <r>
    <s v="Dummy"/>
    <s v="2025-08-07 11:14:19.155558"/>
    <x v="5"/>
    <s v="(10.601052, 78.5453223)"/>
    <s v="JG2W+F44,,Viralimalai,621316,Tamil Nadu,India."/>
    <s v="https://firebasestorage.googleapis.com/v0/b/mindbrink-survey-production.appspot.com/o/audioFiles%2FAtznECuQc6klLPsRR6u2%2Fi7rHaGVsQtUuH9WIbNPBcYow6HH3%2F2025-08-07%2011%3A14%3A12.803971.m4a?alt=media&amp;token=74538d95-16e7-4baa-8f6d-d91b44683aa4"/>
    <n v="411"/>
    <s v="false"/>
    <x v="5"/>
    <s v="+917395821468"/>
    <x v="0"/>
    <s v="VIRALIMALAI"/>
    <x v="4"/>
    <s v="Ammala"/>
    <x v="1"/>
    <n v="7639814378"/>
    <x v="0"/>
    <s v="இல்லத்தரசி/ Housewife"/>
    <s v="10,000 - 25,000"/>
    <x v="2"/>
    <x v="1"/>
    <x v="1"/>
    <x v="1"/>
    <s v="அதிமுக / AIADMK"/>
    <x v="2"/>
    <x v="2"/>
    <x v="1"/>
    <x v="2"/>
    <x v="2"/>
    <x v="2"/>
    <x v="3"/>
    <x v="2"/>
    <x v="0"/>
    <s v="BC"/>
    <x v="7"/>
    <n v="0"/>
    <s v="Correctly Done"/>
    <m/>
    <m/>
    <m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545322299999995"/>
  </r>
  <r>
    <s v="Dummy"/>
    <s v="2025-08-07 11:15:12.626664"/>
    <x v="5"/>
    <s v="(10.6017311, 78.5449674)"/>
    <s v="West,,Viralimalai,621316,Tamil Nadu,India."/>
    <s v="https://firebasestorage.googleapis.com/v0/b/mindbrink-survey-production.appspot.com/o/audioFiles%2FAtznECuQc6klLPsRR6u2%2Fio3eMuqyU5eWdOSV7NnjRG3eOnc2%2F2025-08-07%2011%3A15%3A03.651994.m4a?alt=media&amp;token=ed841dc9-1e52-4eca-9e02-61d03208d2e4"/>
    <n v="323"/>
    <s v="false"/>
    <x v="4"/>
    <s v="+919790903597"/>
    <x v="0"/>
    <s v="VIRALIMALAI"/>
    <x v="4"/>
    <s v="marakatham"/>
    <x v="1"/>
    <n v="9655584316"/>
    <x v="2"/>
    <s v="இல்லத்தரசி/ Housewife"/>
    <s v="10,000 - 25,000"/>
    <x v="1"/>
    <x v="2"/>
    <x v="1"/>
    <x v="2"/>
    <s v="பிற கட்சிகள் / Others"/>
    <x v="2"/>
    <x v="1"/>
    <x v="0"/>
    <x v="0"/>
    <x v="1"/>
    <x v="2"/>
    <x v="0"/>
    <x v="0"/>
    <x v="0"/>
    <s v="BC"/>
    <x v="7"/>
    <s v="SHE SAID HER CASTE AS MUTTARAIYAR"/>
    <s v="Correctly Done"/>
    <m/>
    <m/>
    <m/>
    <x v="1"/>
    <x v="0"/>
    <x v="6"/>
    <n v="1.047034764826176"/>
    <n v="0.8797250859106529"/>
    <n v="0.98461538461538467"/>
    <n v="1.3119425242027003"/>
    <n v="1.2358620689655173"/>
    <n v="1.2917587930611203"/>
    <n v="1.6213800023249925"/>
    <n v="78.544967400000004"/>
  </r>
  <r>
    <s v="Dummy"/>
    <s v="2025-08-07 11:27:23.775922"/>
    <x v="5"/>
    <s v="(10.6004667, 78.5451483)"/>
    <s v="1017,,Viralimalai,621316,Tamil Nadu,India."/>
    <s v="https://firebasestorage.googleapis.com/v0/b/mindbrink-survey-production.appspot.com/o/audioFiles%2FAtznECuQc6klLPsRR6u2%2Fio3eMuqyU5eWdOSV7NnjRG3eOnc2%2F2025-08-07%2011%3A27%3A18.577389.m4a?alt=media&amp;token=afc5ecb1-b99e-48e5-90d0-ad348e2e950e"/>
    <n v="289"/>
    <s v="false"/>
    <x v="4"/>
    <s v="+919790903597"/>
    <x v="0"/>
    <s v="VIRALIMALAI"/>
    <x v="4"/>
    <s v="kannavali"/>
    <x v="1"/>
    <n v="9994368498"/>
    <x v="2"/>
    <s v="இல்லத்தரசி/ Housewife"/>
    <s v="10,000 - 25,000"/>
    <x v="1"/>
    <x v="1"/>
    <x v="1"/>
    <x v="1"/>
    <s v="அதிமுக / AIADMK"/>
    <x v="2"/>
    <x v="1"/>
    <x v="0"/>
    <x v="0"/>
    <x v="1"/>
    <x v="1"/>
    <x v="0"/>
    <x v="2"/>
    <x v="0"/>
    <s v="BC"/>
    <x v="7"/>
    <s v="HE SAID HIS CASTE MUTTARAIYAR"/>
    <s v="Correctly Done"/>
    <m/>
    <m/>
    <m/>
    <x v="1"/>
    <x v="0"/>
    <x v="6"/>
    <n v="1.047034764826176"/>
    <n v="0.8797250859106529"/>
    <n v="0.98461538461538467"/>
    <n v="1.3119425242027003"/>
    <n v="1.2358620689655173"/>
    <n v="1.2917587930611203"/>
    <n v="1.6213800023249925"/>
    <n v="78.545148299999994"/>
  </r>
  <r>
    <s v="Dummy"/>
    <s v="2025-08-07 11:31:40.099679"/>
    <x v="5"/>
    <s v="(10.6102947, 78.5509396)"/>
    <s v="29/16,,Viralimalai,620009,Tamil Nadu,India."/>
    <s v="https://firebasestorage.googleapis.com/v0/b/mindbrink-survey-production.appspot.com/o/audioFiles%2FAtznECuQc6klLPsRR6u2%2FnV4IA56gMWWp4NfG0H1PGfyqfM92%2F2025-08-07%2011%3A31%3A29.301861.m4a?alt=media&amp;token=a05f7bad-8477-4d4c-9304-b18af1323559"/>
    <n v="460"/>
    <s v="false"/>
    <x v="0"/>
    <s v="+918940041476"/>
    <x v="0"/>
    <s v="VIRALIMALAI"/>
    <x v="4"/>
    <s v="Francis"/>
    <x v="0"/>
    <n v="9500713810"/>
    <x v="2"/>
    <s v="விவசாயி/ Farmer"/>
    <s v="10,000க்கும் குறைவானது/Less than 10,000"/>
    <x v="2"/>
    <x v="2"/>
    <x v="0"/>
    <x v="0"/>
    <s v="திமுக / DMK"/>
    <x v="0"/>
    <x v="0"/>
    <x v="0"/>
    <x v="0"/>
    <x v="1"/>
    <x v="0"/>
    <x v="3"/>
    <x v="7"/>
    <x v="1"/>
    <s v="Christian"/>
    <x v="5"/>
    <n v="0"/>
    <s v="Correctly Done"/>
    <m/>
    <m/>
    <m/>
    <x v="1"/>
    <x v="0"/>
    <x v="5"/>
    <n v="0.95700934579439256"/>
    <n v="0.8797250859106529"/>
    <n v="0.79503105590062106"/>
    <n v="0.73680082449963535"/>
    <n v="0.99902439024390244"/>
    <n v="0.58577953749039324"/>
    <n v="0.73608199442695277"/>
    <n v="78.550939600000007"/>
  </r>
  <r>
    <s v="Dummy"/>
    <s v="2025-08-07 11:33:01.114853"/>
    <x v="5"/>
    <s v="(10.601065, 78.5456773)"/>
    <s v="1,,Viralimalai,621316,Tamil Nadu,India."/>
    <s v="https://firebasestorage.googleapis.com/v0/b/mindbrink-survey-production.appspot.com/o/audioFiles%2FAtznECuQc6klLPsRR6u2%2Fi7rHaGVsQtUuH9WIbNPBcYow6HH3%2F2025-08-07%2011%3A32%3A50.641254.m4a?alt=media&amp;token=c05ac502-679f-4e97-8159-2bd5c3c8539c"/>
    <n v="352"/>
    <s v="false"/>
    <x v="5"/>
    <s v="+917395821468"/>
    <x v="0"/>
    <s v="VIRALIMALAI"/>
    <x v="4"/>
    <s v="Banu"/>
    <x v="1"/>
    <n v="958590205"/>
    <x v="3"/>
    <s v="இல்லத்தரசி/ Housewife"/>
    <s v="10,000க்கும் குறைவானது/Less than 10,000"/>
    <x v="0"/>
    <x v="0"/>
    <x v="0"/>
    <x v="0"/>
    <s v="திமுக / DMK"/>
    <x v="0"/>
    <x v="0"/>
    <x v="1"/>
    <x v="1"/>
    <x v="1"/>
    <x v="1"/>
    <x v="0"/>
    <x v="0"/>
    <x v="0"/>
    <s v="BC"/>
    <x v="7"/>
    <s v="PHONE NUMBER ONLY 9 NUMBERS"/>
    <s v="Correctly Done"/>
    <m/>
    <m/>
    <m/>
    <x v="1"/>
    <x v="0"/>
    <x v="6"/>
    <n v="1.047034764826176"/>
    <n v="1.0308724832214764"/>
    <n v="1.28"/>
    <n v="0.73680082449963535"/>
    <n v="1.2358620689655173"/>
    <n v="0.94310505535953326"/>
    <n v="0.91058419138161839"/>
    <n v="78.545677299999994"/>
  </r>
  <r>
    <s v="Dummy"/>
    <s v="2025-08-07 11:41:26.729626"/>
    <x v="5"/>
    <s v="(10.6000267, 78.5456773)"/>
    <s v="JG2W+559,,Viralimalai,621316,Tamil Nadu,India."/>
    <s v="https://firebasestorage.googleapis.com/v0/b/mindbrink-survey-production.appspot.com/o/audioFiles%2FAtznECuQc6klLPsRR6u2%2Fi7rHaGVsQtUuH9WIbNPBcYow6HH3%2F2025-08-07%2011%3A41%3A21.134893.m4a?alt=media&amp;token=c4cc9189-9fa5-4ba3-add9-59410894be61"/>
    <n v="374"/>
    <s v="false"/>
    <x v="5"/>
    <s v="+917395821468"/>
    <x v="0"/>
    <s v="VIRALIMALAI"/>
    <x v="4"/>
    <s v="Nallu"/>
    <x v="1"/>
    <n v="9626534352"/>
    <x v="2"/>
    <s v="கூலி தொழில்/ Daily Wage"/>
    <s v="10,000 - 25,000"/>
    <x v="1"/>
    <x v="0"/>
    <x v="1"/>
    <x v="1"/>
    <s v="அதிமுக / AIADMK"/>
    <x v="2"/>
    <x v="1"/>
    <x v="1"/>
    <x v="2"/>
    <x v="2"/>
    <x v="2"/>
    <x v="2"/>
    <x v="0"/>
    <x v="1"/>
    <s v="SC"/>
    <x v="3"/>
    <n v="0"/>
    <s v="Correctly Done"/>
    <m/>
    <m/>
    <m/>
    <x v="1"/>
    <x v="0"/>
    <x v="3"/>
    <n v="1.047034764826176"/>
    <n v="0.8797250859106529"/>
    <n v="0.98461538461538467"/>
    <n v="1.3119425242027003"/>
    <n v="1.28"/>
    <n v="1.2917587930611203"/>
    <n v="1.6792864309794564"/>
    <n v="78.545677299999994"/>
  </r>
  <r>
    <s v="Dummy"/>
    <s v="2025-08-07 11:42:30.915733"/>
    <x v="5"/>
    <s v="(10.5994267, 78.544995)"/>
    <s v="HGXW+P3V,,Viralimalai,621316,Tamil Nadu,India."/>
    <s v="https://firebasestorage.googleapis.com/v0/b/mindbrink-survey-production.appspot.com/o/audioFiles%2FAtznECuQc6klLPsRR6u2%2Fio3eMuqyU5eWdOSV7NnjRG3eOnc2%2F2025-08-07%2011%3A42%3A25.886579.m4a?alt=media&amp;token=d024dd89-39a7-4f48-aaf6-b2950e04ea1b"/>
    <n v="263"/>
    <s v="false"/>
    <x v="4"/>
    <s v="+919790903597"/>
    <x v="0"/>
    <s v="VIRALIMALAI"/>
    <x v="4"/>
    <s v="nanithini"/>
    <x v="1"/>
    <n v="7448754639"/>
    <x v="1"/>
    <s v="இல்லத்தரசி/ Housewife"/>
    <s v="10,000 - 25,000"/>
    <x v="0"/>
    <x v="1"/>
    <x v="3"/>
    <x v="2"/>
    <s v="அதிமுக / AIADMK"/>
    <x v="3"/>
    <x v="3"/>
    <x v="1"/>
    <x v="1"/>
    <x v="2"/>
    <x v="2"/>
    <x v="0"/>
    <x v="0"/>
    <x v="7"/>
    <s v="General"/>
    <x v="7"/>
    <s v="she said muttaraiyar as her caste"/>
    <s v="Correctly Done"/>
    <m/>
    <m/>
    <m/>
    <x v="1"/>
    <x v="0"/>
    <x v="6"/>
    <n v="1.047034764826176"/>
    <n v="0.97523809523809524"/>
    <n v="0.89824561403508774"/>
    <n v="1"/>
    <n v="1.2358620689655173"/>
    <n v="0.89824561403508774"/>
    <n v="1.2358620689655173"/>
    <n v="78.544995"/>
  </r>
  <r>
    <s v="Dummy"/>
    <s v="2025-08-07 11:48:04.538486"/>
    <x v="5"/>
    <s v="(10.6092957, 78.5493328)"/>
    <s v="JG5X+PPX,,Viralimalai,621316,Tamil Nadu,India."/>
    <s v="https://firebasestorage.googleapis.com/v0/b/mindbrink-survey-production.appspot.com/o/audioFiles%2FAtznECuQc6klLPsRR6u2%2FnV4IA56gMWWp4NfG0H1PGfyqfM92%2F2025-08-07%2011%3A47%3A57.710900.m4a?alt=media&amp;token=723a5002-ee07-4e0e-b9c5-57cb78f8984e"/>
    <n v="382"/>
    <s v="false"/>
    <x v="0"/>
    <s v="+918940041476"/>
    <x v="0"/>
    <s v="VIRALIMALAI"/>
    <x v="4"/>
    <s v="Amuldass"/>
    <x v="0"/>
    <n v="9865352473"/>
    <x v="2"/>
    <s v="சொந்த தொழில் / சுயதொழில் செய்பவர்/ Self Employed/Business"/>
    <s v="10,000க்கும் குறைவானது/Less than 10,000"/>
    <x v="0"/>
    <x v="0"/>
    <x v="0"/>
    <x v="0"/>
    <s v="அதிமுக / AIADMK"/>
    <x v="0"/>
    <x v="3"/>
    <x v="1"/>
    <x v="1"/>
    <x v="1"/>
    <x v="1"/>
    <x v="0"/>
    <x v="0"/>
    <x v="6"/>
    <s v="Christian"/>
    <x v="4"/>
    <n v="0"/>
    <s v="Correctly Done"/>
    <m/>
    <m/>
    <m/>
    <x v="1"/>
    <x v="0"/>
    <x v="4"/>
    <n v="0.95700934579439256"/>
    <n v="0.8797250859106529"/>
    <n v="0.79503105590062106"/>
    <n v="0.73680082449963535"/>
    <n v="0.93090909090909091"/>
    <n v="0.58577953749039324"/>
    <n v="0.68589458571602413"/>
    <n v="78.549332800000002"/>
  </r>
  <r>
    <s v="Dummy"/>
    <s v="2025-08-07 11:55:02.998351"/>
    <x v="5"/>
    <s v="(10.6000534, 78.5438594)"/>
    <s v="JG2V+2CV,,Viralimalai,621316,Tamil Nadu,India."/>
    <s v="https://firebasestorage.googleapis.com/v0/b/mindbrink-survey-production.appspot.com/o/audioFiles%2FAtznECuQc6klLPsRR6u2%2Fio3eMuqyU5eWdOSV7NnjRG3eOnc2%2F2025-08-07%2011%3A54%3A55.208671.m4a?alt=media&amp;token=dcbeb90f-67b8-42ab-a604-4e5a9ac61fb0"/>
    <n v="265"/>
    <s v="false"/>
    <x v="4"/>
    <s v="+919790903597"/>
    <x v="0"/>
    <s v="VIRALIMALAI"/>
    <x v="4"/>
    <s v="vimala"/>
    <x v="1"/>
    <n v="7708411646"/>
    <x v="0"/>
    <s v="இல்லத்தரசி/ Housewife"/>
    <s v="10,000 - 25,000"/>
    <x v="0"/>
    <x v="2"/>
    <x v="1"/>
    <x v="2"/>
    <s v="அதிமுக / AIADMK"/>
    <x v="3"/>
    <x v="1"/>
    <x v="0"/>
    <x v="0"/>
    <x v="1"/>
    <x v="0"/>
    <x v="0"/>
    <x v="0"/>
    <x v="2"/>
    <s v="SC"/>
    <x v="3"/>
    <n v="0"/>
    <s v="Correctly Done"/>
    <m/>
    <m/>
    <m/>
    <x v="1"/>
    <x v="0"/>
    <x v="3"/>
    <n v="1.047034764826176"/>
    <n v="1.0951871657754011"/>
    <n v="1.107027027027027"/>
    <n v="1.3119425242027003"/>
    <n v="1.28"/>
    <n v="1.4523558321984489"/>
    <n v="1.6792864309794564"/>
    <n v="78.543859400000002"/>
  </r>
  <r>
    <s v="Dummy"/>
    <s v="2025-08-07 12:00:45.985624"/>
    <x v="5"/>
    <s v="(10.5996546, 78.5449674)"/>
    <s v="39,,Manapparai,621306,Tamil Nadu,India."/>
    <s v="https://firebasestorage.googleapis.com/v0/b/mindbrink-survey-production.appspot.com/o/audioFiles%2FAtznECuQc6klLPsRR6u2%2Fio3eMuqyU5eWdOSV7NnjRG3eOnc2%2F2025-08-07%2012%3A00%3A37.552158.m4a?alt=media&amp;token=5cd73000-4674-44b4-9a8b-59755b992291"/>
    <n v="278"/>
    <s v="false"/>
    <x v="4"/>
    <s v="+919790903597"/>
    <x v="0"/>
    <s v="VIRALIMALAI"/>
    <x v="4"/>
    <s v="suba"/>
    <x v="1"/>
    <n v="9786811407"/>
    <x v="0"/>
    <s v="இல்லத்தரசி/ Housewife"/>
    <s v="10,000 - 25,000"/>
    <x v="2"/>
    <x v="1"/>
    <x v="1"/>
    <x v="2"/>
    <s v="அதிமுக / AIADMK"/>
    <x v="3"/>
    <x v="3"/>
    <x v="1"/>
    <x v="2"/>
    <x v="1"/>
    <x v="0"/>
    <x v="1"/>
    <x v="2"/>
    <x v="0"/>
    <s v="SC"/>
    <x v="3"/>
    <n v="0"/>
    <s v="Correctly Done"/>
    <m/>
    <m/>
    <m/>
    <x v="1"/>
    <x v="0"/>
    <x v="3"/>
    <n v="1.047034764826176"/>
    <n v="1.0951871657754011"/>
    <n v="1.107027027027027"/>
    <n v="1.3119425242027003"/>
    <n v="1.28"/>
    <n v="1.4523558321984489"/>
    <n v="1.6792864309794564"/>
    <n v="78.544967400000004"/>
  </r>
  <r>
    <s v="Dummy"/>
    <s v="2025-08-07 12:02:54.202116"/>
    <x v="5"/>
    <s v="(10.581935, 78.523825)"/>
    <s v="Unnamed Road,,Kodumbalur,621316,Tamil Nadu,India."/>
    <s v="https://firebasestorage.googleapis.com/v0/b/mindbrink-survey-production.appspot.com/o/audioFiles%2FAtznECuQc6klLPsRR6u2%2FvgezSzrsuLVlWSdHweefXnEvA793%2F2025-08-07%2012%3A02%3A47.607862.m4a?alt=media&amp;token=56ec287c-7601-4cb5-985d-120f844c4402"/>
    <n v="434"/>
    <s v="false"/>
    <x v="6"/>
    <s v="+919976239565"/>
    <x v="0"/>
    <s v="VIRALIMALAI"/>
    <x v="4"/>
    <s v="k.thilagam"/>
    <x v="1"/>
    <n v="9952746388"/>
    <x v="3"/>
    <s v="இல்லத்தரசி/ Housewife"/>
    <s v="10,000க்கும் குறைவானது/Less than 10,000"/>
    <x v="2"/>
    <x v="2"/>
    <x v="0"/>
    <x v="0"/>
    <s v="திமுக / DMK"/>
    <x v="0"/>
    <x v="0"/>
    <x v="1"/>
    <x v="1"/>
    <x v="2"/>
    <x v="1"/>
    <x v="0"/>
    <x v="7"/>
    <x v="0"/>
    <s v="BC"/>
    <x v="14"/>
    <n v="0"/>
    <s v="Correctly Done"/>
    <m/>
    <m/>
    <m/>
    <x v="1"/>
    <x v="0"/>
    <x v="8"/>
    <n v="1.047034764826176"/>
    <n v="1.0308724832214764"/>
    <n v="1.28"/>
    <n v="0.73680082449963535"/>
    <n v="1.0666666666666667"/>
    <n v="0.94310505535953326"/>
    <n v="0.78592087946627776"/>
    <n v="78.523825000000002"/>
  </r>
  <r>
    <s v="Dummy"/>
    <s v="2025-08-07 12:04:10.074764"/>
    <x v="5"/>
    <s v="(10.6078485, 78.5485952)"/>
    <s v="JG5X+4FQ,,Viralimalai,621316,Tamil Nadu,India."/>
    <s v="https://firebasestorage.googleapis.com/v0/b/mindbrink-survey-production.appspot.com/o/audioFiles%2FAtznECuQc6klLPsRR6u2%2FnV4IA56gMWWp4NfG0H1PGfyqfM92%2F2025-08-07%2012%3A03%3A52.027855.m4a?alt=media&amp;token=e17ea074-5cfe-47ea-9266-296f4447deda"/>
    <n v="738"/>
    <s v="false"/>
    <x v="0"/>
    <s v="+918940041476"/>
    <x v="0"/>
    <s v="VIRALIMALAI"/>
    <x v="4"/>
    <s v="Manimaran"/>
    <x v="0"/>
    <n v="8220338365"/>
    <x v="1"/>
    <s v="கூலி தொழில்/ Daily Wage"/>
    <s v="10,000க்கும் குறைவானது/Less than 10,000"/>
    <x v="1"/>
    <x v="2"/>
    <x v="3"/>
    <x v="0"/>
    <s v="திமுக / DMK"/>
    <x v="0"/>
    <x v="0"/>
    <x v="1"/>
    <x v="1"/>
    <x v="1"/>
    <x v="1"/>
    <x v="0"/>
    <x v="7"/>
    <x v="7"/>
    <s v="SC"/>
    <x v="5"/>
    <n v="0"/>
    <s v="Correctly Done"/>
    <m/>
    <m/>
    <m/>
    <x v="1"/>
    <x v="0"/>
    <x v="5"/>
    <n v="0.95700934579439256"/>
    <n v="0.97523809523809524"/>
    <n v="1.0666666666666667"/>
    <n v="1"/>
    <n v="0.99902439024390244"/>
    <n v="1.0666666666666667"/>
    <n v="0.99902439024390244"/>
    <n v="78.548595199999994"/>
  </r>
  <r>
    <s v="Dummy"/>
    <s v="2025-08-07 12:07:32.973968"/>
    <x v="5"/>
    <s v="(10.5996546, 78.5449674)"/>
    <s v="39,,Manapparai,621306,Tamil Nadu,India."/>
    <s v="https://firebasestorage.googleapis.com/v0/b/mindbrink-survey-production.appspot.com/o/audioFiles%2FAtznECuQc6klLPsRR6u2%2Fio3eMuqyU5eWdOSV7NnjRG3eOnc2%2F2025-08-07%2012%3A07%3A24.865333.m4a?alt=media&amp;token=4985aebd-1e0e-493b-aed2-7d74a0f5bf83"/>
    <n v="324"/>
    <s v="false"/>
    <x v="4"/>
    <s v="+919790903597"/>
    <x v="0"/>
    <s v="VIRALIMALAI"/>
    <x v="4"/>
    <s v="annave"/>
    <x v="1"/>
    <n v="9626980092"/>
    <x v="3"/>
    <s v="இல்லத்தரசி/ Housewife"/>
    <s v="10,000 - 25,000"/>
    <x v="1"/>
    <x v="1"/>
    <x v="1"/>
    <x v="5"/>
    <s v="பிற கட்சிகள் / Others"/>
    <x v="2"/>
    <x v="1"/>
    <x v="0"/>
    <x v="0"/>
    <x v="0"/>
    <x v="1"/>
    <x v="1"/>
    <x v="0"/>
    <x v="4"/>
    <s v="BC"/>
    <x v="14"/>
    <n v="0"/>
    <s v="Correctly Done"/>
    <m/>
    <m/>
    <m/>
    <x v="1"/>
    <x v="0"/>
    <x v="8"/>
    <n v="1.047034764826176"/>
    <n v="1.0308724832214764"/>
    <n v="1.28"/>
    <n v="1.3119425242027003"/>
    <n v="1.0666666666666667"/>
    <n v="1.6792864309794564"/>
    <n v="1.399405359149547"/>
    <n v="78.544967400000004"/>
  </r>
  <r>
    <s v="Dummy"/>
    <s v="2025-08-07 12:15:03.506209"/>
    <x v="5"/>
    <s v="(10.6002626, 78.5431994)"/>
    <s v="JG2V+2CV,,Viralimalai,621316,Tamil Nadu,India."/>
    <s v="https://firebasestorage.googleapis.com/v0/b/mindbrink-survey-production.appspot.com/o/audioFiles%2FAtznECuQc6klLPsRR6u2%2Fio3eMuqyU5eWdOSV7NnjRG3eOnc2%2F2025-08-07%2012%3A14%3A56.055824.m4a?alt=media&amp;token=9d8f3a1f-9930-4acc-83f8-6f061b1d1e03"/>
    <n v="320"/>
    <s v="false"/>
    <x v="4"/>
    <s v="+919790903597"/>
    <x v="0"/>
    <s v="VIRALIMALAI"/>
    <x v="4"/>
    <s v="selvi"/>
    <x v="1"/>
    <n v="9600659741"/>
    <x v="2"/>
    <s v="சொந்த தொழில் / சுயதொழில் செய்பவர்/ Self Employed/Business"/>
    <s v="10,000 - 25,000"/>
    <x v="0"/>
    <x v="0"/>
    <x v="1"/>
    <x v="5"/>
    <s v="அதிமுக / AIADMK"/>
    <x v="2"/>
    <x v="3"/>
    <x v="1"/>
    <x v="1"/>
    <x v="2"/>
    <x v="2"/>
    <x v="2"/>
    <x v="0"/>
    <x v="0"/>
    <s v="BC"/>
    <x v="14"/>
    <n v="0"/>
    <s v="Correctly Done"/>
    <m/>
    <m/>
    <m/>
    <x v="1"/>
    <x v="0"/>
    <x v="8"/>
    <n v="1.047034764826176"/>
    <n v="0.8797250859106529"/>
    <n v="0.98461538461538467"/>
    <n v="1.3119425242027003"/>
    <n v="1.0666666666666667"/>
    <n v="1.2917587930611203"/>
    <n v="1.399405359149547"/>
    <n v="78.543199400000006"/>
  </r>
  <r>
    <s v="Dummy"/>
    <s v="2025-08-07 12:19:49.399316"/>
    <x v="5"/>
    <s v="(10.5960667, 78.5404667)"/>
    <s v="HGWR+7J7,,Viralimalai,621316,Tamil Nadu,India."/>
    <s v="https://firebasestorage.googleapis.com/v0/b/mindbrink-survey-production.appspot.com/o/audioFiles%2FAtznECuQc6klLPsRR6u2%2FvgezSzrsuLVlWSdHweefXnEvA793%2F2025-08-07%2012%3A19%3A43.444158.m4a?alt=media&amp;token=c86e39ba-3704-4e74-84c2-a596bad4528b"/>
    <n v="310"/>
    <s v="false"/>
    <x v="6"/>
    <s v="+919976239565"/>
    <x v="0"/>
    <s v="VIRALIMALAI"/>
    <x v="4"/>
    <s v="k.jayapiragash"/>
    <x v="0"/>
    <n v="9789774842"/>
    <x v="0"/>
    <s v="சொந்த தொழில் / சுயதொழில் செய்பவர்/ Self Employed/Business"/>
    <s v="10,000 - 25,000"/>
    <x v="2"/>
    <x v="1"/>
    <x v="0"/>
    <x v="2"/>
    <s v="தமிழக வெற்றி கழகம் / TVK"/>
    <x v="3"/>
    <x v="0"/>
    <x v="1"/>
    <x v="1"/>
    <x v="2"/>
    <x v="2"/>
    <x v="0"/>
    <x v="0"/>
    <x v="0"/>
    <s v="BC"/>
    <x v="14"/>
    <n v="0"/>
    <s v="Correctly Done"/>
    <m/>
    <m/>
    <m/>
    <x v="1"/>
    <x v="0"/>
    <x v="8"/>
    <n v="0.95700934579439256"/>
    <n v="1.0951871657754011"/>
    <n v="1.0835978835978837"/>
    <n v="0.73680082449963535"/>
    <n v="1.0666666666666667"/>
    <n v="0.79839581406098059"/>
    <n v="0.78592087946627776"/>
    <n v="78.540466699999996"/>
  </r>
  <r>
    <s v="Dummy"/>
    <s v="2025-08-07 12:20:16.566259"/>
    <x v="5"/>
    <s v="(10.5998517, 78.5432567)"/>
    <s v="JG2V+2CV,,Viralimalai,621316,Tamil Nadu,India."/>
    <s v="https://firebasestorage.googleapis.com/v0/b/mindbrink-survey-production.appspot.com/o/audioFiles%2FAtznECuQc6klLPsRR6u2%2Fio3eMuqyU5eWdOSV7NnjRG3eOnc2%2F2025-08-07%2012%3A20%3A04.381178.m4a?alt=media&amp;token=ea397906-0492-4c6b-a782-fb46c2489a6d"/>
    <n v="214"/>
    <s v="false"/>
    <x v="4"/>
    <s v="+919790903597"/>
    <x v="0"/>
    <s v="VIRALIMALAI"/>
    <x v="4"/>
    <s v="danielraj"/>
    <x v="0"/>
    <n v="6380902867"/>
    <x v="1"/>
    <s v="கூலி தொழில்/ Daily Wage"/>
    <s v="10,000 - 25,000"/>
    <x v="1"/>
    <x v="1"/>
    <x v="4"/>
    <x v="2"/>
    <s v="தமிழக வெற்றி கழகம் / TVK"/>
    <x v="3"/>
    <x v="0"/>
    <x v="1"/>
    <x v="1"/>
    <x v="2"/>
    <x v="2"/>
    <x v="2"/>
    <x v="0"/>
    <x v="7"/>
    <s v="Christian"/>
    <x v="4"/>
    <s v="she didnt mention the caste"/>
    <s v="Not Doing It Properly"/>
    <m/>
    <m/>
    <m/>
    <x v="1"/>
    <x v="0"/>
    <x v="4"/>
    <n v="0.95700934579439256"/>
    <n v="0.97523809523809524"/>
    <n v="1.0666666666666667"/>
    <n v="1.4247885123333461"/>
    <n v="0.93090909090909091"/>
    <n v="1.5197744131555693"/>
    <n v="1.3263485787539513"/>
    <n v="78.543256700000001"/>
  </r>
  <r>
    <s v="Dummy"/>
    <s v="2025-08-07 12:25:37.326480"/>
    <x v="5"/>
    <s v="(10.601385, 78.5449674)"/>
    <s v="South,,Viralimalai,621316,Tamil Nadu,India."/>
    <s v="https://firebasestorage.googleapis.com/v0/b/mindbrink-survey-production.appspot.com/o/audioFiles%2FAtznECuQc6klLPsRR6u2%2Fi7rHaGVsQtUuH9WIbNPBcYow6HH3%2F2025-08-07%2012%3A25%3A33.032138.m4a?alt=media&amp;token=b7ad47e9-8f4a-49b7-8a58-beddf03a2b8c"/>
    <n v="388"/>
    <s v="false"/>
    <x v="5"/>
    <s v="+917395821468"/>
    <x v="0"/>
    <s v="VIRALIMALAI"/>
    <x v="4"/>
    <s v="Chithira"/>
    <x v="1"/>
    <n v="7332456470"/>
    <x v="0"/>
    <s v="இல்லத்தரசி/ Housewife"/>
    <s v="10,000க்கும் குறைவானது/Less than 10,000"/>
    <x v="2"/>
    <x v="1"/>
    <x v="1"/>
    <x v="5"/>
    <s v="அதிமுக / AIADMK"/>
    <x v="2"/>
    <x v="3"/>
    <x v="0"/>
    <x v="0"/>
    <x v="0"/>
    <x v="2"/>
    <x v="0"/>
    <x v="0"/>
    <x v="0"/>
    <s v="BC"/>
    <x v="1"/>
    <s v="caste didnt mention here (agamudaiyaar)"/>
    <s v="Correctly Done"/>
    <m/>
    <m/>
    <m/>
    <x v="1"/>
    <x v="0"/>
    <x v="1"/>
    <n v="1.047034764826176"/>
    <n v="1.0951871657754011"/>
    <n v="1.107027027027027"/>
    <n v="1.3119425242027003"/>
    <n v="1.3479183673469388"/>
    <n v="1.4523558321984489"/>
    <n v="1.7683914252763255"/>
    <n v="78.544967400000004"/>
  </r>
  <r>
    <s v="Dummy"/>
    <s v="2025-08-07 12:26:00.558575"/>
    <x v="5"/>
    <s v="(10.6000367, 78.54282)"/>
    <s v="JG2V+2CV,,Viralimalai,621316,Tamil Nadu,India."/>
    <s v="https://firebasestorage.googleapis.com/v0/b/mindbrink-survey-production.appspot.com/o/audioFiles%2FAtznECuQc6klLPsRR6u2%2Fio3eMuqyU5eWdOSV7NnjRG3eOnc2%2F2025-08-07%2012%3A25%3A49.539475.m4a?alt=media&amp;token=cabcd65c-db4a-4bc9-853f-3ba4af6a445f"/>
    <n v="239"/>
    <s v="false"/>
    <x v="4"/>
    <s v="+919790903597"/>
    <x v="0"/>
    <s v="VIRALIMALAI"/>
    <x v="4"/>
    <s v="anthiniyaammal"/>
    <x v="1"/>
    <n v="6380348279"/>
    <x v="0"/>
    <s v="இல்லத்தரசி/ Housewife"/>
    <s v="10,000 - 25,000"/>
    <x v="2"/>
    <x v="2"/>
    <x v="1"/>
    <x v="2"/>
    <s v="பா.ஜ.க / BJP"/>
    <x v="6"/>
    <x v="0"/>
    <x v="0"/>
    <x v="0"/>
    <x v="1"/>
    <x v="0"/>
    <x v="0"/>
    <x v="2"/>
    <x v="0"/>
    <s v="Christian"/>
    <x v="4"/>
    <s v="they said chirstian only didnt tell their caste"/>
    <s v="Correctly Done"/>
    <m/>
    <m/>
    <m/>
    <x v="1"/>
    <x v="0"/>
    <x v="4"/>
    <n v="1.047034764826176"/>
    <n v="1.0951871657754011"/>
    <n v="1.107027027027027"/>
    <n v="1.3119425242027003"/>
    <n v="0.93090909090909091"/>
    <n v="1.4523558321984489"/>
    <n v="1.2212992225305137"/>
    <n v="78.542820000000006"/>
  </r>
  <r>
    <s v="Dummy"/>
    <s v="2025-08-07 12:30:45.870716"/>
    <x v="5"/>
    <s v="(10.5951246, 78.5346731)"/>
    <s v="Viralur Road,,Viralur,621316,Tamil Nadu,India."/>
    <s v="https://firebasestorage.googleapis.com/v0/b/mindbrink-survey-production.appspot.com/o/audioFiles%2FAtznECuQc6klLPsRR6u2%2FvgezSzrsuLVlWSdHweefXnEvA793%2F2025-08-07%2012%3A30%3A40.089740.m4a?alt=media&amp;token=c562adfa-f5fa-40a2-9230-0c6cb7fbf1cc"/>
    <n v="421"/>
    <s v="false"/>
    <x v="6"/>
    <s v="+919976239565"/>
    <x v="0"/>
    <s v="VIRALIMALAI"/>
    <x v="4"/>
    <s v="t.baskar"/>
    <x v="0"/>
    <n v="8637642373"/>
    <x v="1"/>
    <s v="கூலி தொழில்/ Daily Wage"/>
    <s v="10,000 - 25,000"/>
    <x v="0"/>
    <x v="0"/>
    <x v="0"/>
    <x v="0"/>
    <s v="அதிமுக / AIADMK"/>
    <x v="0"/>
    <x v="1"/>
    <x v="0"/>
    <x v="0"/>
    <x v="2"/>
    <x v="0"/>
    <x v="2"/>
    <x v="7"/>
    <x v="0"/>
    <s v="General"/>
    <x v="0"/>
    <n v="0"/>
    <s v="Correctly Done"/>
    <m/>
    <m/>
    <m/>
    <x v="1"/>
    <x v="0"/>
    <x v="0"/>
    <n v="0.95700934579439256"/>
    <n v="0.97523809523809524"/>
    <n v="1.0666666666666667"/>
    <n v="0.73680082449963535"/>
    <n v="1.0593103448275862"/>
    <n v="0.78592087946627776"/>
    <n v="0.78050073546995857"/>
    <n v="78.534673100000006"/>
  </r>
  <r>
    <s v="Dummy"/>
    <s v="2025-08-07 12:33:31.433547"/>
    <x v="5"/>
    <s v="(10.6001785, 78.542895)"/>
    <s v="JG2V+2CV,,Viralimalai,621316,Tamil Nadu,India."/>
    <s v="https://firebasestorage.googleapis.com/v0/b/mindbrink-survey-production.appspot.com/o/audioFiles%2FAtznECuQc6klLPsRR6u2%2Fio3eMuqyU5eWdOSV7NnjRG3eOnc2%2F2025-08-07%2012%3A33%3A22.005021.m4a?alt=media&amp;token=912477fd-456a-449d-bf2d-e0eb3dcac3f3"/>
    <n v="294"/>
    <s v="false"/>
    <x v="4"/>
    <s v="+919790903597"/>
    <x v="0"/>
    <s v="VIRALIMALAI"/>
    <x v="4"/>
    <s v="pothumbonny"/>
    <x v="0"/>
    <n v="9345166165"/>
    <x v="0"/>
    <s v="பணியாளர்/ Employee"/>
    <s v="10,000 - 25,000"/>
    <x v="0"/>
    <x v="1"/>
    <x v="0"/>
    <x v="1"/>
    <s v="திமுக / DMK"/>
    <x v="0"/>
    <x v="0"/>
    <x v="0"/>
    <x v="0"/>
    <x v="0"/>
    <x v="2"/>
    <x v="2"/>
    <x v="2"/>
    <x v="0"/>
    <s v="SC"/>
    <x v="3"/>
    <n v="0"/>
    <s v="Correctly Done"/>
    <m/>
    <m/>
    <m/>
    <x v="1"/>
    <x v="0"/>
    <x v="3"/>
    <n v="0.95700934579439256"/>
    <n v="1.0951871657754011"/>
    <n v="1.0835978835978837"/>
    <n v="0.73680082449963535"/>
    <n v="1.28"/>
    <n v="0.79839581406098059"/>
    <n v="0.94310505535953326"/>
    <n v="78.542895000000001"/>
  </r>
  <r>
    <s v="Dummy"/>
    <s v="2025-08-07 12:34:06.737044"/>
    <x v="5"/>
    <s v="(10.600117, 78.5427257)"/>
    <s v="JG2V+2CV,,Viralimalai,621316,Tamil Nadu,India."/>
    <s v="https://firebasestorage.googleapis.com/v0/b/mindbrink-survey-production.appspot.com/o/audioFiles%2FAtznECuQc6klLPsRR6u2%2Fi7rHaGVsQtUuH9WIbNPBcYow6HH3%2F2025-08-07%2012%3A34%3A02.309921.m4a?alt=media&amp;token=fd8d3e3b-b37d-49cc-bc14-910cfcf3a8ce"/>
    <n v="378"/>
    <s v="false"/>
    <x v="5"/>
    <s v="+917395821468"/>
    <x v="0"/>
    <s v="VIRALIMALAI"/>
    <x v="4"/>
    <s v="Vasanthi"/>
    <x v="1"/>
    <n v="9942232873"/>
    <x v="2"/>
    <s v="இல்லத்தரசி/ Housewife"/>
    <s v="10,000 - 25,000"/>
    <x v="0"/>
    <x v="0"/>
    <x v="0"/>
    <x v="0"/>
    <s v="அதிமுக / AIADMK"/>
    <x v="0"/>
    <x v="1"/>
    <x v="1"/>
    <x v="2"/>
    <x v="0"/>
    <x v="1"/>
    <x v="0"/>
    <x v="2"/>
    <x v="2"/>
    <s v="BC"/>
    <x v="7"/>
    <n v="0"/>
    <s v="Correctly Done"/>
    <m/>
    <m/>
    <m/>
    <x v="1"/>
    <x v="0"/>
    <x v="6"/>
    <n v="1.047034764826176"/>
    <n v="0.8797250859106529"/>
    <n v="0.98461538461538467"/>
    <n v="0.73680082449963535"/>
    <n v="1.2358620689655173"/>
    <n v="0.72546542719964102"/>
    <n v="0.91058419138161839"/>
    <n v="78.542725700000005"/>
  </r>
  <r>
    <s v="Dummy"/>
    <s v="2025-08-07 12:38:50.383357"/>
    <x v="5"/>
    <s v="(10.6000807, 78.5427394)"/>
    <s v="JG2V+2CV,,Viralimalai,621316,Tamil Nadu,India."/>
    <s v="https://firebasestorage.googleapis.com/v0/b/mindbrink-survey-production.appspot.com/o/audioFiles%2FAtznECuQc6klLPsRR6u2%2Fi7rHaGVsQtUuH9WIbNPBcYow6HH3%2F2025-08-07%2012%3A38%3A45.966442.m4a?alt=media&amp;token=c20f8007-5293-4267-a37d-359e44371ee5"/>
    <n v="272"/>
    <s v="false"/>
    <x v="5"/>
    <s v="+917395821468"/>
    <x v="0"/>
    <s v="VIRALIMALAI"/>
    <x v="4"/>
    <s v="shanthiq"/>
    <x v="1"/>
    <n v="9578245893"/>
    <x v="2"/>
    <s v="இல்லத்தரசி/ Housewife"/>
    <s v="10,000க்கும் குறைவானது/Less than 10,000"/>
    <x v="1"/>
    <x v="1"/>
    <x v="1"/>
    <x v="1"/>
    <s v="அதிமுக / AIADMK"/>
    <x v="2"/>
    <x v="1"/>
    <x v="0"/>
    <x v="0"/>
    <x v="1"/>
    <x v="2"/>
    <x v="0"/>
    <x v="2"/>
    <x v="0"/>
    <s v="OBC"/>
    <x v="7"/>
    <s v="spelling mistake on her name"/>
    <s v="Correctly Done"/>
    <m/>
    <m/>
    <m/>
    <x v="1"/>
    <x v="0"/>
    <x v="6"/>
    <n v="1.047034764826176"/>
    <n v="0.8797250859106529"/>
    <n v="0.98461538461538467"/>
    <n v="1.3119425242027003"/>
    <n v="1.2358620689655173"/>
    <n v="1.2917587930611203"/>
    <n v="1.6213800023249925"/>
    <n v="78.542739400000002"/>
  </r>
  <r>
    <s v="Dummy"/>
    <s v="2025-08-07 12:39:07.380374"/>
    <x v="5"/>
    <s v="(10.595698, 78.5416875)"/>
    <s v="HGWR+7J7,,Viralimalai,621316,Tamil Nadu,India."/>
    <s v="https://firebasestorage.googleapis.com/v0/b/mindbrink-survey-production.appspot.com/o/audioFiles%2FAtznECuQc6klLPsRR6u2%2FvgezSzrsuLVlWSdHweefXnEvA793%2F2025-08-07%2012%3A39%3A01.694224.m4a?alt=media&amp;token=ebe98d87-3239-4488-bade-a6d7ea71dab8"/>
    <n v="445"/>
    <s v="false"/>
    <x v="6"/>
    <s v="+919976239565"/>
    <x v="0"/>
    <s v="VIRALIMALAI"/>
    <x v="4"/>
    <s v="k.rampiragash"/>
    <x v="0"/>
    <n v="9790707425"/>
    <x v="0"/>
    <s v="கூலி தொழில்/ Daily Wage"/>
    <s v="10,000 - 25,000"/>
    <x v="0"/>
    <x v="2"/>
    <x v="3"/>
    <x v="0"/>
    <s v="அதிமுக / AIADMK"/>
    <x v="0"/>
    <x v="1"/>
    <x v="1"/>
    <x v="1"/>
    <x v="1"/>
    <x v="2"/>
    <x v="0"/>
    <x v="0"/>
    <x v="5"/>
    <s v="BC"/>
    <x v="14"/>
    <n v="0"/>
    <s v="Correctly Done"/>
    <m/>
    <m/>
    <m/>
    <x v="1"/>
    <x v="0"/>
    <x v="8"/>
    <n v="0.95700934579439256"/>
    <n v="1.0951871657754011"/>
    <n v="1.0835978835978837"/>
    <n v="1"/>
    <n v="1.0666666666666667"/>
    <n v="1.0835978835978837"/>
    <n v="1.0666666666666667"/>
    <n v="78.541687499999995"/>
  </r>
  <r>
    <s v="Dummy"/>
    <s v="2025-08-07 12:48:36.202314"/>
    <x v="5"/>
    <s v="(10.600177, 78.5431062)"/>
    <s v="JG2V+2CV,,Viralimalai,621316,Tamil Nadu,India."/>
    <s v="https://firebasestorage.googleapis.com/v0/b/mindbrink-survey-production.appspot.com/o/audioFiles%2FAtznECuQc6klLPsRR6u2%2Fi7rHaGVsQtUuH9WIbNPBcYow6HH3%2F2025-08-07%2012%3A48%3A31.605688.m4a?alt=media&amp;token=7afc0822-2448-4e27-ab20-7a520c2460fd"/>
    <n v="298"/>
    <s v="false"/>
    <x v="5"/>
    <s v="+917395821468"/>
    <x v="0"/>
    <s v="VIRALIMALAI"/>
    <x v="4"/>
    <s v="Vekens"/>
    <x v="0"/>
    <n v="8838383307"/>
    <x v="1"/>
    <s v="மற்றவை/ Others"/>
    <s v="10,000க்கும் குறைவானது/Less than 10,000"/>
    <x v="0"/>
    <x v="1"/>
    <x v="1"/>
    <x v="1"/>
    <s v="அதிமுக / AIADMK"/>
    <x v="2"/>
    <x v="1"/>
    <x v="0"/>
    <x v="0"/>
    <x v="1"/>
    <x v="2"/>
    <x v="0"/>
    <x v="0"/>
    <x v="2"/>
    <s v="BC"/>
    <x v="7"/>
    <n v="0"/>
    <s v="Correctly Done"/>
    <m/>
    <m/>
    <m/>
    <x v="1"/>
    <x v="0"/>
    <x v="6"/>
    <n v="0.95700934579439256"/>
    <n v="0.97523809523809524"/>
    <n v="1.0666666666666667"/>
    <n v="1.3119425242027003"/>
    <n v="1.2358620689655173"/>
    <n v="1.399405359149547"/>
    <n v="1.6213800023249925"/>
    <n v="78.543106199999997"/>
  </r>
  <r>
    <s v="Dummy"/>
    <s v="2025-08-07 12:58:04.559918"/>
    <x v="5"/>
    <s v="(10.601359, 78.5442575)"/>
    <s v="JG2V+CQV,,Viralimalai,621316,Tamil Nadu,India."/>
    <s v="https://firebasestorage.googleapis.com/v0/b/mindbrink-survey-production.appspot.com/o/audioFiles%2FAtznECuQc6klLPsRR6u2%2Fi7rHaGVsQtUuH9WIbNPBcYow6HH3%2F2025-08-07%2012%3A58%3A00.056876.m4a?alt=media&amp;token=b3c8a940-8796-4bb3-bb72-c5e74c2e1bf6"/>
    <n v="467"/>
    <s v="false"/>
    <x v="5"/>
    <s v="+917395821468"/>
    <x v="0"/>
    <s v="VIRALIMALAI"/>
    <x v="4"/>
    <s v="maryaselvam"/>
    <x v="1"/>
    <n v="9942963123"/>
    <x v="2"/>
    <s v="கூலி தொழில்/ Daily Wage"/>
    <s v="10,000க்கும் குறைவானது/Less than 10,000"/>
    <x v="2"/>
    <x v="0"/>
    <x v="2"/>
    <x v="0"/>
    <s v="அதிமுக / AIADMK"/>
    <x v="0"/>
    <x v="1"/>
    <x v="1"/>
    <x v="2"/>
    <x v="1"/>
    <x v="0"/>
    <x v="3"/>
    <x v="10"/>
    <x v="2"/>
    <s v="Christian"/>
    <x v="4"/>
    <s v="he said BC chirstian but didnt tell his caste"/>
    <s v="Correctly Done"/>
    <m/>
    <m/>
    <m/>
    <x v="1"/>
    <x v="0"/>
    <x v="4"/>
    <n v="1.047034764826176"/>
    <n v="0.8797250859106529"/>
    <n v="0.98461538461538467"/>
    <n v="1"/>
    <n v="0.93090909090909091"/>
    <n v="0.98461538461538467"/>
    <n v="0.93090909090909091"/>
    <n v="78.544257500000001"/>
  </r>
  <r>
    <s v="Dummy"/>
    <s v="2025-08-07 13:09:30.946131"/>
    <x v="5"/>
    <s v="(10.5965391, 78.5434526)"/>
    <s v="HGWV+M83,,Viralimalai,621316,Tamil Nadu,India."/>
    <s v="https://firebasestorage.googleapis.com/v0/b/mindbrink-survey-production.appspot.com/o/audioFiles%2FAtznECuQc6klLPsRR6u2%2FvgezSzrsuLVlWSdHweefXnEvA793%2F2025-08-07%2013%3A09%3A24.046592.m4a?alt=media&amp;token=8dbc2ca7-ad7c-4454-a3b7-34dc1f6995b6"/>
    <n v="368"/>
    <s v="false"/>
    <x v="6"/>
    <s v="+919976239565"/>
    <x v="0"/>
    <s v="VIRALIMALAI"/>
    <x v="4"/>
    <s v="Kalaivani"/>
    <x v="0"/>
    <n v="8508179745"/>
    <x v="0"/>
    <s v="சொந்த தொழில் / சுயதொழில் செய்பவர்/ Self Employed/Business"/>
    <s v="10,000 - 25,000"/>
    <x v="2"/>
    <x v="0"/>
    <x v="0"/>
    <x v="0"/>
    <s v="அதிமுக / AIADMK"/>
    <x v="0"/>
    <x v="2"/>
    <x v="0"/>
    <x v="0"/>
    <x v="0"/>
    <x v="1"/>
    <x v="0"/>
    <x v="7"/>
    <x v="4"/>
    <s v="SC"/>
    <x v="1"/>
    <n v="0"/>
    <s v="Correctly Done"/>
    <m/>
    <m/>
    <m/>
    <x v="1"/>
    <x v="0"/>
    <x v="1"/>
    <n v="0.95700934579439256"/>
    <n v="1.0951871657754011"/>
    <n v="1.0835978835978837"/>
    <n v="0.73680082449963535"/>
    <n v="1.3479183673469388"/>
    <n v="0.79839581406098059"/>
    <n v="0.99314736441942686"/>
    <n v="78.543452599999995"/>
  </r>
  <r>
    <s v="Dummy"/>
    <s v="2025-08-07 13:12:02.419192"/>
    <x v="5"/>
    <s v="(10.601359, 78.5442575)"/>
    <s v="JG2V+CQV,,Viralimalai,621316,Tamil Nadu,India."/>
    <s v="https://firebasestorage.googleapis.com/v0/b/mindbrink-survey-production.appspot.com/o/audioFiles%2FAtznECuQc6klLPsRR6u2%2Fi7rHaGVsQtUuH9WIbNPBcYow6HH3%2F2025-08-07%2013%3A11%3A54.406386.m4a?alt=media&amp;token=27d49467-f523-4694-866c-451d5fb004f6"/>
    <n v="247"/>
    <s v="false"/>
    <x v="5"/>
    <s v="+917395821468"/>
    <x v="0"/>
    <s v="VIRALIMALAI"/>
    <x v="4"/>
    <s v="Gokila"/>
    <x v="1"/>
    <n v="9940869485"/>
    <x v="1"/>
    <s v="இல்லத்தரசி/ Housewife"/>
    <s v="10,000 - 25,000"/>
    <x v="1"/>
    <x v="1"/>
    <x v="1"/>
    <x v="1"/>
    <s v="அதிமுக / AIADMK"/>
    <x v="2"/>
    <x v="1"/>
    <x v="1"/>
    <x v="1"/>
    <x v="2"/>
    <x v="2"/>
    <x v="2"/>
    <x v="2"/>
    <x v="4"/>
    <s v="BC"/>
    <x v="7"/>
    <n v="0"/>
    <s v="Correctly Done"/>
    <m/>
    <m/>
    <m/>
    <x v="1"/>
    <x v="0"/>
    <x v="6"/>
    <n v="1.047034764826176"/>
    <n v="0.97523809523809524"/>
    <n v="0.89824561403508774"/>
    <n v="1.3119425242027003"/>
    <n v="1.2358620689655173"/>
    <n v="1.1784466182311975"/>
    <n v="1.6213800023249925"/>
    <n v="78.544257500000001"/>
  </r>
  <r>
    <s v="Dummy"/>
    <s v="2025-08-07 13:22:17.905852"/>
    <x v="5"/>
    <s v="(10.6008302, 78.5427314)"/>
    <s v="JG2V+84M,,Viralimalai,621316,Tamil Nadu,India."/>
    <s v="https://firebasestorage.googleapis.com/v0/b/mindbrink-survey-production.appspot.com/o/audioFiles%2FAtznECuQc6klLPsRR6u2%2Fi7rHaGVsQtUuH9WIbNPBcYow6HH3%2F2025-08-07%2013%3A22%3A12.201497.m4a?alt=media&amp;token=2f514c33-851f-4ff3-9c65-49bfea5a6ac7"/>
    <n v="260"/>
    <s v="false"/>
    <x v="5"/>
    <s v="+917395821468"/>
    <x v="0"/>
    <s v="VIRALIMALAI"/>
    <x v="4"/>
    <s v="Santhiya"/>
    <x v="0"/>
    <n v="8760239291"/>
    <x v="0"/>
    <s v="பணியாளர்/ Employee"/>
    <s v="10,000 - 25,000"/>
    <x v="2"/>
    <x v="1"/>
    <x v="0"/>
    <x v="2"/>
    <s v="திமுக / DMK"/>
    <x v="0"/>
    <x v="0"/>
    <x v="1"/>
    <x v="2"/>
    <x v="1"/>
    <x v="2"/>
    <x v="3"/>
    <x v="0"/>
    <x v="2"/>
    <s v="SC"/>
    <x v="3"/>
    <n v="0"/>
    <s v="Correctly Done"/>
    <m/>
    <m/>
    <m/>
    <x v="1"/>
    <x v="0"/>
    <x v="3"/>
    <n v="0.95700934579439256"/>
    <n v="1.0951871657754011"/>
    <n v="1.0835978835978837"/>
    <n v="0.73680082449963535"/>
    <n v="1.28"/>
    <n v="0.79839581406098059"/>
    <n v="0.94310505535953326"/>
    <n v="78.542731399999994"/>
  </r>
  <r>
    <s v="Dummy"/>
    <s v="2025-08-07 13:27:20.515967"/>
    <x v="5"/>
    <s v="(10.6009083, 78.54259)"/>
    <s v="JG2V+84M,,Viralimalai,621316,Tamil Nadu,India."/>
    <s v="https://firebasestorage.googleapis.com/v0/b/mindbrink-survey-production.appspot.com/o/audioFiles%2FAtznECuQc6klLPsRR6u2%2Fio3eMuqyU5eWdOSV7NnjRG3eOnc2%2F2025-08-07%2013%3A27%3A13.358471.m4a?alt=media&amp;token=54c2c8a0-7d64-4597-993a-d1c9ce2531ce"/>
    <n v="241"/>
    <s v="false"/>
    <x v="4"/>
    <s v="+919790903597"/>
    <x v="0"/>
    <s v="VIRALIMALAI"/>
    <x v="4"/>
    <s v="akiladasewari"/>
    <x v="1"/>
    <n v="9500406440"/>
    <x v="0"/>
    <s v="இல்லத்தரசி/ Housewife"/>
    <s v="10,000 - 25,000"/>
    <x v="0"/>
    <x v="0"/>
    <x v="0"/>
    <x v="0"/>
    <s v="திமுக / DMK"/>
    <x v="0"/>
    <x v="0"/>
    <x v="1"/>
    <x v="1"/>
    <x v="2"/>
    <x v="1"/>
    <x v="0"/>
    <x v="0"/>
    <x v="0"/>
    <s v="BC"/>
    <x v="1"/>
    <s v="caste didnt mention here (sc , Paraiyar)"/>
    <s v="Correctly Done"/>
    <m/>
    <m/>
    <m/>
    <x v="1"/>
    <x v="0"/>
    <x v="1"/>
    <n v="1.047034764826176"/>
    <n v="1.0951871657754011"/>
    <n v="1.107027027027027"/>
    <n v="0.73680082449963535"/>
    <n v="1.3479183673469388"/>
    <n v="0.81565842625689366"/>
    <n v="0.99314736441942686"/>
    <n v="78.542590000000004"/>
  </r>
  <r>
    <s v="Dummy"/>
    <s v="2025-08-07 13:29:46.222334"/>
    <x v="5"/>
    <s v="(10.6009199, 78.543209)"/>
    <s v="JG2V+84M,,Viralimalai,621316,Tamil Nadu,India."/>
    <s v="https://firebasestorage.googleapis.com/v0/b/mindbrink-survey-production.appspot.com/o/audioFiles%2FAtznECuQc6klLPsRR6u2%2Fi7rHaGVsQtUuH9WIbNPBcYow6HH3%2F2025-08-07%2013%3A29%3A41.565390.m4a?alt=media&amp;token=df565c73-63d5-4751-b3fb-3423a021e979"/>
    <n v="269"/>
    <s v="false"/>
    <x v="5"/>
    <s v="+917395821468"/>
    <x v="0"/>
    <s v="VIRALIMALAI"/>
    <x v="4"/>
    <s v="Nalanthiran"/>
    <x v="0"/>
    <n v="8072658976"/>
    <x v="1"/>
    <s v="பணியாளர்/ Employee"/>
    <s v="10,000க்கும் குறைவானது/Less than 10,000"/>
    <x v="0"/>
    <x v="0"/>
    <x v="0"/>
    <x v="0"/>
    <s v="அதிமுக / AIADMK"/>
    <x v="0"/>
    <x v="3"/>
    <x v="1"/>
    <x v="4"/>
    <x v="0"/>
    <x v="0"/>
    <x v="0"/>
    <x v="0"/>
    <x v="2"/>
    <s v="SC"/>
    <x v="1"/>
    <s v="caste didnt mention here (Paraiyar)"/>
    <s v="Correctly Done"/>
    <m/>
    <m/>
    <m/>
    <x v="1"/>
    <x v="0"/>
    <x v="1"/>
    <n v="0.95700934579439256"/>
    <n v="0.97523809523809524"/>
    <n v="1.0666666666666667"/>
    <n v="0.73680082449963535"/>
    <n v="1.3479183673469388"/>
    <n v="0.78592087946627776"/>
    <n v="0.99314736441942686"/>
    <n v="78.543209000000004"/>
  </r>
  <r>
    <s v="Dummy"/>
    <s v="2025-08-07 13:30:25.334597"/>
    <x v="5"/>
    <s v="(10.6039897, 78.5403126)"/>
    <s v="JG3Q+GQC,,Viralimalai,621316,Tamil Nadu,India."/>
    <s v="https://firebasestorage.googleapis.com/v0/b/mindbrink-survey-production.appspot.com/o/audioFiles%2FAtznECuQc6klLPsRR6u2%2FvgezSzrsuLVlWSdHweefXnEvA793%2F2025-08-07%2013%3A30%3A15.981424.m4a?alt=media&amp;token=41ff1c6f-b2fd-40e1-bb0c-42c4995c7480"/>
    <n v="308"/>
    <s v="false"/>
    <x v="6"/>
    <s v="+919976239565"/>
    <x v="0"/>
    <s v="VIRALIMALAI"/>
    <x v="4"/>
    <s v="Balasubramaniyan"/>
    <x v="0"/>
    <n v="9047858515"/>
    <x v="2"/>
    <s v="பணியாளர்/ Employee"/>
    <s v="1,00,000க்கு மேல்/More than 1,00,000"/>
    <x v="2"/>
    <x v="2"/>
    <x v="0"/>
    <x v="0"/>
    <s v="திமுக / DMK"/>
    <x v="0"/>
    <x v="0"/>
    <x v="0"/>
    <x v="0"/>
    <x v="0"/>
    <x v="1"/>
    <x v="1"/>
    <x v="0"/>
    <x v="2"/>
    <s v="SC"/>
    <x v="1"/>
    <n v="0"/>
    <s v="Correctly Done"/>
    <m/>
    <m/>
    <m/>
    <x v="1"/>
    <x v="0"/>
    <x v="1"/>
    <n v="0.95700934579439256"/>
    <n v="0.8797250859106529"/>
    <n v="0.79503105590062106"/>
    <n v="0.73680082449963535"/>
    <n v="1.3479183673469388"/>
    <n v="0.58577953749039324"/>
    <n v="0.99314736441942686"/>
    <n v="78.540312599999993"/>
  </r>
  <r>
    <s v="Dummy"/>
    <s v="2025-08-07 13:38:59.910510"/>
    <x v="5"/>
    <s v="(10.5996234, 78.5437849)"/>
    <s v="JG2V+2CV,,Viralimalai,621316,Tamil Nadu,India."/>
    <s v="https://firebasestorage.googleapis.com/v0/b/mindbrink-survey-production.appspot.com/o/audioFiles%2FAtznECuQc6klLPsRR6u2%2Fio3eMuqyU5eWdOSV7NnjRG3eOnc2%2F2025-08-07%2013%3A38%3A54.312411.m4a?alt=media&amp;token=d4197681-e67e-4ec7-87aa-476815aa2e50"/>
    <n v="279"/>
    <s v="false"/>
    <x v="4"/>
    <s v="+919790903597"/>
    <x v="0"/>
    <s v="VIRALIMALAI"/>
    <x v="4"/>
    <s v="cheeny"/>
    <x v="0"/>
    <n v="9003673909"/>
    <x v="2"/>
    <s v="கூலி தொழில்/ Daily Wage"/>
    <s v="10,000 - 25,000"/>
    <x v="1"/>
    <x v="1"/>
    <x v="1"/>
    <x v="5"/>
    <s v="அதிமுக / AIADMK"/>
    <x v="3"/>
    <x v="1"/>
    <x v="0"/>
    <x v="0"/>
    <x v="1"/>
    <x v="0"/>
    <x v="0"/>
    <x v="2"/>
    <x v="0"/>
    <s v="SC"/>
    <x v="1"/>
    <s v="his name is chinnaiya but here mentioned wrongly, and he said paraiyar"/>
    <s v="Correctly Done"/>
    <m/>
    <m/>
    <m/>
    <x v="1"/>
    <x v="0"/>
    <x v="1"/>
    <n v="0.95700934579439256"/>
    <n v="0.8797250859106529"/>
    <n v="0.79503105590062106"/>
    <n v="1.3119425242027003"/>
    <n v="1.3479183673469388"/>
    <n v="1.043035050297799"/>
    <n v="1.7683914252763255"/>
    <n v="78.543784900000006"/>
  </r>
  <r>
    <s v="Dummy"/>
    <s v="2025-08-07 13:40:24.734725"/>
    <x v="5"/>
    <s v="(10.5995356, 78.5435478)"/>
    <s v="JG2V+2CV,,Viralimalai,621316,Tamil Nadu,India."/>
    <s v="https://firebasestorage.googleapis.com/v0/b/mindbrink-survey-production.appspot.com/o/audioFiles%2FAtznECuQc6klLPsRR6u2%2Fi7rHaGVsQtUuH9WIbNPBcYow6HH3%2F2025-08-07%2013%3A40%3A20.194819.m4a?alt=media&amp;token=cc4fb123-0dc8-44db-b1bc-62826aa731b8"/>
    <n v="305"/>
    <s v="false"/>
    <x v="5"/>
    <s v="+917395821468"/>
    <x v="0"/>
    <s v="VIRALIMALAI"/>
    <x v="4"/>
    <s v="vanaja"/>
    <x v="1"/>
    <n v="8489661253"/>
    <x v="1"/>
    <s v="இல்லத்தரசி/ Housewife"/>
    <s v="10,000க்கும் குறைவானது/Less than 10,000"/>
    <x v="2"/>
    <x v="1"/>
    <x v="0"/>
    <x v="5"/>
    <s v="திமுக / DMK"/>
    <x v="0"/>
    <x v="0"/>
    <x v="1"/>
    <x v="1"/>
    <x v="2"/>
    <x v="2"/>
    <x v="3"/>
    <x v="0"/>
    <x v="0"/>
    <s v="SC"/>
    <x v="1"/>
    <s v="caste didnt mention here ( paraiyar )"/>
    <s v="Correctly Done"/>
    <m/>
    <m/>
    <m/>
    <x v="1"/>
    <x v="0"/>
    <x v="1"/>
    <n v="1.047034764826176"/>
    <n v="0.97523809523809524"/>
    <n v="0.89824561403508774"/>
    <n v="0.73680082449963535"/>
    <n v="1.3479183673469388"/>
    <n v="0.66182810902423383"/>
    <n v="0.99314736441942686"/>
    <n v="78.543547799999999"/>
  </r>
  <r>
    <s v="Dummy"/>
    <s v="2025-08-07 13:45:37.072633"/>
    <x v="5"/>
    <s v="(10.5994617, 78.5435833)"/>
    <s v="JG2V+2CV,,Viralimalai,621316,Tamil Nadu,India."/>
    <s v="https://firebasestorage.googleapis.com/v0/b/mindbrink-survey-production.appspot.com/o/audioFiles%2FAtznECuQc6klLPsRR6u2%2Fio3eMuqyU5eWdOSV7NnjRG3eOnc2%2F2025-08-07%2013%3A45%3A16.762945.m4a?alt=media&amp;token=0b77f50e-1c8b-4a0d-900e-cd4f1a2b22c5"/>
    <n v="309"/>
    <s v="false"/>
    <x v="4"/>
    <s v="+919790903597"/>
    <x v="0"/>
    <s v="VIRALIMALAI"/>
    <x v="4"/>
    <s v="banumathi"/>
    <x v="1"/>
    <n v="8940170368"/>
    <x v="0"/>
    <s v="இல்லத்தரசி/ Housewife"/>
    <s v="10,000 - 25,000"/>
    <x v="2"/>
    <x v="2"/>
    <x v="1"/>
    <x v="2"/>
    <s v="பிற கட்சிகள் / Others"/>
    <x v="3"/>
    <x v="0"/>
    <x v="0"/>
    <x v="0"/>
    <x v="0"/>
    <x v="1"/>
    <x v="0"/>
    <x v="0"/>
    <x v="0"/>
    <s v="BC"/>
    <x v="7"/>
    <s v="caste didnt mention here ( Muttaraiyar)"/>
    <s v="Correctly Done"/>
    <m/>
    <m/>
    <m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543583299999995"/>
  </r>
  <r>
    <s v="Dummy"/>
    <s v="2025-08-07 13:52:29.045375"/>
    <x v="5"/>
    <s v="(10.5995934, 78.5438758)"/>
    <s v="JG2V+2CV,,Viralimalai,621316,Tamil Nadu,India."/>
    <s v="https://firebasestorage.googleapis.com/v0/b/mindbrink-survey-production.appspot.com/o/audioFiles%2FAtznECuQc6klLPsRR6u2%2Fi7rHaGVsQtUuH9WIbNPBcYow6HH3%2F2025-08-07%2013%3A52%3A24.311937.m4a?alt=media&amp;token=09b8b2ef-fc8d-42b4-a425-38e570e07af0"/>
    <n v="321"/>
    <s v="false"/>
    <x v="5"/>
    <s v="+917395821468"/>
    <x v="0"/>
    <s v="VIRALIMALAI"/>
    <x v="4"/>
    <s v="maruthmudhi"/>
    <x v="0"/>
    <n v="8760047663"/>
    <x v="3"/>
    <s v="கூலி தொழில்/ Daily Wage"/>
    <s v="10,000 - 25,000"/>
    <x v="0"/>
    <x v="2"/>
    <x v="1"/>
    <x v="1"/>
    <s v="அதிமுக / AIADMK"/>
    <x v="2"/>
    <x v="1"/>
    <x v="1"/>
    <x v="3"/>
    <x v="2"/>
    <x v="2"/>
    <x v="0"/>
    <x v="2"/>
    <x v="2"/>
    <s v="BC"/>
    <x v="7"/>
    <n v="0"/>
    <s v="Correctly Done"/>
    <m/>
    <m/>
    <m/>
    <x v="1"/>
    <x v="0"/>
    <x v="6"/>
    <n v="0.95700934579439256"/>
    <n v="1.0308724832214764"/>
    <n v="0.86292134831460676"/>
    <n v="1.3119425242027003"/>
    <n v="1.2358620689655173"/>
    <n v="1.1321032118962628"/>
    <n v="1.6213800023249925"/>
    <n v="78.543875799999995"/>
  </r>
  <r>
    <s v="Dummy"/>
    <s v="2025-08-07 13:55:25.561884"/>
    <x v="5"/>
    <s v="(10.6043307, 78.5403528)"/>
    <s v="JG3Q+GQC,,Viralimalai,621316,Tamil Nadu,India."/>
    <s v="https://firebasestorage.googleapis.com/v0/b/mindbrink-survey-production.appspot.com/o/audioFiles%2FAtznECuQc6klLPsRR6u2%2FnV4IA56gMWWp4NfG0H1PGfyqfM92%2F2025-08-07%2013%3A55%3A19.538615.m4a?alt=media&amp;token=593ab8e6-c4ce-41b3-8024-ffc5984c4265"/>
    <n v="288"/>
    <s v="false"/>
    <x v="0"/>
    <s v="+918940041476"/>
    <x v="0"/>
    <s v="VIRALIMALAI"/>
    <x v="4"/>
    <s v="p.sundarajan"/>
    <x v="0"/>
    <n v="8778104078"/>
    <x v="1"/>
    <s v="சொந்த தொழில் / சுயதொழில் செய்பவர்/ Self Employed/Business"/>
    <s v="25,000 - 50,000"/>
    <x v="0"/>
    <x v="1"/>
    <x v="0"/>
    <x v="0"/>
    <s v="திமுக / DMK"/>
    <x v="0"/>
    <x v="0"/>
    <x v="1"/>
    <x v="1"/>
    <x v="2"/>
    <x v="2"/>
    <x v="2"/>
    <x v="7"/>
    <x v="5"/>
    <s v="BC"/>
    <x v="7"/>
    <n v="0"/>
    <s v="Correctly Done"/>
    <m/>
    <m/>
    <m/>
    <x v="1"/>
    <x v="0"/>
    <x v="6"/>
    <n v="0.95700934579439256"/>
    <n v="0.97523809523809524"/>
    <n v="1.0666666666666667"/>
    <n v="0.73680082449963535"/>
    <n v="1.2358620689655173"/>
    <n v="0.78592087946627776"/>
    <n v="0.91058419138161839"/>
    <n v="78.540352799999994"/>
  </r>
  <r>
    <s v="Dummy"/>
    <s v="2025-08-07 14:14:10.198505"/>
    <x v="5"/>
    <s v="(10.6053233, 78.5330467)"/>
    <s v="Kulithalai - Manapparai Road,,Sevanapatti,621316,Tamil Nadu,India."/>
    <s v="https://firebasestorage.googleapis.com/v0/b/mindbrink-survey-production.appspot.com/o/audioFiles%2FAtznECuQc6klLPsRR6u2%2FnV4IA56gMWWp4NfG0H1PGfyqfM92%2F2025-08-07%2014%3A13%3A56.848249.m4a?alt=media&amp;token=09143bcb-1df0-4260-9716-084daa0b97b9"/>
    <n v="458"/>
    <s v="false"/>
    <x v="0"/>
    <s v="+918940041476"/>
    <x v="0"/>
    <s v="VIRALIMALAI"/>
    <x v="4"/>
    <s v="Durau"/>
    <x v="0"/>
    <n v="7448456053"/>
    <x v="2"/>
    <s v="சொந்த தொழில் / சுயதொழில் செய்பவர்/ Self Employed/Business"/>
    <s v="10,000க்கும் குறைவானது/Less than 10,000"/>
    <x v="2"/>
    <x v="1"/>
    <x v="1"/>
    <x v="1"/>
    <s v="அதிமுக / AIADMK"/>
    <x v="2"/>
    <x v="3"/>
    <x v="0"/>
    <x v="0"/>
    <x v="0"/>
    <x v="1"/>
    <x v="0"/>
    <x v="0"/>
    <x v="2"/>
    <s v="BC"/>
    <x v="7"/>
    <n v="0"/>
    <s v="Correctly Done"/>
    <m/>
    <m/>
    <m/>
    <x v="1"/>
    <x v="0"/>
    <x v="6"/>
    <n v="0.95700934579439256"/>
    <n v="0.8797250859106529"/>
    <n v="0.79503105590062106"/>
    <n v="1.3119425242027003"/>
    <n v="1.2358620689655173"/>
    <n v="1.043035050297799"/>
    <n v="1.6213800023249925"/>
    <n v="78.5330467"/>
  </r>
  <r>
    <s v="Dummy"/>
    <s v="2025-08-07 15:16:33.279384"/>
    <x v="5"/>
    <s v="(10.6045262, 78.5476751)"/>
    <s v="JG3X+J5H,,Viralimalai,621316,Tamil Nadu,India."/>
    <s v="https://firebasestorage.googleapis.com/v0/b/mindbrink-survey-production.appspot.com/o/audioFiles%2FAtznECuQc6klLPsRR6u2%2Fi7rHaGVsQtUuH9WIbNPBcYow6HH3%2F2025-08-07%2015%3A16%3A26.828133.m4a?alt=media&amp;token=a1943c1b-9b6c-4be1-8f67-9d0f13276bae"/>
    <n v="257"/>
    <s v="false"/>
    <x v="5"/>
    <s v="+917395821468"/>
    <x v="0"/>
    <s v="VIRALIMALAI"/>
    <x v="4"/>
    <s v="palanisami"/>
    <x v="0"/>
    <n v="8903989371"/>
    <x v="0"/>
    <s v="கூலி தொழில்/ Daily Wage"/>
    <s v="10,000 - 25,000"/>
    <x v="0"/>
    <x v="0"/>
    <x v="0"/>
    <x v="0"/>
    <s v="அதிமுக / AIADMK"/>
    <x v="0"/>
    <x v="2"/>
    <x v="0"/>
    <x v="0"/>
    <x v="2"/>
    <x v="0"/>
    <x v="0"/>
    <x v="2"/>
    <x v="1"/>
    <s v="BC"/>
    <x v="14"/>
    <s v="audio is mute"/>
    <s v="Fake Audio/Empty Audio"/>
    <m/>
    <m/>
    <m/>
    <x v="1"/>
    <x v="0"/>
    <x v="8"/>
    <n v="0.95700934579439256"/>
    <n v="1.0951871657754011"/>
    <n v="1.0835978835978837"/>
    <n v="0.73680082449963535"/>
    <n v="1.0666666666666667"/>
    <n v="0.79839581406098059"/>
    <n v="0.78592087946627776"/>
    <n v="78.547675100000006"/>
  </r>
  <r>
    <s v="Dummy"/>
    <s v="2025-08-07 16:06:17.627538"/>
    <x v="5"/>
    <s v="(10.6098817, 78.4698983)"/>
    <s v="753,Rajalipatty,Nambampatty,621312,Tamil Nadu,India."/>
    <s v="https://firebasestorage.googleapis.com/v0/b/mindbrink-survey-production.appspot.com/o/audioFiles%2FAtznECuQc6klLPsRR6u2%2FvgezSzrsuLVlWSdHweefXnEvA793%2F2025-08-07%2016%3A06%3A03.097522.m4a?alt=media&amp;token=c3a92fdf-ebb8-4cc8-ba2b-0c9330d8be27"/>
    <n v="330"/>
    <s v="false"/>
    <x v="6"/>
    <s v="+919976239565"/>
    <x v="0"/>
    <s v="VIRALIMALAI"/>
    <x v="9"/>
    <s v="Muthulakshmi"/>
    <x v="1"/>
    <n v="9976279144"/>
    <x v="2"/>
    <s v="விவசாயி/ Farmer"/>
    <s v="10,000க்கும் குறைவானது/Less than 10,000"/>
    <x v="2"/>
    <x v="0"/>
    <x v="0"/>
    <x v="0"/>
    <s v="திமுக / DMK"/>
    <x v="0"/>
    <x v="0"/>
    <x v="0"/>
    <x v="0"/>
    <x v="0"/>
    <x v="1"/>
    <x v="1"/>
    <x v="0"/>
    <x v="2"/>
    <s v="BC"/>
    <x v="0"/>
    <n v="0"/>
    <s v="Correctly Done"/>
    <m/>
    <m/>
    <m/>
    <x v="1"/>
    <x v="0"/>
    <x v="0"/>
    <n v="1.047034764826176"/>
    <n v="0.8797250859106529"/>
    <n v="0.98461538461538467"/>
    <n v="0.73680082449963535"/>
    <n v="1.0593103448275862"/>
    <n v="0.72546542719964102"/>
    <n v="0.78050073546995857"/>
    <n v="78.469898299999997"/>
  </r>
  <r>
    <s v="Dummy"/>
    <s v="2025-08-07 16:18:24.488460"/>
    <x v="5"/>
    <s v="(10.60997, 78.4696183)"/>
    <s v="JF69+4X5,Rajalipatty,Nambampatty,621312,Tamil Nadu,India."/>
    <s v="https://firebasestorage.googleapis.com/v0/b/mindbrink-survey-production.appspot.com/o/audioFiles%2FAtznECuQc6klLPsRR6u2%2FnV4IA56gMWWp4NfG0H1PGfyqfM92%2F2025-08-07%2016%3A18%3A11.308175.m4a?alt=media&amp;token=9cac24ac-e75a-4fc1-a5e5-ed9a6e2b1c92"/>
    <n v="330"/>
    <s v="false"/>
    <x v="0"/>
    <s v="+918940041476"/>
    <x v="0"/>
    <s v="VIRALIMALAI"/>
    <x v="9"/>
    <s v="g.perema"/>
    <x v="1"/>
    <n v="9655668044"/>
    <x v="2"/>
    <s v="விவசாயி/ Farmer"/>
    <s v="10,000க்கும் குறைவானது/Less than 10,000"/>
    <x v="2"/>
    <x v="1"/>
    <x v="0"/>
    <x v="0"/>
    <s v="திமுக / DMK"/>
    <x v="0"/>
    <x v="0"/>
    <x v="1"/>
    <x v="1"/>
    <x v="2"/>
    <x v="1"/>
    <x v="0"/>
    <x v="7"/>
    <x v="0"/>
    <s v="BC"/>
    <x v="0"/>
    <n v="0"/>
    <s v="Correctly Done"/>
    <m/>
    <m/>
    <m/>
    <x v="1"/>
    <x v="0"/>
    <x v="0"/>
    <n v="1.047034764826176"/>
    <n v="0.8797250859106529"/>
    <n v="0.98461538461538467"/>
    <n v="0.73680082449963535"/>
    <n v="1.0593103448275862"/>
    <n v="0.72546542719964102"/>
    <n v="0.78050073546995857"/>
    <n v="78.469618299999993"/>
  </r>
  <r>
    <s v="Dummy"/>
    <s v="2025-08-07 16:18:40.811589"/>
    <x v="5"/>
    <s v="(10.6078905, 78.5465975)"/>
    <s v="childrens park,,Viralimalai,621316,Tamil Nadu,India."/>
    <s v="https://firebasestorage.googleapis.com/v0/b/mindbrink-survey-production.appspot.com/o/audioFiles%2FAtznECuQc6klLPsRR6u2%2Fi7rHaGVsQtUuH9WIbNPBcYow6HH3%2F2025-08-07%2016%3A18%3A34.727519.m4a?alt=media&amp;token=a7ab6d51-2645-4e1b-9803-3555eb807928"/>
    <n v="334"/>
    <s v="false"/>
    <x v="5"/>
    <s v="+917395821468"/>
    <x v="0"/>
    <s v="VIRALIMALAI"/>
    <x v="4"/>
    <s v="Geeth"/>
    <x v="1"/>
    <n v="6381748641"/>
    <x v="0"/>
    <s v="இல்லத்தரசி/ Housewife"/>
    <s v="10,000க்கும் குறைவானது/Less than 10,000"/>
    <x v="0"/>
    <x v="2"/>
    <x v="1"/>
    <x v="1"/>
    <s v="அதிமுக / AIADMK"/>
    <x v="2"/>
    <x v="1"/>
    <x v="0"/>
    <x v="0"/>
    <x v="1"/>
    <x v="2"/>
    <x v="0"/>
    <x v="0"/>
    <x v="0"/>
    <s v="BC"/>
    <x v="14"/>
    <n v="0"/>
    <s v="Correctly Done"/>
    <m/>
    <m/>
    <m/>
    <x v="1"/>
    <x v="0"/>
    <x v="8"/>
    <n v="1.047034764826176"/>
    <n v="1.0951871657754011"/>
    <n v="1.107027027027027"/>
    <n v="1.3119425242027003"/>
    <n v="1.0666666666666667"/>
    <n v="1.4523558321984489"/>
    <n v="1.399405359149547"/>
    <n v="78.546597500000004"/>
  </r>
  <r>
    <s v="Dummy"/>
    <s v="2025-08-07 16:28:07.514526"/>
    <x v="5"/>
    <s v="(10.6097283, 78.4695667)"/>
    <s v="753,Rajalipatty,Nambampatty,621312,Tamil Nadu,India."/>
    <s v="https://firebasestorage.googleapis.com/v0/b/mindbrink-survey-production.appspot.com/o/audioFiles%2FAtznECuQc6klLPsRR6u2%2FvgezSzrsuLVlWSdHweefXnEvA793%2F2025-08-07%2016%3A27%3A38.147580.m4a?alt=media&amp;token=4a1d97c5-b747-43fd-91d0-8c76e48699dc"/>
    <n v="439"/>
    <s v="false"/>
    <x v="6"/>
    <s v="+919976239565"/>
    <x v="0"/>
    <s v="VIRALIMALAI"/>
    <x v="9"/>
    <s v="Latha"/>
    <x v="0"/>
    <n v="9578274659"/>
    <x v="0"/>
    <s v="கூலி தொழில்/ Daily Wage"/>
    <s v="10,000க்கும் குறைவானது/Less than 10,000"/>
    <x v="2"/>
    <x v="1"/>
    <x v="0"/>
    <x v="0"/>
    <s v="திமுக / DMK"/>
    <x v="0"/>
    <x v="0"/>
    <x v="1"/>
    <x v="2"/>
    <x v="0"/>
    <x v="2"/>
    <x v="0"/>
    <x v="7"/>
    <x v="2"/>
    <s v="BC"/>
    <x v="0"/>
    <n v="0"/>
    <s v="Fake Audio/Empty Audio"/>
    <m/>
    <m/>
    <m/>
    <x v="1"/>
    <x v="0"/>
    <x v="0"/>
    <n v="0.95700934579439256"/>
    <n v="1.0951871657754011"/>
    <n v="1.0835978835978837"/>
    <n v="0.73680082449963535"/>
    <n v="1.0593103448275862"/>
    <n v="0.79839581406098059"/>
    <n v="0.78050073546995857"/>
    <n v="78.469566700000001"/>
  </r>
  <r>
    <s v="Dummy"/>
    <s v="2025-08-07 16:31:41.879764"/>
    <x v="5"/>
    <s v="(10.6077575, 78.5458905)"/>
    <s v="JG5W+3F4,,Viralimalai,621316,Tamil Nadu,India."/>
    <s v="https://firebasestorage.googleapis.com/v0/b/mindbrink-survey-production.appspot.com/o/audioFiles%2FAtznECuQc6klLPsRR6u2%2Fi7rHaGVsQtUuH9WIbNPBcYow6HH3%2F2025-08-07%2016%3A31%3A36.393852.m4a?alt=media&amp;token=230a17e9-879f-4b96-9cdb-98f95de11c67"/>
    <n v="288"/>
    <s v="false"/>
    <x v="5"/>
    <s v="+917395821468"/>
    <x v="0"/>
    <s v="VIRALIMALAI"/>
    <x v="4"/>
    <s v="manikandan"/>
    <x v="0"/>
    <n v="9566826547"/>
    <x v="0"/>
    <s v="பணியாளர்/ Employee"/>
    <s v="10,000 - 25,000"/>
    <x v="2"/>
    <x v="2"/>
    <x v="1"/>
    <x v="2"/>
    <s v="அதிமுக / AIADMK"/>
    <x v="3"/>
    <x v="1"/>
    <x v="1"/>
    <x v="1"/>
    <x v="2"/>
    <x v="2"/>
    <x v="3"/>
    <x v="0"/>
    <x v="7"/>
    <s v="SC"/>
    <x v="5"/>
    <n v="0"/>
    <s v="Correctly Done"/>
    <m/>
    <m/>
    <m/>
    <x v="1"/>
    <x v="0"/>
    <x v="5"/>
    <n v="0.95700934579439256"/>
    <n v="1.0951871657754011"/>
    <n v="1.0835978835978837"/>
    <n v="1.3119425242027003"/>
    <n v="0.99902439024390244"/>
    <n v="1.4216181426281114"/>
    <n v="1.3106625802766489"/>
    <n v="78.545890499999999"/>
  </r>
  <r>
    <s v="Dummy"/>
    <s v="2025-08-07 16:43:36.463679"/>
    <x v="5"/>
    <s v="(10.6077003, 78.5470199)"/>
    <s v="childrens park,,Viralimalai,621316,Tamil Nadu,India."/>
    <s v="https://firebasestorage.googleapis.com/v0/b/mindbrink-survey-production.appspot.com/o/audioFiles%2FAtznECuQc6klLPsRR6u2%2Fi7rHaGVsQtUuH9WIbNPBcYow6HH3%2F2025-08-07%2016%3A43%3A31.556777.m4a?alt=media&amp;token=e90752c8-5fd6-41c6-91c7-fcc256a4c657"/>
    <n v="284"/>
    <s v="false"/>
    <x v="5"/>
    <s v="+917395821468"/>
    <x v="0"/>
    <s v="VIRALIMALAI"/>
    <x v="4"/>
    <s v="kalayarsi"/>
    <x v="1"/>
    <n v="9629279811"/>
    <x v="0"/>
    <s v="இல்லத்தரசி/ Housewife"/>
    <s v="10,000க்கும் குறைவானது/Less than 10,000"/>
    <x v="2"/>
    <x v="2"/>
    <x v="1"/>
    <x v="3"/>
    <s v="அதிமுக / AIADMK"/>
    <x v="2"/>
    <x v="1"/>
    <x v="1"/>
    <x v="1"/>
    <x v="2"/>
    <x v="2"/>
    <x v="0"/>
    <x v="2"/>
    <x v="2"/>
    <s v="SC"/>
    <x v="1"/>
    <s v="caste didnt mentioned here (paraiyar)"/>
    <s v="Correctly Done"/>
    <m/>
    <m/>
    <m/>
    <x v="1"/>
    <x v="0"/>
    <x v="1"/>
    <n v="1.047034764826176"/>
    <n v="1.0951871657754011"/>
    <n v="1.107027027027027"/>
    <n v="1.3119425242027003"/>
    <n v="1.3479183673469388"/>
    <n v="1.4523558321984489"/>
    <n v="1.7683914252763255"/>
    <n v="78.547019899999995"/>
  </r>
  <r>
    <s v="Dummy"/>
    <s v="2025-08-07 16:48:49.672225"/>
    <x v="5"/>
    <s v="(10.6079733, 78.5468133)"/>
    <s v="JG5W+7QV,,Viralimalai,621316,Tamil Nadu,India."/>
    <s v="https://firebasestorage.googleapis.com/v0/b/mindbrink-survey-production.appspot.com/o/audioFiles%2FAtznECuQc6klLPsRR6u2%2Fio3eMuqyU5eWdOSV7NnjRG3eOnc2%2F2025-08-07%2016%3A48%3A43.762244.m4a?alt=media&amp;token=9333ed93-37da-4b34-8fce-72f7bd26fcd8"/>
    <n v="208"/>
    <s v="false"/>
    <x v="4"/>
    <s v="+919790903597"/>
    <x v="0"/>
    <s v="VIRALIMALAI"/>
    <x v="4"/>
    <s v="samraj"/>
    <x v="0"/>
    <n v="9500970613"/>
    <x v="0"/>
    <s v="பணியாளர்/ Employee"/>
    <s v="10,000 - 25,000"/>
    <x v="2"/>
    <x v="1"/>
    <x v="4"/>
    <x v="5"/>
    <s v="பிற கட்சிகள் / Others"/>
    <x v="1"/>
    <x v="0"/>
    <x v="0"/>
    <x v="0"/>
    <x v="0"/>
    <x v="1"/>
    <x v="1"/>
    <x v="0"/>
    <x v="0"/>
    <s v="Christian"/>
    <x v="4"/>
    <s v="she didnt ask his caste"/>
    <s v="Not Doing It Properly"/>
    <m/>
    <m/>
    <m/>
    <x v="1"/>
    <x v="0"/>
    <x v="4"/>
    <n v="0.95700934579439256"/>
    <n v="1.0951871657754011"/>
    <n v="1.0835978835978837"/>
    <n v="1.4247885123333461"/>
    <n v="0.93090909090909091"/>
    <n v="1.5438978165389909"/>
    <n v="1.3263485787539513"/>
    <n v="78.546813299999997"/>
  </r>
  <r>
    <s v="Dummy"/>
    <s v="2025-08-07 16:56:11.324040"/>
    <x v="5"/>
    <s v="(10.6056422, 78.547807)"/>
    <s v="No 2/67,,Viralimalai,621316,Tamil Nadu,India."/>
    <s v="https://firebasestorage.googleapis.com/v0/b/mindbrink-survey-production.appspot.com/o/audioFiles%2FAtznECuQc6klLPsRR6u2%2Fi7rHaGVsQtUuH9WIbNPBcYow6HH3%2F2025-08-07%2016%3A56%3A06.179517.m4a?alt=media&amp;token=e75b60e4-f708-4f48-b003-a9c85f2a0ab4"/>
    <n v="365"/>
    <s v="false"/>
    <x v="5"/>
    <s v="+917395821468"/>
    <x v="0"/>
    <s v="VIRALIMALAI"/>
    <x v="4"/>
    <s v="ramaya"/>
    <x v="0"/>
    <n v="7394651462"/>
    <x v="0"/>
    <s v="கூலி தொழில்/ Daily Wage"/>
    <s v="10,000க்கும் குறைவானது/Less than 10,000"/>
    <x v="2"/>
    <x v="0"/>
    <x v="2"/>
    <x v="2"/>
    <s v="திமுக / DMK"/>
    <x v="3"/>
    <x v="0"/>
    <x v="0"/>
    <x v="0"/>
    <x v="1"/>
    <x v="0"/>
    <x v="0"/>
    <x v="0"/>
    <x v="0"/>
    <s v="SC"/>
    <x v="1"/>
    <s v="caste didnt mention here (paraiyar)"/>
    <s v="Correctly Done"/>
    <m/>
    <m/>
    <m/>
    <x v="1"/>
    <x v="0"/>
    <x v="1"/>
    <n v="0.95700934579439256"/>
    <n v="1.0951871657754011"/>
    <n v="1.0835978835978837"/>
    <n v="1"/>
    <n v="1.3479183673469388"/>
    <n v="1.0835978835978837"/>
    <n v="1.3479183673469388"/>
    <n v="78.547807000000006"/>
  </r>
  <r>
    <s v="Dummy"/>
    <s v="2025-08-07 16:57:10.741906"/>
    <x v="5"/>
    <s v="(10.6088177, 78.5469725)"/>
    <s v="JG5W+9RM,,Viralimalai,621316,Tamil Nadu,India."/>
    <s v="https://firebasestorage.googleapis.com/v0/b/mindbrink-survey-production.appspot.com/o/audioFiles%2FAtznECuQc6klLPsRR6u2%2Fio3eMuqyU5eWdOSV7NnjRG3eOnc2%2F2025-08-07%2016%3A57%3A03.132576.m4a?alt=media&amp;token=531373e9-0481-4c98-b212-360b9e20484e"/>
    <n v="290"/>
    <s v="false"/>
    <x v="4"/>
    <s v="+919790903597"/>
    <x v="0"/>
    <s v="VIRALIMALAI"/>
    <x v="4"/>
    <s v="lakesmi"/>
    <x v="0"/>
    <n v="7639779082"/>
    <x v="0"/>
    <s v="கூலி தொழில்/ Daily Wage"/>
    <s v="10,000 - 25,000"/>
    <x v="0"/>
    <x v="0"/>
    <x v="1"/>
    <x v="2"/>
    <s v="பிற கட்சிகள் / Others"/>
    <x v="3"/>
    <x v="0"/>
    <x v="1"/>
    <x v="3"/>
    <x v="2"/>
    <x v="0"/>
    <x v="0"/>
    <x v="2"/>
    <x v="2"/>
    <s v="SC"/>
    <x v="1"/>
    <s v="caste didnt mention here (paraiyar)"/>
    <s v="Correctly Done"/>
    <m/>
    <m/>
    <m/>
    <x v="1"/>
    <x v="0"/>
    <x v="1"/>
    <n v="0.95700934579439256"/>
    <n v="1.0951871657754011"/>
    <n v="1.0835978835978837"/>
    <n v="1.3119425242027003"/>
    <n v="1.3479183673469388"/>
    <n v="1.4216181426281114"/>
    <n v="1.7683914252763255"/>
    <n v="78.546972499999995"/>
  </r>
  <r>
    <s v="Dummy"/>
    <s v="2025-08-07 17:03:03.244226"/>
    <x v="5"/>
    <s v="(10.6101183, 78.468585)"/>
    <s v="JF69+4X5,Rajalipatty,Nambampatty,621312,Tamil Nadu,India."/>
    <s v="https://firebasestorage.googleapis.com/v0/b/mindbrink-survey-production.appspot.com/o/audioFiles%2FAtznECuQc6klLPsRR6u2%2FnV4IA56gMWWp4NfG0H1PGfyqfM92%2F2025-08-07%2017%3A01%3A30.542177.m4a?alt=media&amp;token=c781553a-5a8a-489f-8898-070c61d3b2ff"/>
    <n v="456"/>
    <s v="false"/>
    <x v="0"/>
    <s v="+918940041476"/>
    <x v="0"/>
    <s v="VIRALIMALAI"/>
    <x v="9"/>
    <s v="G.Kumar"/>
    <x v="0"/>
    <n v="9842614529"/>
    <x v="2"/>
    <s v="சொந்த தொழில் / சுயதொழில் செய்பவர்/ Self Employed/Business"/>
    <s v="10,000க்கும் குறைவானது/Less than 10,000"/>
    <x v="1"/>
    <x v="1"/>
    <x v="1"/>
    <x v="1"/>
    <s v="அதிமுக / AIADMK"/>
    <x v="2"/>
    <x v="3"/>
    <x v="0"/>
    <x v="0"/>
    <x v="0"/>
    <x v="0"/>
    <x v="0"/>
    <x v="4"/>
    <x v="0"/>
    <s v="BC"/>
    <x v="0"/>
    <s v="he didnt ask the about Which party will win in his constituency"/>
    <s v="Not Doing It Properly"/>
    <m/>
    <m/>
    <m/>
    <x v="1"/>
    <x v="0"/>
    <x v="0"/>
    <n v="0.95700934579439256"/>
    <n v="0.8797250859106529"/>
    <n v="0.79503105590062106"/>
    <n v="1.3119425242027003"/>
    <n v="1.0593103448275862"/>
    <n v="1.043035050297799"/>
    <n v="1.3897542877071363"/>
    <n v="78.468585000000004"/>
  </r>
  <r>
    <s v="Dummy"/>
    <s v="2025-08-07 17:06:18.654292"/>
    <x v="5"/>
    <s v="(10.6074445, 78.5473878)"/>
    <s v="JG5W+3X4,,Viralimalai,621316,Tamil Nadu,India."/>
    <s v="https://firebasestorage.googleapis.com/v0/b/mindbrink-survey-production.appspot.com/o/audioFiles%2FAtznECuQc6klLPsRR6u2%2Fio3eMuqyU5eWdOSV7NnjRG3eOnc2%2F2025-08-07%2017%3A06%3A14.215771.m4a?alt=media&amp;token=f6f1fe84-b747-4911-bd1c-7703df634464"/>
    <n v="214"/>
    <s v="false"/>
    <x v="4"/>
    <s v="+919790903597"/>
    <x v="0"/>
    <s v="VIRALIMALAI"/>
    <x v="4"/>
    <s v="banu"/>
    <x v="1"/>
    <n v="6383461737"/>
    <x v="0"/>
    <s v="இல்லத்தரசி/ Housewife"/>
    <s v="10,000 - 25,000"/>
    <x v="1"/>
    <x v="1"/>
    <x v="3"/>
    <x v="2"/>
    <s v="பா.ஜ.க / BJP"/>
    <x v="6"/>
    <x v="0"/>
    <x v="1"/>
    <x v="1"/>
    <x v="2"/>
    <x v="2"/>
    <x v="2"/>
    <x v="8"/>
    <x v="0"/>
    <s v="Christian"/>
    <x v="4"/>
    <s v="didn't ask their caste to them"/>
    <s v="Not Doing It Properly"/>
    <m/>
    <m/>
    <m/>
    <x v="1"/>
    <x v="0"/>
    <x v="4"/>
    <n v="1.047034764826176"/>
    <n v="1.0951871657754011"/>
    <n v="1.107027027027027"/>
    <n v="1"/>
    <n v="0.93090909090909091"/>
    <n v="1.107027027027027"/>
    <n v="0.93090909090909091"/>
    <n v="78.547387799999996"/>
  </r>
  <r>
    <s v="Dummy"/>
    <s v="2025-08-07 17:06:56.009341"/>
    <x v="5"/>
    <s v="(10.607639, 78.5475082)"/>
    <s v="JG5W+3X4,,Viralimalai,621316,Tamil Nadu,India."/>
    <s v="https://firebasestorage.googleapis.com/v0/b/mindbrink-survey-production.appspot.com/o/audioFiles%2FAtznECuQc6klLPsRR6u2%2Fi7rHaGVsQtUuH9WIbNPBcYow6HH3%2F2025-08-07%2017%3A06%3A52.050387.m4a?alt=media&amp;token=ae591fc7-cc3c-45ad-9dbe-be69afdac78b"/>
    <n v="239"/>
    <s v="false"/>
    <x v="5"/>
    <s v="+917395821468"/>
    <x v="0"/>
    <s v="VIRALIMALAI"/>
    <x v="4"/>
    <s v="Indhira"/>
    <x v="1"/>
    <n v="7604830300"/>
    <x v="1"/>
    <s v="இல்லத்தரசி/ Housewife"/>
    <s v="10,000க்கும் குறைவானது/Less than 10,000"/>
    <x v="2"/>
    <x v="1"/>
    <x v="3"/>
    <x v="2"/>
    <s v="பிற கட்சிகள் / Others"/>
    <x v="3"/>
    <x v="0"/>
    <x v="1"/>
    <x v="1"/>
    <x v="1"/>
    <x v="0"/>
    <x v="0"/>
    <x v="0"/>
    <x v="2"/>
    <s v="OBC"/>
    <x v="0"/>
    <n v="0"/>
    <s v="Correctly Done"/>
    <m/>
    <m/>
    <m/>
    <x v="1"/>
    <x v="0"/>
    <x v="0"/>
    <n v="1.047034764826176"/>
    <n v="0.97523809523809524"/>
    <n v="0.89824561403508774"/>
    <n v="1"/>
    <n v="1.0593103448275862"/>
    <n v="0.89824561403508774"/>
    <n v="1.0593103448275862"/>
    <n v="78.547508199999996"/>
  </r>
  <r>
    <s v="Dummy"/>
    <s v="2025-08-07 17:20:26.441451"/>
    <x v="5"/>
    <s v="(10.6059388, 78.4702172)"/>
    <s v="JF4C+66Q,,Nambampatty,621312,Tamil Nadu,India."/>
    <s v="https://firebasestorage.googleapis.com/v0/b/mindbrink-survey-production.appspot.com/o/audioFiles%2FAtznECuQc6klLPsRR6u2%2FnV4IA56gMWWp4NfG0H1PGfyqfM92%2F2025-08-07%2017%3A18%3A55.530667.m4a?alt=media&amp;token=7f4dc643-ece5-49e2-9ca6-ea170727d93c"/>
    <n v="235"/>
    <s v="false"/>
    <x v="0"/>
    <s v="+918940041476"/>
    <x v="0"/>
    <s v="VIRALIMALAI"/>
    <x v="9"/>
    <s v="MuthulAkshmi"/>
    <x v="0"/>
    <n v="9865629970"/>
    <x v="0"/>
    <s v="கூலி தொழில்/ Daily Wage"/>
    <s v="10,000க்கும் குறைவானது/Less than 10,000"/>
    <x v="0"/>
    <x v="2"/>
    <x v="2"/>
    <x v="0"/>
    <s v="திமுக / DMK"/>
    <x v="3"/>
    <x v="0"/>
    <x v="0"/>
    <x v="0"/>
    <x v="0"/>
    <x v="1"/>
    <x v="0"/>
    <x v="0"/>
    <x v="0"/>
    <s v="BC"/>
    <x v="0"/>
    <n v="0"/>
    <s v="Correctly Done"/>
    <m/>
    <m/>
    <m/>
    <x v="1"/>
    <x v="0"/>
    <x v="0"/>
    <n v="0.95700934579439256"/>
    <n v="1.0951871657754011"/>
    <n v="1.0835978835978837"/>
    <n v="1"/>
    <n v="1.0593103448275862"/>
    <n v="1.0835978835978837"/>
    <n v="1.0593103448275862"/>
    <n v="78.470217199999993"/>
  </r>
  <r>
    <s v="Dummy"/>
    <s v="2025-08-07 17:27:03.866077"/>
    <x v="5"/>
    <s v="(10.6101333, 78.4702083)"/>
    <s v="JF5C+X35,Rajalipatty,Nambampatty,621312,Tamil Nadu,India."/>
    <s v="-"/>
    <n v="0"/>
    <s v="false"/>
    <x v="6"/>
    <s v="+919976239565"/>
    <x v="0"/>
    <s v="VIRALIMALAI"/>
    <x v="9"/>
    <s v="p.sakthivel"/>
    <x v="0"/>
    <n v="9578541236"/>
    <x v="2"/>
    <s v="கூலி தொழில்/ Daily Wage"/>
    <s v="10,000 - 25,000"/>
    <x v="1"/>
    <x v="1"/>
    <x v="1"/>
    <x v="1"/>
    <s v="அதிமுக / AIADMK"/>
    <x v="2"/>
    <x v="1"/>
    <x v="0"/>
    <x v="0"/>
    <x v="0"/>
    <x v="1"/>
    <x v="0"/>
    <x v="0"/>
    <x v="0"/>
    <s v="BC"/>
    <x v="14"/>
    <s v="audio link un available"/>
    <s v="Correctly Done"/>
    <m/>
    <m/>
    <m/>
    <x v="1"/>
    <x v="1"/>
    <x v="8"/>
    <n v="0.95700934579439256"/>
    <n v="0.8797250859106529"/>
    <n v="0.79503105590062106"/>
    <n v="1.3119425242027003"/>
    <n v="1.0666666666666667"/>
    <n v="1.043035050297799"/>
    <n v="1.399405359149547"/>
    <n v="78.470208299999996"/>
  </r>
  <r>
    <s v="Dummy"/>
    <s v="2025-08-07 18:13:39.046648"/>
    <x v="5"/>
    <s v="(10.6099333, 78.4719217)"/>
    <s v="JF6C+49M,Rajalipatty,Nambampatty,621312,Tamil Nadu,India."/>
    <s v="https://firebasestorage.googleapis.com/v0/b/mindbrink-survey-production.appspot.com/o/audioFiles%2FAtznECuQc6klLPsRR6u2%2FvgezSzrsuLVlWSdHweefXnEvA793%2F2025-08-07%2018%3A13%3A13.122994.m4a?alt=media&amp;token=f728d0e3-cf6e-45ca-bb50-ec7c2cdf234f"/>
    <n v="263"/>
    <s v="false"/>
    <x v="6"/>
    <s v="+919976239565"/>
    <x v="0"/>
    <s v="VIRALIMALAI"/>
    <x v="9"/>
    <s v="m.mariyappan"/>
    <x v="0"/>
    <n v="9994647009"/>
    <x v="2"/>
    <s v="கூலி தொழில்/ Daily Wage"/>
    <s v="10,000க்கும் குறைவானது/Less than 10,000"/>
    <x v="0"/>
    <x v="0"/>
    <x v="0"/>
    <x v="0"/>
    <s v="அதிமுக / AIADMK"/>
    <x v="0"/>
    <x v="1"/>
    <x v="1"/>
    <x v="1"/>
    <x v="1"/>
    <x v="2"/>
    <x v="0"/>
    <x v="0"/>
    <x v="7"/>
    <s v="SC"/>
    <x v="3"/>
    <n v="0"/>
    <s v="Correctly Done"/>
    <m/>
    <m/>
    <m/>
    <x v="1"/>
    <x v="0"/>
    <x v="3"/>
    <n v="0.95700934579439256"/>
    <n v="0.8797250859106529"/>
    <n v="0.79503105590062106"/>
    <n v="0.73680082449963535"/>
    <n v="1.28"/>
    <n v="0.58577953749039324"/>
    <n v="0.94310505535953326"/>
    <n v="78.471921699999996"/>
  </r>
  <r>
    <s v="Dummy"/>
    <s v="2025-08-07 18:16:21.011266"/>
    <x v="5"/>
    <s v="(10.6099058, 78.4711226)"/>
    <s v="JF6C+49M,Rajalipatty,Nambampatty,621312,Tamil Nadu,India."/>
    <s v="https://firebasestorage.googleapis.com/v0/b/mindbrink-survey-production.appspot.com/o/audioFiles%2FAtznECuQc6klLPsRR6u2%2FnV4IA56gMWWp4NfG0H1PGfyqfM92%2F2025-08-07%2018%3A14%3A32.876425.m4a?alt=media&amp;token=358c05fa-694a-4a89-8f4f-ea78f9072e23"/>
    <n v="369"/>
    <s v="false"/>
    <x v="0"/>
    <s v="+918940041476"/>
    <x v="0"/>
    <s v="VIRALIMALAI"/>
    <x v="9"/>
    <s v="Sethupathi"/>
    <x v="0"/>
    <n v="9698953208"/>
    <x v="1"/>
    <s v="கூலி தொழில்/ Daily Wage"/>
    <s v="10,000 - 25,000"/>
    <x v="0"/>
    <x v="0"/>
    <x v="0"/>
    <x v="0"/>
    <s v="அதிமுக / AIADMK"/>
    <x v="0"/>
    <x v="3"/>
    <x v="1"/>
    <x v="4"/>
    <x v="0"/>
    <x v="1"/>
    <x v="0"/>
    <x v="7"/>
    <x v="4"/>
    <s v="SC"/>
    <x v="1"/>
    <n v="0"/>
    <s v="Correctly Done"/>
    <m/>
    <m/>
    <m/>
    <x v="1"/>
    <x v="0"/>
    <x v="1"/>
    <n v="0.95700934579439256"/>
    <n v="0.97523809523809524"/>
    <n v="1.0666666666666667"/>
    <n v="0.73680082449963535"/>
    <n v="1.3479183673469388"/>
    <n v="0.78592087946627776"/>
    <n v="0.99314736441942686"/>
    <n v="78.471122600000001"/>
  </r>
  <r>
    <s v="Dummy"/>
    <s v="2025-08-07 18:30:15.730865"/>
    <x v="5"/>
    <s v="(10.6100567, 78.4713683)"/>
    <s v="JF6C+49M,Rajalipatty,Nambampatty,621312,Tamil Nadu,India."/>
    <s v="https://firebasestorage.googleapis.com/v0/b/mindbrink-survey-production.appspot.com/o/audioFiles%2FAtznECuQc6klLPsRR6u2%2FvgezSzrsuLVlWSdHweefXnEvA793%2F2025-08-07%2018%3A29%3A55.211821.m4a?alt=media&amp;token=02cccad2-d222-45a2-b3ce-f50bd9dba0dd"/>
    <n v="342"/>
    <s v="false"/>
    <x v="6"/>
    <s v="+919976239565"/>
    <x v="0"/>
    <s v="VIRALIMALAI"/>
    <x v="9"/>
    <s v="t.saravanan"/>
    <x v="0"/>
    <n v="8870910486"/>
    <x v="2"/>
    <s v="கூலி தொழில்/ Daily Wage"/>
    <s v="10,000க்கும் குறைவானது/Less than 10,000"/>
    <x v="1"/>
    <x v="1"/>
    <x v="1"/>
    <x v="1"/>
    <s v="அதிமுக / AIADMK"/>
    <x v="2"/>
    <x v="1"/>
    <x v="0"/>
    <x v="0"/>
    <x v="2"/>
    <x v="1"/>
    <x v="2"/>
    <x v="2"/>
    <x v="5"/>
    <s v="SC"/>
    <x v="3"/>
    <n v="0"/>
    <s v="Correctly Done"/>
    <m/>
    <m/>
    <m/>
    <x v="1"/>
    <x v="0"/>
    <x v="3"/>
    <n v="0.95700934579439256"/>
    <n v="0.8797250859106529"/>
    <n v="0.79503105590062106"/>
    <n v="1.3119425242027003"/>
    <n v="1.28"/>
    <n v="1.043035050297799"/>
    <n v="1.6792864309794564"/>
    <n v="78.471368299999995"/>
  </r>
  <r>
    <s v="Dummy"/>
    <s v="2025-08-07 18:50:43.738841"/>
    <x v="5"/>
    <s v="(10.610005, 78.4711717)"/>
    <s v="JF6C+49M,Rajalipatty,Nambampatty,621312,Tamil Nadu,India."/>
    <s v="https://firebasestorage.googleapis.com/v0/b/mindbrink-survey-production.appspot.com/o/audioFiles%2FAtznECuQc6klLPsRR6u2%2FnV4IA56gMWWp4NfG0H1PGfyqfM92%2F2025-08-07%2018%3A48%3A10.976239.m4a?alt=media&amp;token=c1ab8cb3-7128-4a06-8c58-2447e198e876"/>
    <n v="381"/>
    <s v="false"/>
    <x v="0"/>
    <s v="+918940041476"/>
    <x v="0"/>
    <s v="VIRALIMALAI"/>
    <x v="9"/>
    <s v="Chinnappan"/>
    <x v="0"/>
    <n v="7634589239"/>
    <x v="3"/>
    <s v="கூலி தொழில்/ Daily Wage"/>
    <s v="10,000க்கும் குறைவானது/Less than 10,000"/>
    <x v="2"/>
    <x v="1"/>
    <x v="0"/>
    <x v="0"/>
    <s v="திமுக / DMK"/>
    <x v="0"/>
    <x v="0"/>
    <x v="0"/>
    <x v="0"/>
    <x v="0"/>
    <x v="1"/>
    <x v="0"/>
    <x v="0"/>
    <x v="0"/>
    <s v="SC"/>
    <x v="1"/>
    <n v="0"/>
    <s v="Correctly Done"/>
    <m/>
    <m/>
    <m/>
    <x v="1"/>
    <x v="0"/>
    <x v="1"/>
    <n v="0.95700934579439256"/>
    <n v="1.0308724832214764"/>
    <n v="0.86292134831460676"/>
    <n v="0.73680082449963535"/>
    <n v="1.3479183673469388"/>
    <n v="0.63580116091653927"/>
    <n v="0.99314736441942686"/>
    <n v="78.471171699999999"/>
  </r>
  <r>
    <s v="Dummy"/>
    <s v="2025-08-07 18:59:46.108034"/>
    <x v="5"/>
    <s v="(10.6029765, 78.4565447)"/>
    <s v="3c,,Rasalipatti,621312,Tamil Nadu,India."/>
    <s v="https://firebasestorage.googleapis.com/v0/b/mindbrink-survey-production.appspot.com/o/audioFiles%2FAtznECuQc6klLPsRR6u2%2FvgezSzrsuLVlWSdHweefXnEvA793%2F2025-08-07%2018%3A59%3A16.060040.m4a?alt=media&amp;token=b7f76394-8d09-4537-8dc9-9f809e2001cf"/>
    <n v="281"/>
    <s v="false"/>
    <x v="6"/>
    <s v="+919976239565"/>
    <x v="0"/>
    <s v="VIRALIMALAI"/>
    <x v="9"/>
    <s v="Natarajkumar"/>
    <x v="0"/>
    <n v="9944276614"/>
    <x v="0"/>
    <s v="விவசாயி/ Farmer"/>
    <s v="10,000க்கும் குறைவானது/Less than 10,000"/>
    <x v="0"/>
    <x v="0"/>
    <x v="0"/>
    <x v="0"/>
    <s v="திமுக / DMK"/>
    <x v="0"/>
    <x v="0"/>
    <x v="1"/>
    <x v="1"/>
    <x v="1"/>
    <x v="1"/>
    <x v="1"/>
    <x v="0"/>
    <x v="1"/>
    <s v="BC"/>
    <x v="0"/>
    <n v="0"/>
    <s v="Correctly Done"/>
    <m/>
    <m/>
    <m/>
    <x v="1"/>
    <x v="0"/>
    <x v="0"/>
    <n v="0.95700934579439256"/>
    <n v="1.0951871657754011"/>
    <n v="1.0835978835978837"/>
    <n v="0.73680082449963535"/>
    <n v="1.0593103448275862"/>
    <n v="0.79839581406098059"/>
    <n v="0.78050073546995857"/>
    <n v="78.456544699999995"/>
  </r>
  <r>
    <s v="Dummy"/>
    <s v="2025-08-07 19:48:18.233794"/>
    <x v="5"/>
    <s v="(10.6052488, 78.4704825)"/>
    <s v="-"/>
    <s v="https://firebasestorage.googleapis.com/v0/b/mindbrink-survey-production.appspot.com/o/audioFiles%2FAtznECuQc6klLPsRR6u2%2FnV4IA56gMWWp4NfG0H1PGfyqfM92%2F2025-08-07%2019%3A45%3A43.595974.m4a?alt=media&amp;token=022444cd-d7a3-4c30-a62c-0146d94f2424"/>
    <n v="270"/>
    <s v="false"/>
    <x v="0"/>
    <s v="+918940041476"/>
    <x v="0"/>
    <s v="VIRALIMALAI"/>
    <x v="9"/>
    <s v="viduthalaimani"/>
    <x v="0"/>
    <n v="9095706030"/>
    <x v="0"/>
    <s v="கூலி தொழில்/ Daily Wage"/>
    <s v="10,000 - 25,000"/>
    <x v="0"/>
    <x v="0"/>
    <x v="0"/>
    <x v="0"/>
    <s v="திமுக / DMK"/>
    <x v="0"/>
    <x v="0"/>
    <x v="0"/>
    <x v="0"/>
    <x v="0"/>
    <x v="1"/>
    <x v="0"/>
    <x v="0"/>
    <x v="1"/>
    <s v="OBC"/>
    <x v="0"/>
    <n v="0"/>
    <s v="Correctly Done"/>
    <m/>
    <m/>
    <m/>
    <x v="1"/>
    <x v="0"/>
    <x v="0"/>
    <n v="0.95700934579439256"/>
    <n v="1.0951871657754011"/>
    <n v="1.0835978835978837"/>
    <n v="0.73680082449963535"/>
    <n v="1.0593103448275862"/>
    <n v="0.79839581406098059"/>
    <n v="0.78050073546995857"/>
    <n v="78.470482500000003"/>
  </r>
  <r>
    <s v="Dummy"/>
    <s v="2025-08-08 14:59:42.158337"/>
    <x v="6"/>
    <s v="(10.6969033, 78.72979)"/>
    <s v="MPXH+4PP,,Mandaiyur,622515,Tamil Nadu,India."/>
    <s v="https://firebasestorage.googleapis.com/v0/b/mindbrink-survey-production.appspot.com/o/audioFiles%2FAtznECuQc6klLPsRR6u2%2Fio3eMuqyU5eWdOSV7NnjRG3eOnc2%2F2025-08-08%2014%3A59%3A36.876434.m4a?alt=media&amp;token=c1e73b55-66d0-4335-9b2b-ca9ca4b541ec"/>
    <n v="203"/>
    <s v="false"/>
    <x v="4"/>
    <s v="+919790903597"/>
    <x v="0"/>
    <s v="KULATHUR"/>
    <x v="10"/>
    <s v="mathi"/>
    <x v="0"/>
    <n v="9842693088"/>
    <x v="2"/>
    <s v="விவசாயி/ Farmer"/>
    <s v="10,000 - 25,000"/>
    <x v="0"/>
    <x v="0"/>
    <x v="0"/>
    <x v="0"/>
    <s v="திமுக / DMK"/>
    <x v="0"/>
    <x v="0"/>
    <x v="0"/>
    <x v="0"/>
    <x v="0"/>
    <x v="1"/>
    <x v="2"/>
    <x v="0"/>
    <x v="6"/>
    <s v="BC"/>
    <x v="0"/>
    <s v=""/>
    <s v=""/>
    <m/>
    <m/>
    <m/>
    <x v="1"/>
    <x v="0"/>
    <x v="0"/>
    <n v="0.95700934579439256"/>
    <n v="0.8797250859106529"/>
    <n v="0.79503105590062106"/>
    <n v="0.73680082449963535"/>
    <n v="1.0593103448275862"/>
    <n v="0.58577953749039324"/>
    <n v="0.78050073546995857"/>
    <n v="78.729789999999994"/>
  </r>
  <r>
    <s v="Dummy"/>
    <s v="2025-08-08 15:14:27.807009"/>
    <x v="6"/>
    <s v="(10.6982687, 78.7275821)"/>
    <s v="Unnamed Road,,Pudukkottai,622515,Tamil Nadu,India."/>
    <s v="https://firebasestorage.googleapis.com/v0/b/mindbrink-survey-production.appspot.com/o/audioFiles%2FAtznECuQc6klLPsRR6u2%2Fi7rHaGVsQtUuH9WIbNPBcYow6HH3%2F2025-08-08%2015%3A14%3A11.283587.m4a?alt=media&amp;token=0345bc3c-63c4-4f08-a02c-edc3c23190d3"/>
    <n v="355"/>
    <s v="false"/>
    <x v="5"/>
    <s v="+917395821468"/>
    <x v="0"/>
    <s v="KULATHUR"/>
    <x v="10"/>
    <s v="Arulanadu"/>
    <x v="0"/>
    <n v="9384570064"/>
    <x v="2"/>
    <s v="விவசாயி/ Farmer"/>
    <s v="10,000க்கும் குறைவானது/Less than 10,000"/>
    <x v="2"/>
    <x v="1"/>
    <x v="4"/>
    <x v="5"/>
    <s v="அதிமுக / AIADMK"/>
    <x v="1"/>
    <x v="1"/>
    <x v="0"/>
    <x v="0"/>
    <x v="2"/>
    <x v="2"/>
    <x v="3"/>
    <x v="6"/>
    <x v="0"/>
    <s v="BC"/>
    <x v="4"/>
    <s v=""/>
    <s v=""/>
    <m/>
    <m/>
    <m/>
    <x v="1"/>
    <x v="0"/>
    <x v="4"/>
    <n v="0.95700934579439256"/>
    <n v="0.8797250859106529"/>
    <n v="0.79503105590062106"/>
    <n v="1.4247885123333461"/>
    <n v="0.93090909090909091"/>
    <n v="1.1327511153954553"/>
    <n v="1.3263485787539513"/>
    <n v="78.727582100000006"/>
  </r>
  <r>
    <s v="Dummy"/>
    <s v="2025-08-08 15:49:35.527633"/>
    <x v="6"/>
    <s v="(10.6980465, 78.7277564)"/>
    <s v="MPXH+78,,Kumara Mangalam Village,622515,Tamil Nadu,India."/>
    <s v="https://firebasestorage.googleapis.com/v0/b/mindbrink-survey-production.appspot.com/o/audioFiles%2FAtznECuQc6klLPsRR6u2%2Fi7rHaGVsQtUuH9WIbNPBcYow6HH3%2F2025-08-08%2015%3A49%3A08.714007.m4a?alt=media&amp;token=2afb731f-fd94-40fa-8185-b870fd42cbad"/>
    <n v="277"/>
    <s v="false"/>
    <x v="5"/>
    <s v="+917395821468"/>
    <x v="0"/>
    <s v="KULATHUR"/>
    <x v="10"/>
    <s v="roslin"/>
    <x v="1"/>
    <n v="8870173298"/>
    <x v="1"/>
    <s v="இல்லத்தரசி/ Housewife"/>
    <s v="10,000 - 25,000"/>
    <x v="0"/>
    <x v="0"/>
    <x v="0"/>
    <x v="0"/>
    <s v="பிற கட்சிகள் / Others"/>
    <x v="0"/>
    <x v="0"/>
    <x v="0"/>
    <x v="0"/>
    <x v="0"/>
    <x v="1"/>
    <x v="0"/>
    <x v="0"/>
    <x v="2"/>
    <s v="BC"/>
    <x v="4"/>
    <s v=""/>
    <s v=""/>
    <m/>
    <m/>
    <m/>
    <x v="1"/>
    <x v="0"/>
    <x v="4"/>
    <n v="1.047034764826176"/>
    <n v="0.97523809523809524"/>
    <n v="0.89824561403508774"/>
    <n v="0.73680082449963535"/>
    <n v="0.93090909090909091"/>
    <n v="0.66182810902423383"/>
    <n v="0.68589458571602413"/>
    <n v="78.727756400000004"/>
  </r>
  <r>
    <s v="Dummy"/>
    <s v="2025-08-08 15:50:48.015564"/>
    <x v="6"/>
    <s v="(10.6979316, 78.727735)"/>
    <s v="Unnamed Road,,Pudukkottai,622515,Tamil Nadu,India."/>
    <s v="https://firebasestorage.googleapis.com/v0/b/mindbrink-survey-production.appspot.com/o/audioFiles%2FAtznECuQc6klLPsRR6u2%2Fio3eMuqyU5eWdOSV7NnjRG3eOnc2%2F2025-08-08%2015%3A50%3A34.202793.m4a?alt=media&amp;token=deca57dc-6c91-4792-a1fc-a2ad52f47518"/>
    <n v="218"/>
    <s v="false"/>
    <x v="4"/>
    <s v="+919790903597"/>
    <x v="0"/>
    <s v="KULATHUR"/>
    <x v="10"/>
    <s v="irthyaraj"/>
    <x v="0"/>
    <n v="9965816240"/>
    <x v="0"/>
    <s v="விவசாயி/ Farmer"/>
    <s v="10,000 - 25,000"/>
    <x v="2"/>
    <x v="0"/>
    <x v="0"/>
    <x v="0"/>
    <s v="அதிமுக / AIADMK"/>
    <x v="0"/>
    <x v="3"/>
    <x v="0"/>
    <x v="0"/>
    <x v="0"/>
    <x v="1"/>
    <x v="0"/>
    <x v="0"/>
    <x v="7"/>
    <s v="SC"/>
    <x v="4"/>
    <s v=""/>
    <s v=""/>
    <m/>
    <m/>
    <m/>
    <x v="1"/>
    <x v="0"/>
    <x v="4"/>
    <n v="0.95700934579439256"/>
    <n v="1.0951871657754011"/>
    <n v="1.0835978835978837"/>
    <n v="0.73680082449963535"/>
    <n v="0.93090909090909091"/>
    <n v="0.79839581406098059"/>
    <n v="0.68589458571602413"/>
    <n v="78.727734999999996"/>
  </r>
  <r>
    <s v="Dummy"/>
    <s v="2025-08-08 16:27:27.986921"/>
    <x v="6"/>
    <s v="(10.6975695, 78.7281127)"/>
    <s v="MPXH+78,,Kumara Mangalam Village,622515,Tamil Nadu,India."/>
    <s v="https://firebasestorage.googleapis.com/v0/b/mindbrink-survey-production.appspot.com/o/audioFiles%2FAtznECuQc6klLPsRR6u2%2Fio3eMuqyU5eWdOSV7NnjRG3eOnc2%2F2025-08-08%2016%3A27%3A09.365826.m4a?alt=media&amp;token=46925c69-6b43-44fb-80a4-a724b67b769f"/>
    <n v="329"/>
    <s v="false"/>
    <x v="4"/>
    <s v="+919790903597"/>
    <x v="0"/>
    <s v="KULATHUR"/>
    <x v="10"/>
    <s v="yojana"/>
    <x v="1"/>
    <n v="9842682255"/>
    <x v="1"/>
    <s v="இல்லத்தரசி/ Housewife"/>
    <s v="10,000 - 25,000"/>
    <x v="2"/>
    <x v="1"/>
    <x v="2"/>
    <x v="1"/>
    <s v="அதிமுக / AIADMK"/>
    <x v="2"/>
    <x v="1"/>
    <x v="1"/>
    <x v="1"/>
    <x v="2"/>
    <x v="2"/>
    <x v="1"/>
    <x v="2"/>
    <x v="4"/>
    <s v="BC"/>
    <x v="1"/>
    <s v=""/>
    <s v=""/>
    <m/>
    <m/>
    <m/>
    <x v="1"/>
    <x v="0"/>
    <x v="1"/>
    <n v="1.047034764826176"/>
    <n v="0.97523809523809524"/>
    <n v="0.89824561403508774"/>
    <n v="1"/>
    <n v="1.3479183673469388"/>
    <n v="0.89824561403508774"/>
    <n v="1.3479183673469388"/>
    <n v="78.728112699999997"/>
  </r>
  <r>
    <s v="Dummy"/>
    <s v="2025-07-30 15:35:55.650104"/>
    <x v="0"/>
    <s v="(10.455089, 78.6993429)"/>
    <s v="26,,Annavasal,622101,Tamil Nadu,India."/>
    <s v="https://firebasestorage.googleapis.com/v0/b/mindbrink-survey-production.appspot.com/o/audioFiles%2FAtznECuQc6klLPsRR6u2%2Fe5risFoEPidDckOLperfsZqxzae2%2F2025-07-30%2015%3A35%3A50.859266.m4a?alt=media&amp;token=a71b268a-0e42-49f9-b38a-0f72e53777fa"/>
    <n v="287"/>
    <s v="false"/>
    <x v="1"/>
    <s v="+918508766594"/>
    <x v="0"/>
    <s v="ILLUPUR"/>
    <x v="1"/>
    <s v="நிர்மலாதேவி "/>
    <x v="0"/>
    <n v="9865320934"/>
    <x v="0"/>
    <s v="கூலி தொழில்/ Daily Wage"/>
    <s v="10,000 - 25,000"/>
    <x v="1"/>
    <x v="1"/>
    <x v="1"/>
    <x v="2"/>
    <s v="தமிழக வெற்றி கழகம் / TVK"/>
    <x v="3"/>
    <x v="0"/>
    <x v="1"/>
    <x v="3"/>
    <x v="1"/>
    <x v="2"/>
    <x v="3"/>
    <x v="0"/>
    <x v="0"/>
    <s v="SC"/>
    <x v="5"/>
    <n v="0"/>
    <s v="Correctly Done"/>
    <m/>
    <m/>
    <m/>
    <x v="1"/>
    <x v="0"/>
    <x v="5"/>
    <n v="0.95700934579439256"/>
    <n v="1.0951871657754011"/>
    <n v="1.0835978835978837"/>
    <n v="1.3119425242027003"/>
    <n v="0.99902439024390244"/>
    <n v="1.4216181426281114"/>
    <n v="1.3106625802766489"/>
    <n v="78.699342900000005"/>
  </r>
  <r>
    <s v="Dummy"/>
    <s v="2025-07-30 16:59:33.384449"/>
    <x v="0"/>
    <s v="(10.4606668, 78.6825397)"/>
    <s v="1/38a,,Vilampatti,622103,Tamil Nadu,India."/>
    <s v="https://firebasestorage.googleapis.com/v0/b/mindbrink-survey-production.appspot.com/o/audioFiles%2FAtznECuQc6klLPsRR6u2%2FfYiv0HvGk4VbFlXYwsKbSZ6fwXI2%2F2025-07-30%2016%3A59%3A27.503120.m4a?alt=media&amp;token=d72a1ab4-be3f-4d48-88b5-39d0044410ac"/>
    <n v="191"/>
    <s v="false"/>
    <x v="3"/>
    <s v="+919443892814"/>
    <x v="0"/>
    <s v="ILLUPUR"/>
    <x v="2"/>
    <s v="Selvaraj"/>
    <x v="0"/>
    <n v="8531952279"/>
    <x v="2"/>
    <s v="விவசாயி/ Farmer"/>
    <s v="10,000க்கும் குறைவானது/Less than 10,000"/>
    <x v="2"/>
    <x v="1"/>
    <x v="1"/>
    <x v="1"/>
    <s v="அதிமுக / AIADMK"/>
    <x v="2"/>
    <x v="2"/>
    <x v="1"/>
    <x v="1"/>
    <x v="0"/>
    <x v="0"/>
    <x v="3"/>
    <x v="0"/>
    <x v="1"/>
    <s v="BC"/>
    <x v="7"/>
    <s v="except 2 questions ntg asked "/>
    <s v="Not Asking All The Questions"/>
    <m/>
    <m/>
    <m/>
    <x v="1"/>
    <x v="0"/>
    <x v="6"/>
    <n v="0.95700934579439256"/>
    <n v="0.8797250859106529"/>
    <n v="0.79503105590062106"/>
    <n v="1.3119425242027003"/>
    <n v="1.2358620689655173"/>
    <n v="1.043035050297799"/>
    <n v="1.6213800023249925"/>
    <n v="78.682539700000007"/>
  </r>
  <r>
    <s v="Dummy"/>
    <s v="2025-07-30 17:02:17.738151"/>
    <x v="0"/>
    <s v="(10.4557827, 78.7050715)"/>
    <s v="FP44+82G,,Annavasal,622101,Tamil Nadu,India."/>
    <s v="https://firebasestorage.googleapis.com/v0/b/mindbrink-survey-production.appspot.com/o/audioFiles%2FAtznECuQc6klLPsRR6u2%2Fe5risFoEPidDckOLperfsZqxzae2%2F2025-07-30%2017%3A02%3A04.621290.m4a?alt=media&amp;token=02a86073-4ea1-48d0-bd37-cb23f7041635"/>
    <n v="402"/>
    <s v="false"/>
    <x v="1"/>
    <s v="+918508766594"/>
    <x v="0"/>
    <s v="ILLUPUR"/>
    <x v="1"/>
    <s v="பரக்கத்துல்லா"/>
    <x v="0"/>
    <n v="6384537092"/>
    <x v="2"/>
    <s v="சொந்த தொழில் / சுயதொழில் செய்பவர்/ Self Employed/Business"/>
    <s v="10,000 - 25,000"/>
    <x v="0"/>
    <x v="1"/>
    <x v="0"/>
    <x v="0"/>
    <s v="அதிமுக / AIADMK"/>
    <x v="0"/>
    <x v="1"/>
    <x v="0"/>
    <x v="0"/>
    <x v="0"/>
    <x v="1"/>
    <x v="3"/>
    <x v="4"/>
    <x v="0"/>
    <s v="Muslim"/>
    <x v="8"/>
    <n v="0"/>
    <s v="Correctly Done"/>
    <m/>
    <m/>
    <m/>
    <x v="1"/>
    <x v="0"/>
    <x v="7"/>
    <n v="0.95700934579439256"/>
    <n v="0.8797250859106529"/>
    <n v="0.79503105590062106"/>
    <n v="0.73680082449963535"/>
    <n v="1.024"/>
    <n v="0.58577953749039324"/>
    <n v="0.75448404428762661"/>
    <n v="78.705071500000003"/>
  </r>
  <r>
    <s v="Dummy"/>
    <s v="2025-07-30 17:03:59.213672"/>
    <x v="0"/>
    <s v="(10.4606733, 78.6824318)"/>
    <s v="1/38a,,Vilampatti,622103,Tamil Nadu,India."/>
    <s v="https://firebasestorage.googleapis.com/v0/b/mindbrink-survey-production.appspot.com/o/audioFiles%2FAtznECuQc6klLPsRR6u2%2FfYiv0HvGk4VbFlXYwsKbSZ6fwXI2%2F2025-07-30%2017%3A03%3A55.136747.m4a?alt=media&amp;token=56dfe266-2871-4e7a-a766-6b028a4f37db"/>
    <n v="96"/>
    <s v="false"/>
    <x v="3"/>
    <s v="+919443892814"/>
    <x v="0"/>
    <s v="ILLUPUR"/>
    <x v="2"/>
    <s v="Rajammal "/>
    <x v="1"/>
    <n v="9688656449"/>
    <x v="2"/>
    <s v="இல்லத்தரசி/ Housewife"/>
    <s v="10,000க்கும் குறைவானது/Less than 10,000"/>
    <x v="0"/>
    <x v="1"/>
    <x v="2"/>
    <x v="0"/>
    <s v="திமுக / DMK"/>
    <x v="0"/>
    <x v="0"/>
    <x v="1"/>
    <x v="1"/>
    <x v="1"/>
    <x v="2"/>
    <x v="1"/>
    <x v="0"/>
    <x v="1"/>
    <s v="BC"/>
    <x v="7"/>
    <s v="except 2 questions ntg asked "/>
    <s v="Not Asking All The Questions"/>
    <m/>
    <m/>
    <m/>
    <x v="1"/>
    <x v="1"/>
    <x v="6"/>
    <n v="1.047034764826176"/>
    <n v="0.8797250859106529"/>
    <n v="0.98461538461538467"/>
    <n v="1"/>
    <n v="1.2358620689655173"/>
    <n v="0.98461538461538467"/>
    <n v="1.2358620689655173"/>
    <n v="78.682431800000003"/>
  </r>
  <r>
    <s v="Dummy"/>
    <s v="2025-07-30 17:12:17.060594"/>
    <x v="0"/>
    <s v="(10.460765, 78.6825617)"/>
    <s v="1/38a,,Vilampatti,622103,Tamil Nadu,India."/>
    <s v="https://firebasestorage.googleapis.com/v0/b/mindbrink-survey-production.appspot.com/o/audioFiles%2FAtznECuQc6klLPsRR6u2%2FfYiv0HvGk4VbFlXYwsKbSZ6fwXI2%2F2025-07-30%2017%3A12%3A12.709054.m4a?alt=media&amp;token=3e45a9ac-0c51-4d21-aa47-470041b765c8"/>
    <n v="150"/>
    <s v="false"/>
    <x v="3"/>
    <s v="+919443892814"/>
    <x v="0"/>
    <s v="ILLUPUR"/>
    <x v="2"/>
    <s v="Dhanalakshmi"/>
    <x v="1"/>
    <n v="9524909610"/>
    <x v="2"/>
    <s v="இல்லத்தரசி/ Housewife"/>
    <s v="10,000க்கும் குறைவானது/Less than 10,000"/>
    <x v="2"/>
    <x v="1"/>
    <x v="4"/>
    <x v="3"/>
    <s v="தே.மு.தி.க / DMDK"/>
    <x v="4"/>
    <x v="3"/>
    <x v="1"/>
    <x v="1"/>
    <x v="1"/>
    <x v="0"/>
    <x v="3"/>
    <x v="0"/>
    <x v="1"/>
    <s v="BC"/>
    <x v="7"/>
    <s v="only starting few questions asked "/>
    <s v="Not Asking All The Questions"/>
    <m/>
    <m/>
    <m/>
    <x v="1"/>
    <x v="1"/>
    <x v="6"/>
    <n v="1.047034764826176"/>
    <n v="0.8797250859106529"/>
    <n v="0.98461538461538467"/>
    <n v="1.4247885123333461"/>
    <n v="1.2358620689655173"/>
    <n v="1.4028686890666793"/>
    <n v="1.7608420786905907"/>
    <n v="78.682561699999994"/>
  </r>
  <r>
    <s v="Dummy"/>
    <s v="2025-07-30 17:22:05.879534"/>
    <x v="0"/>
    <s v="(10.46023, 78.6827133)"/>
    <s v="1/38a,,Vilampatti,622103,Tamil Nadu,India."/>
    <s v="https://firebasestorage.googleapis.com/v0/b/mindbrink-survey-production.appspot.com/o/audioFiles%2FAtznECuQc6klLPsRR6u2%2FfYiv0HvGk4VbFlXYwsKbSZ6fwXI2%2F2025-07-30%2017%3A21%3A42.845498.m4a?alt=media&amp;token=b67b2d09-4590-4ffc-b359-5f47d889ed7f"/>
    <n v="116"/>
    <s v="false"/>
    <x v="3"/>
    <s v="+919443892814"/>
    <x v="0"/>
    <s v="ILLUPUR"/>
    <x v="2"/>
    <s v="Samikannu"/>
    <x v="0"/>
    <n v="9655350702"/>
    <x v="2"/>
    <s v="விவசாயி/ Farmer"/>
    <s v="10,000 - 25,000"/>
    <x v="2"/>
    <x v="2"/>
    <x v="2"/>
    <x v="4"/>
    <s v="திமுக / DMK"/>
    <x v="0"/>
    <x v="0"/>
    <x v="1"/>
    <x v="1"/>
    <x v="1"/>
    <x v="2"/>
    <x v="3"/>
    <x v="0"/>
    <x v="1"/>
    <s v="BC"/>
    <x v="7"/>
    <s v="starting first 3 questions asked only "/>
    <s v="Not Asking All The Questions"/>
    <m/>
    <m/>
    <m/>
    <x v="1"/>
    <x v="1"/>
    <x v="6"/>
    <n v="0.95700934579439256"/>
    <n v="0.8797250859106529"/>
    <n v="0.79503105590062106"/>
    <n v="1"/>
    <n v="1.2358620689655173"/>
    <n v="0.79503105590062106"/>
    <n v="1.2358620689655173"/>
    <n v="78.682713300000003"/>
  </r>
  <r>
    <s v="Dummy"/>
    <s v="2025-07-30 17:34:59.329295"/>
    <x v="0"/>
    <s v="(10.4598067, 78.6825817)"/>
    <s v="1/38a,,Vilampatti,622103,Tamil Nadu,India."/>
    <s v="https://firebasestorage.googleapis.com/v0/b/mindbrink-survey-production.appspot.com/o/audioFiles%2FAtznECuQc6klLPsRR6u2%2FfYiv0HvGk4VbFlXYwsKbSZ6fwXI2%2F2025-07-30%2017%3A34%3A53.880757.m4a?alt=media&amp;token=d8a52737-f4fc-42e4-91b9-7b5b541457a6"/>
    <n v="190"/>
    <s v="false"/>
    <x v="3"/>
    <s v="+919443892814"/>
    <x v="0"/>
    <s v="ILLUPUR"/>
    <x v="2"/>
    <s v="Prathiba"/>
    <x v="1"/>
    <n v="8072379197"/>
    <x v="0"/>
    <s v="இல்லத்தரசி/ Housewife"/>
    <s v="10,000க்கும் குறைவானது/Less than 10,000"/>
    <x v="0"/>
    <x v="2"/>
    <x v="0"/>
    <x v="2"/>
    <s v="அதிமுக / AIADMK"/>
    <x v="3"/>
    <x v="1"/>
    <x v="1"/>
    <x v="3"/>
    <x v="2"/>
    <x v="2"/>
    <x v="1"/>
    <x v="0"/>
    <x v="3"/>
    <s v="BC"/>
    <x v="7"/>
    <s v="correctly done "/>
    <s v="Correctly Done"/>
    <m/>
    <m/>
    <m/>
    <x v="1"/>
    <x v="0"/>
    <x v="6"/>
    <n v="1.047034764826176"/>
    <n v="1.0951871657754011"/>
    <n v="1.107027027027027"/>
    <n v="0.73680082449963535"/>
    <n v="1.2358620689655173"/>
    <n v="0.81565842625689366"/>
    <n v="0.91058419138161839"/>
    <n v="78.6825817"/>
  </r>
  <r>
    <s v="Dummy"/>
    <s v="2025-07-30 17:40:57.453093"/>
    <x v="0"/>
    <s v="(10.456378, 78.7003456)"/>
    <s v="42/43,,Annavasal,622101,Tamil Nadu,India."/>
    <s v="https://firebasestorage.googleapis.com/v0/b/mindbrink-survey-production.appspot.com/o/audioFiles%2FAtznECuQc6klLPsRR6u2%2Fe5risFoEPidDckOLperfsZqxzae2%2F2025-07-30%2017%3A40%3A51.803052.m4a?alt=media&amp;token=aa8b4929-57c7-4954-924b-4701a39da350"/>
    <n v="338"/>
    <s v="false"/>
    <x v="1"/>
    <s v="+918508766594"/>
    <x v="0"/>
    <s v="ILLUPUR"/>
    <x v="1"/>
    <s v="முருகேசன் "/>
    <x v="0"/>
    <s v="No Number"/>
    <x v="0"/>
    <s v="சொந்த தொழில் / சுயதொழில் செய்பவர்/ Self Employed/Business"/>
    <s v="10,000 - 25,000"/>
    <x v="1"/>
    <x v="1"/>
    <x v="2"/>
    <x v="3"/>
    <s v="தே.மு.தி.க / DMDK"/>
    <x v="4"/>
    <x v="1"/>
    <x v="0"/>
    <x v="0"/>
    <x v="2"/>
    <x v="2"/>
    <x v="2"/>
    <x v="3"/>
    <x v="0"/>
    <s v="SC"/>
    <x v="5"/>
    <n v="0"/>
    <s v="Correctly Done"/>
    <m/>
    <m/>
    <m/>
    <x v="1"/>
    <x v="0"/>
    <x v="5"/>
    <n v="0.95700934579439256"/>
    <n v="1.0951871657754011"/>
    <n v="1.0835978835978837"/>
    <n v="1"/>
    <n v="0.99902439024390244"/>
    <n v="1.0835978835978837"/>
    <n v="0.99902439024390244"/>
    <n v="78.700345600000006"/>
  </r>
  <r>
    <s v="Dummy"/>
    <s v="2025-07-30 18:37:58.053124"/>
    <x v="0"/>
    <s v="(10.4566917, 78.6764481)"/>
    <s v="FM4G+MGJ,,Mukknamalpatti,622103,Tamil Nadu,India."/>
    <s v="https://firebasestorage.googleapis.com/v0/b/mindbrink-survey-production.appspot.com/o/audioFiles%2FAtznECuQc6klLPsRR6u2%2FfYiv0HvGk4VbFlXYwsKbSZ6fwXI2%2F2025-07-30%2018%3A37%3A27.096214.m4a?alt=media&amp;token=7f40148c-d3aa-4b4e-ad89-83cdd2f64837"/>
    <n v="264"/>
    <s v="false"/>
    <x v="3"/>
    <s v="+919443892814"/>
    <x v="0"/>
    <s v="ILLUPUR"/>
    <x v="2"/>
    <s v="Jahir usan"/>
    <x v="0"/>
    <n v="7010675442"/>
    <x v="2"/>
    <s v="கூலி தொழில்/ Daily Wage"/>
    <s v="10,000 - 25,000"/>
    <x v="0"/>
    <x v="0"/>
    <x v="0"/>
    <x v="0"/>
    <s v="திமுக / DMK"/>
    <x v="0"/>
    <x v="0"/>
    <x v="0"/>
    <x v="0"/>
    <x v="0"/>
    <x v="1"/>
    <x v="1"/>
    <x v="0"/>
    <x v="2"/>
    <s v="Muslim"/>
    <x v="8"/>
    <s v="didn't ask question in th6middle"/>
    <s v="Not Doing It Properly"/>
    <m/>
    <m/>
    <m/>
    <x v="1"/>
    <x v="0"/>
    <x v="7"/>
    <n v="0.95700934579439256"/>
    <n v="0.8797250859106529"/>
    <n v="0.79503105590062106"/>
    <n v="0.73680082449963535"/>
    <n v="1.024"/>
    <n v="0.58577953749039324"/>
    <n v="0.75448404428762661"/>
    <n v="78.676448100000002"/>
  </r>
  <r>
    <s v="Dummy"/>
    <s v="2025-07-30 19:00:01.187198"/>
    <x v="0"/>
    <s v="(10.45667, 78.6810667)"/>
    <s v="FM4J+G76,,Mukknamalpatti,622103,Tamil Nadu,India."/>
    <s v="https://firebasestorage.googleapis.com/v0/b/mindbrink-survey-production.appspot.com/o/audioFiles%2FAtznECuQc6klLPsRR6u2%2FfYiv0HvGk4VbFlXYwsKbSZ6fwXI2%2F2025-07-30%2018%3A59%3A54.870199.m4a?alt=media&amp;token=38647072-7a82-48f1-b77c-ca5e040a8ff4"/>
    <n v="88"/>
    <s v="false"/>
    <x v="3"/>
    <s v="+919443892814"/>
    <x v="0"/>
    <s v="ILLUPUR"/>
    <x v="2"/>
    <s v="Baruk"/>
    <x v="0"/>
    <n v="9655507498"/>
    <x v="3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0"/>
    <x v="0"/>
    <x v="0"/>
    <x v="1"/>
    <x v="0"/>
    <x v="1"/>
    <x v="0"/>
    <x v="5"/>
    <s v="Muslim"/>
    <x v="8"/>
    <s v="randomly entering first few questions where asked only "/>
    <s v="Not Asking All The Questions"/>
    <m/>
    <m/>
    <m/>
    <x v="1"/>
    <x v="1"/>
    <x v="7"/>
    <n v="0.95700934579439256"/>
    <n v="1.0308724832214764"/>
    <n v="0.86292134831460676"/>
    <n v="0.73680082449963535"/>
    <n v="1.024"/>
    <n v="0.63580116091653927"/>
    <n v="0.75448404428762661"/>
    <n v="78.681066700000002"/>
  </r>
  <r>
    <s v="Dummy"/>
    <s v="2025-07-30 19:17:07.149590"/>
    <x v="0"/>
    <s v="(10.4528494, 78.6991889)"/>
    <s v="6/C,,Annavasal,622101,Tamil Nadu,India."/>
    <s v="https://firebasestorage.googleapis.com/v0/b/mindbrink-survey-production.appspot.com/o/audioFiles%2FAtznECuQc6klLPsRR6u2%2Fe5risFoEPidDckOLperfsZqxzae2%2F2025-07-30%2019%3A16%3A57.193446.m4a?alt=media&amp;token=9b09651c-2903-4bd8-bd4c-a146c3003637"/>
    <n v="319"/>
    <s v="false"/>
    <x v="1"/>
    <s v="+918508766594"/>
    <x v="0"/>
    <s v="ILLUPUR"/>
    <x v="1"/>
    <s v="முத்து"/>
    <x v="0"/>
    <n v="9750219287"/>
    <x v="0"/>
    <s v="கூலி தொழில்/ Daily Wage"/>
    <s v="10,000 - 25,000"/>
    <x v="1"/>
    <x v="1"/>
    <x v="1"/>
    <x v="4"/>
    <s v="அதிமுக / AIADMK"/>
    <x v="2"/>
    <x v="3"/>
    <x v="0"/>
    <x v="0"/>
    <x v="0"/>
    <x v="1"/>
    <x v="2"/>
    <x v="0"/>
    <x v="6"/>
    <s v="SC"/>
    <x v="5"/>
    <n v="0"/>
    <s v="Correctly Done"/>
    <m/>
    <m/>
    <m/>
    <x v="1"/>
    <x v="0"/>
    <x v="5"/>
    <n v="0.95700934579439256"/>
    <n v="1.0951871657754011"/>
    <n v="1.0835978835978837"/>
    <n v="1.3119425242027003"/>
    <n v="0.99902439024390244"/>
    <n v="1.4216181426281114"/>
    <n v="1.3106625802766489"/>
    <n v="78.699188899999996"/>
  </r>
  <r>
    <s v="Dummy"/>
    <s v="2025-07-31 08:55:25.648813"/>
    <x v="1"/>
    <s v="(10.6042751, 78.5462921)"/>
    <s v="JG3W+JG5,,Viralimalai,621316,Tamil Nadu,India."/>
    <s v="https://firebasestorage.googleapis.com/v0/b/mindbrink-survey-production.appspot.com/o/audioFiles%2FAtznECuQc6klLPsRR6u2%2FnV4IA56gMWWp4NfG0H1PGfyqfM92%2F2025-07-31%2008%3A55%3A11.869736.m4a?alt=media&amp;token=5ea62833-20ae-45d9-b719-36ad746d139c"/>
    <n v="597"/>
    <s v="false"/>
    <x v="0"/>
    <s v="+918940041476"/>
    <x v="0"/>
    <s v="VIRALIMALAI"/>
    <x v="4"/>
    <s v="pantiyan"/>
    <x v="0"/>
    <n v="8438382863"/>
    <x v="0"/>
    <s v="கூலி தொழில்/ Daily Wage"/>
    <s v="10,000 - 25,000"/>
    <x v="0"/>
    <x v="0"/>
    <x v="1"/>
    <x v="2"/>
    <s v="அதிமுக / AIADMK"/>
    <x v="3"/>
    <x v="3"/>
    <x v="0"/>
    <x v="0"/>
    <x v="1"/>
    <x v="0"/>
    <x v="0"/>
    <x v="5"/>
    <x v="4"/>
    <s v="OBC"/>
    <x v="0"/>
    <n v="0"/>
    <s v="Correctly Done"/>
    <m/>
    <m/>
    <m/>
    <x v="1"/>
    <x v="0"/>
    <x v="0"/>
    <n v="0.95700934579439256"/>
    <n v="1.0951871657754011"/>
    <n v="1.0835978835978837"/>
    <n v="1.3119425242027003"/>
    <n v="1.0593103448275862"/>
    <n v="1.4216181426281114"/>
    <n v="1.3897542877071363"/>
    <n v="78.546292100000002"/>
  </r>
  <r>
    <s v="Dummy"/>
    <s v="2025-07-31 09:15:03.511263"/>
    <x v="1"/>
    <s v="(10.4554248, 78.7049094)"/>
    <s v="FP44+82G,,Annavasal,622101,Tamil Nadu,India."/>
    <s v="https://firebasestorage.googleapis.com/v0/b/mindbrink-survey-production.appspot.com/o/audioFiles%2FAtznECuQc6klLPsRR6u2%2Fe5risFoEPidDckOLperfsZqxzae2%2F2025-07-31%2009%3A14%3A58.717083.m4a?alt=media&amp;token=4c286675-bb39-467e-a8f8-9630a15d7058"/>
    <n v="164"/>
    <s v="false"/>
    <x v="1"/>
    <s v="+918508766594"/>
    <x v="0"/>
    <s v="ILLUPUR"/>
    <x v="1"/>
    <s v="மதுமிதா"/>
    <x v="0"/>
    <n v="8489816500"/>
    <x v="0"/>
    <s v="மற்றவை/ Others"/>
    <s v="10,000 - 25,000"/>
    <x v="1"/>
    <x v="1"/>
    <x v="2"/>
    <x v="2"/>
    <s v="தமிழக வெற்றி கழகம் / TVK"/>
    <x v="3"/>
    <x v="0"/>
    <x v="1"/>
    <x v="1"/>
    <x v="2"/>
    <x v="2"/>
    <x v="2"/>
    <x v="3"/>
    <x v="0"/>
    <s v="SC"/>
    <x v="5"/>
    <n v="0"/>
    <s v="Correctly Done"/>
    <m/>
    <m/>
    <m/>
    <x v="1"/>
    <x v="1"/>
    <x v="5"/>
    <n v="0.95700934579439256"/>
    <n v="1.0951871657754011"/>
    <n v="1.0835978835978837"/>
    <n v="1"/>
    <n v="0.99902439024390244"/>
    <n v="1.0835978835978837"/>
    <n v="0.99902439024390244"/>
    <n v="78.704909400000005"/>
  </r>
  <r>
    <s v="Dummy"/>
    <s v="2025-07-31 10:59:55.950993"/>
    <x v="1"/>
    <s v="(10.4557571, 78.7050821)"/>
    <s v="FP44+82G,,Annavasal,622101,Tamil Nadu,India."/>
    <s v="https://firebasestorage.googleapis.com/v0/b/mindbrink-survey-production.appspot.com/o/audioFiles%2FAtznECuQc6klLPsRR6u2%2Fe5risFoEPidDckOLperfsZqxzae2%2F2025-07-31%2010%3A59%3A47.846514.m4a?alt=media&amp;token=6bc1044d-be8b-4a31-aca3-c1da5973f24f"/>
    <n v="279"/>
    <s v="false"/>
    <x v="1"/>
    <s v="+918508766594"/>
    <x v="0"/>
    <s v="ILLUPUR"/>
    <x v="1"/>
    <s v="ஜலாலுதீன்"/>
    <x v="0"/>
    <n v="9952564869"/>
    <x v="2"/>
    <s v="மற்றவை/ Others"/>
    <s v="10,000 - 25,000"/>
    <x v="2"/>
    <x v="1"/>
    <x v="0"/>
    <x v="0"/>
    <s v="அதிமுக / AIADMK"/>
    <x v="0"/>
    <x v="1"/>
    <x v="1"/>
    <x v="2"/>
    <x v="0"/>
    <x v="1"/>
    <x v="1"/>
    <x v="5"/>
    <x v="6"/>
    <s v="Muslim"/>
    <x v="8"/>
    <n v="0"/>
    <s v="Correctly Done"/>
    <m/>
    <m/>
    <m/>
    <x v="1"/>
    <x v="0"/>
    <x v="7"/>
    <n v="0.95700934579439256"/>
    <n v="0.8797250859106529"/>
    <n v="0.79503105590062106"/>
    <n v="0.73680082449963535"/>
    <n v="1.024"/>
    <n v="0.58577953749039324"/>
    <n v="0.75448404428762661"/>
    <n v="78.705082099999998"/>
  </r>
  <r>
    <s v="Dummy"/>
    <s v="2025-07-31 11:07:22.169564"/>
    <x v="1"/>
    <s v="(10.4557511, 78.7050889)"/>
    <s v="FP44+82G,,Annavasal,622101,Tamil Nadu,India."/>
    <s v="https://firebasestorage.googleapis.com/v0/b/mindbrink-survey-production.appspot.com/o/audioFiles%2FAtznECuQc6klLPsRR6u2%2Fe5risFoEPidDckOLperfsZqxzae2%2F2025-07-31%2011%3A07%3A05.848951.m4a?alt=media&amp;token=b9b3d6da-0293-40c7-bc88-b30e83072426"/>
    <n v="306"/>
    <s v="false"/>
    <x v="1"/>
    <s v="+918508766594"/>
    <x v="0"/>
    <s v="ILLUPUR"/>
    <x v="1"/>
    <s v="இளஞ்செல்வி"/>
    <x v="1"/>
    <n v="9842453264"/>
    <x v="3"/>
    <s v="இல்லத்தரசி/ Housewife"/>
    <s v="10,000 - 25,000"/>
    <x v="2"/>
    <x v="1"/>
    <x v="1"/>
    <x v="0"/>
    <s v="அதிமுக / AIADMK"/>
    <x v="0"/>
    <x v="2"/>
    <x v="1"/>
    <x v="1"/>
    <x v="1"/>
    <x v="0"/>
    <x v="1"/>
    <x v="5"/>
    <x v="0"/>
    <s v="SC"/>
    <x v="5"/>
    <n v="0"/>
    <s v="Correctly Done"/>
    <m/>
    <m/>
    <m/>
    <x v="1"/>
    <x v="0"/>
    <x v="5"/>
    <n v="1.047034764826176"/>
    <n v="1.0308724832214764"/>
    <n v="1.28"/>
    <n v="1.3119425242027003"/>
    <n v="0.99902439024390244"/>
    <n v="1.6792864309794564"/>
    <n v="1.3106625802766489"/>
    <n v="78.705088900000007"/>
  </r>
  <r>
    <s v="Dummy"/>
    <s v="2025-07-31 11:15:43.891056"/>
    <x v="1"/>
    <s v="(10.4557524, 78.705083)"/>
    <s v="FP44+82G,,Annavasal,622101,Tamil Nadu,India."/>
    <s v="https://firebasestorage.googleapis.com/v0/b/mindbrink-survey-production.appspot.com/o/audioFiles%2FAtznECuQc6klLPsRR6u2%2Fe5risFoEPidDckOLperfsZqxzae2%2F2025-07-31%2011%3A15%3A36.716163.m4a?alt=media&amp;token=e6cf1396-7f8a-49fe-ac72-9de5aef70767"/>
    <n v="276"/>
    <s v="false"/>
    <x v="1"/>
    <s v="+918508766594"/>
    <x v="0"/>
    <s v="ILLUPUR"/>
    <x v="1"/>
    <s v="முகம்மதுஹபீப்"/>
    <x v="0"/>
    <n v="8056086512"/>
    <x v="1"/>
    <s v="மாணவர்/ Student"/>
    <s v="10,000 - 25,000"/>
    <x v="0"/>
    <x v="0"/>
    <x v="0"/>
    <x v="0"/>
    <s v="திமுக / DMK"/>
    <x v="0"/>
    <x v="0"/>
    <x v="1"/>
    <x v="1"/>
    <x v="2"/>
    <x v="2"/>
    <x v="0"/>
    <x v="3"/>
    <x v="2"/>
    <s v="Muslim"/>
    <x v="8"/>
    <n v="0"/>
    <s v="Correctly Done"/>
    <m/>
    <m/>
    <m/>
    <x v="1"/>
    <x v="0"/>
    <x v="7"/>
    <n v="0.95700934579439256"/>
    <n v="0.97523809523809524"/>
    <n v="1.0666666666666667"/>
    <n v="0.73680082449963535"/>
    <n v="1.024"/>
    <n v="0.78592087946627776"/>
    <n v="0.75448404428762661"/>
    <n v="78.705083000000002"/>
  </r>
  <r>
    <s v="Dummy"/>
    <s v="2025-07-31 11:20:17.537717"/>
    <x v="1"/>
    <s v="(10.4557507, 78.70509)"/>
    <s v="FP44+82G,,Annavasal,622101,Tamil Nadu,India."/>
    <s v="https://firebasestorage.googleapis.com/v0/b/mindbrink-survey-production.appspot.com/o/audioFiles%2FAtznECuQc6klLPsRR6u2%2Fe5risFoEPidDckOLperfsZqxzae2%2F2025-07-31%2011%3A20%3A12.813321.m4a?alt=media&amp;token=f8d757b0-8081-4f03-8cca-76029b85087f"/>
    <n v="226"/>
    <s v="false"/>
    <x v="1"/>
    <s v="+918508766594"/>
    <x v="0"/>
    <s v="ILLUPUR"/>
    <x v="1"/>
    <s v="அப்துல் ரகுமான்"/>
    <x v="0"/>
    <n v="6382108585"/>
    <x v="1"/>
    <s v="மாணவர்/ Student"/>
    <s v="10,000 - 25,000"/>
    <x v="0"/>
    <x v="0"/>
    <x v="0"/>
    <x v="0"/>
    <s v="திமுக / DMK"/>
    <x v="0"/>
    <x v="0"/>
    <x v="0"/>
    <x v="0"/>
    <x v="0"/>
    <x v="2"/>
    <x v="0"/>
    <x v="3"/>
    <x v="2"/>
    <s v="Muslim"/>
    <x v="8"/>
    <n v="0"/>
    <s v="Correctly Done"/>
    <m/>
    <m/>
    <m/>
    <x v="1"/>
    <x v="0"/>
    <x v="7"/>
    <n v="0.95700934579439256"/>
    <n v="0.97523809523809524"/>
    <n v="1.0666666666666667"/>
    <n v="0.73680082449963535"/>
    <n v="1.024"/>
    <n v="0.78592087946627776"/>
    <n v="0.75448404428762661"/>
    <n v="78.705089999999998"/>
  </r>
  <r>
    <s v="Dummy"/>
    <s v="2025-07-31 11:27:42.131622"/>
    <x v="1"/>
    <s v="(10.4127903, 78.6616347)"/>
    <s v="CM76+959,,Kudumiyamalai,622104,Tamil Nadu,India."/>
    <s v="https://firebasestorage.googleapis.com/v0/b/mindbrink-survey-production.appspot.com/o/audioFiles%2FAtznECuQc6klLPsRR6u2%2F2ukCmICpvKWhqTT6dgmjG6nFGjc2%2F2025-07-31%2011%3A27%3A35.729760.m4a?alt=media&amp;token=a96fce76-6836-4274-9d93-bf956af64d13"/>
    <n v="264"/>
    <s v="false"/>
    <x v="2"/>
    <s v="+919698565662"/>
    <x v="0"/>
    <s v="ILLUPUR"/>
    <x v="5"/>
    <s v="Periyasamy"/>
    <x v="0"/>
    <n v="6384503095"/>
    <x v="3"/>
    <s v="விவசாயி/ Farmer"/>
    <s v="10,000க்கும் குறைவானது/Less than 10,000"/>
    <x v="0"/>
    <x v="1"/>
    <x v="0"/>
    <x v="0"/>
    <s v="அதிமுக / AIADMK"/>
    <x v="0"/>
    <x v="3"/>
    <x v="1"/>
    <x v="3"/>
    <x v="2"/>
    <x v="0"/>
    <x v="3"/>
    <x v="0"/>
    <x v="0"/>
    <s v="SC"/>
    <x v="3"/>
    <n v="0"/>
    <s v="Correctly Done"/>
    <m/>
    <m/>
    <m/>
    <x v="1"/>
    <x v="0"/>
    <x v="3"/>
    <n v="0.95700934579439256"/>
    <n v="1.0308724832214764"/>
    <n v="0.86292134831460676"/>
    <n v="0.73680082449963535"/>
    <n v="1.28"/>
    <n v="0.63580116091653927"/>
    <n v="0.94310505535953326"/>
    <n v="78.661634699999993"/>
  </r>
  <r>
    <s v="Dummy"/>
    <s v="2025-07-31 11:33:02.640321"/>
    <x v="1"/>
    <s v="(10.4149832, 78.6611959)"/>
    <s v="CM86+6HH,,Kudumiyamalai,622104,Tamil Nadu,India."/>
    <s v="https://firebasestorage.googleapis.com/v0/b/mindbrink-survey-production.appspot.com/o/audioFiles%2FAtznECuQc6klLPsRR6u2%2F2ukCmICpvKWhqTT6dgmjG6nFGjc2%2F2025-07-31%2011%3A32%3A54.503789.m4a?alt=media&amp;token=2f4e4978-3498-4635-bc18-c270f8f9243b"/>
    <n v="192"/>
    <s v="false"/>
    <x v="2"/>
    <s v="+919698565662"/>
    <x v="0"/>
    <s v="ILLUPUR"/>
    <x v="5"/>
    <s v="R.Sekar"/>
    <x v="0"/>
    <n v="9443488965"/>
    <x v="2"/>
    <s v="பணியாளர்/ Employee"/>
    <s v="10,000 - 25,000"/>
    <x v="0"/>
    <x v="0"/>
    <x v="0"/>
    <x v="0"/>
    <s v="திமுக / DMK"/>
    <x v="0"/>
    <x v="0"/>
    <x v="0"/>
    <x v="0"/>
    <x v="0"/>
    <x v="1"/>
    <x v="1"/>
    <x v="0"/>
    <x v="1"/>
    <s v="OBC"/>
    <x v="14"/>
    <n v="0"/>
    <s v="Not Asking All The Questions"/>
    <m/>
    <m/>
    <m/>
    <x v="1"/>
    <x v="0"/>
    <x v="8"/>
    <n v="0.95700934579439256"/>
    <n v="0.8797250859106529"/>
    <n v="0.79503105590062106"/>
    <n v="0.73680082449963535"/>
    <n v="1.0666666666666667"/>
    <n v="0.58577953749039324"/>
    <n v="0.78592087946627776"/>
    <n v="78.661195899999996"/>
  </r>
  <r>
    <s v="Dummy"/>
    <s v="2025-07-31 11:36:55.847181"/>
    <x v="1"/>
    <s v="(10.4557812, 78.7050551)"/>
    <s v="FP44+82G,,Annavasal,622101,Tamil Nadu,India."/>
    <s v="https://firebasestorage.googleapis.com/v0/b/mindbrink-survey-production.appspot.com/o/audioFiles%2FAtznECuQc6klLPsRR6u2%2Fe5risFoEPidDckOLperfsZqxzae2%2F2025-07-31%2011%3A36%3A50.733421.m4a?alt=media&amp;token=28e7b733-a0be-4425-b095-94888276e84a"/>
    <n v="250"/>
    <s v="false"/>
    <x v="1"/>
    <s v="+918508766594"/>
    <x v="0"/>
    <s v="ILLUPUR"/>
    <x v="1"/>
    <s v="முகம்மது ஆசிக்"/>
    <x v="0"/>
    <n v="8675072373"/>
    <x v="1"/>
    <s v="சொந்த தொழில் / சுயதொழில் செய்பவர்/ Self Employed/Business"/>
    <s v="10,000 - 25,000"/>
    <x v="2"/>
    <x v="0"/>
    <x v="0"/>
    <x v="5"/>
    <s v="திமுக / DMK"/>
    <x v="0"/>
    <x v="0"/>
    <x v="1"/>
    <x v="1"/>
    <x v="2"/>
    <x v="2"/>
    <x v="2"/>
    <x v="5"/>
    <x v="2"/>
    <s v="BC"/>
    <x v="8"/>
    <n v="0"/>
    <s v="Correctly Done"/>
    <m/>
    <m/>
    <m/>
    <x v="1"/>
    <x v="0"/>
    <x v="7"/>
    <n v="0.95700934579439256"/>
    <n v="0.97523809523809524"/>
    <n v="1.0666666666666667"/>
    <n v="0.73680082449963535"/>
    <n v="1.024"/>
    <n v="0.78592087946627776"/>
    <n v="0.75448404428762661"/>
    <n v="78.705055099999996"/>
  </r>
  <r>
    <s v="Dummy"/>
    <s v="2025-07-31 11:41:17.191475"/>
    <x v="1"/>
    <s v="(10.4140805, 78.6613384)"/>
    <s v="CM76+J69,,Kudumiyamalai,622104,Tamil Nadu,India."/>
    <s v="https://firebasestorage.googleapis.com/v0/b/mindbrink-survey-production.appspot.com/o/audioFiles%2FAtznECuQc6klLPsRR6u2%2F2ukCmICpvKWhqTT6dgmjG6nFGjc2%2F2025-07-31%2011%3A41%3A12.355175.m4a?alt=media&amp;token=7a1fae69-7f67-4e86-af15-024b3e35bd3a"/>
    <n v="189"/>
    <s v="false"/>
    <x v="2"/>
    <s v="+919698565662"/>
    <x v="0"/>
    <s v="ILLUPUR"/>
    <x v="5"/>
    <s v="Pubarani"/>
    <x v="1"/>
    <n v="7825018464"/>
    <x v="3"/>
    <s v="இல்லத்தரசி/ Housewife"/>
    <s v="10,000க்கும் குறைவானது/Less than 10,000"/>
    <x v="1"/>
    <x v="2"/>
    <x v="1"/>
    <x v="0"/>
    <s v="அதிமுக / AIADMK"/>
    <x v="0"/>
    <x v="3"/>
    <x v="1"/>
    <x v="1"/>
    <x v="0"/>
    <x v="1"/>
    <x v="3"/>
    <x v="0"/>
    <x v="0"/>
    <s v="BC"/>
    <x v="7"/>
    <n v="0"/>
    <s v="Correctly Done"/>
    <m/>
    <m/>
    <m/>
    <x v="1"/>
    <x v="0"/>
    <x v="6"/>
    <n v="1.047034764826176"/>
    <n v="1.0308724832214764"/>
    <n v="1.28"/>
    <n v="1.3119425242027003"/>
    <n v="1.2358620689655173"/>
    <n v="1.6792864309794564"/>
    <n v="1.6213800023249925"/>
    <n v="78.661338400000005"/>
  </r>
  <r>
    <s v="Dummy"/>
    <s v="2025-07-31 11:41:55.860963"/>
    <x v="1"/>
    <s v="(10.4557562, 78.7050501)"/>
    <s v="FP44+82G,,Annavasal,622101,Tamil Nadu,India."/>
    <s v="https://firebasestorage.googleapis.com/v0/b/mindbrink-survey-production.appspot.com/o/audioFiles%2FAtznECuQc6klLPsRR6u2%2Fe5risFoEPidDckOLperfsZqxzae2%2F2025-07-31%2011%3A41%3A51.449339.m4a?alt=media&amp;token=17c5670f-78d4-49c9-9ec1-59c99209277b"/>
    <n v="246"/>
    <s v="false"/>
    <x v="1"/>
    <s v="+918508766594"/>
    <x v="0"/>
    <s v="ILLUPUR"/>
    <x v="1"/>
    <s v="சீனிவாசன்"/>
    <x v="0"/>
    <n v="9384493452"/>
    <x v="3"/>
    <s v="விவசாயி/ Farmer"/>
    <s v="10,000 - 25,000"/>
    <x v="2"/>
    <x v="0"/>
    <x v="0"/>
    <x v="0"/>
    <s v="இந்திய தேசிய காங்கிரஸ் / INC"/>
    <x v="5"/>
    <x v="1"/>
    <x v="1"/>
    <x v="3"/>
    <x v="1"/>
    <x v="2"/>
    <x v="0"/>
    <x v="5"/>
    <x v="0"/>
    <s v="SC"/>
    <x v="5"/>
    <n v="0"/>
    <s v="Correctly Done"/>
    <m/>
    <m/>
    <m/>
    <x v="1"/>
    <x v="0"/>
    <x v="5"/>
    <n v="0.95700934579439256"/>
    <n v="1.0308724832214764"/>
    <n v="0.86292134831460676"/>
    <n v="0.73680082449963535"/>
    <n v="0.99902439024390244"/>
    <n v="0.63580116091653927"/>
    <n v="0.73608199442695277"/>
    <n v="78.705050099999994"/>
  </r>
  <r>
    <s v="Dummy"/>
    <s v="2025-07-31 11:47:44.795498"/>
    <x v="1"/>
    <s v="(10.4140376, 78.6612648)"/>
    <s v="CM76+J69,,Kudumiyamalai,622104,Tamil Nadu,India."/>
    <s v="https://firebasestorage.googleapis.com/v0/b/mindbrink-survey-production.appspot.com/o/audioFiles%2FAtznECuQc6klLPsRR6u2%2F2ukCmICpvKWhqTT6dgmjG6nFGjc2%2F2025-07-31%2011%3A47%3A41.237147.m4a?alt=media&amp;token=94dde514-3e11-4f88-9fad-6c096ef793a9"/>
    <n v="89"/>
    <s v="false"/>
    <x v="2"/>
    <s v="+919698565662"/>
    <x v="0"/>
    <s v="ILLUPUR"/>
    <x v="5"/>
    <s v="Deivanai"/>
    <x v="1"/>
    <n v="9514560831"/>
    <x v="2"/>
    <s v="இல்லத்தரசி/ Housewife"/>
    <s v="10,000க்கும் குறைவானது/Less than 10,000"/>
    <x v="0"/>
    <x v="0"/>
    <x v="0"/>
    <x v="0"/>
    <s v="திமுக / DMK"/>
    <x v="0"/>
    <x v="0"/>
    <x v="0"/>
    <x v="0"/>
    <x v="0"/>
    <x v="1"/>
    <x v="1"/>
    <x v="0"/>
    <x v="1"/>
    <s v="BC"/>
    <x v="7"/>
    <n v="0"/>
    <s v="Not Asking All The Questions"/>
    <m/>
    <m/>
    <m/>
    <x v="1"/>
    <x v="1"/>
    <x v="6"/>
    <n v="1.047034764826176"/>
    <n v="0.8797250859106529"/>
    <n v="0.98461538461538467"/>
    <n v="0.73680082449963535"/>
    <n v="1.2358620689655173"/>
    <n v="0.72546542719964102"/>
    <n v="0.91058419138161839"/>
    <n v="78.661264799999998"/>
  </r>
  <r>
    <s v="Dummy"/>
    <s v="2025-07-31 11:51:10.734939"/>
    <x v="1"/>
    <s v="(10.413926, 78.6626696)"/>
    <s v="Pudukottai - Manapparai Road,,Kudumiyamalai,622104,Tamil Nadu,India."/>
    <s v="https://firebasestorage.googleapis.com/v0/b/mindbrink-survey-production.appspot.com/o/audioFiles%2FAtznECuQc6klLPsRR6u2%2F2ukCmICpvKWhqTT6dgmjG6nFGjc2%2F2025-07-31%2011%3A51%3A07.084608.m4a?alt=media&amp;token=83b01f36-06ed-41fd-b6eb-d2148c5b1cad"/>
    <n v="112"/>
    <s v="false"/>
    <x v="2"/>
    <s v="+919698565662"/>
    <x v="0"/>
    <s v="ILLUPUR"/>
    <x v="5"/>
    <s v="Kalingasen"/>
    <x v="0"/>
    <n v="9786518127"/>
    <x v="3"/>
    <s v="சொந்த தொழில் / சுயதொழில் செய்பவர்/ Self Employed/Business"/>
    <s v="10,000க்கும் குறைவானது/Less than 10,000"/>
    <x v="2"/>
    <x v="1"/>
    <x v="1"/>
    <x v="1"/>
    <s v="அதிமுக / AIADMK"/>
    <x v="2"/>
    <x v="3"/>
    <x v="0"/>
    <x v="0"/>
    <x v="1"/>
    <x v="0"/>
    <x v="2"/>
    <x v="0"/>
    <x v="1"/>
    <s v="BC"/>
    <x v="7"/>
    <s v="surveyor asking first two questions only "/>
    <s v="Not Asking All The Questions"/>
    <m/>
    <m/>
    <m/>
    <x v="1"/>
    <x v="1"/>
    <x v="6"/>
    <n v="0.95700934579439256"/>
    <n v="1.0308724832214764"/>
    <n v="0.86292134831460676"/>
    <n v="1.3119425242027003"/>
    <n v="1.2358620689655173"/>
    <n v="1.1321032118962628"/>
    <n v="1.6213800023249925"/>
    <n v="78.662669600000001"/>
  </r>
  <r>
    <s v="Dummy"/>
    <s v="2025-07-31 11:58:23.749571"/>
    <x v="1"/>
    <s v="(10.4112259, 78.6638583)"/>
    <s v="CM68+R3J,,Kudumiyamalai,622104,Tamil Nadu,India."/>
    <s v="https://firebasestorage.googleapis.com/v0/b/mindbrink-survey-production.appspot.com/o/audioFiles%2FAtznECuQc6klLPsRR6u2%2F2ukCmICpvKWhqTT6dgmjG6nFGjc2%2F2025-07-31%2011%3A58%3A18.146512.m4a?alt=media&amp;token=def0b0d3-383f-4b02-900c-eeb1701db445"/>
    <n v="225"/>
    <s v="false"/>
    <x v="2"/>
    <s v="+919698565662"/>
    <x v="0"/>
    <s v="ILLUPUR"/>
    <x v="5"/>
    <s v="vasantha"/>
    <x v="1"/>
    <n v="6379686026"/>
    <x v="0"/>
    <s v="இல்லத்தரசி/ Housewife"/>
    <s v="10,000க்கும் குறைவானது/Less than 10,000"/>
    <x v="2"/>
    <x v="1"/>
    <x v="2"/>
    <x v="2"/>
    <s v="திமுக / DMK"/>
    <x v="0"/>
    <x v="0"/>
    <x v="1"/>
    <x v="1"/>
    <x v="2"/>
    <x v="2"/>
    <x v="3"/>
    <x v="0"/>
    <x v="4"/>
    <s v="BC"/>
    <x v="14"/>
    <n v="0"/>
    <s v="Correctly Done"/>
    <m/>
    <m/>
    <m/>
    <x v="1"/>
    <x v="0"/>
    <x v="8"/>
    <n v="1.047034764826176"/>
    <n v="1.0951871657754011"/>
    <n v="1.107027027027027"/>
    <n v="1"/>
    <n v="1.0666666666666667"/>
    <n v="1.107027027027027"/>
    <n v="1.0666666666666667"/>
    <n v="78.663858300000001"/>
  </r>
  <r>
    <s v="Dummy"/>
    <s v="2025-07-31 12:11:28.302699"/>
    <x v="1"/>
    <s v="(10.4126633, 78.6616787)"/>
    <s v="Kudumiyamalai,,Kudumiyamalai,622104,Tamil Nadu,India."/>
    <s v="https://firebasestorage.googleapis.com/v0/b/mindbrink-survey-production.appspot.com/o/audioFiles%2FAtznECuQc6klLPsRR6u2%2F2ukCmICpvKWhqTT6dgmjG6nFGjc2%2F2025-07-31%2012%3A11%3A21.370367.m4a?alt=media&amp;token=db1019b7-3c84-49d9-923b-98e35d77dee0"/>
    <n v="274"/>
    <s v="false"/>
    <x v="2"/>
    <s v="+919698565662"/>
    <x v="0"/>
    <s v="ILLUPUR"/>
    <x v="5"/>
    <s v="6385107834"/>
    <x v="1"/>
    <n v="6385107834"/>
    <x v="2"/>
    <s v="இல்லத்தரசி/ Housewife"/>
    <s v="10,000க்கும் குறைவானது/Less than 10,000"/>
    <x v="2"/>
    <x v="2"/>
    <x v="1"/>
    <x v="2"/>
    <s v="அதிமுக / AIADMK"/>
    <x v="2"/>
    <x v="1"/>
    <x v="1"/>
    <x v="1"/>
    <x v="1"/>
    <x v="0"/>
    <x v="2"/>
    <x v="0"/>
    <x v="1"/>
    <s v="BC"/>
    <x v="7"/>
    <n v="0"/>
    <s v="Not Doing It Properly"/>
    <m/>
    <m/>
    <m/>
    <x v="1"/>
    <x v="0"/>
    <x v="6"/>
    <n v="1.047034764826176"/>
    <n v="0.8797250859106529"/>
    <n v="0.98461538461538467"/>
    <n v="1.3119425242027003"/>
    <n v="1.2358620689655173"/>
    <n v="1.2917587930611203"/>
    <n v="1.6213800023249925"/>
    <n v="78.661678699999996"/>
  </r>
  <r>
    <s v="Dummy"/>
    <s v="2025-07-31 13:01:40.802502"/>
    <x v="1"/>
    <s v="(10.4139133, 78.6610367)"/>
    <s v="CM76+J69,,Kudumiyamalai,622104,Tamil Nadu,India."/>
    <s v="https://firebasestorage.googleapis.com/v0/b/mindbrink-survey-production.appspot.com/o/audioFiles%2FAtznECuQc6klLPsRR6u2%2FfYiv0HvGk4VbFlXYwsKbSZ6fwXI2%2F2025-07-31%2013%3A01%3A36.586293.m4a?alt=media&amp;token=50619f91-5f83-476b-9cb0-b841b3c6727f"/>
    <n v="208"/>
    <s v="false"/>
    <x v="3"/>
    <s v="+919443892814"/>
    <x v="0"/>
    <s v="ILLUPUR"/>
    <x v="5"/>
    <s v="Subramaniyan"/>
    <x v="0"/>
    <n v="7538805131"/>
    <x v="2"/>
    <s v="சொந்த தொழில் / சுயதொழில் செய்பவர்/ Self Employed/Business"/>
    <s v="10,000க்கும் குறைவானது/Less than 10,000"/>
    <x v="1"/>
    <x v="1"/>
    <x v="1"/>
    <x v="2"/>
    <s v="அதிமுக / AIADMK"/>
    <x v="3"/>
    <x v="3"/>
    <x v="1"/>
    <x v="1"/>
    <x v="1"/>
    <x v="2"/>
    <x v="2"/>
    <x v="2"/>
    <x v="2"/>
    <s v="OBC"/>
    <x v="0"/>
    <s v="randomly asking questions "/>
    <s v="Not Asking All The Questions"/>
    <m/>
    <m/>
    <m/>
    <x v="1"/>
    <x v="0"/>
    <x v="0"/>
    <n v="0.95700934579439256"/>
    <n v="0.8797250859106529"/>
    <n v="0.79503105590062106"/>
    <n v="1.3119425242027003"/>
    <n v="1.0593103448275862"/>
    <n v="1.043035050297799"/>
    <n v="1.3897542877071363"/>
    <n v="78.661036699999997"/>
  </r>
  <r>
    <s v="Dummy"/>
    <s v="2025-07-31 13:06:01.478204"/>
    <x v="1"/>
    <s v="(10.41423, 78.6605833)"/>
    <s v="CM76+J69,,Kudumiyamalai,622104,Tamil Nadu,India."/>
    <s v="https://firebasestorage.googleapis.com/v0/b/mindbrink-survey-production.appspot.com/o/audioFiles%2FAtznECuQc6klLPsRR6u2%2FfYiv0HvGk4VbFlXYwsKbSZ6fwXI2%2F2025-07-31%2013%3A05%3A57.499829.m4a?alt=media&amp;token=ddcea48e-2693-418a-893d-507b4eb2b2ea"/>
    <n v="134"/>
    <s v="false"/>
    <x v="3"/>
    <s v="+919443892814"/>
    <x v="0"/>
    <s v="ILLUPUR"/>
    <x v="5"/>
    <s v="Pugothai"/>
    <x v="1"/>
    <n v="9159121208"/>
    <x v="2"/>
    <s v="இல்லத்தரசி/ Housewife"/>
    <s v="10,000க்கும் குறைவானது/Less than 10,000"/>
    <x v="0"/>
    <x v="0"/>
    <x v="0"/>
    <x v="0"/>
    <s v="திமுக / DMK"/>
    <x v="0"/>
    <x v="0"/>
    <x v="1"/>
    <x v="3"/>
    <x v="1"/>
    <x v="2"/>
    <x v="1"/>
    <x v="7"/>
    <x v="0"/>
    <s v="BC"/>
    <x v="7"/>
    <s v="randomly asking questions "/>
    <s v="Not Asking All The Questions"/>
    <m/>
    <m/>
    <m/>
    <x v="1"/>
    <x v="1"/>
    <x v="6"/>
    <n v="1.047034764826176"/>
    <n v="0.8797250859106529"/>
    <n v="0.98461538461538467"/>
    <n v="0.73680082449963535"/>
    <n v="1.2358620689655173"/>
    <n v="0.72546542719964102"/>
    <n v="0.91058419138161839"/>
    <n v="78.660583299999999"/>
  </r>
  <r>
    <s v="Dummy"/>
    <s v="2025-07-31 13:12:31.769164"/>
    <x v="1"/>
    <s v="(10.41394, 78.6605217)"/>
    <s v="CM76+H5X,,Kudumiyamalai,622104,Tamil Nadu,India."/>
    <s v="https://firebasestorage.googleapis.com/v0/b/mindbrink-survey-production.appspot.com/o/audioFiles%2FAtznECuQc6klLPsRR6u2%2FfYiv0HvGk4VbFlXYwsKbSZ6fwXI2%2F2025-07-31%2013%3A12%3A26.567977.m4a?alt=media&amp;token=09a879ea-af78-4078-b68f-942b1756a869"/>
    <n v="218"/>
    <s v="false"/>
    <x v="3"/>
    <s v="+919443892814"/>
    <x v="0"/>
    <s v="ILLUPUR"/>
    <x v="5"/>
    <s v="Mohamed gani"/>
    <x v="0"/>
    <n v="9095597483"/>
    <x v="3"/>
    <s v="கூலி தொழில்/ Daily Wage"/>
    <s v="10,000க்கும் குறைவானது/Less than 10,000"/>
    <x v="2"/>
    <x v="1"/>
    <x v="1"/>
    <x v="1"/>
    <s v="அதிமுக / AIADMK"/>
    <x v="2"/>
    <x v="3"/>
    <x v="0"/>
    <x v="0"/>
    <x v="0"/>
    <x v="1"/>
    <x v="2"/>
    <x v="2"/>
    <x v="0"/>
    <s v="Muslim"/>
    <x v="8"/>
    <n v="0"/>
    <s v="Not Asking All The Questions"/>
    <m/>
    <m/>
    <m/>
    <x v="1"/>
    <x v="0"/>
    <x v="7"/>
    <n v="0.95700934579439256"/>
    <n v="1.0308724832214764"/>
    <n v="0.86292134831460676"/>
    <n v="1.3119425242027003"/>
    <n v="1.024"/>
    <n v="1.1321032118962628"/>
    <n v="1.3434291447835651"/>
    <n v="78.660521700000004"/>
  </r>
  <r>
    <s v="Dummy"/>
    <s v="2025-07-31 13:32:37.187502"/>
    <x v="1"/>
    <s v="(10.4143317, 78.6600781)"/>
    <s v="CM76+M3X,,Kudumiyamalai,622104,Tamil Nadu,India."/>
    <s v="https://firebasestorage.googleapis.com/v0/b/mindbrink-survey-production.appspot.com/o/audioFiles%2FAtznECuQc6klLPsRR6u2%2F2ukCmICpvKWhqTT6dgmjG6nFGjc2%2F2025-07-31%2013%3A32%3A30.756815.m4a?alt=media&amp;token=d73aa1a6-861b-4cbf-bfc5-f565eac85c3f"/>
    <n v="204"/>
    <s v="false"/>
    <x v="2"/>
    <s v="+919698565662"/>
    <x v="0"/>
    <s v="ILLUPUR"/>
    <x v="5"/>
    <s v="Raja"/>
    <x v="0"/>
    <n v="9500818526"/>
    <x v="0"/>
    <s v="சொந்த தொழில் / சுயதொழில் செய்பவர்/ Self Employed/Business"/>
    <s v="10,000 - 25,000"/>
    <x v="2"/>
    <x v="1"/>
    <x v="1"/>
    <x v="2"/>
    <s v="அதிமுக / AIADMK"/>
    <x v="3"/>
    <x v="3"/>
    <x v="0"/>
    <x v="0"/>
    <x v="2"/>
    <x v="2"/>
    <x v="1"/>
    <x v="0"/>
    <x v="0"/>
    <s v="Muslim"/>
    <x v="8"/>
    <n v="0"/>
    <s v="Correctly Done"/>
    <m/>
    <m/>
    <m/>
    <x v="1"/>
    <x v="0"/>
    <x v="7"/>
    <n v="0.95700934579439256"/>
    <n v="1.0951871657754011"/>
    <n v="1.0835978835978837"/>
    <n v="1.3119425242027003"/>
    <n v="1.024"/>
    <n v="1.4216181426281114"/>
    <n v="1.3434291447835651"/>
    <n v="78.660078100000007"/>
  </r>
  <r>
    <s v="Dummy"/>
    <s v="2025-07-31 13:38:23.288581"/>
    <x v="1"/>
    <s v="(10.4140553, 78.6600717)"/>
    <s v="CM76+M3X,,Kudumiyamalai,622104,Tamil Nadu,India."/>
    <s v="https://firebasestorage.googleapis.com/v0/b/mindbrink-survey-production.appspot.com/o/audioFiles%2FAtznECuQc6klLPsRR6u2%2FfYiv0HvGk4VbFlXYwsKbSZ6fwXI2%2F2025-07-31%2013%3A38%3A17.665898.m4a?alt=media&amp;token=7a128d86-a244-48bd-9f28-f341ead358e3"/>
    <n v="190"/>
    <s v="false"/>
    <x v="3"/>
    <s v="+919443892814"/>
    <x v="0"/>
    <s v="ILLUPUR"/>
    <x v="5"/>
    <s v="Mohamed Baruk"/>
    <x v="0"/>
    <n v="9865170835"/>
    <x v="2"/>
    <s v="சொந்த தொழில் / சுயதொழில் செய்பவர்/ Self Employed/Business"/>
    <s v="10,000 - 25,000"/>
    <x v="2"/>
    <x v="1"/>
    <x v="1"/>
    <x v="1"/>
    <s v="அதிமுக / AIADMK"/>
    <x v="2"/>
    <x v="1"/>
    <x v="1"/>
    <x v="1"/>
    <x v="2"/>
    <x v="2"/>
    <x v="2"/>
    <x v="2"/>
    <x v="4"/>
    <s v="Muslim"/>
    <x v="8"/>
    <n v="0"/>
    <s v="Not Asking All The Questions"/>
    <m/>
    <m/>
    <m/>
    <x v="1"/>
    <x v="0"/>
    <x v="7"/>
    <n v="0.95700934579439256"/>
    <n v="0.8797250859106529"/>
    <n v="0.79503105590062106"/>
    <n v="1.3119425242027003"/>
    <n v="1.024"/>
    <n v="1.043035050297799"/>
    <n v="1.3434291447835651"/>
    <n v="78.660071700000003"/>
  </r>
  <r>
    <s v="Dummy"/>
    <s v="2025-07-31 13:54:42.626894"/>
    <x v="1"/>
    <s v="(10.4134503, 78.6602555)"/>
    <s v="CM76+959,,Kudumiyamalai,622104,Tamil Nadu,India."/>
    <s v="https://firebasestorage.googleapis.com/v0/b/mindbrink-survey-production.appspot.com/o/audioFiles%2FAtznECuQc6klLPsRR6u2%2F2ukCmICpvKWhqTT6dgmjG6nFGjc2%2F2025-07-31%2013%3A54%3A32.369181.m4a?alt=media&amp;token=4ed7699b-906d-4c43-89ad-7f4181df1133"/>
    <n v="442"/>
    <s v="false"/>
    <x v="2"/>
    <s v="+919698565662"/>
    <x v="0"/>
    <s v="ILLUPUR"/>
    <x v="5"/>
    <s v="Alagu"/>
    <x v="0"/>
    <n v="9047192600"/>
    <x v="3"/>
    <s v="கூலி தொழில்/ Daily Wage"/>
    <s v="10,000க்கும் குறைவானது/Less than 10,000"/>
    <x v="2"/>
    <x v="1"/>
    <x v="1"/>
    <x v="2"/>
    <s v="அதிமுக / AIADMK"/>
    <x v="3"/>
    <x v="3"/>
    <x v="1"/>
    <x v="3"/>
    <x v="1"/>
    <x v="0"/>
    <x v="1"/>
    <x v="0"/>
    <x v="7"/>
    <s v="BC"/>
    <x v="5"/>
    <n v="0"/>
    <s v="Not Doing It Properly"/>
    <m/>
    <m/>
    <m/>
    <x v="1"/>
    <x v="0"/>
    <x v="5"/>
    <n v="0.95700934579439256"/>
    <n v="1.0308724832214764"/>
    <n v="0.86292134831460676"/>
    <n v="1.3119425242027003"/>
    <n v="0.99902439024390244"/>
    <n v="1.1321032118962628"/>
    <n v="1.3106625802766489"/>
    <n v="78.660255500000005"/>
  </r>
  <r>
    <s v="Dummy"/>
    <s v="2025-07-31 14:03:27.419846"/>
    <x v="1"/>
    <s v="(10.4134936, 78.6602517)"/>
    <s v="CM76+959,,Kudumiyamalai,622104,Tamil Nadu,India."/>
    <s v="https://firebasestorage.googleapis.com/v0/b/mindbrink-survey-production.appspot.com/o/audioFiles%2FAtznECuQc6klLPsRR6u2%2F2ukCmICpvKWhqTT6dgmjG6nFGjc2%2F2025-07-31%2014%3A03%3A14.473704.m4a?alt=media&amp;token=3e86c421-2801-448e-b3cb-ee32d8372d43"/>
    <n v="331"/>
    <s v="false"/>
    <x v="2"/>
    <s v="+919698565662"/>
    <x v="0"/>
    <s v="ILLUPUR"/>
    <x v="5"/>
    <s v="Gomathi"/>
    <x v="1"/>
    <n v="9843244714"/>
    <x v="0"/>
    <s v="இல்லத்தரசி/ Housewife"/>
    <s v="10,000க்கும் குறைவானது/Less than 10,000"/>
    <x v="0"/>
    <x v="1"/>
    <x v="1"/>
    <x v="1"/>
    <s v="அதிமுக / AIADMK"/>
    <x v="2"/>
    <x v="3"/>
    <x v="1"/>
    <x v="1"/>
    <x v="1"/>
    <x v="2"/>
    <x v="2"/>
    <x v="0"/>
    <x v="0"/>
    <s v="BC"/>
    <x v="7"/>
    <n v="0"/>
    <s v="Not Asking All The Questions"/>
    <m/>
    <m/>
    <m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660251700000003"/>
  </r>
  <r>
    <s v="Dummy"/>
    <s v="2025-07-31 14:05:41.911256"/>
    <x v="1"/>
    <s v="(10.4130633, 78.65995)"/>
    <s v="Kudumiyamalai,,Kudumiyamalai,622104,Tamil Nadu,India."/>
    <s v="https://firebasestorage.googleapis.com/v0/b/mindbrink-survey-production.appspot.com/o/audioFiles%2FAtznECuQc6klLPsRR6u2%2FfYiv0HvGk4VbFlXYwsKbSZ6fwXI2%2F2025-07-31%2014%3A05%3A32.422996.m4a?alt=media&amp;token=f21f4e67-a634-4f28-a10a-3c762967d67b"/>
    <n v="606"/>
    <s v="false"/>
    <x v="3"/>
    <s v="+919443892814"/>
    <x v="0"/>
    <s v="ILLUPUR"/>
    <x v="5"/>
    <s v="ramesabev"/>
    <x v="1"/>
    <n v="9080958818"/>
    <x v="2"/>
    <s v="இல்லத்தரசி/ Housewife"/>
    <s v="10,000க்கும் குறைவானது/Less than 10,000"/>
    <x v="2"/>
    <x v="1"/>
    <x v="0"/>
    <x v="0"/>
    <s v="திமுக / DMK"/>
    <x v="0"/>
    <x v="0"/>
    <x v="0"/>
    <x v="0"/>
    <x v="0"/>
    <x v="0"/>
    <x v="1"/>
    <x v="7"/>
    <x v="0"/>
    <s v="Muslim"/>
    <x v="8"/>
    <n v="0"/>
    <s v="Not Doing It Properly"/>
    <m/>
    <m/>
    <m/>
    <x v="1"/>
    <x v="0"/>
    <x v="7"/>
    <n v="1.047034764826176"/>
    <n v="0.8797250859106529"/>
    <n v="0.98461538461538467"/>
    <n v="0.73680082449963535"/>
    <n v="1.024"/>
    <n v="0.72546542719964102"/>
    <n v="0.75448404428762661"/>
    <n v="78.659949999999995"/>
  </r>
  <r>
    <s v="Dummy"/>
    <s v="2025-07-31 14:09:57.758715"/>
    <x v="1"/>
    <s v="(10.4134486, 78.6602705)"/>
    <s v="CM76+959,,Kudumiyamalai,622104,Tamil Nadu,India."/>
    <s v="https://firebasestorage.googleapis.com/v0/b/mindbrink-survey-production.appspot.com/o/audioFiles%2FAtznECuQc6klLPsRR6u2%2F2ukCmICpvKWhqTT6dgmjG6nFGjc2%2F2025-07-31%2014%3A09%3A22.888017.m4a?alt=media&amp;token=3e63971b-8107-4cc1-9de6-b99682fb30ea"/>
    <n v="168"/>
    <s v="false"/>
    <x v="2"/>
    <s v="+919698565662"/>
    <x v="0"/>
    <s v="ILLUPUR"/>
    <x v="5"/>
    <s v="sumathi"/>
    <x v="1"/>
    <n v="8098875742"/>
    <x v="1"/>
    <s v="இல்லத்தரசி/ Housewife"/>
    <s v="10,000க்கும் குறைவானது/Less than 10,000"/>
    <x v="0"/>
    <x v="2"/>
    <x v="2"/>
    <x v="1"/>
    <s v="அதிமுக / AIADMK"/>
    <x v="2"/>
    <x v="3"/>
    <x v="1"/>
    <x v="1"/>
    <x v="1"/>
    <x v="0"/>
    <x v="2"/>
    <x v="0"/>
    <x v="2"/>
    <s v="BC"/>
    <x v="7"/>
    <n v="0"/>
    <s v="Correctly Done"/>
    <m/>
    <m/>
    <m/>
    <x v="1"/>
    <x v="1"/>
    <x v="6"/>
    <n v="1.047034764826176"/>
    <n v="0.97523809523809524"/>
    <n v="0.89824561403508774"/>
    <n v="1"/>
    <n v="1.2358620689655173"/>
    <n v="0.89824561403508774"/>
    <n v="1.2358620689655173"/>
    <n v="78.660270499999996"/>
  </r>
  <r>
    <s v="Dummy"/>
    <s v="2025-07-31 14:13:58.787316"/>
    <x v="1"/>
    <s v="(10.4135817, 78.660052)"/>
    <s v="CM76+959,,Kudumiyamalai,622104,Tamil Nadu,India."/>
    <s v="https://firebasestorage.googleapis.com/v0/b/mindbrink-survey-production.appspot.com/o/audioFiles%2FAtznECuQc6klLPsRR6u2%2F2ukCmICpvKWhqTT6dgmjG6nFGjc2%2F2025-07-31%2014%3A13%3A50.308400.m4a?alt=media&amp;token=0b29977a-145a-4cf4-842c-e93e9cf46636"/>
    <n v="130"/>
    <s v="false"/>
    <x v="2"/>
    <s v="+919698565662"/>
    <x v="0"/>
    <s v="ILLUPUR"/>
    <x v="5"/>
    <s v="Kala"/>
    <x v="1"/>
    <n v="9344034698"/>
    <x v="0"/>
    <s v="இல்லத்தரசி/ Housewife"/>
    <s v="10,000க்கும் குறைவானது/Less than 10,000"/>
    <x v="2"/>
    <x v="1"/>
    <x v="0"/>
    <x v="2"/>
    <s v="அதிமுக / AIADMK"/>
    <x v="3"/>
    <x v="3"/>
    <x v="1"/>
    <x v="3"/>
    <x v="2"/>
    <x v="2"/>
    <x v="1"/>
    <x v="0"/>
    <x v="4"/>
    <s v="SC"/>
    <x v="5"/>
    <n v="0"/>
    <s v="Correctly Done"/>
    <m/>
    <m/>
    <m/>
    <x v="1"/>
    <x v="1"/>
    <x v="5"/>
    <n v="1.047034764826176"/>
    <n v="1.0951871657754011"/>
    <n v="1.107027027027027"/>
    <n v="0.73680082449963535"/>
    <n v="0.99902439024390244"/>
    <n v="0.81565842625689366"/>
    <n v="0.73608199442695277"/>
    <n v="78.660051999999993"/>
  </r>
  <r>
    <s v="Dummy"/>
    <s v="2025-07-31 14:23:09.915573"/>
    <x v="1"/>
    <s v="(10.4527125, 78.7041921)"/>
    <s v="FP23+XVW,,Tachchampatti,622101,Tamil Nadu,India."/>
    <s v="https://firebasestorage.googleapis.com/v0/b/mindbrink-survey-production.appspot.com/o/audioFiles%2FAtznECuQc6klLPsRR6u2%2Fe5risFoEPidDckOLperfsZqxzae2%2F2025-07-31%2014%3A23%3A04.158849.m4a?alt=media&amp;token=42893d61-38cf-412d-94a7-25b29af69c5b"/>
    <n v="244"/>
    <s v="false"/>
    <x v="1"/>
    <s v="+918508766594"/>
    <x v="0"/>
    <s v="ILLUPUR"/>
    <x v="1"/>
    <s v="அலி"/>
    <x v="0"/>
    <n v="8760919085"/>
    <x v="3"/>
    <s v="கூலி தொழில்/ Daily Wage"/>
    <s v="10,000 - 25,000"/>
    <x v="0"/>
    <x v="1"/>
    <x v="2"/>
    <x v="0"/>
    <s v="திமுக / DMK"/>
    <x v="0"/>
    <x v="0"/>
    <x v="0"/>
    <x v="0"/>
    <x v="0"/>
    <x v="1"/>
    <x v="1"/>
    <x v="3"/>
    <x v="1"/>
    <s v="Muslim"/>
    <x v="8"/>
    <n v="0"/>
    <s v="Correctly Done"/>
    <m/>
    <m/>
    <m/>
    <x v="1"/>
    <x v="0"/>
    <x v="7"/>
    <n v="0.95700934579439256"/>
    <n v="1.0308724832214764"/>
    <n v="0.86292134831460676"/>
    <n v="1"/>
    <n v="1.024"/>
    <n v="0.86292134831460676"/>
    <n v="1.024"/>
    <n v="78.7041921"/>
  </r>
  <r>
    <s v="Dummy"/>
    <s v="2025-07-31 14:31:09.919663"/>
    <x v="1"/>
    <s v="(10.4526929, 78.7042059)"/>
    <s v="FP23+XVW,,Tachchampatti,622101,Tamil Nadu,India."/>
    <s v="https://firebasestorage.googleapis.com/v0/b/mindbrink-survey-production.appspot.com/o/audioFiles%2FAtznECuQc6klLPsRR6u2%2Fe5risFoEPidDckOLperfsZqxzae2%2F2025-07-31%2014%3A31%3A04.709920.m4a?alt=media&amp;token=6bf15d67-3346-487b-a843-35b2c116169d"/>
    <n v="150"/>
    <s v="false"/>
    <x v="1"/>
    <s v="+918508766594"/>
    <x v="0"/>
    <s v="ILLUPUR"/>
    <x v="1"/>
    <s v="அலிமாபீவி"/>
    <x v="1"/>
    <n v="8760919085"/>
    <x v="3"/>
    <s v="இல்லத்தரசி/ Housewife"/>
    <s v="10,000 - 25,000"/>
    <x v="0"/>
    <x v="1"/>
    <x v="2"/>
    <x v="0"/>
    <s v="திமுக / DMK"/>
    <x v="0"/>
    <x v="0"/>
    <x v="0"/>
    <x v="0"/>
    <x v="0"/>
    <x v="1"/>
    <x v="1"/>
    <x v="3"/>
    <x v="1"/>
    <s v="Muslim"/>
    <x v="8"/>
    <n v="0"/>
    <s v="Correctly Done"/>
    <m/>
    <m/>
    <m/>
    <x v="1"/>
    <x v="1"/>
    <x v="7"/>
    <n v="1.047034764826176"/>
    <n v="1.0308724832214764"/>
    <n v="1.28"/>
    <n v="1"/>
    <n v="1.024"/>
    <n v="1.28"/>
    <n v="1.024"/>
    <n v="78.704205900000005"/>
  </r>
  <r>
    <s v="Dummy"/>
    <s v="2025-07-31 14:37:09.748876"/>
    <x v="1"/>
    <s v="(10.4527389, 78.7042189)"/>
    <s v="FP23+XVW,,Tachchampatti,622101,Tamil Nadu,India."/>
    <s v="https://firebasestorage.googleapis.com/v0/b/mindbrink-survey-production.appspot.com/o/audioFiles%2FAtznECuQc6klLPsRR6u2%2Fe5risFoEPidDckOLperfsZqxzae2%2F2025-07-31%2014%3A37%3A01.997986.m4a?alt=media&amp;token=c11dbb59-8fff-4936-a140-2102cad3766b"/>
    <n v="283"/>
    <s v="false"/>
    <x v="1"/>
    <s v="+918508766594"/>
    <x v="0"/>
    <s v="ILLUPUR"/>
    <x v="1"/>
    <s v="ஜெயந்தி"/>
    <x v="1"/>
    <n v="9585056163"/>
    <x v="0"/>
    <s v="இல்லத்தரசி/ Housewife"/>
    <s v="10,000 - 25,000"/>
    <x v="1"/>
    <x v="0"/>
    <x v="1"/>
    <x v="1"/>
    <s v="அதிமுக / AIADMK"/>
    <x v="2"/>
    <x v="3"/>
    <x v="0"/>
    <x v="0"/>
    <x v="0"/>
    <x v="1"/>
    <x v="0"/>
    <x v="3"/>
    <x v="2"/>
    <s v="General"/>
    <x v="0"/>
    <n v="0"/>
    <s v="Correctly Done"/>
    <m/>
    <m/>
    <m/>
    <x v="1"/>
    <x v="0"/>
    <x v="0"/>
    <n v="1.047034764826176"/>
    <n v="1.0951871657754011"/>
    <n v="1.107027027027027"/>
    <n v="1.3119425242027003"/>
    <n v="1.0593103448275862"/>
    <n v="1.4523558321984489"/>
    <n v="1.3897542877071363"/>
    <n v="78.704218900000001"/>
  </r>
  <r>
    <s v="Dummy"/>
    <s v="2025-07-31 14:47:49.474297"/>
    <x v="1"/>
    <s v="(10.4149439, 78.6600722)"/>
    <s v="2/952,,Kudumiyamalai,620007,Tamil Nadu,India."/>
    <s v="https://firebasestorage.googleapis.com/v0/b/mindbrink-survey-production.appspot.com/o/audioFiles%2FAtznECuQc6klLPsRR6u2%2FfYiv0HvGk4VbFlXYwsKbSZ6fwXI2%2F2025-07-31%2014%3A47%3A39.893581.m4a?alt=media&amp;token=7f912c5e-aae4-450c-9767-573dc6546fc5"/>
    <n v="602"/>
    <s v="false"/>
    <x v="3"/>
    <s v="+919443892814"/>
    <x v="0"/>
    <s v="ILLUPUR"/>
    <x v="5"/>
    <s v="Pavi"/>
    <x v="1"/>
    <n v="6369858792"/>
    <x v="0"/>
    <s v="இல்லத்தரசி/ Housewife"/>
    <s v="10,000க்கும் குறைவானது/Less than 10,000"/>
    <x v="2"/>
    <x v="2"/>
    <x v="2"/>
    <x v="0"/>
    <s v="திமுக / DMK"/>
    <x v="0"/>
    <x v="0"/>
    <x v="1"/>
    <x v="1"/>
    <x v="2"/>
    <x v="2"/>
    <x v="1"/>
    <x v="7"/>
    <x v="0"/>
    <s v="BC"/>
    <x v="7"/>
    <s v="This audio is in 10 mins only asking name and number "/>
    <s v="Not Asking All The Questions"/>
    <m/>
    <m/>
    <m/>
    <x v="1"/>
    <x v="0"/>
    <x v="6"/>
    <n v="1.047034764826176"/>
    <n v="1.0951871657754011"/>
    <n v="1.107027027027027"/>
    <n v="1"/>
    <n v="1.2358620689655173"/>
    <n v="1.107027027027027"/>
    <n v="1.2358620689655173"/>
    <n v="78.660072200000002"/>
  </r>
  <r>
    <s v="Dummy"/>
    <s v="2025-07-31 14:50:52.001930"/>
    <x v="1"/>
    <s v="(10.4155261, 78.6601549)"/>
    <s v="CM86+735,,Kudumiyamalai,622104,Tamil Nadu,India."/>
    <s v="https://firebasestorage.googleapis.com/v0/b/mindbrink-survey-production.appspot.com/o/audioFiles%2FAtznECuQc6klLPsRR6u2%2FfYiv0HvGk4VbFlXYwsKbSZ6fwXI2%2F2025-07-31%2014%3A50%3A46.850826.m4a?alt=media&amp;token=c72e482e-f369-46ec-a134-c5434978e8ff"/>
    <n v="171"/>
    <s v="false"/>
    <x v="3"/>
    <s v="+919443892814"/>
    <x v="0"/>
    <s v="ILLUPUR"/>
    <x v="5"/>
    <s v="Bakkiyalakshmi"/>
    <x v="1"/>
    <n v="9943840521"/>
    <x v="0"/>
    <s v="இல்லத்தரசி/ Housewife"/>
    <s v="10,000க்கும் குறைவானது/Less than 10,000"/>
    <x v="2"/>
    <x v="1"/>
    <x v="0"/>
    <x v="0"/>
    <s v="அதிமுக / AIADMK"/>
    <x v="0"/>
    <x v="3"/>
    <x v="1"/>
    <x v="3"/>
    <x v="2"/>
    <x v="2"/>
    <x v="1"/>
    <x v="0"/>
    <x v="2"/>
    <s v="BC"/>
    <x v="7"/>
    <n v="0"/>
    <s v="Not Doing It Properly"/>
    <m/>
    <m/>
    <m/>
    <x v="1"/>
    <x v="1"/>
    <x v="6"/>
    <n v="1.047034764826176"/>
    <n v="1.0951871657754011"/>
    <n v="1.107027027027027"/>
    <n v="0.73680082449963535"/>
    <n v="1.2358620689655173"/>
    <n v="0.81565842625689366"/>
    <n v="0.91058419138161839"/>
    <n v="78.660154899999995"/>
  </r>
  <r>
    <s v="Dummy"/>
    <s v="2025-07-31 15:02:47.347309"/>
    <x v="1"/>
    <s v="(10.4537018, 78.7057716)"/>
    <s v="FP34+F9R,,Annavasal,622101,Tamil Nadu,India."/>
    <s v="https://firebasestorage.googleapis.com/v0/b/mindbrink-survey-production.appspot.com/o/audioFiles%2FAtznECuQc6klLPsRR6u2%2Fe5risFoEPidDckOLperfsZqxzae2%2F2025-07-31%2015%3A02%3A41.213983.m4a?alt=media&amp;token=377a53ab-4ae6-4905-99dc-c94c2ddb1b48"/>
    <n v="295"/>
    <s v="false"/>
    <x v="1"/>
    <s v="+918508766594"/>
    <x v="0"/>
    <s v="ILLUPUR"/>
    <x v="1"/>
    <s v="மூகாம்பிகை"/>
    <x v="1"/>
    <n v="7502805321"/>
    <x v="0"/>
    <s v="இல்லத்தரசி/ Housewife"/>
    <s v="10,000 - 25,000"/>
    <x v="1"/>
    <x v="1"/>
    <x v="1"/>
    <x v="4"/>
    <s v="அதிமுக / AIADMK"/>
    <x v="2"/>
    <x v="3"/>
    <x v="1"/>
    <x v="1"/>
    <x v="1"/>
    <x v="1"/>
    <x v="0"/>
    <x v="0"/>
    <x v="0"/>
    <s v="SC"/>
    <x v="5"/>
    <n v="0"/>
    <s v="Correctly Done"/>
    <m/>
    <m/>
    <m/>
    <x v="1"/>
    <x v="0"/>
    <x v="5"/>
    <n v="1.047034764826176"/>
    <n v="1.0951871657754011"/>
    <n v="1.107027027027027"/>
    <n v="1.3119425242027003"/>
    <n v="0.99902439024390244"/>
    <n v="1.4523558321984489"/>
    <n v="1.3106625802766489"/>
    <n v="78.705771600000006"/>
  </r>
  <r>
    <s v="Dummy"/>
    <s v="2025-07-31 15:17:48.821434"/>
    <x v="1"/>
    <s v="(10.4150117, 78.6576867)"/>
    <s v="CM84+2WG,,Kudumiyamalai,622104,Tamil Nadu,India."/>
    <s v="https://firebasestorage.googleapis.com/v0/b/mindbrink-survey-production.appspot.com/o/audioFiles%2FAtznECuQc6klLPsRR6u2%2FfYiv0HvGk4VbFlXYwsKbSZ6fwXI2%2F2025-07-31%2015%3A17%3A44.526810.m4a?alt=media&amp;token=3dbee328-274b-4444-8eab-45d39c650e73"/>
    <n v="124"/>
    <s v="false"/>
    <x v="3"/>
    <s v="+919443892814"/>
    <x v="0"/>
    <s v="ILLUPUR"/>
    <x v="5"/>
    <s v="Balu"/>
    <x v="0"/>
    <n v="9787592687"/>
    <x v="0"/>
    <s v="கூலி தொழில்/ Daily Wage"/>
    <s v="10,000க்கும் குறைவானது/Less than 10,000"/>
    <x v="2"/>
    <x v="1"/>
    <x v="1"/>
    <x v="1"/>
    <s v="திமுக / DMK"/>
    <x v="0"/>
    <x v="0"/>
    <x v="1"/>
    <x v="3"/>
    <x v="1"/>
    <x v="0"/>
    <x v="2"/>
    <x v="0"/>
    <x v="1"/>
    <s v="SC"/>
    <x v="3"/>
    <n v="0"/>
    <s v="Correctly Done"/>
    <m/>
    <m/>
    <m/>
    <x v="1"/>
    <x v="1"/>
    <x v="3"/>
    <n v="0.95700934579439256"/>
    <n v="1.0951871657754011"/>
    <n v="1.0835978835978837"/>
    <n v="1.3119425242027003"/>
    <n v="1.28"/>
    <n v="1.4216181426281114"/>
    <n v="1.6792864309794564"/>
    <n v="78.657686699999999"/>
  </r>
  <r>
    <s v="Dummy"/>
    <s v="2025-07-31 15:18:46.304502"/>
    <x v="1"/>
    <s v="(10.4547728, 78.7055567)"/>
    <s v="FP34+V5V,,Annavasal,622101,Tamil Nadu,India."/>
    <s v="https://firebasestorage.googleapis.com/v0/b/mindbrink-survey-production.appspot.com/o/audioFiles%2FAtznECuQc6klLPsRR6u2%2Fe5risFoEPidDckOLperfsZqxzae2%2F2025-07-31%2015%3A18%3A01.940789.m4a?alt=media&amp;token=a90673a1-0b9d-476f-a83e-f9d644142f45"/>
    <n v="327"/>
    <s v="false"/>
    <x v="1"/>
    <s v="+918508766594"/>
    <x v="0"/>
    <s v="ILLUPUR"/>
    <x v="1"/>
    <s v="தில் சாத்பேகம்"/>
    <x v="1"/>
    <n v="9344044543"/>
    <x v="0"/>
    <s v="இல்லத்தரசி/ Housewife"/>
    <s v="10,000 - 25,000"/>
    <x v="0"/>
    <x v="0"/>
    <x v="2"/>
    <x v="0"/>
    <s v="அதிமுக / AIADMK"/>
    <x v="0"/>
    <x v="3"/>
    <x v="1"/>
    <x v="4"/>
    <x v="0"/>
    <x v="1"/>
    <x v="0"/>
    <x v="7"/>
    <x v="2"/>
    <s v="Muslim"/>
    <x v="8"/>
    <n v="0"/>
    <s v="Correctly Done"/>
    <m/>
    <m/>
    <m/>
    <x v="1"/>
    <x v="0"/>
    <x v="7"/>
    <n v="1.047034764826176"/>
    <n v="1.0951871657754011"/>
    <n v="1.107027027027027"/>
    <n v="1"/>
    <n v="1.024"/>
    <n v="1.107027027027027"/>
    <n v="1.024"/>
    <n v="78.705556700000002"/>
  </r>
  <r>
    <s v="Dummy"/>
    <s v="2025-07-31 15:40:20.785855"/>
    <x v="1"/>
    <s v="(10.4546827, 78.7053028)"/>
    <s v="FP34+V4V,,Annavasal,622101,Tamil Nadu,India."/>
    <s v="https://firebasestorage.googleapis.com/v0/b/mindbrink-survey-production.appspot.com/o/audioFiles%2FAtznECuQc6klLPsRR6u2%2Fe5risFoEPidDckOLperfsZqxzae2%2F2025-07-31%2015%3A40%3A12.718225.m4a?alt=media&amp;token=22c4cf7d-bb84-450d-b408-b98dc99a1559"/>
    <n v="269"/>
    <s v="false"/>
    <x v="1"/>
    <s v="+918508766594"/>
    <x v="0"/>
    <s v="ILLUPUR"/>
    <x v="1"/>
    <s v="கன் சுல் பானு"/>
    <x v="0"/>
    <n v="9344695026"/>
    <x v="0"/>
    <s v="மற்றவை/ Others"/>
    <s v="10,000 - 25,000"/>
    <x v="2"/>
    <x v="2"/>
    <x v="2"/>
    <x v="0"/>
    <s v="அதிமுக / AIADMK"/>
    <x v="3"/>
    <x v="3"/>
    <x v="1"/>
    <x v="2"/>
    <x v="1"/>
    <x v="2"/>
    <x v="2"/>
    <x v="0"/>
    <x v="2"/>
    <s v="Muslim"/>
    <x v="8"/>
    <n v="0"/>
    <s v="Correctly Done"/>
    <m/>
    <m/>
    <m/>
    <x v="1"/>
    <x v="0"/>
    <x v="7"/>
    <n v="0.95700934579439256"/>
    <n v="1.0951871657754011"/>
    <n v="1.0835978835978837"/>
    <n v="1"/>
    <n v="1.024"/>
    <n v="1.0835978835978837"/>
    <n v="1.024"/>
    <n v="78.705302799999998"/>
  </r>
  <r>
    <s v="Dummy"/>
    <s v="2025-07-31 15:44:17.651669"/>
    <x v="1"/>
    <s v="(10.42978, 78.6411867)"/>
    <s v="CJJR+99P,,Vannarappatti,622104,Tamil Nadu,India."/>
    <s v="https://firebasestorage.googleapis.com/v0/b/mindbrink-survey-production.appspot.com/o/audioFiles%2FAtznECuQc6klLPsRR6u2%2FfYiv0HvGk4VbFlXYwsKbSZ6fwXI2%2F2025-07-31%2015%3A44%3A10.528408.m4a?alt=media&amp;token=30a8c6aa-973a-478c-af31-a820726b3b9d"/>
    <n v="427"/>
    <s v="false"/>
    <x v="3"/>
    <s v="+919443892814"/>
    <x v="0"/>
    <s v="ILLUPUR"/>
    <x v="6"/>
    <s v="karupiya"/>
    <x v="0"/>
    <n v="7667282020"/>
    <x v="2"/>
    <s v="பணியாளர்/ Employee"/>
    <s v="10,000க்கும் குறைவானது/Less than 10,000"/>
    <x v="0"/>
    <x v="1"/>
    <x v="0"/>
    <x v="2"/>
    <s v="அதிமுக / AIADMK"/>
    <x v="3"/>
    <x v="1"/>
    <x v="1"/>
    <x v="3"/>
    <x v="2"/>
    <x v="2"/>
    <x v="1"/>
    <x v="2"/>
    <x v="1"/>
    <s v="SC"/>
    <x v="5"/>
    <s v="asking only name and number "/>
    <s v="Not Doing It Properly"/>
    <m/>
    <m/>
    <m/>
    <x v="1"/>
    <x v="0"/>
    <x v="5"/>
    <n v="0.95700934579439256"/>
    <n v="0.8797250859106529"/>
    <n v="0.79503105590062106"/>
    <n v="0.73680082449963535"/>
    <n v="0.99902439024390244"/>
    <n v="0.58577953749039324"/>
    <n v="0.73608199442695277"/>
    <n v="78.641186700000006"/>
  </r>
  <r>
    <s v="Dummy"/>
    <s v="2025-07-31 15:44:45.267367"/>
    <x v="1"/>
    <s v="(10.4546752, 78.7051016)"/>
    <s v="FP33+VX7,,Pudukkottai,622101,Tamil Nadu,India."/>
    <s v="https://firebasestorage.googleapis.com/v0/b/mindbrink-survey-production.appspot.com/o/audioFiles%2FAtznECuQc6klLPsRR6u2%2Fe5risFoEPidDckOLperfsZqxzae2%2F2025-07-31%2015%3A44%3A39.841161.m4a?alt=media&amp;token=d2cbcd04-bf65-4423-ace4-a1e6f0622fc5"/>
    <n v="241"/>
    <s v="false"/>
    <x v="1"/>
    <s v="+918508766594"/>
    <x v="0"/>
    <s v="ILLUPUR"/>
    <x v="1"/>
    <s v="மகமூதா"/>
    <x v="0"/>
    <n v="9344044543"/>
    <x v="0"/>
    <s v="மற்றவை/ Others"/>
    <s v="10,000 - 25,000"/>
    <x v="2"/>
    <x v="2"/>
    <x v="3"/>
    <x v="0"/>
    <s v="அதிமுக / AIADMK"/>
    <x v="0"/>
    <x v="3"/>
    <x v="1"/>
    <x v="3"/>
    <x v="1"/>
    <x v="0"/>
    <x v="0"/>
    <x v="0"/>
    <x v="2"/>
    <s v="Muslim"/>
    <x v="8"/>
    <n v="0"/>
    <s v="Correctly Done"/>
    <m/>
    <m/>
    <m/>
    <x v="1"/>
    <x v="0"/>
    <x v="7"/>
    <n v="0.95700934579439256"/>
    <n v="1.0951871657754011"/>
    <n v="1.0835978835978837"/>
    <n v="1"/>
    <n v="1.024"/>
    <n v="1.0835978835978837"/>
    <n v="1.024"/>
    <n v="78.705101600000006"/>
  </r>
  <r>
    <s v="Dummy"/>
    <s v="2025-07-31 15:47:43.699933"/>
    <x v="1"/>
    <s v="(10.4306082, 78.6408181)"/>
    <s v="CJJR+99P,,Vannarappatti,622104,Tamil Nadu,India."/>
    <s v="https://firebasestorage.googleapis.com/v0/b/mindbrink-survey-production.appspot.com/o/audioFiles%2FAtznECuQc6klLPsRR6u2%2F2ukCmICpvKWhqTT6dgmjG6nFGjc2%2F2025-07-31%2015%3A47%3A38.641090.m4a?alt=media&amp;token=5f50e780-9013-4bea-998b-0094dcb64c8e"/>
    <n v="381"/>
    <s v="false"/>
    <x v="2"/>
    <s v="+919698565662"/>
    <x v="0"/>
    <s v="ILLUPUR"/>
    <x v="6"/>
    <s v="Moyshami"/>
    <x v="1"/>
    <n v="9750171904"/>
    <x v="0"/>
    <s v="இல்லத்தரசி/ Housewife"/>
    <s v="10,000க்கும் குறைவானது/Less than 10,000"/>
    <x v="0"/>
    <x v="1"/>
    <x v="0"/>
    <x v="0"/>
    <s v="அதிமுக / AIADMK"/>
    <x v="0"/>
    <x v="1"/>
    <x v="1"/>
    <x v="3"/>
    <x v="2"/>
    <x v="2"/>
    <x v="1"/>
    <x v="7"/>
    <x v="0"/>
    <s v="BC"/>
    <x v="7"/>
    <s v=""/>
    <s v=""/>
    <m/>
    <m/>
    <m/>
    <x v="1"/>
    <x v="0"/>
    <x v="6"/>
    <n v="1.047034764826176"/>
    <n v="1.0951871657754011"/>
    <n v="1.107027027027027"/>
    <n v="0.73680082449963535"/>
    <n v="1.2358620689655173"/>
    <n v="0.81565842625689366"/>
    <n v="0.91058419138161839"/>
    <n v="78.640818100000004"/>
  </r>
  <r>
    <s v="Dummy"/>
    <s v="2025-07-31 15:53:45.266288"/>
    <x v="1"/>
    <s v="(10.4547612, 78.705396)"/>
    <s v="FP34+V5V,,Annavasal,622101,Tamil Nadu,India."/>
    <s v="https://firebasestorage.googleapis.com/v0/b/mindbrink-survey-production.appspot.com/o/audioFiles%2FAtznECuQc6klLPsRR6u2%2Fe5risFoEPidDckOLperfsZqxzae2%2F2025-07-31%2015%3A53%3A38.859826.m4a?alt=media&amp;token=cdf36d33-d66b-4855-bb4e-ba4cb074e7f7"/>
    <n v="309"/>
    <s v="false"/>
    <x v="1"/>
    <s v="+918508766594"/>
    <x v="0"/>
    <s v="ILLUPUR"/>
    <x v="1"/>
    <s v="மும் தாஜ் நிஷா"/>
    <x v="1"/>
    <n v="9025901093"/>
    <x v="0"/>
    <s v="இல்லத்தரசி/ Housewife"/>
    <s v="10,000 - 25,000"/>
    <x v="2"/>
    <x v="2"/>
    <x v="2"/>
    <x v="1"/>
    <s v="பா.ஜ.க / BJP"/>
    <x v="6"/>
    <x v="0"/>
    <x v="0"/>
    <x v="0"/>
    <x v="1"/>
    <x v="0"/>
    <x v="2"/>
    <x v="6"/>
    <x v="0"/>
    <s v="Muslim"/>
    <x v="8"/>
    <n v="0"/>
    <s v="Correctly Done"/>
    <m/>
    <m/>
    <m/>
    <x v="1"/>
    <x v="0"/>
    <x v="7"/>
    <n v="1.047034764826176"/>
    <n v="1.0951871657754011"/>
    <n v="1.107027027027027"/>
    <n v="1"/>
    <n v="1.024"/>
    <n v="1.107027027027027"/>
    <n v="1.024"/>
    <n v="78.705395999999993"/>
  </r>
  <r>
    <s v="Dummy"/>
    <s v="2025-07-31 15:59:09.716439"/>
    <x v="1"/>
    <s v="(10.4319602, 78.6410176)"/>
    <s v="CJJR+99P,,Vannarappatti,622104,Tamil Nadu,India."/>
    <s v="https://firebasestorage.googleapis.com/v0/b/mindbrink-survey-production.appspot.com/o/audioFiles%2FAtznECuQc6klLPsRR6u2%2F2ukCmICpvKWhqTT6dgmjG6nFGjc2%2F2025-07-31%2015%3A59%3A05.458031.m4a?alt=media&amp;token=a537ebdc-9579-4cb6-b96f-4bb100283b0c"/>
    <n v="168"/>
    <s v="false"/>
    <x v="2"/>
    <s v="+919698565662"/>
    <x v="0"/>
    <s v="ILLUPUR"/>
    <x v="6"/>
    <s v="Abbas"/>
    <x v="0"/>
    <n v="9488151946"/>
    <x v="3"/>
    <s v="சொந்த தொழில் / சுயதொழில் செய்பவர்/ Self Employed/Business"/>
    <s v="10,000 - 25,000"/>
    <x v="2"/>
    <x v="1"/>
    <x v="0"/>
    <x v="0"/>
    <s v="அதிமுக / AIADMK"/>
    <x v="0"/>
    <x v="1"/>
    <x v="1"/>
    <x v="1"/>
    <x v="1"/>
    <x v="2"/>
    <x v="1"/>
    <x v="7"/>
    <x v="4"/>
    <s v="Muslim"/>
    <x v="8"/>
    <s v=""/>
    <s v=""/>
    <m/>
    <m/>
    <m/>
    <x v="1"/>
    <x v="1"/>
    <x v="7"/>
    <n v="0.95700934579439256"/>
    <n v="1.0308724832214764"/>
    <n v="0.86292134831460676"/>
    <n v="0.73680082449963535"/>
    <n v="1.024"/>
    <n v="0.63580116091653927"/>
    <n v="0.75448404428762661"/>
    <n v="78.641017599999998"/>
  </r>
  <r>
    <s v="Dummy"/>
    <s v="2025-07-31 16:00:58.998653"/>
    <x v="1"/>
    <s v="(10.4546952, 78.7051597)"/>
    <s v="FP34+V4V,,Annavasal,622101,Tamil Nadu,India."/>
    <s v="https://firebasestorage.googleapis.com/v0/b/mindbrink-survey-production.appspot.com/o/audioFiles%2FAtznECuQc6klLPsRR6u2%2Fe5risFoEPidDckOLperfsZqxzae2%2F2025-07-31%2016%3A00%3A53.872541.m4a?alt=media&amp;token=68e9bd7f-f8e1-4d1b-98d9-4b62116b4ceb"/>
    <n v="275"/>
    <s v="false"/>
    <x v="1"/>
    <s v="+918508766594"/>
    <x v="0"/>
    <s v="ILLUPUR"/>
    <x v="1"/>
    <s v="|சலீம்"/>
    <x v="0"/>
    <n v="8050240132"/>
    <x v="0"/>
    <s v="கூலி தொழில்/ Daily Wage"/>
    <s v="10,000 - 25,000"/>
    <x v="2"/>
    <x v="1"/>
    <x v="1"/>
    <x v="1"/>
    <s v="அதிமுக / AIADMK"/>
    <x v="2"/>
    <x v="3"/>
    <x v="0"/>
    <x v="0"/>
    <x v="1"/>
    <x v="0"/>
    <x v="2"/>
    <x v="6"/>
    <x v="1"/>
    <s v="Muslim"/>
    <x v="8"/>
    <n v="0"/>
    <s v="Correctly Done"/>
    <m/>
    <m/>
    <m/>
    <x v="1"/>
    <x v="0"/>
    <x v="7"/>
    <n v="0.95700934579439256"/>
    <n v="1.0951871657754011"/>
    <n v="1.0835978835978837"/>
    <n v="1.3119425242027003"/>
    <n v="1.024"/>
    <n v="1.4216181426281114"/>
    <n v="1.3434291447835651"/>
    <n v="78.705159699999996"/>
  </r>
  <r>
    <s v="Dummy"/>
    <s v="2025-07-31 16:02:34.709756"/>
    <x v="1"/>
    <s v="(10.4315583, 78.6410467)"/>
    <s v="CJJR+99P,,Vannarappatti,622104,Tamil Nadu,India."/>
    <s v="https://firebasestorage.googleapis.com/v0/b/mindbrink-survey-production.appspot.com/o/audioFiles%2FAtznECuQc6klLPsRR6u2%2FfYiv0HvGk4VbFlXYwsKbSZ6fwXI2%2F2025-07-31%2016%3A02%3A21.994784.m4a?alt=media&amp;token=488f9816-019f-4983-8f94-d82513531732"/>
    <n v="157"/>
    <s v="false"/>
    <x v="3"/>
    <s v="+919443892814"/>
    <x v="0"/>
    <s v="ILLUPUR"/>
    <x v="6"/>
    <s v="Rani"/>
    <x v="1"/>
    <n v="8610104262"/>
    <x v="0"/>
    <s v="இல்லத்தரசி/ Housewife"/>
    <s v="10,000க்கும் குறைவானது/Less than 10,000"/>
    <x v="1"/>
    <x v="1"/>
    <x v="1"/>
    <x v="4"/>
    <s v="அதிமுக / AIADMK"/>
    <x v="2"/>
    <x v="3"/>
    <x v="1"/>
    <x v="1"/>
    <x v="1"/>
    <x v="2"/>
    <x v="3"/>
    <x v="1"/>
    <x v="1"/>
    <s v="BC"/>
    <x v="7"/>
    <n v="0"/>
    <s v="Correctly Done"/>
    <m/>
    <m/>
    <m/>
    <x v="1"/>
    <x v="1"/>
    <x v="6"/>
    <n v="1.047034764826176"/>
    <n v="1.0951871657754011"/>
    <n v="1.107027027027027"/>
    <n v="1.3119425242027003"/>
    <n v="1.2358620689655173"/>
    <n v="1.4523558321984489"/>
    <n v="1.6213800023249925"/>
    <n v="78.641046700000004"/>
  </r>
  <r>
    <s v="Dummy"/>
    <s v="2025-07-31 16:08:50.286676"/>
    <x v="1"/>
    <s v="(10.4323844, 78.6407925)"/>
    <s v="CJMR+52F,,Parambur,622104,Tamil Nadu,India."/>
    <s v="https://firebasestorage.googleapis.com/v0/b/mindbrink-survey-production.appspot.com/o/audioFiles%2FAtznECuQc6klLPsRR6u2%2F2ukCmICpvKWhqTT6dgmjG6nFGjc2%2F2025-07-31%2016%3A08%3A45.728039.m4a?alt=media&amp;token=72c1f614-770f-4ed6-ba68-337ccb847592"/>
    <n v="83"/>
    <s v="false"/>
    <x v="2"/>
    <s v="+919698565662"/>
    <x v="0"/>
    <s v="ILLUPUR"/>
    <x v="6"/>
    <s v="karuppaiya"/>
    <x v="0"/>
    <n v="9843278738"/>
    <x v="0"/>
    <s v="கூலி தொழில்/ Daily Wage"/>
    <s v="10,000க்கும் குறைவானது/Less than 10,000"/>
    <x v="2"/>
    <x v="1"/>
    <x v="2"/>
    <x v="0"/>
    <s v="அதிமுக / AIADMK"/>
    <x v="3"/>
    <x v="1"/>
    <x v="1"/>
    <x v="3"/>
    <x v="1"/>
    <x v="0"/>
    <x v="1"/>
    <x v="0"/>
    <x v="4"/>
    <s v="SC"/>
    <x v="5"/>
    <s v=""/>
    <s v=""/>
    <m/>
    <m/>
    <m/>
    <x v="1"/>
    <x v="1"/>
    <x v="5"/>
    <n v="0.95700934579439256"/>
    <n v="1.0951871657754011"/>
    <n v="1.0835978835978837"/>
    <n v="1"/>
    <n v="0.99902439024390244"/>
    <n v="1.0835978835978837"/>
    <n v="0.99902439024390244"/>
    <n v="78.640792500000003"/>
  </r>
  <r>
    <s v="Dummy"/>
    <s v="2025-07-31 16:16:08.970573"/>
    <x v="1"/>
    <s v="(10.4314377, 78.6409942)"/>
    <s v="CJJR+99P,,Vannarappatti,622104,Tamil Nadu,India."/>
    <s v="https://firebasestorage.googleapis.com/v0/b/mindbrink-survey-production.appspot.com/o/audioFiles%2FAtznECuQc6klLPsRR6u2%2F2ukCmICpvKWhqTT6dgmjG6nFGjc2%2F2025-07-31%2016%3A16%3A03.749095.m4a?alt=media&amp;token=e6f80956-45db-4d15-a8b5-bfb4e7f0cee6"/>
    <n v="124"/>
    <s v="false"/>
    <x v="2"/>
    <s v="+919698565662"/>
    <x v="0"/>
    <s v="ILLUPUR"/>
    <x v="6"/>
    <s v="Ashok kumar"/>
    <x v="0"/>
    <n v="9578455776"/>
    <x v="0"/>
    <s v="சொந்த தொழில் / சுயதொழில் செய்பவர்/ Self Employed/Business"/>
    <s v="10,000 - 25,000"/>
    <x v="2"/>
    <x v="1"/>
    <x v="0"/>
    <x v="0"/>
    <s v="திமுக / DMK"/>
    <x v="0"/>
    <x v="0"/>
    <x v="1"/>
    <x v="3"/>
    <x v="1"/>
    <x v="0"/>
    <x v="1"/>
    <x v="2"/>
    <x v="2"/>
    <s v="BC"/>
    <x v="14"/>
    <s v=""/>
    <s v=""/>
    <m/>
    <m/>
    <m/>
    <x v="1"/>
    <x v="1"/>
    <x v="8"/>
    <n v="0.95700934579439256"/>
    <n v="1.0951871657754011"/>
    <n v="1.0835978835978837"/>
    <n v="0.73680082449963535"/>
    <n v="1.0666666666666667"/>
    <n v="0.79839581406098059"/>
    <n v="0.78592087946627776"/>
    <n v="78.640994199999994"/>
  </r>
  <r>
    <s v="Dummy"/>
    <s v="2025-07-31 16:20:16.135129"/>
    <x v="1"/>
    <s v="(10.4320555, 78.6410334)"/>
    <s v="CJJR+99P,,Vannarappatti,622104,Tamil Nadu,India."/>
    <s v="https://firebasestorage.googleapis.com/v0/b/mindbrink-survey-production.appspot.com/o/audioFiles%2FAtznECuQc6klLPsRR6u2%2FfYiv0HvGk4VbFlXYwsKbSZ6fwXI2%2F2025-07-31%2016%3A19%3A42.803323.m4a?alt=media&amp;token=51e4e559-8669-464d-bcdb-d966a614cb69"/>
    <n v="276"/>
    <s v="false"/>
    <x v="3"/>
    <s v="+919443892814"/>
    <x v="0"/>
    <s v="ILLUPUR"/>
    <x v="6"/>
    <s v="jagadeesvaran"/>
    <x v="0"/>
    <n v="7604942850"/>
    <x v="1"/>
    <s v="பணியாளர்/ Employee"/>
    <s v="10,000க்கும் குறைவானது/Less than 10,000"/>
    <x v="0"/>
    <x v="0"/>
    <x v="0"/>
    <x v="0"/>
    <s v="அதிமுக / AIADMK"/>
    <x v="0"/>
    <x v="1"/>
    <x v="1"/>
    <x v="1"/>
    <x v="0"/>
    <x v="2"/>
    <x v="1"/>
    <x v="0"/>
    <x v="1"/>
    <s v="OBC"/>
    <x v="0"/>
    <n v="0"/>
    <s v="Not Asking All The Questions"/>
    <m/>
    <m/>
    <m/>
    <x v="1"/>
    <x v="0"/>
    <x v="0"/>
    <n v="0.95700934579439256"/>
    <n v="0.97523809523809524"/>
    <n v="1.0666666666666667"/>
    <n v="0.73680082449963535"/>
    <n v="1.0593103448275862"/>
    <n v="0.78592087946627776"/>
    <n v="0.78050073546995857"/>
    <n v="78.641033399999998"/>
  </r>
  <r>
    <s v="Dummy"/>
    <s v="2025-07-31 16:24:36.763675"/>
    <x v="1"/>
    <s v="(10.433047, 78.6407012)"/>
    <s v="CJMR+F5F,,Parambur,622104,Tamil Nadu,India."/>
    <s v="https://firebasestorage.googleapis.com/v0/b/mindbrink-survey-production.appspot.com/o/audioFiles%2FAtznECuQc6klLPsRR6u2%2F2ukCmICpvKWhqTT6dgmjG6nFGjc2%2F2025-07-31%2016%3A24%3A32.812062.m4a?alt=media&amp;token=d4197e9a-5171-4f1e-a9cb-c01b908e76b7"/>
    <n v="92"/>
    <s v="false"/>
    <x v="2"/>
    <s v="+919698565662"/>
    <x v="0"/>
    <s v="ILLUPUR"/>
    <x v="6"/>
    <s v="vinayagam"/>
    <x v="0"/>
    <n v="6382825349"/>
    <x v="3"/>
    <s v="சொந்த தொழில் / சுயதொழில் செய்பவர்/ Self Employed/Business"/>
    <s v="10,000 - 25,000"/>
    <x v="0"/>
    <x v="0"/>
    <x v="0"/>
    <x v="2"/>
    <s v="திமுக / DMK"/>
    <x v="0"/>
    <x v="0"/>
    <x v="0"/>
    <x v="0"/>
    <x v="0"/>
    <x v="0"/>
    <x v="1"/>
    <x v="0"/>
    <x v="4"/>
    <s v="BC"/>
    <x v="14"/>
    <s v="surveyor asking first two questions only "/>
    <s v="Not Doing It Properly"/>
    <m/>
    <m/>
    <m/>
    <x v="1"/>
    <x v="1"/>
    <x v="8"/>
    <n v="0.95700934579439256"/>
    <n v="1.0308724832214764"/>
    <n v="0.86292134831460676"/>
    <n v="0.73680082449963535"/>
    <n v="1.0666666666666667"/>
    <n v="0.63580116091653927"/>
    <n v="0.78592087946627776"/>
    <n v="78.640701199999995"/>
  </r>
  <r>
    <s v="Dummy"/>
    <s v="2025-07-31 16:59:21.626096"/>
    <x v="1"/>
    <s v="(10.4344085, 78.6397728)"/>
    <s v="CJMQ+PV9,,Parambur,622104,Tamil Nadu,India."/>
    <s v="https://firebasestorage.googleapis.com/v0/b/mindbrink-survey-production.appspot.com/o/audioFiles%2FAtznECuQc6klLPsRR6u2%2F2ukCmICpvKWhqTT6dgmjG6nFGjc2%2F2025-07-31%2016%3A59%3A15.840924.m4a?alt=media&amp;token=74ad68ad-fb3a-437f-9789-36697fd9923a"/>
    <n v="146"/>
    <s v="false"/>
    <x v="2"/>
    <s v="+919698565662"/>
    <x v="0"/>
    <s v="ILLUPUR"/>
    <x v="6"/>
    <s v="Revathi"/>
    <x v="1"/>
    <n v="6379758894"/>
    <x v="0"/>
    <s v="இல்லத்தரசி/ Housewife"/>
    <s v="10,000க்கும் குறைவானது/Less than 10,000"/>
    <x v="2"/>
    <x v="1"/>
    <x v="0"/>
    <x v="0"/>
    <s v="அதிமுக / AIADMK"/>
    <x v="0"/>
    <x v="3"/>
    <x v="1"/>
    <x v="3"/>
    <x v="1"/>
    <x v="1"/>
    <x v="1"/>
    <x v="0"/>
    <x v="4"/>
    <s v="BC"/>
    <x v="0"/>
    <n v="0"/>
    <s v="Not Doing It Properly"/>
    <m/>
    <m/>
    <m/>
    <x v="1"/>
    <x v="1"/>
    <x v="0"/>
    <n v="1.047034764826176"/>
    <n v="1.0951871657754011"/>
    <n v="1.107027027027027"/>
    <n v="0.73680082449963535"/>
    <n v="1.0593103448275862"/>
    <n v="0.81565842625689366"/>
    <n v="0.78050073546995857"/>
    <n v="78.639772800000003"/>
  </r>
  <r>
    <s v="Dummy"/>
    <s v="2025-07-31 17:14:55.520509"/>
    <x v="1"/>
    <s v="(10.4344078, 78.6397754)"/>
    <s v="CJMQ+PV9,,Parambur,622104,Tamil Nadu,India."/>
    <s v="https://firebasestorage.googleapis.com/v0/b/mindbrink-survey-production.appspot.com/o/audioFiles%2FAtznECuQc6klLPsRR6u2%2F2ukCmICpvKWhqTT6dgmjG6nFGjc2%2F2025-07-31%2017%3A14%3A51.205390.m4a?alt=media&amp;token=97a9a5c6-20de-4e6e-9734-a059f5fb047a"/>
    <n v="92"/>
    <s v="false"/>
    <x v="2"/>
    <s v="+919698565662"/>
    <x v="0"/>
    <s v="ILLUPUR"/>
    <x v="6"/>
    <s v="Balu"/>
    <x v="0"/>
    <n v="9787592687"/>
    <x v="2"/>
    <s v="கூலி தொழில்/ Daily Wage"/>
    <s v="10,000க்கும் குறைவானது/Less than 10,000"/>
    <x v="0"/>
    <x v="0"/>
    <x v="0"/>
    <x v="0"/>
    <s v="திமுக / DMK"/>
    <x v="0"/>
    <x v="0"/>
    <x v="0"/>
    <x v="0"/>
    <x v="1"/>
    <x v="0"/>
    <x v="1"/>
    <x v="0"/>
    <x v="0"/>
    <s v="SC"/>
    <x v="3"/>
    <n v="0"/>
    <s v="Not Doing It Properly"/>
    <m/>
    <m/>
    <m/>
    <x v="1"/>
    <x v="1"/>
    <x v="3"/>
    <n v="0.95700934579439256"/>
    <n v="0.8797250859106529"/>
    <n v="0.79503105590062106"/>
    <n v="0.73680082449963535"/>
    <n v="1.28"/>
    <n v="0.58577953749039324"/>
    <n v="0.94310505535953326"/>
    <n v="78.639775400000005"/>
  </r>
  <r>
    <s v="Dummy"/>
    <s v="2025-07-31 17:20:14.628050"/>
    <x v="1"/>
    <s v="(10.4344081, 78.6397747)"/>
    <s v="CJMQ+PV9,,Parambur,622104,Tamil Nadu,India."/>
    <s v="https://firebasestorage.googleapis.com/v0/b/mindbrink-survey-production.appspot.com/o/audioFiles%2FAtznECuQc6klLPsRR6u2%2FfYiv0HvGk4VbFlXYwsKbSZ6fwXI2%2F2025-07-31%2017%3A19%3A58.155779.m4a?alt=media&amp;token=a121c3cf-4a55-4274-bf1e-c7edb15c0b89"/>
    <n v="407"/>
    <s v="false"/>
    <x v="3"/>
    <s v="+919443892814"/>
    <x v="0"/>
    <s v="ILLUPUR"/>
    <x v="6"/>
    <s v="moothilal"/>
    <x v="0"/>
    <n v="9443820910"/>
    <x v="2"/>
    <s v="சொந்த தொழில் / சுயதொழில் செய்பவர்/ Self Employed/Business"/>
    <s v="10,000க்கும் குறைவானது/Less than 10,000"/>
    <x v="2"/>
    <x v="1"/>
    <x v="1"/>
    <x v="1"/>
    <s v="அதிமுக / AIADMK"/>
    <x v="2"/>
    <x v="1"/>
    <x v="1"/>
    <x v="1"/>
    <x v="1"/>
    <x v="2"/>
    <x v="2"/>
    <x v="8"/>
    <x v="5"/>
    <s v="BC"/>
    <x v="14"/>
    <n v="0"/>
    <s v="Not Doing It Properly"/>
    <m/>
    <m/>
    <m/>
    <x v="1"/>
    <x v="0"/>
    <x v="8"/>
    <n v="0.95700934579439256"/>
    <n v="0.8797250859106529"/>
    <n v="0.79503105590062106"/>
    <n v="1.3119425242027003"/>
    <n v="1.0666666666666667"/>
    <n v="1.043035050297799"/>
    <n v="1.399405359149547"/>
    <n v="78.639774700000004"/>
  </r>
  <r>
    <s v="Dummy"/>
    <s v="2025-07-31 17:22:33.516525"/>
    <x v="1"/>
    <s v="(10.4343933, 78.6397706)"/>
    <s v="CJMQ+PV9,,Parambur,622104,Tamil Nadu,India."/>
    <s v="https://firebasestorage.googleapis.com/v0/b/mindbrink-survey-production.appspot.com/o/audioFiles%2FAtznECuQc6klLPsRR6u2%2F2ukCmICpvKWhqTT6dgmjG6nFGjc2%2F2025-07-31%2017%3A22%3A29.784459.m4a?alt=media&amp;token=710c4406-8f83-4d24-be9b-deceaf25699a"/>
    <n v="101"/>
    <s v="false"/>
    <x v="2"/>
    <s v="+919698565662"/>
    <x v="0"/>
    <s v="ILLUPUR"/>
    <x v="6"/>
    <s v="Kamala"/>
    <x v="1"/>
    <n v="9751205139"/>
    <x v="2"/>
    <s v="இல்லத்தரசி/ Housewife"/>
    <s v="10,000க்கும் குறைவானது/Less than 10,000"/>
    <x v="2"/>
    <x v="1"/>
    <x v="1"/>
    <x v="1"/>
    <s v="அதிமுக / AIADMK"/>
    <x v="2"/>
    <x v="3"/>
    <x v="1"/>
    <x v="1"/>
    <x v="1"/>
    <x v="2"/>
    <x v="2"/>
    <x v="8"/>
    <x v="4"/>
    <s v="BC"/>
    <x v="14"/>
    <n v="0"/>
    <s v="Not Doing It Properly"/>
    <m/>
    <m/>
    <m/>
    <x v="1"/>
    <x v="1"/>
    <x v="8"/>
    <n v="1.047034764826176"/>
    <n v="0.8797250859106529"/>
    <n v="0.98461538461538467"/>
    <n v="1.3119425242027003"/>
    <n v="1.0666666666666667"/>
    <n v="1.2917587930611203"/>
    <n v="1.399405359149547"/>
    <n v="78.639770600000006"/>
  </r>
  <r>
    <s v="Dummy"/>
    <s v="2025-07-31 17:26:18.466386"/>
    <x v="1"/>
    <s v="(10.4343968, 78.6397571)"/>
    <s v="CJMQ+PV9,,Parambur,622104,Tamil Nadu,India."/>
    <s v="https://firebasestorage.googleapis.com/v0/b/mindbrink-survey-production.appspot.com/o/audioFiles%2FAtznECuQc6klLPsRR6u2%2FfYiv0HvGk4VbFlXYwsKbSZ6fwXI2%2F2025-07-31%2017%3A26%3A13.255689.m4a?alt=media&amp;token=54b51767-f8b7-478d-a62c-d3e67814fb32"/>
    <n v="156"/>
    <s v="false"/>
    <x v="3"/>
    <s v="+919443892814"/>
    <x v="0"/>
    <s v="ILLUPUR"/>
    <x v="6"/>
    <s v="Selvaakumar"/>
    <x v="0"/>
    <n v="9944688396"/>
    <x v="0"/>
    <s v="சொந்த தொழில் / சுயதொழில் செய்பவர்/ Self Employed/Business"/>
    <s v="10,000க்கும் குறைவானது/Less than 10,000"/>
    <x v="1"/>
    <x v="1"/>
    <x v="4"/>
    <x v="0"/>
    <s v="அதிமுக / AIADMK"/>
    <x v="0"/>
    <x v="1"/>
    <x v="1"/>
    <x v="1"/>
    <x v="2"/>
    <x v="2"/>
    <x v="2"/>
    <x v="0"/>
    <x v="0"/>
    <s v="OBC"/>
    <x v="7"/>
    <n v="0"/>
    <s v="Correctly Done"/>
    <m/>
    <m/>
    <m/>
    <x v="1"/>
    <x v="1"/>
    <x v="6"/>
    <n v="0.95700934579439256"/>
    <n v="1.0951871657754011"/>
    <n v="1.0835978835978837"/>
    <n v="1.4247885123333461"/>
    <n v="1.2358620689655173"/>
    <n v="1.5438978165389909"/>
    <n v="1.7608420786905907"/>
    <n v="78.639757099999997"/>
  </r>
  <r>
    <s v="Dummy"/>
    <s v="2025-07-31 17:35:50.650778"/>
    <x v="1"/>
    <s v="(10.4344334, 78.6397252)"/>
    <s v="CJMQ+PV9,,Parambur,622104,Tamil Nadu,India."/>
    <s v="https://firebasestorage.googleapis.com/v0/b/mindbrink-survey-production.appspot.com/o/audioFiles%2FAtznECuQc6klLPsRR6u2%2F2ukCmICpvKWhqTT6dgmjG6nFGjc2%2F2025-07-31%2017%3A35%3A45.792149.m4a?alt=media&amp;token=0f817fb6-208a-4282-a52d-800a413a4aff"/>
    <n v="243"/>
    <s v="false"/>
    <x v="2"/>
    <s v="+919698565662"/>
    <x v="0"/>
    <s v="ILLUPUR"/>
    <x v="6"/>
    <s v="Chinnaiya"/>
    <x v="0"/>
    <n v="8098447422"/>
    <x v="2"/>
    <s v="கூலி தொழில்/ Daily Wage"/>
    <s v="10,000க்கும் குறைவானது/Less than 10,000"/>
    <x v="0"/>
    <x v="0"/>
    <x v="0"/>
    <x v="0"/>
    <s v="திமுக / DMK"/>
    <x v="0"/>
    <x v="0"/>
    <x v="0"/>
    <x v="0"/>
    <x v="0"/>
    <x v="1"/>
    <x v="1"/>
    <x v="0"/>
    <x v="0"/>
    <s v="BC"/>
    <x v="7"/>
    <n v="0"/>
    <s v="Not Asking All The Questions"/>
    <m/>
    <m/>
    <m/>
    <x v="1"/>
    <x v="0"/>
    <x v="6"/>
    <n v="0.95700934579439256"/>
    <n v="0.8797250859106529"/>
    <n v="0.79503105590062106"/>
    <n v="0.73680082449963535"/>
    <n v="1.2358620689655173"/>
    <n v="0.58577953749039324"/>
    <n v="0.91058419138161839"/>
    <n v="78.639725200000001"/>
  </r>
  <r>
    <s v="Dummy"/>
    <s v="2025-07-31 17:38:05.048295"/>
    <x v="1"/>
    <s v="(10.4342002, 78.6395034)"/>
    <s v="CJMQ+PVC,,Parambur,622104,Tamil Nadu,India."/>
    <s v="https://firebasestorage.googleapis.com/v0/b/mindbrink-survey-production.appspot.com/o/audioFiles%2FAtznECuQc6klLPsRR6u2%2F2ukCmICpvKWhqTT6dgmjG6nFGjc2%2F2025-07-31%2017%3A38%3A01.636260.m4a?alt=media&amp;token=e8311e41-e2d8-49f3-8136-5321a8bd6ef2"/>
    <n v="123"/>
    <s v="false"/>
    <x v="2"/>
    <s v="+919698565662"/>
    <x v="0"/>
    <s v="ILLUPUR"/>
    <x v="6"/>
    <s v="Pandithurai"/>
    <x v="0"/>
    <n v="9047177732"/>
    <x v="3"/>
    <s v="கூலி தொழில்/ Daily Wage"/>
    <s v="10,000க்கும் குறைவானது/Less than 10,000"/>
    <x v="0"/>
    <x v="0"/>
    <x v="0"/>
    <x v="0"/>
    <s v="திமுக / DMK"/>
    <x v="0"/>
    <x v="0"/>
    <x v="0"/>
    <x v="0"/>
    <x v="0"/>
    <x v="1"/>
    <x v="1"/>
    <x v="0"/>
    <x v="5"/>
    <s v="BC"/>
    <x v="7"/>
    <n v="0"/>
    <s v="Not Doing It Properly"/>
    <m/>
    <m/>
    <m/>
    <x v="1"/>
    <x v="1"/>
    <x v="6"/>
    <n v="0.95700934579439256"/>
    <n v="1.0308724832214764"/>
    <n v="0.86292134831460676"/>
    <n v="0.73680082449963535"/>
    <n v="1.2358620689655173"/>
    <n v="0.63580116091653927"/>
    <n v="0.91058419138161839"/>
    <n v="78.639503399999995"/>
  </r>
  <r>
    <s v="Dummy"/>
    <s v="2025-07-31 17:44:45.269478"/>
    <x v="1"/>
    <s v="(10.4341844, 78.6395236)"/>
    <s v="CJMQ+PVC,,Parambur,622104,Tamil Nadu,India."/>
    <s v="https://firebasestorage.googleapis.com/v0/b/mindbrink-survey-production.appspot.com/o/audioFiles%2FAtznECuQc6klLPsRR6u2%2F2ukCmICpvKWhqTT6dgmjG6nFGjc2%2F2025-07-31%2017%3A44%3A40.919690.m4a?alt=media&amp;token=cc70683d-d918-4371-b434-08a037b450d4"/>
    <n v="160"/>
    <s v="false"/>
    <x v="2"/>
    <s v="+919698565662"/>
    <x v="0"/>
    <s v="ILLUPUR"/>
    <x v="6"/>
    <s v="Ravi"/>
    <x v="0"/>
    <n v="9943295027"/>
    <x v="2"/>
    <s v="கூலி தொழில்/ Daily Wage"/>
    <s v="10,000க்கும் குறைவானது/Less than 10,000"/>
    <x v="0"/>
    <x v="0"/>
    <x v="0"/>
    <x v="0"/>
    <s v="அதிமுக / AIADMK"/>
    <x v="0"/>
    <x v="3"/>
    <x v="1"/>
    <x v="3"/>
    <x v="0"/>
    <x v="1"/>
    <x v="1"/>
    <x v="0"/>
    <x v="2"/>
    <s v="OBC"/>
    <x v="7"/>
    <n v="0"/>
    <s v="Not Doing It Properly"/>
    <m/>
    <m/>
    <m/>
    <x v="1"/>
    <x v="1"/>
    <x v="6"/>
    <n v="0.95700934579439256"/>
    <n v="0.8797250859106529"/>
    <n v="0.79503105590062106"/>
    <n v="0.73680082449963535"/>
    <n v="1.2358620689655173"/>
    <n v="0.58577953749039324"/>
    <n v="0.91058419138161839"/>
    <n v="78.639523600000004"/>
  </r>
  <r>
    <s v="Dummy"/>
    <s v="2025-07-31 17:47:46.372882"/>
    <x v="1"/>
    <s v="(10.4342687, 78.6393861)"/>
    <s v="CJMQ+MPP,,Parambur,622104,Tamil Nadu,India."/>
    <s v="https://firebasestorage.googleapis.com/v0/b/mindbrink-survey-production.appspot.com/o/audioFiles%2FAtznECuQc6klLPsRR6u2%2FfYiv0HvGk4VbFlXYwsKbSZ6fwXI2%2F2025-07-31%2017%3A47%3A41.975222.m4a?alt=media&amp;token=2b2cf2b3-f736-45e1-83ee-d9689e7025b2"/>
    <n v="107"/>
    <s v="false"/>
    <x v="3"/>
    <s v="+919443892814"/>
    <x v="0"/>
    <s v="ILLUPUR"/>
    <x v="6"/>
    <s v="Iqbal"/>
    <x v="0"/>
    <n v="9698417993"/>
    <x v="2"/>
    <s v="சொந்த தொழில் / சுயதொழில் செய்பவர்/ Self Employed/Business"/>
    <s v="10,000 - 25,000"/>
    <x v="0"/>
    <x v="0"/>
    <x v="0"/>
    <x v="0"/>
    <s v="அதிமுக / AIADMK"/>
    <x v="0"/>
    <x v="1"/>
    <x v="0"/>
    <x v="0"/>
    <x v="1"/>
    <x v="0"/>
    <x v="1"/>
    <x v="7"/>
    <x v="4"/>
    <s v="Muslim"/>
    <x v="8"/>
    <n v="0"/>
    <s v="Correctly Done"/>
    <m/>
    <m/>
    <m/>
    <x v="1"/>
    <x v="1"/>
    <x v="7"/>
    <n v="0.95700934579439256"/>
    <n v="0.8797250859106529"/>
    <n v="0.79503105590062106"/>
    <n v="0.73680082449963535"/>
    <n v="1.024"/>
    <n v="0.58577953749039324"/>
    <n v="0.75448404428762661"/>
    <n v="78.639386099999996"/>
  </r>
  <r>
    <s v="Dummy"/>
    <s v="2025-07-31 18:02:48.123366"/>
    <x v="1"/>
    <s v="(10.4495066, 78.6067112)"/>
    <s v="CJX4+XGF,,Pudukkottai,622408,Tamil Nadu,India."/>
    <s v="https://firebasestorage.googleapis.com/v0/b/mindbrink-survey-production.appspot.com/o/audioFiles%2FAtznECuQc6klLPsRR6u2%2F2ukCmICpvKWhqTT6dgmjG6nFGjc2%2F2025-07-31%2018%3A02%3A36.192941.m4a?alt=media&amp;token=2759bfab-7efd-4ac1-b75f-be5f742e8fc7"/>
    <n v="149"/>
    <s v="false"/>
    <x v="2"/>
    <s v="+919698565662"/>
    <x v="0"/>
    <s v="ILLUPUR"/>
    <x v="7"/>
    <s v="Murugesan"/>
    <x v="0"/>
    <n v="8903242040"/>
    <x v="0"/>
    <s v="விவசாயி/ Farmer"/>
    <s v="10,000க்கும் குறைவானது/Less than 10,000"/>
    <x v="0"/>
    <x v="2"/>
    <x v="0"/>
    <x v="0"/>
    <s v="அதிமுக / AIADMK"/>
    <x v="0"/>
    <x v="3"/>
    <x v="0"/>
    <x v="0"/>
    <x v="1"/>
    <x v="2"/>
    <x v="1"/>
    <x v="0"/>
    <x v="4"/>
    <s v="BC"/>
    <x v="0"/>
    <n v="0"/>
    <s v="Not Asking All The Questions"/>
    <m/>
    <m/>
    <m/>
    <x v="1"/>
    <x v="1"/>
    <x v="0"/>
    <n v="0.95700934579439256"/>
    <n v="1.0951871657754011"/>
    <n v="1.0835978835978837"/>
    <n v="0.73680082449963535"/>
    <n v="1.0593103448275862"/>
    <n v="0.79839581406098059"/>
    <n v="0.78050073546995857"/>
    <n v="78.606711200000007"/>
  </r>
  <r>
    <s v="Dummy"/>
    <s v="2025-07-31 18:05:53.193981"/>
    <x v="1"/>
    <s v="(10.449125, 78.6066767)"/>
    <s v="CJX4+XGF,,Pudukkottai,622408,Tamil Nadu,India."/>
    <s v="https://firebasestorage.googleapis.com/v0/b/mindbrink-survey-production.appspot.com/o/audioFiles%2FAtznECuQc6klLPsRR6u2%2FfYiv0HvGk4VbFlXYwsKbSZ6fwXI2%2F2025-07-31%2018%3A05%3A02.240880.m4a?alt=media&amp;token=a54c5e1d-993d-4636-a5c9-3a385e075172"/>
    <n v="220"/>
    <s v="false"/>
    <x v="3"/>
    <s v="+919443892814"/>
    <x v="0"/>
    <s v="ILLUPUR"/>
    <x v="7"/>
    <s v="Perabakar"/>
    <x v="0"/>
    <n v="9943921454"/>
    <x v="2"/>
    <s v="பணியாளர்/ Employee"/>
    <s v="10,000 - 25,000"/>
    <x v="0"/>
    <x v="0"/>
    <x v="0"/>
    <x v="0"/>
    <s v="அதிமுக / AIADMK"/>
    <x v="0"/>
    <x v="3"/>
    <x v="0"/>
    <x v="0"/>
    <x v="1"/>
    <x v="0"/>
    <x v="1"/>
    <x v="0"/>
    <x v="3"/>
    <s v="BC"/>
    <x v="0"/>
    <s v="asking only name and number "/>
    <s v="Not Doing It Properly"/>
    <m/>
    <m/>
    <m/>
    <x v="1"/>
    <x v="0"/>
    <x v="0"/>
    <n v="0.95700934579439256"/>
    <n v="0.8797250859106529"/>
    <n v="0.79503105590062106"/>
    <n v="0.73680082449963535"/>
    <n v="1.0593103448275862"/>
    <n v="0.58577953749039324"/>
    <n v="0.78050073546995857"/>
    <n v="78.606676699999994"/>
  </r>
  <r>
    <s v="Dummy"/>
    <s v="2025-07-31 18:06:33.414429"/>
    <x v="1"/>
    <s v="(10.4569573, 78.7041386)"/>
    <s v="FP43+JMJ,,Annavasal,622101,Tamil Nadu,India."/>
    <s v="https://firebasestorage.googleapis.com/v0/b/mindbrink-survey-production.appspot.com/o/audioFiles%2FAtznECuQc6klLPsRR6u2%2Fe5risFoEPidDckOLperfsZqxzae2%2F2025-07-31%2018%3A06%3A29.141865.m4a?alt=media&amp;token=999d8bd2-5144-47e7-bdb5-65e7fddabce8"/>
    <n v="193"/>
    <s v="false"/>
    <x v="1"/>
    <s v="+918508766594"/>
    <x v="0"/>
    <s v="ILLUPUR"/>
    <x v="1"/>
    <s v="சுகாசினி"/>
    <x v="1"/>
    <n v="9361750396"/>
    <x v="1"/>
    <s v="இல்லத்தரசி/ Housewife"/>
    <s v="10,000 - 25,000"/>
    <x v="0"/>
    <x v="1"/>
    <x v="2"/>
    <x v="2"/>
    <s v="தமிழக வெற்றி கழகம் / TVK"/>
    <x v="3"/>
    <x v="0"/>
    <x v="0"/>
    <x v="0"/>
    <x v="0"/>
    <x v="2"/>
    <x v="2"/>
    <x v="3"/>
    <x v="4"/>
    <s v="SC"/>
    <x v="5"/>
    <n v="0"/>
    <s v="Correctly Done"/>
    <m/>
    <m/>
    <m/>
    <x v="1"/>
    <x v="0"/>
    <x v="5"/>
    <n v="1.047034764826176"/>
    <n v="0.97523809523809524"/>
    <n v="0.89824561403508774"/>
    <n v="1"/>
    <n v="0.99902439024390244"/>
    <n v="0.89824561403508774"/>
    <n v="0.99902439024390244"/>
    <n v="78.704138599999993"/>
  </r>
  <r>
    <s v="Dummy"/>
    <s v="2025-07-31 18:12:03.672068"/>
    <x v="1"/>
    <s v="(10.4560416, 78.7024415)"/>
    <s v="58/59,,Annavasal,622101,Tamil Nadu,India."/>
    <s v="https://firebasestorage.googleapis.com/v0/b/mindbrink-survey-production.appspot.com/o/audioFiles%2FAtznECuQc6klLPsRR6u2%2Fe5risFoEPidDckOLperfsZqxzae2%2F2025-07-31%2018%3A11%3A59.725725.m4a?alt=media&amp;token=2b83a6d9-3acf-4bbb-9893-bcfd635b4306"/>
    <n v="203"/>
    <s v="false"/>
    <x v="1"/>
    <s v="+918508766594"/>
    <x v="0"/>
    <s v="ILLUPUR"/>
    <x v="1"/>
    <s v="மகேஸ்வரி"/>
    <x v="1"/>
    <n v="8012018786"/>
    <x v="1"/>
    <s v="இல்லத்தரசி/ Housewife"/>
    <s v="10,000 - 25,000"/>
    <x v="1"/>
    <x v="1"/>
    <x v="2"/>
    <x v="2"/>
    <s v="அதிமுக / AIADMK"/>
    <x v="3"/>
    <x v="3"/>
    <x v="1"/>
    <x v="1"/>
    <x v="2"/>
    <x v="2"/>
    <x v="2"/>
    <x v="3"/>
    <x v="0"/>
    <s v="SC"/>
    <x v="5"/>
    <n v="0"/>
    <s v="Correctly Done"/>
    <m/>
    <m/>
    <m/>
    <x v="1"/>
    <x v="0"/>
    <x v="5"/>
    <n v="1.047034764826176"/>
    <n v="0.97523809523809524"/>
    <n v="0.89824561403508774"/>
    <n v="1"/>
    <n v="0.99902439024390244"/>
    <n v="0.89824561403508774"/>
    <n v="0.99902439024390244"/>
    <n v="78.702441500000006"/>
  </r>
  <r>
    <s v="Dummy"/>
    <s v="2025-07-31 18:14:20.221955"/>
    <x v="1"/>
    <s v="(10.40229, 78.6035183)"/>
    <s v="CJ23+GCJ,,Karaiyur,622408,Tamil Nadu,India."/>
    <s v="https://firebasestorage.googleapis.com/v0/b/mindbrink-survey-production.appspot.com/o/audioFiles%2FAtznECuQc6klLPsRR6u2%2F2ukCmICpvKWhqTT6dgmjG6nFGjc2%2F2025-07-31%2018%3A14%3A02.898752.m4a?alt=media&amp;token=26d35a23-f013-4799-be7c-5d102f0f60ba"/>
    <n v="101"/>
    <s v="false"/>
    <x v="2"/>
    <s v="+919698565662"/>
    <x v="0"/>
    <s v="ILLUPUR"/>
    <x v="7"/>
    <s v="Balakrishnan"/>
    <x v="0"/>
    <n v="9626362204"/>
    <x v="1"/>
    <s v="கூலி தொழில்/ Daily Wage"/>
    <s v="10,000க்கும் குறைவானது/Less than 10,000"/>
    <x v="2"/>
    <x v="1"/>
    <x v="0"/>
    <x v="2"/>
    <s v="அதிமுக / AIADMK"/>
    <x v="3"/>
    <x v="1"/>
    <x v="1"/>
    <x v="1"/>
    <x v="1"/>
    <x v="2"/>
    <x v="1"/>
    <x v="0"/>
    <x v="2"/>
    <s v="SC"/>
    <x v="5"/>
    <n v="0"/>
    <s v="Correctly Done"/>
    <m/>
    <m/>
    <m/>
    <x v="1"/>
    <x v="1"/>
    <x v="5"/>
    <n v="0.95700934579439256"/>
    <n v="0.97523809523809524"/>
    <n v="1.0666666666666667"/>
    <n v="0.73680082449963535"/>
    <n v="0.99902439024390244"/>
    <n v="0.78592087946627776"/>
    <n v="0.73608199442695277"/>
    <n v="78.603518300000005"/>
  </r>
  <r>
    <s v="Dummy"/>
    <s v="2025-07-31 18:18:14.381740"/>
    <x v="1"/>
    <s v="(10.4563014, 78.7025484)"/>
    <s v="58/59,,Annavasal,622101,Tamil Nadu,India."/>
    <s v="https://firebasestorage.googleapis.com/v0/b/mindbrink-survey-production.appspot.com/o/audioFiles%2FAtznECuQc6klLPsRR6u2%2Fe5risFoEPidDckOLperfsZqxzae2%2F2025-07-31%2018%3A18%3A09.744142.m4a?alt=media&amp;token=4afb72dc-2b3f-4ebf-b9a7-4de3b7a892be"/>
    <n v="229"/>
    <s v="false"/>
    <x v="1"/>
    <s v="+918508766594"/>
    <x v="0"/>
    <s v="ILLUPUR"/>
    <x v="1"/>
    <s v="அடைக்கலம்"/>
    <x v="0"/>
    <n v="9787418798"/>
    <x v="3"/>
    <s v="கூலி தொழில்/ Daily Wage"/>
    <s v="10,000 - 25,000"/>
    <x v="0"/>
    <x v="1"/>
    <x v="0"/>
    <x v="0"/>
    <s v="திமுக / DMK"/>
    <x v="0"/>
    <x v="0"/>
    <x v="0"/>
    <x v="0"/>
    <x v="0"/>
    <x v="1"/>
    <x v="2"/>
    <x v="0"/>
    <x v="1"/>
    <s v="SC"/>
    <x v="5"/>
    <n v="0"/>
    <s v="Correctly Done"/>
    <m/>
    <m/>
    <m/>
    <x v="1"/>
    <x v="0"/>
    <x v="5"/>
    <n v="0.95700934579439256"/>
    <n v="1.0308724832214764"/>
    <n v="0.86292134831460676"/>
    <n v="0.73680082449963535"/>
    <n v="0.99902439024390244"/>
    <n v="0.63580116091653927"/>
    <n v="0.73608199442695277"/>
    <n v="78.702548399999998"/>
  </r>
  <r>
    <s v="Dummy"/>
    <s v="2025-07-31 18:20:27.016614"/>
    <x v="1"/>
    <s v="(10.4493783, 78.6063417)"/>
    <s v="CJX4+XGF,,Pudukkottai,622408,Tamil Nadu,India."/>
    <s v="https://firebasestorage.googleapis.com/v0/b/mindbrink-survey-production.appspot.com/o/audioFiles%2FAtznECuQc6klLPsRR6u2%2FfYiv0HvGk4VbFlXYwsKbSZ6fwXI2%2F2025-07-31%2018%3A16%3A54.991001.m4a?alt=media&amp;token=a771cbfa-ffd6-4fde-bd43-e07b29ba6238"/>
    <n v="634"/>
    <s v="false"/>
    <x v="3"/>
    <s v="+919443892814"/>
    <x v="0"/>
    <s v="ILLUPUR"/>
    <x v="7"/>
    <s v="Sakthivel"/>
    <x v="0"/>
    <n v="8838717355"/>
    <x v="1"/>
    <s v="கூலி தொழில்/ Daily Wage"/>
    <s v="10,000க்கும் குறைவானது/Less than 10,000"/>
    <x v="2"/>
    <x v="1"/>
    <x v="1"/>
    <x v="1"/>
    <s v="அதிமுக / AIADMK"/>
    <x v="2"/>
    <x v="1"/>
    <x v="1"/>
    <x v="4"/>
    <x v="2"/>
    <x v="2"/>
    <x v="1"/>
    <x v="2"/>
    <x v="4"/>
    <s v="BC"/>
    <x v="5"/>
    <n v="0"/>
    <s v="Not Doing It Properly"/>
    <m/>
    <m/>
    <m/>
    <x v="1"/>
    <x v="0"/>
    <x v="5"/>
    <n v="0.95700934579439256"/>
    <n v="0.97523809523809524"/>
    <n v="1.0666666666666667"/>
    <n v="1.3119425242027003"/>
    <n v="0.99902439024390244"/>
    <n v="1.399405359149547"/>
    <n v="1.3106625802766489"/>
    <n v="78.606341700000002"/>
  </r>
  <r>
    <s v="Dummy"/>
    <s v="2025-07-31 18:22:10.891921"/>
    <x v="1"/>
    <s v="(10.456454, 78.7024846)"/>
    <s v="58/59,,Annavasal,622101,Tamil Nadu,India."/>
    <s v="https://firebasestorage.googleapis.com/v0/b/mindbrink-survey-production.appspot.com/o/audioFiles%2FAtznECuQc6klLPsRR6u2%2Fe5risFoEPidDckOLperfsZqxzae2%2F2025-07-31%2018%3A22%3A07.660455.m4a?alt=media&amp;token=e35d7d65-0a84-4b76-b7a9-8d623f0f38f2"/>
    <n v="197"/>
    <s v="false"/>
    <x v="1"/>
    <s v="+918508766594"/>
    <x v="0"/>
    <s v="ILLUPUR"/>
    <x v="1"/>
    <s v="நிசாந்தி"/>
    <x v="1"/>
    <n v="9751221070"/>
    <x v="1"/>
    <s v="இல்லத்தரசி/ Housewife"/>
    <s v="10,000 - 25,000"/>
    <x v="0"/>
    <x v="0"/>
    <x v="0"/>
    <x v="0"/>
    <s v="அதிமுக / AIADMK"/>
    <x v="0"/>
    <x v="1"/>
    <x v="0"/>
    <x v="0"/>
    <x v="0"/>
    <x v="1"/>
    <x v="2"/>
    <x v="0"/>
    <x v="2"/>
    <s v="SC"/>
    <x v="5"/>
    <n v="0"/>
    <s v="Correctly Done"/>
    <m/>
    <m/>
    <m/>
    <x v="1"/>
    <x v="0"/>
    <x v="5"/>
    <n v="1.047034764826176"/>
    <n v="0.97523809523809524"/>
    <n v="0.89824561403508774"/>
    <n v="0.73680082449963535"/>
    <n v="0.99902439024390244"/>
    <n v="0.66182810902423383"/>
    <n v="0.73608199442695277"/>
    <n v="78.702484600000005"/>
  </r>
  <r>
    <s v="Dummy"/>
    <s v="2025-07-31 18:28:19.021829"/>
    <x v="1"/>
    <s v="(10.4566714, 78.702772)"/>
    <s v="58/59,,Annavasal,622101,Tamil Nadu,India."/>
    <s v="https://firebasestorage.googleapis.com/v0/b/mindbrink-survey-production.appspot.com/o/audioFiles%2FAtznECuQc6klLPsRR6u2%2Fe5risFoEPidDckOLperfsZqxzae2%2F2025-07-31%2018%3A28%3A13.673043.m4a?alt=media&amp;token=d1cf6cf9-0bb5-4f5c-9207-0248b92396f2"/>
    <n v="293"/>
    <s v="false"/>
    <x v="1"/>
    <s v="+918508766594"/>
    <x v="0"/>
    <s v="ILLUPUR"/>
    <x v="1"/>
    <s v="ஆதிசிவன்"/>
    <x v="0"/>
    <n v="9842844019"/>
    <x v="0"/>
    <s v="கூலி தொழில்/ Daily Wage"/>
    <s v="10,000 - 25,000"/>
    <x v="0"/>
    <x v="2"/>
    <x v="2"/>
    <x v="0"/>
    <s v="அதிமுக / AIADMK"/>
    <x v="3"/>
    <x v="3"/>
    <x v="0"/>
    <x v="0"/>
    <x v="0"/>
    <x v="1"/>
    <x v="2"/>
    <x v="7"/>
    <x v="0"/>
    <s v="SC"/>
    <x v="5"/>
    <n v="0"/>
    <s v="Correctly Done"/>
    <m/>
    <m/>
    <m/>
    <x v="1"/>
    <x v="0"/>
    <x v="5"/>
    <n v="0.95700934579439256"/>
    <n v="1.0951871657754011"/>
    <n v="1.0835978835978837"/>
    <n v="1"/>
    <n v="0.99902439024390244"/>
    <n v="1.0835978835978837"/>
    <n v="0.99902439024390244"/>
    <n v="78.702771999999996"/>
  </r>
  <r>
    <s v="Dummy"/>
    <s v="2025-07-31 18:29:27.532108"/>
    <x v="1"/>
    <s v="(10.449675, 78.6051317)"/>
    <s v="CJX4+V49,,Kilikkudi,622408,Tamil Nadu,India."/>
    <s v="https://firebasestorage.googleapis.com/v0/b/mindbrink-survey-production.appspot.com/o/audioFiles%2FAtznECuQc6klLPsRR6u2%2FfYiv0HvGk4VbFlXYwsKbSZ6fwXI2%2F2025-07-31%2018%3A27%3A51.113690.m4a?alt=media&amp;token=d9aa65cc-e120-411f-9bf5-d0d7b33a6d0f"/>
    <n v="102"/>
    <s v="false"/>
    <x v="3"/>
    <s v="+919443892814"/>
    <x v="0"/>
    <s v="ILLUPUR"/>
    <x v="7"/>
    <s v="Ganesan"/>
    <x v="0"/>
    <n v="9655670397"/>
    <x v="2"/>
    <s v="கூலி தொழில்/ Daily Wage"/>
    <s v="10,000க்கும் குறைவானது/Less than 10,000"/>
    <x v="2"/>
    <x v="1"/>
    <x v="1"/>
    <x v="1"/>
    <s v="அதிமுக / AIADMK"/>
    <x v="2"/>
    <x v="3"/>
    <x v="1"/>
    <x v="1"/>
    <x v="1"/>
    <x v="1"/>
    <x v="2"/>
    <x v="0"/>
    <x v="7"/>
    <s v="OBC"/>
    <x v="7"/>
    <n v="0"/>
    <s v="Not Doing It Properly"/>
    <m/>
    <m/>
    <m/>
    <x v="1"/>
    <x v="1"/>
    <x v="6"/>
    <n v="0.95700934579439256"/>
    <n v="0.8797250859106529"/>
    <n v="0.79503105590062106"/>
    <n v="1.3119425242027003"/>
    <n v="1.2358620689655173"/>
    <n v="1.043035050297799"/>
    <n v="1.6213800023249925"/>
    <n v="78.605131700000001"/>
  </r>
  <r>
    <s v="Dummy"/>
    <s v="2025-07-31 18:35:07.176754"/>
    <x v="1"/>
    <s v="(10.4567462, 78.7025923)"/>
    <s v="58/59,,Annavasal,622101,Tamil Nadu,India."/>
    <s v="https://firebasestorage.googleapis.com/v0/b/mindbrink-survey-production.appspot.com/o/audioFiles%2FAtznECuQc6klLPsRR6u2%2Fe5risFoEPidDckOLperfsZqxzae2%2F2025-07-31%2018%3A35%3A02.737165.m4a?alt=media&amp;token=668b2223-702c-4617-b375-0961d5215115"/>
    <n v="179"/>
    <s v="false"/>
    <x v="1"/>
    <s v="+918508766594"/>
    <x v="0"/>
    <s v="ILLUPUR"/>
    <x v="1"/>
    <s v="சுதா"/>
    <x v="1"/>
    <n v="8110984019"/>
    <x v="1"/>
    <s v="இல்லத்தரசி/ Housewife"/>
    <s v="10,000 - 25,000"/>
    <x v="0"/>
    <x v="1"/>
    <x v="2"/>
    <x v="2"/>
    <s v="அதிமுக / AIADMK"/>
    <x v="3"/>
    <x v="3"/>
    <x v="1"/>
    <x v="1"/>
    <x v="1"/>
    <x v="1"/>
    <x v="0"/>
    <x v="0"/>
    <x v="2"/>
    <s v="SC"/>
    <x v="5"/>
    <n v="0"/>
    <s v="Correctly Done"/>
    <m/>
    <m/>
    <m/>
    <x v="1"/>
    <x v="1"/>
    <x v="5"/>
    <n v="1.047034764826176"/>
    <n v="0.97523809523809524"/>
    <n v="0.89824561403508774"/>
    <n v="1"/>
    <n v="0.99902439024390244"/>
    <n v="0.89824561403508774"/>
    <n v="0.99902439024390244"/>
    <n v="78.702592300000006"/>
  </r>
  <r>
    <s v="Dummy"/>
    <s v="2025-07-31 18:36:29.918774"/>
    <x v="1"/>
    <s v="(10.4496125, 78.6053277)"/>
    <s v="-"/>
    <s v="https://firebasestorage.googleapis.com/v0/b/mindbrink-survey-production.appspot.com/o/audioFiles%2FAtznECuQc6klLPsRR6u2%2FfYiv0HvGk4VbFlXYwsKbSZ6fwXI2%2F2025-07-31%2018%3A33%3A21.403396.m4a?alt=media&amp;token=22054840-f924-40a1-aeb3-8dffec8fcd82"/>
    <n v="220"/>
    <s v="false"/>
    <x v="3"/>
    <s v="+919443892814"/>
    <x v="0"/>
    <s v="ILLUPUR"/>
    <x v="7"/>
    <s v="marimuthu"/>
    <x v="0"/>
    <n v="9943226157"/>
    <x v="1"/>
    <s v="கூலி தொழில்/ Daily Wage"/>
    <s v="10,000க்கும் குறைவானது/Less than 10,000"/>
    <x v="0"/>
    <x v="1"/>
    <x v="1"/>
    <x v="1"/>
    <s v="அதிமுக / AIADMK"/>
    <x v="2"/>
    <x v="1"/>
    <x v="1"/>
    <x v="3"/>
    <x v="2"/>
    <x v="2"/>
    <x v="1"/>
    <x v="2"/>
    <x v="0"/>
    <s v="BC"/>
    <x v="7"/>
    <n v="0"/>
    <s v="Not Doing It Properly"/>
    <m/>
    <m/>
    <m/>
    <x v="1"/>
    <x v="0"/>
    <x v="6"/>
    <n v="0.95700934579439256"/>
    <n v="0.97523809523809524"/>
    <n v="1.0666666666666667"/>
    <n v="1.3119425242027003"/>
    <n v="1.2358620689655173"/>
    <n v="1.399405359149547"/>
    <n v="1.6213800023249925"/>
    <n v="78.605327700000004"/>
  </r>
  <r>
    <s v="Dummy"/>
    <s v="2025-07-31 18:40:41.420515"/>
    <x v="1"/>
    <s v="(10.4566214, 78.7021719)"/>
    <s v="58/59,,Annavasal,622101,Tamil Nadu,India."/>
    <s v="https://firebasestorage.googleapis.com/v0/b/mindbrink-survey-production.appspot.com/o/audioFiles%2FAtznECuQc6klLPsRR6u2%2Fe5risFoEPidDckOLperfsZqxzae2%2F2025-07-31%2018%3A40%3A35.607223.m4a?alt=media&amp;token=f2dbea8e-6805-44fe-bb4d-b4cc5168dc39"/>
    <n v="205"/>
    <s v="false"/>
    <x v="1"/>
    <s v="+918508766594"/>
    <x v="0"/>
    <s v="ILLUPUR"/>
    <x v="1"/>
    <s v="விஜயராணி"/>
    <x v="1"/>
    <n v="9942923715"/>
    <x v="0"/>
    <s v="விவசாயி/ Farmer"/>
    <s v="10,000 - 25,000"/>
    <x v="0"/>
    <x v="2"/>
    <x v="2"/>
    <x v="0"/>
    <s v="அதிமுக / AIADMK"/>
    <x v="0"/>
    <x v="3"/>
    <x v="0"/>
    <x v="0"/>
    <x v="0"/>
    <x v="1"/>
    <x v="0"/>
    <x v="7"/>
    <x v="0"/>
    <s v="SC"/>
    <x v="5"/>
    <n v="0"/>
    <s v="Correctly Done"/>
    <m/>
    <m/>
    <m/>
    <x v="1"/>
    <x v="0"/>
    <x v="5"/>
    <n v="1.047034764826176"/>
    <n v="1.0951871657754011"/>
    <n v="1.107027027027027"/>
    <n v="1"/>
    <n v="0.99902439024390244"/>
    <n v="1.107027027027027"/>
    <n v="0.99902439024390244"/>
    <n v="78.702171899999996"/>
  </r>
  <r>
    <s v="Dummy"/>
    <s v="2025-07-31 18:47:43.347098"/>
    <x v="1"/>
    <s v="(10.4564988, 78.701436)"/>
    <s v="FP42+GHH,,Annavasal,622101,Tamil Nadu,India."/>
    <s v="https://firebasestorage.googleapis.com/v0/b/mindbrink-survey-production.appspot.com/o/audioFiles%2FAtznECuQc6klLPsRR6u2%2Fe5risFoEPidDckOLperfsZqxzae2%2F2025-07-31%2018%3A47%3A38.869090.m4a?alt=media&amp;token=889a749b-c058-42dc-91c9-72115aac638d"/>
    <n v="289"/>
    <s v="false"/>
    <x v="1"/>
    <s v="+918508766594"/>
    <x v="0"/>
    <s v="ILLUPUR"/>
    <x v="1"/>
    <s v="லதா"/>
    <x v="0"/>
    <n v="8760947367"/>
    <x v="0"/>
    <s v="கூலி தொழில்/ Daily Wage"/>
    <s v="10,000 - 25,000"/>
    <x v="2"/>
    <x v="2"/>
    <x v="1"/>
    <x v="1"/>
    <s v="அதிமுக / AIADMK"/>
    <x v="2"/>
    <x v="1"/>
    <x v="1"/>
    <x v="1"/>
    <x v="2"/>
    <x v="2"/>
    <x v="0"/>
    <x v="2"/>
    <x v="0"/>
    <s v="SC"/>
    <x v="5"/>
    <n v="0"/>
    <s v="Correctly Done"/>
    <m/>
    <m/>
    <m/>
    <x v="1"/>
    <x v="0"/>
    <x v="5"/>
    <n v="0.95700934579439256"/>
    <n v="1.0951871657754011"/>
    <n v="1.0835978835978837"/>
    <n v="1.3119425242027003"/>
    <n v="0.99902439024390244"/>
    <n v="1.4216181426281114"/>
    <n v="1.3106625802766489"/>
    <n v="78.701436000000001"/>
  </r>
  <r>
    <s v="Dummy"/>
    <s v="2025-07-31 18:49:52.555803"/>
    <x v="1"/>
    <s v="(10.4497925, 78.6038359)"/>
    <s v="CJX3+XFG,,Kilikkudi,622408,Tamil Nadu,India."/>
    <s v="https://firebasestorage.googleapis.com/v0/b/mindbrink-survey-production.appspot.com/o/audioFiles%2FAtznECuQc6klLPsRR6u2%2F2ukCmICpvKWhqTT6dgmjG6nFGjc2%2F2025-07-31%2018%3A49%3A24.017840.m4a?alt=media&amp;token=f28f7437-dfa7-4c9d-878b-9b51c65874ce"/>
    <n v="142"/>
    <s v="false"/>
    <x v="2"/>
    <s v="+919698565662"/>
    <x v="0"/>
    <s v="ILLUPUR"/>
    <x v="7"/>
    <s v="Ramaraj"/>
    <x v="0"/>
    <n v="7604859711"/>
    <x v="1"/>
    <s v="சொந்த தொழில் / சுயதொழில் செய்பவர்/ Self Employed/Business"/>
    <s v="10,000க்கும் குறைவானது/Less than 10,000"/>
    <x v="1"/>
    <x v="1"/>
    <x v="3"/>
    <x v="2"/>
    <s v="அதிமுக / AIADMK"/>
    <x v="3"/>
    <x v="1"/>
    <x v="1"/>
    <x v="1"/>
    <x v="2"/>
    <x v="2"/>
    <x v="3"/>
    <x v="0"/>
    <x v="4"/>
    <s v="BC"/>
    <x v="14"/>
    <n v="0"/>
    <s v="Correctly Done"/>
    <m/>
    <m/>
    <m/>
    <x v="1"/>
    <x v="1"/>
    <x v="8"/>
    <n v="0.95700934579439256"/>
    <n v="0.97523809523809524"/>
    <n v="1.0666666666666667"/>
    <n v="1"/>
    <n v="1.0666666666666667"/>
    <n v="1.0666666666666667"/>
    <n v="1.0666666666666667"/>
    <n v="78.603835900000007"/>
  </r>
  <r>
    <s v="Dummy"/>
    <s v="2025-07-31 18:50:40.034975"/>
    <x v="1"/>
    <s v="(10.4499118, 78.604452)"/>
    <s v="-"/>
    <s v="https://firebasestorage.googleapis.com/v0/b/mindbrink-survey-production.appspot.com/o/audioFiles%2FAtznECuQc6klLPsRR6u2%2FfYiv0HvGk4VbFlXYwsKbSZ6fwXI2%2F2025-07-31%2018%3A42%3A02.422454.m4a?alt=media&amp;token=3c14faed-1ef8-40ab-be4d-a47b1e7f592e"/>
    <n v="322"/>
    <s v="false"/>
    <x v="3"/>
    <s v="+919443892814"/>
    <x v="0"/>
    <s v="ILLUPUR"/>
    <x v="7"/>
    <s v="Adaiki"/>
    <x v="1"/>
    <n v="9787101618"/>
    <x v="3"/>
    <s v="இல்லத்தரசி/ Housewife"/>
    <s v="10,000க்கும் குறைவானது/Less than 10,000"/>
    <x v="1"/>
    <x v="1"/>
    <x v="1"/>
    <x v="1"/>
    <s v="அதிமுக / AIADMK"/>
    <x v="2"/>
    <x v="3"/>
    <x v="0"/>
    <x v="0"/>
    <x v="0"/>
    <x v="1"/>
    <x v="2"/>
    <x v="2"/>
    <x v="1"/>
    <s v="OBC"/>
    <x v="7"/>
    <n v="0"/>
    <s v="Not Doing It Properly"/>
    <m/>
    <m/>
    <m/>
    <x v="1"/>
    <x v="0"/>
    <x v="6"/>
    <n v="1.047034764826176"/>
    <n v="1.0308724832214764"/>
    <n v="1.28"/>
    <n v="1.3119425242027003"/>
    <n v="1.2358620689655173"/>
    <n v="1.6792864309794564"/>
    <n v="1.6213800023249925"/>
    <n v="78.604451999999995"/>
  </r>
  <r>
    <s v="Dummy"/>
    <s v="2025-07-31 18:52:35.587581"/>
    <x v="1"/>
    <s v="(10.4562998, 78.7011888)"/>
    <s v="FP42+GHH,,Annavasal,622101,Tamil Nadu,India."/>
    <s v="https://firebasestorage.googleapis.com/v0/b/mindbrink-survey-production.appspot.com/o/audioFiles%2FAtznECuQc6klLPsRR6u2%2Fe5risFoEPidDckOLperfsZqxzae2%2F2025-07-31%2018%3A52%3A26.778108.m4a?alt=media&amp;token=14608de2-9264-4e26-b030-d898117c7cf2"/>
    <n v="219"/>
    <s v="false"/>
    <x v="1"/>
    <s v="+918508766594"/>
    <x v="0"/>
    <s v="ILLUPUR"/>
    <x v="1"/>
    <s v="முருகேசன்"/>
    <x v="0"/>
    <n v="6380489374"/>
    <x v="0"/>
    <s v="கூலி தொழில்/ Daily Wage"/>
    <s v="10,000 - 25,000"/>
    <x v="1"/>
    <x v="2"/>
    <x v="1"/>
    <x v="1"/>
    <s v="அதிமுக / AIADMK"/>
    <x v="2"/>
    <x v="3"/>
    <x v="0"/>
    <x v="0"/>
    <x v="0"/>
    <x v="1"/>
    <x v="0"/>
    <x v="2"/>
    <x v="0"/>
    <s v="SC"/>
    <x v="5"/>
    <n v="0"/>
    <s v="Correctly Done"/>
    <m/>
    <m/>
    <m/>
    <x v="1"/>
    <x v="0"/>
    <x v="5"/>
    <n v="0.95700934579439256"/>
    <n v="1.0951871657754011"/>
    <n v="1.0835978835978837"/>
    <n v="1.3119425242027003"/>
    <n v="0.99902439024390244"/>
    <n v="1.4216181426281114"/>
    <n v="1.3106625802766489"/>
    <n v="78.701188799999997"/>
  </r>
  <r>
    <s v="Dummy"/>
    <s v="2025-07-31 18:54:50.842291"/>
    <x v="1"/>
    <s v="(10.4499016, 78.6045623)"/>
    <s v="-"/>
    <s v="https://firebasestorage.googleapis.com/v0/b/mindbrink-survey-production.appspot.com/o/audioFiles%2FAtznECuQc6klLPsRR6u2%2FfYiv0HvGk4VbFlXYwsKbSZ6fwXI2%2F2025-07-31%2018%3A54%3A05.539123.m4a?alt=media&amp;token=262213d9-5139-4b98-9318-abd85360bd87"/>
    <n v="195"/>
    <s v="false"/>
    <x v="3"/>
    <s v="+919443892814"/>
    <x v="0"/>
    <s v="ILLUPUR"/>
    <x v="7"/>
    <s v="Sivakumar"/>
    <x v="0"/>
    <n v="8098878565"/>
    <x v="0"/>
    <s v="கூலி தொழில்/ Daily Wage"/>
    <s v="10,000க்கும் குறைவானது/Less than 10,000"/>
    <x v="2"/>
    <x v="1"/>
    <x v="1"/>
    <x v="2"/>
    <s v="அதிமுக / AIADMK"/>
    <x v="3"/>
    <x v="1"/>
    <x v="1"/>
    <x v="3"/>
    <x v="2"/>
    <x v="2"/>
    <x v="2"/>
    <x v="2"/>
    <x v="0"/>
    <s v="BC"/>
    <x v="7"/>
    <n v="0"/>
    <s v="Not Doing It Properly"/>
    <m/>
    <m/>
    <m/>
    <x v="1"/>
    <x v="0"/>
    <x v="6"/>
    <n v="0.95700934579439256"/>
    <n v="1.0951871657754011"/>
    <n v="1.0835978835978837"/>
    <n v="1.3119425242027003"/>
    <n v="1.2358620689655173"/>
    <n v="1.4216181426281114"/>
    <n v="1.6213800023249925"/>
    <n v="78.604562299999998"/>
  </r>
  <r>
    <s v="Dummy"/>
    <s v="2025-07-31 18:59:33.115702"/>
    <x v="1"/>
    <s v="(10.456437, 78.7012662)"/>
    <s v="FP42+GHH,,Annavasal,622101,Tamil Nadu,India."/>
    <s v="https://firebasestorage.googleapis.com/v0/b/mindbrink-survey-production.appspot.com/o/audioFiles%2FAtznECuQc6klLPsRR6u2%2Fe5risFoEPidDckOLperfsZqxzae2%2F2025-07-31%2018%3A59%3A28.444941.m4a?alt=media&amp;token=bf78f13f-93c2-46d2-b126-ea57e272ec9a"/>
    <n v="350"/>
    <s v="false"/>
    <x v="1"/>
    <s v="+918508766594"/>
    <x v="0"/>
    <s v="ILLUPUR"/>
    <x v="1"/>
    <s v="ஷீலா ராணி"/>
    <x v="1"/>
    <n v="6385489374"/>
    <x v="1"/>
    <s v="இல்லத்தரசி/ Housewife"/>
    <s v="10,000 - 25,000"/>
    <x v="0"/>
    <x v="2"/>
    <x v="2"/>
    <x v="0"/>
    <s v="திமுக / DMK"/>
    <x v="0"/>
    <x v="0"/>
    <x v="0"/>
    <x v="0"/>
    <x v="0"/>
    <x v="1"/>
    <x v="0"/>
    <x v="0"/>
    <x v="2"/>
    <s v="SC"/>
    <x v="5"/>
    <n v="0"/>
    <s v="Correctly Done"/>
    <m/>
    <m/>
    <m/>
    <x v="1"/>
    <x v="0"/>
    <x v="5"/>
    <n v="1.047034764826176"/>
    <n v="0.97523809523809524"/>
    <n v="0.89824561403508774"/>
    <n v="1"/>
    <n v="0.99902439024390244"/>
    <n v="0.89824561403508774"/>
    <n v="0.99902439024390244"/>
    <n v="78.701266200000006"/>
  </r>
  <r>
    <s v="Dummy"/>
    <s v="2025-07-31 19:06:43.178877"/>
    <x v="1"/>
    <s v="(10.4565256, 78.7012349)"/>
    <s v="FP42+GHH,,Annavasal,622101,Tamil Nadu,India."/>
    <s v="https://firebasestorage.googleapis.com/v0/b/mindbrink-survey-production.appspot.com/o/audioFiles%2FAtznECuQc6klLPsRR6u2%2Fe5risFoEPidDckOLperfsZqxzae2%2F2025-07-31%2019%3A06%3A25.636433.m4a?alt=media&amp;token=99ec3c0c-089b-4c7d-94ea-0007fd9b0d53"/>
    <n v="337"/>
    <s v="false"/>
    <x v="1"/>
    <s v="+918508766594"/>
    <x v="0"/>
    <s v="ILLUPUR"/>
    <x v="1"/>
    <s v="அழகுமணி"/>
    <x v="1"/>
    <n v="9976613997"/>
    <x v="2"/>
    <s v="கூலி தொழில்/ Daily Wage"/>
    <s v="10,000 - 25,000"/>
    <x v="2"/>
    <x v="0"/>
    <x v="0"/>
    <x v="0"/>
    <s v="மார்க்ஸிஸ்ட் கம்யூனிஸ்ட் கட்சி / CPM"/>
    <x v="7"/>
    <x v="0"/>
    <x v="0"/>
    <x v="0"/>
    <x v="0"/>
    <x v="1"/>
    <x v="0"/>
    <x v="0"/>
    <x v="2"/>
    <s v="SC"/>
    <x v="5"/>
    <n v="0"/>
    <s v="Correctly Done"/>
    <m/>
    <m/>
    <m/>
    <x v="1"/>
    <x v="0"/>
    <x v="5"/>
    <n v="1.047034764826176"/>
    <n v="0.8797250859106529"/>
    <n v="0.98461538461538467"/>
    <n v="0.73680082449963535"/>
    <n v="0.99902439024390244"/>
    <n v="0.72546542719964102"/>
    <n v="0.73608199442695277"/>
    <n v="78.701234900000003"/>
  </r>
  <r>
    <s v="Dummy"/>
    <s v="2025-07-31 19:13:29.842677"/>
    <x v="1"/>
    <s v="(10.4499454, 78.6043797)"/>
    <s v="CJX3+WM6,,Kilikkudi,622408,Tamil Nadu,India."/>
    <s v="https://firebasestorage.googleapis.com/v0/b/mindbrink-survey-production.appspot.com/o/audioFiles%2FAtznECuQc6klLPsRR6u2%2F2ukCmICpvKWhqTT6dgmjG6nFGjc2%2F2025-07-31%2019%3A12%3A23.044350.m4a?alt=media&amp;token=cf1baf50-c0c3-4d53-9952-ace86b0ab267"/>
    <n v="115"/>
    <s v="false"/>
    <x v="2"/>
    <s v="+919698565662"/>
    <x v="0"/>
    <s v="ILLUPUR"/>
    <x v="7"/>
    <s v="Arumugam"/>
    <x v="0"/>
    <n v="7826831676"/>
    <x v="0"/>
    <s v="கூலி தொழில்/ Daily Wage"/>
    <s v="10,000க்கும் குறைவானது/Less than 10,000"/>
    <x v="1"/>
    <x v="1"/>
    <x v="1"/>
    <x v="1"/>
    <s v="அதிமுக / AIADMK"/>
    <x v="2"/>
    <x v="3"/>
    <x v="0"/>
    <x v="0"/>
    <x v="0"/>
    <x v="1"/>
    <x v="3"/>
    <x v="0"/>
    <x v="4"/>
    <s v="BC"/>
    <x v="7"/>
    <n v="0"/>
    <s v="Not Asking All The Questions"/>
    <m/>
    <m/>
    <m/>
    <x v="1"/>
    <x v="1"/>
    <x v="6"/>
    <n v="0.95700934579439256"/>
    <n v="1.0951871657754011"/>
    <n v="1.0835978835978837"/>
    <n v="1.3119425242027003"/>
    <n v="1.2358620689655173"/>
    <n v="1.4216181426281114"/>
    <n v="1.6213800023249925"/>
    <n v="78.604379699999996"/>
  </r>
  <r>
    <s v="Dummy"/>
    <s v="2025-07-31 19:15:47.720405"/>
    <x v="1"/>
    <s v="(10.4564434, 78.7011052)"/>
    <s v="FP42+GHH,,Annavasal,622101,Tamil Nadu,India."/>
    <s v="https://firebasestorage.googleapis.com/v0/b/mindbrink-survey-production.appspot.com/o/audioFiles%2FAtznECuQc6klLPsRR6u2%2Fe5risFoEPidDckOLperfsZqxzae2%2F2025-07-31%2019%3A15%3A36.507099.m4a?alt=media&amp;token=de88f929-908b-4e8c-a9e1-0aeeea5ca8aa"/>
    <n v="283"/>
    <s v="false"/>
    <x v="1"/>
    <s v="+918508766594"/>
    <x v="0"/>
    <s v="ILLUPUR"/>
    <x v="1"/>
    <s v="லெட்சுமி"/>
    <x v="1"/>
    <n v="9159741019"/>
    <x v="0"/>
    <s v="இல்லத்தரசி/ Housewife"/>
    <s v="10,000 - 25,000"/>
    <x v="0"/>
    <x v="1"/>
    <x v="1"/>
    <x v="5"/>
    <s v="பிற கட்சிகள் / Others"/>
    <x v="1"/>
    <x v="0"/>
    <x v="0"/>
    <x v="0"/>
    <x v="0"/>
    <x v="1"/>
    <x v="0"/>
    <x v="3"/>
    <x v="2"/>
    <s v="SC"/>
    <x v="5"/>
    <n v="0"/>
    <s v="Correctly Done"/>
    <m/>
    <m/>
    <m/>
    <x v="1"/>
    <x v="0"/>
    <x v="5"/>
    <n v="1.047034764826176"/>
    <n v="1.0951871657754011"/>
    <n v="1.107027027027027"/>
    <n v="1.3119425242027003"/>
    <n v="0.99902439024390244"/>
    <n v="1.4523558321984489"/>
    <n v="1.3106625802766489"/>
    <n v="78.701105200000001"/>
  </r>
  <r>
    <s v="Dummy"/>
    <s v="2025-07-31 19:18:37.512730"/>
    <x v="1"/>
    <s v="(10.4500429, 78.6031804)"/>
    <s v="FJ23+47H,,Kilikkudi,622102,Tamil Nadu,India."/>
    <s v="https://firebasestorage.googleapis.com/v0/b/mindbrink-survey-production.appspot.com/o/audioFiles%2FAtznECuQc6klLPsRR6u2%2F2ukCmICpvKWhqTT6dgmjG6nFGjc2%2F2025-07-31%2019%3A18%3A31.119202.m4a?alt=media&amp;token=5f75a6bc-2d2f-447b-9fe9-ddb8495003df"/>
    <n v="103"/>
    <s v="false"/>
    <x v="2"/>
    <s v="+919698565662"/>
    <x v="0"/>
    <s v="ILLUPUR"/>
    <x v="7"/>
    <s v="karuppaiya"/>
    <x v="0"/>
    <n v="9092939980"/>
    <x v="2"/>
    <s v="கூலி தொழில்/ Daily Wage"/>
    <s v="10,000க்கும் குறைவானது/Less than 10,000"/>
    <x v="1"/>
    <x v="2"/>
    <x v="1"/>
    <x v="1"/>
    <s v="அதிமுக / AIADMK"/>
    <x v="2"/>
    <x v="3"/>
    <x v="1"/>
    <x v="1"/>
    <x v="0"/>
    <x v="1"/>
    <x v="2"/>
    <x v="2"/>
    <x v="4"/>
    <s v="BC"/>
    <x v="7"/>
    <s v="surveyor only asking name and number "/>
    <s v="Not Doing It Properly"/>
    <m/>
    <m/>
    <m/>
    <x v="1"/>
    <x v="1"/>
    <x v="6"/>
    <n v="0.95700934579439256"/>
    <n v="0.8797250859106529"/>
    <n v="0.79503105590062106"/>
    <n v="1.3119425242027003"/>
    <n v="1.2358620689655173"/>
    <n v="1.043035050297799"/>
    <n v="1.6213800023249925"/>
    <n v="78.603180399999999"/>
  </r>
  <r>
    <s v="Dummy"/>
    <s v="2025-07-31 19:19:28.475717"/>
    <x v="1"/>
    <s v="(10.4565222, 78.7010101)"/>
    <s v="45,,Annavasal,622101,Tamil Nadu,India."/>
    <s v="https://firebasestorage.googleapis.com/v0/b/mindbrink-survey-production.appspot.com/o/audioFiles%2FAtznECuQc6klLPsRR6u2%2Fe5risFoEPidDckOLperfsZqxzae2%2F2025-07-31%2019%3A19%3A17.760170.m4a?alt=media&amp;token=c4173c16-2c5e-4695-ac20-b94ffbb0eeb0"/>
    <n v="176"/>
    <s v="false"/>
    <x v="1"/>
    <s v="+918508766594"/>
    <x v="0"/>
    <s v="ILLUPUR"/>
    <x v="1"/>
    <s v="மனோன்மணி"/>
    <x v="0"/>
    <n v="7826904561"/>
    <x v="0"/>
    <s v="கூலி தொழில்/ Daily Wage"/>
    <s v="10,000 - 25,000"/>
    <x v="1"/>
    <x v="2"/>
    <x v="0"/>
    <x v="0"/>
    <s v="திமுக / DMK"/>
    <x v="0"/>
    <x v="0"/>
    <x v="0"/>
    <x v="0"/>
    <x v="1"/>
    <x v="1"/>
    <x v="0"/>
    <x v="7"/>
    <x v="0"/>
    <s v="SC"/>
    <x v="5"/>
    <n v="0"/>
    <s v="Correctly Done"/>
    <m/>
    <m/>
    <m/>
    <x v="1"/>
    <x v="1"/>
    <x v="5"/>
    <n v="0.95700934579439256"/>
    <n v="1.0951871657754011"/>
    <n v="1.0835978835978837"/>
    <n v="0.73680082449963535"/>
    <n v="0.99902439024390244"/>
    <n v="0.79839581406098059"/>
    <n v="0.73608199442695277"/>
    <n v="78.701010100000005"/>
  </r>
  <r>
    <s v="Dummy"/>
    <s v="2025-07-31 19:21:42.698840"/>
    <x v="1"/>
    <s v="(10.45036, 78.6033622)"/>
    <s v="FJ23+47H,,Kilikkudi,622102,Tamil Nadu,India."/>
    <s v="https://firebasestorage.googleapis.com/v0/b/mindbrink-survey-production.appspot.com/o/audioFiles%2FAtznECuQc6klLPsRR6u2%2F2ukCmICpvKWhqTT6dgmjG6nFGjc2%2F2025-07-31%2019%3A21%3A22.660990.m4a?alt=media&amp;token=eec62b6d-f50d-4d81-be17-d44bfe57679b"/>
    <n v="130"/>
    <s v="false"/>
    <x v="2"/>
    <s v="+919698565662"/>
    <x v="0"/>
    <s v="ILLUPUR"/>
    <x v="7"/>
    <s v="Thangama"/>
    <x v="1"/>
    <n v="8865432908"/>
    <x v="2"/>
    <s v="இல்லத்தரசி/ Housewife"/>
    <s v="10,000க்கும் குறைவானது/Less than 10,000"/>
    <x v="1"/>
    <x v="2"/>
    <x v="1"/>
    <x v="1"/>
    <s v="அதிமுக / AIADMK"/>
    <x v="2"/>
    <x v="3"/>
    <x v="0"/>
    <x v="0"/>
    <x v="1"/>
    <x v="0"/>
    <x v="3"/>
    <x v="0"/>
    <x v="4"/>
    <s v="BC"/>
    <x v="0"/>
    <n v="0"/>
    <s v="Not Asking All The Questions"/>
    <m/>
    <m/>
    <m/>
    <x v="1"/>
    <x v="1"/>
    <x v="0"/>
    <n v="1.047034764826176"/>
    <n v="0.8797250859106529"/>
    <n v="0.98461538461538467"/>
    <n v="1.3119425242027003"/>
    <n v="1.0593103448275862"/>
    <n v="1.2917587930611203"/>
    <n v="1.3897542877071363"/>
    <n v="78.603362200000007"/>
  </r>
  <r>
    <s v="Dummy"/>
    <s v="2025-07-31 19:26:27.553676"/>
    <x v="1"/>
    <s v="(10.4511174, 78.6027552)"/>
    <s v="FJ22+9W4,,Kilikkudi,622408,Tamil Nadu,India."/>
    <s v="https://firebasestorage.googleapis.com/v0/b/mindbrink-survey-production.appspot.com/o/audioFiles%2FAtznECuQc6klLPsRR6u2%2F2ukCmICpvKWhqTT6dgmjG6nFGjc2%2F2025-07-31%2019%3A25%3A47.023190.m4a?alt=media&amp;token=2c3cf10e-22b2-4c68-8925-701920eb8e09"/>
    <n v="186"/>
    <s v="false"/>
    <x v="2"/>
    <s v="+919698565662"/>
    <x v="0"/>
    <s v="ILLUPUR"/>
    <x v="7"/>
    <s v="saroja"/>
    <x v="1"/>
    <n v="9159308224"/>
    <x v="2"/>
    <s v="இல்லத்தரசி/ Housewife"/>
    <s v="10,000க்கும் குறைவானது/Less than 10,000"/>
    <x v="1"/>
    <x v="1"/>
    <x v="1"/>
    <x v="2"/>
    <s v="அதிமுக / AIADMK"/>
    <x v="2"/>
    <x v="1"/>
    <x v="1"/>
    <x v="3"/>
    <x v="2"/>
    <x v="2"/>
    <x v="3"/>
    <x v="0"/>
    <x v="4"/>
    <s v="OBC"/>
    <x v="7"/>
    <n v="0"/>
    <s v="Correctly Done"/>
    <m/>
    <m/>
    <m/>
    <x v="1"/>
    <x v="0"/>
    <x v="6"/>
    <n v="1.047034764826176"/>
    <n v="0.8797250859106529"/>
    <n v="0.98461538461538467"/>
    <n v="1.3119425242027003"/>
    <n v="1.2358620689655173"/>
    <n v="1.2917587930611203"/>
    <n v="1.6213800023249925"/>
    <n v="78.602755200000004"/>
  </r>
  <r>
    <s v="Dummy"/>
    <s v="2025-07-31 19:26:55.691867"/>
    <x v="1"/>
    <s v="(10.456422, 78.7003128)"/>
    <s v="42/43,,Annavasal,622101,Tamil Nadu,India."/>
    <s v="https://firebasestorage.googleapis.com/v0/b/mindbrink-survey-production.appspot.com/o/audioFiles%2FAtznECuQc6klLPsRR6u2%2Fe5risFoEPidDckOLperfsZqxzae2%2F2025-07-31%2019%3A26%3A41.670220.m4a?alt=media&amp;token=d302606b-177b-4735-b11d-a738ee7b90d9"/>
    <n v="254"/>
    <s v="false"/>
    <x v="1"/>
    <s v="+918508766594"/>
    <x v="0"/>
    <s v="ILLUPUR"/>
    <x v="1"/>
    <s v="சர்மிளா"/>
    <x v="1"/>
    <n v="9003075650"/>
    <x v="1"/>
    <s v="இல்லத்தரசி/ Housewife"/>
    <s v="10,000 - 25,000"/>
    <x v="2"/>
    <x v="1"/>
    <x v="2"/>
    <x v="2"/>
    <s v="அதிமுக / AIADMK"/>
    <x v="3"/>
    <x v="1"/>
    <x v="1"/>
    <x v="3"/>
    <x v="0"/>
    <x v="0"/>
    <x v="2"/>
    <x v="0"/>
    <x v="2"/>
    <s v="SC"/>
    <x v="3"/>
    <n v="0"/>
    <s v="Correctly Done"/>
    <m/>
    <m/>
    <m/>
    <x v="1"/>
    <x v="0"/>
    <x v="3"/>
    <n v="1.047034764826176"/>
    <n v="0.97523809523809524"/>
    <n v="0.89824561403508774"/>
    <n v="1"/>
    <n v="1.28"/>
    <n v="0.89824561403508774"/>
    <n v="1.28"/>
    <n v="78.700312800000006"/>
  </r>
  <r>
    <s v="Dummy"/>
    <s v="2025-07-31 19:29:08.046087"/>
    <x v="1"/>
    <s v="(10.61539, 78.5156283)"/>
    <s v="Alagar Garden,,Vanadirayanpatti,621316,Tamil Nadu,India."/>
    <s v="https://firebasestorage.googleapis.com/v0/b/mindbrink-survey-production.appspot.com/o/audioFiles%2FAtznECuQc6klLPsRR6u2%2FnV4IA56gMWWp4NfG0H1PGfyqfM92%2F2025-07-31%2019%3A28%3A45.370243.m4a?alt=media&amp;token=0ab8b4df-d978-4766-a299-630fa46baffa"/>
    <n v="501"/>
    <s v="false"/>
    <x v="0"/>
    <s v="+918940041476"/>
    <x v="0"/>
    <s v="VIRALIMALAI"/>
    <x v="4"/>
    <s v="lakshmi"/>
    <x v="1"/>
    <n v="9043608828"/>
    <x v="0"/>
    <s v="இல்லத்தரசி/ Housewife"/>
    <s v="10,000 - 25,000"/>
    <x v="1"/>
    <x v="1"/>
    <x v="4"/>
    <x v="4"/>
    <s v="நாம் தமிழர் கட்சி / NTK"/>
    <x v="8"/>
    <x v="3"/>
    <x v="0"/>
    <x v="0"/>
    <x v="1"/>
    <x v="1"/>
    <x v="3"/>
    <x v="1"/>
    <x v="0"/>
    <s v="OBC"/>
    <x v="0"/>
    <n v="0"/>
    <s v="Correctly Done"/>
    <m/>
    <m/>
    <m/>
    <x v="1"/>
    <x v="0"/>
    <x v="0"/>
    <n v="1.047034764826176"/>
    <n v="1.0951871657754011"/>
    <n v="1.107027027027027"/>
    <n v="1.4247885123333461"/>
    <n v="1.0593103448275862"/>
    <n v="1.5772793909506448"/>
    <n v="1.5092932103062204"/>
    <n v="78.515628300000003"/>
  </r>
  <r>
    <s v="Dummy"/>
    <s v="2025-07-31 19:45:32.284439"/>
    <x v="1"/>
    <s v="(10.449898, 78.6045494)"/>
    <s v="CKM VILLA 1071,,Kilikkudi,622102,Tamil Nadu,India."/>
    <s v="https://firebasestorage.googleapis.com/v0/b/mindbrink-survey-production.appspot.com/o/audioFiles%2FAtznECuQc6klLPsRR6u2%2F2ukCmICpvKWhqTT6dgmjG6nFGjc2%2F2025-07-31%2019%3A45%3A02.875675.m4a?alt=media&amp;token=79af50ee-7cf6-4920-affd-bd3cd9b476ab"/>
    <n v="126"/>
    <s v="false"/>
    <x v="2"/>
    <s v="+919698565662"/>
    <x v="0"/>
    <s v="ILLUPUR"/>
    <x v="7"/>
    <s v="Rosy"/>
    <x v="1"/>
    <n v="9943792716"/>
    <x v="0"/>
    <s v="இல்லத்தரசி/ Housewife"/>
    <s v="10,000க்கும் குறைவானது/Less than 10,000"/>
    <x v="0"/>
    <x v="2"/>
    <x v="0"/>
    <x v="0"/>
    <s v="திமுக / DMK"/>
    <x v="0"/>
    <x v="0"/>
    <x v="1"/>
    <x v="1"/>
    <x v="1"/>
    <x v="0"/>
    <x v="1"/>
    <x v="0"/>
    <x v="4"/>
    <s v="SC"/>
    <x v="3"/>
    <s v="surveyor only asking name and number "/>
    <s v="Not Doing It Properly"/>
    <m/>
    <m/>
    <m/>
    <x v="1"/>
    <x v="1"/>
    <x v="3"/>
    <n v="1.047034764826176"/>
    <n v="1.0951871657754011"/>
    <n v="1.107027027027027"/>
    <n v="0.73680082449963535"/>
    <n v="1.28"/>
    <n v="0.81565842625689366"/>
    <n v="0.94310505535953326"/>
    <n v="78.604549399999996"/>
  </r>
  <r>
    <s v="Dummy"/>
    <s v="2025-08-04 12:42:18.352199"/>
    <x v="2"/>
    <s v="(10.6055426, 78.5469479)"/>
    <s v="JG4W+6QM,,Viralimalai,621316,Tamil Nadu,India."/>
    <s v="https://firebasestorage.googleapis.com/v0/b/mindbrink-survey-production.appspot.com/o/audioFiles%2FAtznECuQc6klLPsRR6u2%2Fi7rHaGVsQtUuH9WIbNPBcYow6HH3%2F2025-08-04%2012%3A42%3A13.291598.m4a?alt=media&amp;token=095ab10a-8d03-4013-98fd-2e737ff47cf2"/>
    <n v="270"/>
    <s v="false"/>
    <x v="5"/>
    <s v="+917395821468"/>
    <x v="0"/>
    <s v="VIRALIMALAI"/>
    <x v="4"/>
    <s v="Vembu"/>
    <x v="1"/>
    <n v="8526246207"/>
    <x v="2"/>
    <s v="இல்லத்தரசி/ Housewife"/>
    <s v="10,000க்கும் குறைவானது/Less than 10,000"/>
    <x v="0"/>
    <x v="0"/>
    <x v="0"/>
    <x v="0"/>
    <s v="திமுக / DMK"/>
    <x v="0"/>
    <x v="0"/>
    <x v="0"/>
    <x v="0"/>
    <x v="1"/>
    <x v="1"/>
    <x v="0"/>
    <x v="0"/>
    <x v="0"/>
    <s v="BC"/>
    <x v="7"/>
    <n v="0"/>
    <s v="Correctly Done"/>
    <m/>
    <m/>
    <m/>
    <x v="1"/>
    <x v="0"/>
    <x v="6"/>
    <n v="1.047034764826176"/>
    <n v="0.8797250859106529"/>
    <n v="0.98461538461538467"/>
    <n v="0.73680082449963535"/>
    <n v="1.2358620689655173"/>
    <n v="0.72546542719964102"/>
    <n v="0.91058419138161839"/>
    <n v="78.546947900000006"/>
  </r>
  <r>
    <s v="Dummy"/>
    <s v="2025-08-04 13:01:58.387768"/>
    <x v="2"/>
    <s v="(10.4139918, 78.7212975)"/>
    <s v="CP7C+GF8,,Mangudi,622101,Tamil Nadu,India."/>
    <s v="https://firebasestorage.googleapis.com/v0/b/mindbrink-survey-production.appspot.com/o/audioFiles%2FAtznECuQc6klLPsRR6u2%2F2ukCmICpvKWhqTT6dgmjG6nFGjc2%2F2025-08-04%2013%3A01%3A53.961085.m4a?alt=media&amp;token=64e370de-f25a-49dc-9854-a6ad43fb419d"/>
    <n v="390"/>
    <s v="false"/>
    <x v="2"/>
    <s v="+919698565662"/>
    <x v="0"/>
    <s v="ILLUPUR"/>
    <x v="8"/>
    <s v="Vengadachalam"/>
    <x v="0"/>
    <n v="9626445865"/>
    <x v="3"/>
    <s v="விவசாயி/ Farmer"/>
    <s v="10,000க்கும் குறைவானது/Less than 10,000"/>
    <x v="0"/>
    <x v="1"/>
    <x v="0"/>
    <x v="0"/>
    <s v="அதிமுக / AIADMK"/>
    <x v="0"/>
    <x v="1"/>
    <x v="1"/>
    <x v="3"/>
    <x v="2"/>
    <x v="2"/>
    <x v="1"/>
    <x v="0"/>
    <x v="1"/>
    <s v="BC"/>
    <x v="7"/>
    <n v="0"/>
    <s v="Correctly Done"/>
    <m/>
    <m/>
    <m/>
    <x v="1"/>
    <x v="0"/>
    <x v="6"/>
    <n v="0.95700934579439256"/>
    <n v="1.0308724832214764"/>
    <n v="0.86292134831460676"/>
    <n v="0.73680082449963535"/>
    <n v="1.2358620689655173"/>
    <n v="0.63580116091653927"/>
    <n v="0.91058419138161839"/>
    <n v="78.721297500000006"/>
  </r>
  <r>
    <s v="Dummy"/>
    <s v="2025-08-04 13:15:31.713473"/>
    <x v="2"/>
    <s v="(10.4136484, 78.7206008)"/>
    <s v="CP7C+845,,Iluppur,622101,Tamil Nadu,India."/>
    <s v="https://firebasestorage.googleapis.com/v0/b/mindbrink-survey-production.appspot.com/o/audioFiles%2FAtznECuQc6klLPsRR6u2%2FfYiv0HvGk4VbFlXYwsKbSZ6fwXI2%2F2025-08-04%2013%3A15%3A06.823795.m4a?alt=media&amp;token=93154696-5d54-465d-b634-abb030fb632d"/>
    <n v="510"/>
    <s v="false"/>
    <x v="3"/>
    <s v="+919443892814"/>
    <x v="0"/>
    <s v="ILLUPUR"/>
    <x v="8"/>
    <s v="pothuponu"/>
    <x v="1"/>
    <n v="7826904078"/>
    <x v="0"/>
    <s v="இல்லத்தரசி/ Housewife"/>
    <s v="10,000க்கும் குறைவானது/Less than 10,000"/>
    <x v="0"/>
    <x v="1"/>
    <x v="0"/>
    <x v="0"/>
    <s v="அதிமுக / AIADMK"/>
    <x v="0"/>
    <x v="3"/>
    <x v="1"/>
    <x v="3"/>
    <x v="2"/>
    <x v="2"/>
    <x v="1"/>
    <x v="2"/>
    <x v="0"/>
    <s v="SC"/>
    <x v="5"/>
    <n v="0"/>
    <s v="Correctly Done"/>
    <m/>
    <m/>
    <m/>
    <x v="1"/>
    <x v="0"/>
    <x v="5"/>
    <n v="1.047034764826176"/>
    <n v="1.0951871657754011"/>
    <n v="1.107027027027027"/>
    <n v="0.73680082449963535"/>
    <n v="0.99902439024390244"/>
    <n v="0.81565842625689366"/>
    <n v="0.73608199442695277"/>
    <n v="78.7206008"/>
  </r>
  <r>
    <s v="Dummy"/>
    <s v="2025-08-04 13:17:33.003581"/>
    <x v="2"/>
    <s v="(10.4140836, 78.7212264)"/>
    <s v="CP7C+GF8,,Mangudi,622101,Tamil Nadu,India."/>
    <s v="https://firebasestorage.googleapis.com/v0/b/mindbrink-survey-production.appspot.com/o/audioFiles%2FAtznECuQc6klLPsRR6u2%2F2ukCmICpvKWhqTT6dgmjG6nFGjc2%2F2025-08-04%2013%3A17%3A27.012716.m4a?alt=media&amp;token=94c2ab04-591b-41b7-b5ba-88e91cebc76a"/>
    <n v="525"/>
    <s v="false"/>
    <x v="2"/>
    <s v="+919698565662"/>
    <x v="0"/>
    <s v="ILLUPUR"/>
    <x v="8"/>
    <s v="mookaiya"/>
    <x v="0"/>
    <n v="7825968707"/>
    <x v="0"/>
    <s v="கூலி தொழில்/ Daily Wage"/>
    <s v="10,000க்கும் குறைவானது/Less than 10,000"/>
    <x v="1"/>
    <x v="1"/>
    <x v="1"/>
    <x v="0"/>
    <s v="அதிமுக / AIADMK"/>
    <x v="2"/>
    <x v="3"/>
    <x v="0"/>
    <x v="0"/>
    <x v="0"/>
    <x v="1"/>
    <x v="1"/>
    <x v="0"/>
    <x v="4"/>
    <s v="BC"/>
    <x v="7"/>
    <n v="0"/>
    <s v="Audio Not Playing"/>
    <m/>
    <m/>
    <m/>
    <x v="1"/>
    <x v="0"/>
    <x v="6"/>
    <n v="0.95700934579439256"/>
    <n v="1.0951871657754011"/>
    <n v="1.0835978835978837"/>
    <n v="1.3119425242027003"/>
    <n v="1.2358620689655173"/>
    <n v="1.4216181426281114"/>
    <n v="1.6213800023249925"/>
    <n v="78.721226400000006"/>
  </r>
  <r>
    <s v="Dummy"/>
    <s v="2025-08-04 13:26:18.966014"/>
    <x v="2"/>
    <s v="(10.4137398, 78.7198137)"/>
    <s v="CP79+GR7,,Mangudi,622101,Tamil Nadu,India."/>
    <s v="https://firebasestorage.googleapis.com/v0/b/mindbrink-survey-production.appspot.com/o/audioFiles%2FAtznECuQc6klLPsRR6u2%2F2ukCmICpvKWhqTT6dgmjG6nFGjc2%2F2025-08-04%2013%3A26%3A14.549982.m4a?alt=media&amp;token=1bfb4a91-d788-40bf-87de-e1e0b03f2582"/>
    <n v="214"/>
    <s v="false"/>
    <x v="2"/>
    <s v="+919698565662"/>
    <x v="0"/>
    <s v="ILLUPUR"/>
    <x v="8"/>
    <s v="Rajathi"/>
    <x v="0"/>
    <n v="9655911197"/>
    <x v="0"/>
    <s v="சொந்த தொழில் / சுயதொழில் செய்பவர்/ Self Employed/Business"/>
    <s v="10,000க்கும் குறைவானது/Less than 10,000"/>
    <x v="0"/>
    <x v="0"/>
    <x v="0"/>
    <x v="0"/>
    <s v="அதிமுக / AIADMK"/>
    <x v="0"/>
    <x v="1"/>
    <x v="1"/>
    <x v="3"/>
    <x v="1"/>
    <x v="0"/>
    <x v="1"/>
    <x v="0"/>
    <x v="0"/>
    <s v="OBC"/>
    <x v="7"/>
    <n v="0"/>
    <s v="Audio Not Playing"/>
    <m/>
    <m/>
    <m/>
    <x v="1"/>
    <x v="0"/>
    <x v="6"/>
    <n v="0.95700934579439256"/>
    <n v="1.0951871657754011"/>
    <n v="1.0835978835978837"/>
    <n v="0.73680082449963535"/>
    <n v="1.2358620689655173"/>
    <n v="0.79839581406098059"/>
    <n v="0.91058419138161839"/>
    <n v="78.719813700000003"/>
  </r>
  <r>
    <s v="Dummy"/>
    <s v="2025-08-04 13:43:38.584939"/>
    <x v="2"/>
    <s v="(10.4137418, 78.7198193)"/>
    <s v="CP79+GR7,,Mangudi,622101,Tamil Nadu,India."/>
    <s v="https://firebasestorage.googleapis.com/v0/b/mindbrink-survey-production.appspot.com/o/audioFiles%2FAtznECuQc6klLPsRR6u2%2F2ukCmICpvKWhqTT6dgmjG6nFGjc2%2F2025-08-04%2013%3A43%3A34.197334.m4a?alt=media&amp;token=3062b61d-24a0-4705-b60a-9271748ac896"/>
    <n v="227"/>
    <s v="false"/>
    <x v="2"/>
    <s v="+919698565662"/>
    <x v="0"/>
    <s v="ILLUPUR"/>
    <x v="8"/>
    <s v="Rasu"/>
    <x v="0"/>
    <n v="9943051113"/>
    <x v="2"/>
    <s v="விவசாயி/ Farmer"/>
    <s v="10,000க்கும் குறைவானது/Less than 10,000"/>
    <x v="1"/>
    <x v="1"/>
    <x v="1"/>
    <x v="1"/>
    <s v="அதிமுக / AIADMK"/>
    <x v="2"/>
    <x v="2"/>
    <x v="0"/>
    <x v="0"/>
    <x v="0"/>
    <x v="1"/>
    <x v="2"/>
    <x v="2"/>
    <x v="4"/>
    <s v="OBC"/>
    <x v="0"/>
    <n v="0"/>
    <s v="Correctly Done"/>
    <m/>
    <m/>
    <m/>
    <x v="1"/>
    <x v="0"/>
    <x v="0"/>
    <n v="0.95700934579439256"/>
    <n v="0.8797250859106529"/>
    <n v="0.79503105590062106"/>
    <n v="1.3119425242027003"/>
    <n v="1.0593103448275862"/>
    <n v="1.043035050297799"/>
    <n v="1.3897542877071363"/>
    <n v="78.719819299999997"/>
  </r>
  <r>
    <s v="Dummy"/>
    <s v="2025-08-04 13:46:37.483272"/>
    <x v="2"/>
    <s v="(10.4145925, 78.7258326)"/>
    <s v="Unnamed Road,,Pudukkottai,622101,Tamil Nadu,India."/>
    <s v="https://firebasestorage.googleapis.com/v0/b/mindbrink-survey-production.appspot.com/o/audioFiles%2FAtznECuQc6klLPsRR6u2%2FfYiv0HvGk4VbFlXYwsKbSZ6fwXI2%2F2025-08-04%2013%3A46%3A00.687951.m4a?alt=media&amp;token=4db2b9c6-550e-45e8-b891-3487918fdd35"/>
    <n v="383"/>
    <s v="false"/>
    <x v="3"/>
    <s v="+919443892814"/>
    <x v="0"/>
    <s v="ILLUPUR"/>
    <x v="8"/>
    <s v="vithya"/>
    <x v="1"/>
    <n v="9943742935"/>
    <x v="0"/>
    <s v="இல்லத்தரசி/ Housewife"/>
    <s v="10,000க்கும் குறைவானது/Less than 10,000"/>
    <x v="1"/>
    <x v="1"/>
    <x v="1"/>
    <x v="2"/>
    <s v="அதிமுக / AIADMK"/>
    <x v="3"/>
    <x v="1"/>
    <x v="1"/>
    <x v="3"/>
    <x v="1"/>
    <x v="0"/>
    <x v="1"/>
    <x v="2"/>
    <x v="0"/>
    <s v="BC"/>
    <x v="7"/>
    <n v="0"/>
    <s v="Correctly Done"/>
    <m/>
    <m/>
    <m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725832600000004"/>
  </r>
  <r>
    <s v="Dummy"/>
    <s v="2025-08-04 13:48:38.950261"/>
    <x v="2"/>
    <s v="(10.4137415, 78.7198156)"/>
    <s v="CP79+GR7,,Mangudi,622101,Tamil Nadu,India."/>
    <s v="https://firebasestorage.googleapis.com/v0/b/mindbrink-survey-production.appspot.com/o/audioFiles%2FAtznECuQc6klLPsRR6u2%2F2ukCmICpvKWhqTT6dgmjG6nFGjc2%2F2025-08-04%2013%3A48%3A34.907955.m4a?alt=media&amp;token=7456a29c-8b06-4d85-9995-38ba984839b4"/>
    <n v="194"/>
    <s v="false"/>
    <x v="2"/>
    <s v="+919698565662"/>
    <x v="0"/>
    <s v="ILLUPUR"/>
    <x v="8"/>
    <s v="Ganesan"/>
    <x v="0"/>
    <n v="9159214980"/>
    <x v="3"/>
    <s v="விவசாயி/ Farmer"/>
    <s v="10,000க்கும் குறைவானது/Less than 10,000"/>
    <x v="1"/>
    <x v="1"/>
    <x v="1"/>
    <x v="1"/>
    <s v="அதிமுக / AIADMK"/>
    <x v="2"/>
    <x v="1"/>
    <x v="1"/>
    <x v="1"/>
    <x v="2"/>
    <x v="0"/>
    <x v="2"/>
    <x v="4"/>
    <x v="1"/>
    <s v="OBC"/>
    <x v="0"/>
    <n v="0"/>
    <s v="Correctly Done"/>
    <m/>
    <m/>
    <m/>
    <x v="1"/>
    <x v="0"/>
    <x v="0"/>
    <n v="0.95700934579439256"/>
    <n v="1.0308724832214764"/>
    <n v="0.86292134831460676"/>
    <n v="1.3119425242027003"/>
    <n v="1.0593103448275862"/>
    <n v="1.1321032118962628"/>
    <n v="1.3897542877071363"/>
    <n v="78.719815600000004"/>
  </r>
  <r>
    <s v="Dummy"/>
    <s v="2025-08-04 13:59:36.321019"/>
    <x v="2"/>
    <s v="(10.4140531, 78.7211068)"/>
    <s v="CP7C+GF8,,Mangudi,622101,Tamil Nadu,India."/>
    <s v="https://firebasestorage.googleapis.com/v0/b/mindbrink-survey-production.appspot.com/o/audioFiles%2FAtznECuQc6klLPsRR6u2%2F2ukCmICpvKWhqTT6dgmjG6nFGjc2%2F2025-08-04%2013%3A59%3A30.479465.m4a?alt=media&amp;token=cba146c9-f49d-4bb1-83c2-49c2f880bc2a"/>
    <n v="225"/>
    <s v="false"/>
    <x v="2"/>
    <s v="+919698565662"/>
    <x v="0"/>
    <s v="ILLUPUR"/>
    <x v="8"/>
    <s v="Chinnaiya"/>
    <x v="0"/>
    <n v="8940030173"/>
    <x v="3"/>
    <s v="கூலி தொழில்/ Daily Wage"/>
    <s v="10,000க்கும் குறைவானது/Less than 10,000"/>
    <x v="1"/>
    <x v="1"/>
    <x v="0"/>
    <x v="0"/>
    <s v="திமுக / DMK"/>
    <x v="0"/>
    <x v="0"/>
    <x v="0"/>
    <x v="0"/>
    <x v="1"/>
    <x v="0"/>
    <x v="1"/>
    <x v="0"/>
    <x v="2"/>
    <s v="OBC"/>
    <x v="0"/>
    <n v="0"/>
    <s v="Correctly Done"/>
    <m/>
    <m/>
    <m/>
    <x v="1"/>
    <x v="0"/>
    <x v="0"/>
    <n v="0.95700934579439256"/>
    <n v="1.0308724832214764"/>
    <n v="0.86292134831460676"/>
    <n v="0.73680082449963535"/>
    <n v="1.0593103448275862"/>
    <n v="0.63580116091653927"/>
    <n v="0.78050073546995857"/>
    <n v="78.721106800000001"/>
  </r>
  <r>
    <s v="Dummy"/>
    <s v="2025-08-04 14:07:33.914252"/>
    <x v="2"/>
    <s v="(10.4136042, 78.7212457)"/>
    <s v="CP7C+GF8,,Mangudi,622101,Tamil Nadu,India."/>
    <s v="https://firebasestorage.googleapis.com/v0/b/mindbrink-survey-production.appspot.com/o/audioFiles%2FAtznECuQc6klLPsRR6u2%2F2ukCmICpvKWhqTT6dgmjG6nFGjc2%2F2025-08-04%2014%3A07%3A26.676170.m4a?alt=media&amp;token=064d093e-a842-4004-80d4-e56103912ecd"/>
    <n v="382"/>
    <s v="false"/>
    <x v="2"/>
    <s v="+919698565662"/>
    <x v="0"/>
    <s v="ILLUPUR"/>
    <x v="8"/>
    <s v="Roja"/>
    <x v="1"/>
    <n v="6374515206"/>
    <x v="0"/>
    <s v="இல்லத்தரசி/ Housewife"/>
    <s v="10,000க்கும் குறைவானது/Less than 10,000"/>
    <x v="0"/>
    <x v="1"/>
    <x v="1"/>
    <x v="1"/>
    <s v="அதிமுக / AIADMK"/>
    <x v="2"/>
    <x v="1"/>
    <x v="1"/>
    <x v="1"/>
    <x v="2"/>
    <x v="0"/>
    <x v="2"/>
    <x v="0"/>
    <x v="2"/>
    <s v="OBC"/>
    <x v="0"/>
    <n v="0"/>
    <s v="Correctly Done"/>
    <m/>
    <m/>
    <m/>
    <x v="1"/>
    <x v="0"/>
    <x v="0"/>
    <n v="1.047034764826176"/>
    <n v="1.0951871657754011"/>
    <n v="1.107027027027027"/>
    <n v="1.3119425242027003"/>
    <n v="1.0593103448275862"/>
    <n v="1.4523558321984489"/>
    <n v="1.3897542877071363"/>
    <n v="78.721245699999997"/>
  </r>
  <r>
    <s v="Dummy"/>
    <s v="2025-08-04 14:17:31.277710"/>
    <x v="2"/>
    <s v="(10.4133835, 78.7212546)"/>
    <s v="CP7C+8FP,,Pudukkottai,622101,Tamil Nadu,India."/>
    <s v="https://firebasestorage.googleapis.com/v0/b/mindbrink-survey-production.appspot.com/o/audioFiles%2FAtznECuQc6klLPsRR6u2%2F2ukCmICpvKWhqTT6dgmjG6nFGjc2%2F2025-08-04%2014%3A17%3A26.988734.m4a?alt=media&amp;token=327d17c5-f2f1-4725-8467-9b0cc973b2d8"/>
    <n v="285"/>
    <s v="false"/>
    <x v="2"/>
    <s v="+919698565662"/>
    <x v="0"/>
    <s v="ILLUPUR"/>
    <x v="8"/>
    <s v="Singaram"/>
    <x v="0"/>
    <n v="9843055369"/>
    <x v="3"/>
    <s v="சொந்த தொழில் / சுயதொழில் செய்பவர்/ Self Employed/Business"/>
    <s v="10,000க்கும் குறைவானது/Less than 10,000"/>
    <x v="1"/>
    <x v="1"/>
    <x v="1"/>
    <x v="1"/>
    <s v="அதிமுக / AIADMK"/>
    <x v="2"/>
    <x v="3"/>
    <x v="0"/>
    <x v="0"/>
    <x v="0"/>
    <x v="1"/>
    <x v="2"/>
    <x v="0"/>
    <x v="4"/>
    <s v="BC"/>
    <x v="0"/>
    <n v="0"/>
    <s v="Correctly Done"/>
    <m/>
    <m/>
    <m/>
    <x v="1"/>
    <x v="0"/>
    <x v="0"/>
    <n v="0.95700934579439256"/>
    <n v="1.0308724832214764"/>
    <n v="0.86292134831460676"/>
    <n v="1.3119425242027003"/>
    <n v="1.0593103448275862"/>
    <n v="1.1321032118962628"/>
    <n v="1.3897542877071363"/>
    <n v="78.721254599999995"/>
  </r>
  <r>
    <s v="Dummy"/>
    <s v="2025-08-04 14:29:46.806873"/>
    <x v="2"/>
    <s v="(10.4136202, 78.7188069)"/>
    <s v="CP79+99P,,Mangudi,622101,Tamil Nadu,India."/>
    <s v="https://firebasestorage.googleapis.com/v0/b/mindbrink-survey-production.appspot.com/o/audioFiles%2FAtznECuQc6klLPsRR6u2%2F2ukCmICpvKWhqTT6dgmjG6nFGjc2%2F2025-08-04%2014%3A29%3A41.742177.m4a?alt=media&amp;token=5292071e-66e4-45e7-9967-efc3788e14fd"/>
    <n v="251"/>
    <s v="false"/>
    <x v="2"/>
    <s v="+919698565662"/>
    <x v="0"/>
    <s v="ILLUPUR"/>
    <x v="8"/>
    <s v="Seetha"/>
    <x v="1"/>
    <n v="9344974903"/>
    <x v="0"/>
    <s v="இல்லத்தரசி/ Housewife"/>
    <s v="10,000க்கும் குறைவானது/Less than 10,000"/>
    <x v="2"/>
    <x v="1"/>
    <x v="1"/>
    <x v="1"/>
    <s v="அதிமுக / AIADMK"/>
    <x v="2"/>
    <x v="1"/>
    <x v="0"/>
    <x v="0"/>
    <x v="1"/>
    <x v="1"/>
    <x v="0"/>
    <x v="0"/>
    <x v="0"/>
    <s v="OBC"/>
    <x v="7"/>
    <n v="0"/>
    <s v="Audio Not Playing"/>
    <m/>
    <m/>
    <m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718806900000004"/>
  </r>
  <r>
    <s v="Dummy"/>
    <s v="2025-08-04 14:35:14.858064"/>
    <x v="2"/>
    <s v="(10.4134838, 78.7178102)"/>
    <s v="CP79+C3H,,Pudukkottai,622101,Tamil Nadu,India."/>
    <s v="https://firebasestorage.googleapis.com/v0/b/mindbrink-survey-production.appspot.com/o/audioFiles%2FAtznECuQc6klLPsRR6u2%2F2ukCmICpvKWhqTT6dgmjG6nFGjc2%2F2025-08-04%2014%3A35%3A11.300055.m4a?alt=media&amp;token=d4abe781-61eb-4ea1-9674-280ba151c127"/>
    <n v="186"/>
    <s v="false"/>
    <x v="2"/>
    <s v="+919698565662"/>
    <x v="0"/>
    <s v="ILLUPUR"/>
    <x v="8"/>
    <s v="susilla"/>
    <x v="0"/>
    <n v="8344060273"/>
    <x v="0"/>
    <s v="சொந்த தொழில் / சுயதொழில் செய்பவர்/ Self Employed/Business"/>
    <s v="10,000க்கும் குறைவானது/Less than 10,000"/>
    <x v="2"/>
    <x v="2"/>
    <x v="1"/>
    <x v="1"/>
    <s v="அதிமுக / AIADMK"/>
    <x v="2"/>
    <x v="3"/>
    <x v="0"/>
    <x v="0"/>
    <x v="0"/>
    <x v="1"/>
    <x v="3"/>
    <x v="0"/>
    <x v="2"/>
    <s v="SC"/>
    <x v="3"/>
    <n v="0"/>
    <s v="Audio Not Playing"/>
    <m/>
    <m/>
    <m/>
    <x v="1"/>
    <x v="0"/>
    <x v="3"/>
    <n v="0.95700934579439256"/>
    <n v="1.0951871657754011"/>
    <n v="1.0835978835978837"/>
    <n v="1.3119425242027003"/>
    <n v="1.28"/>
    <n v="1.4216181426281114"/>
    <n v="1.6792864309794564"/>
    <n v="78.717810200000002"/>
  </r>
  <r>
    <s v="Dummy"/>
    <s v="2025-08-04 14:38:53.078104"/>
    <x v="2"/>
    <s v="(10.4136349, 78.7180044)"/>
    <s v="CP79+F6X,,Mangudi,622101,Tamil Nadu,India."/>
    <s v="https://firebasestorage.googleapis.com/v0/b/mindbrink-survey-production.appspot.com/o/audioFiles%2FAtznECuQc6klLPsRR6u2%2F2ukCmICpvKWhqTT6dgmjG6nFGjc2%2F2025-08-04%2014%3A38%3A49.831746.m4a?alt=media&amp;token=f5ffe4d2-7aa8-4bad-9350-571d379e8783"/>
    <n v="201"/>
    <s v="false"/>
    <x v="2"/>
    <s v="+919698565662"/>
    <x v="0"/>
    <s v="ILLUPUR"/>
    <x v="8"/>
    <s v="Murugesan"/>
    <x v="0"/>
    <n v="9965032198"/>
    <x v="2"/>
    <s v="விவசாயி/ Farmer"/>
    <s v="10,000க்கும் குறைவானது/Less than 10,000"/>
    <x v="1"/>
    <x v="1"/>
    <x v="1"/>
    <x v="1"/>
    <s v="அதிமுக / AIADMK"/>
    <x v="2"/>
    <x v="1"/>
    <x v="1"/>
    <x v="1"/>
    <x v="1"/>
    <x v="0"/>
    <x v="2"/>
    <x v="2"/>
    <x v="7"/>
    <s v="SC"/>
    <x v="5"/>
    <s v="respondent is not answering she only saying in few questions "/>
    <s v="Not Doing It Properly"/>
    <m/>
    <m/>
    <m/>
    <x v="1"/>
    <x v="0"/>
    <x v="5"/>
    <n v="0.95700934579439256"/>
    <n v="0.8797250859106529"/>
    <n v="0.79503105590062106"/>
    <n v="1.3119425242027003"/>
    <n v="0.99902439024390244"/>
    <n v="1.043035050297799"/>
    <n v="1.3106625802766489"/>
    <n v="78.718004399999998"/>
  </r>
  <r>
    <s v="Dummy"/>
    <s v="2025-08-04 14:39:01.845976"/>
    <x v="2"/>
    <s v="(10.6021683, 78.5474521)"/>
    <s v="JG3W+2VJ,,Viralimalai,621316,Tamil Nadu,India."/>
    <s v="https://firebasestorage.googleapis.com/v0/b/mindbrink-survey-production.appspot.com/o/audioFiles%2FAtznECuQc6klLPsRR6u2%2Fi7rHaGVsQtUuH9WIbNPBcYow6HH3%2F2025-08-04%2014%3A38%3A55.872369.m4a?alt=media&amp;token=60b4491d-f918-456e-b8e8-103827549b84"/>
    <n v="396"/>
    <s v="false"/>
    <x v="5"/>
    <s v="+917395821468"/>
    <x v="0"/>
    <s v="VIRALIMALAI"/>
    <x v="4"/>
    <s v="geetha"/>
    <x v="1"/>
    <n v="8110864193"/>
    <x v="0"/>
    <s v="இல்லத்தரசி/ Housewife"/>
    <s v="10,000க்கும் குறைவானது/Less than 10,000"/>
    <x v="2"/>
    <x v="0"/>
    <x v="1"/>
    <x v="2"/>
    <s v="அதிமுக / AIADMK"/>
    <x v="3"/>
    <x v="3"/>
    <x v="0"/>
    <x v="0"/>
    <x v="1"/>
    <x v="1"/>
    <x v="0"/>
    <x v="0"/>
    <x v="2"/>
    <s v="SC"/>
    <x v="3"/>
    <s v="talking among themself"/>
    <s v="Not Doing It Properly"/>
    <m/>
    <m/>
    <m/>
    <x v="1"/>
    <x v="0"/>
    <x v="3"/>
    <n v="1.047034764826176"/>
    <n v="1.0951871657754011"/>
    <n v="1.107027027027027"/>
    <n v="1.3119425242027003"/>
    <n v="1.28"/>
    <n v="1.4523558321984489"/>
    <n v="1.6792864309794564"/>
    <n v="78.547452100000001"/>
  </r>
  <r>
    <s v="Dummy"/>
    <s v="2025-08-04 14:44:48.934991"/>
    <x v="2"/>
    <s v="(10.414091, 78.7180901)"/>
    <s v="CP79+H7Q,,Mangudi,622101,Tamil Nadu,India."/>
    <s v="https://firebasestorage.googleapis.com/v0/b/mindbrink-survey-production.appspot.com/o/audioFiles%2FAtznECuQc6klLPsRR6u2%2F2ukCmICpvKWhqTT6dgmjG6nFGjc2%2F2025-08-04%2014%3A44%3A43.345542.m4a?alt=media&amp;token=9e78ac43-e539-48cf-8382-96c45e616ccb"/>
    <n v="241"/>
    <s v="false"/>
    <x v="2"/>
    <s v="+919698565662"/>
    <x v="0"/>
    <s v="ILLUPUR"/>
    <x v="8"/>
    <s v="Hari krishnan"/>
    <x v="0"/>
    <n v="8098702334"/>
    <x v="1"/>
    <s v="சொந்த தொழில் / சுயதொழில் செய்பவர்/ Self Employed/Business"/>
    <s v="10,000க்கும் குறைவானது/Less than 10,000"/>
    <x v="2"/>
    <x v="2"/>
    <x v="2"/>
    <x v="2"/>
    <s v="அதிமுக / AIADMK"/>
    <x v="3"/>
    <x v="1"/>
    <x v="1"/>
    <x v="2"/>
    <x v="2"/>
    <x v="2"/>
    <x v="0"/>
    <x v="0"/>
    <x v="5"/>
    <s v="BC"/>
    <x v="7"/>
    <s v="respondent voice is not audible "/>
    <s v="Not Doing It Properly"/>
    <m/>
    <m/>
    <m/>
    <x v="1"/>
    <x v="0"/>
    <x v="6"/>
    <n v="0.95700934579439256"/>
    <n v="0.97523809523809524"/>
    <n v="1.0666666666666667"/>
    <n v="1"/>
    <n v="1.2358620689655173"/>
    <n v="1.0666666666666667"/>
    <n v="1.2358620689655173"/>
    <n v="78.718090099999998"/>
  </r>
  <r>
    <s v="Dummy"/>
    <s v="2025-08-04 14:48:48.563047"/>
    <x v="2"/>
    <s v="(10.5996398, 78.5481247)"/>
    <s v="HGXX+QGC,,Viralimalai,621316,Tamil Nadu,India."/>
    <s v="https://firebasestorage.googleapis.com/v0/b/mindbrink-survey-production.appspot.com/o/audioFiles%2FAtznECuQc6klLPsRR6u2%2Fi7rHaGVsQtUuH9WIbNPBcYow6HH3%2F2025-08-04%2014%3A48%3A43.068165.m4a?alt=media&amp;token=146a7287-bf00-4cd5-bf94-7bb5746672a0"/>
    <n v="386"/>
    <s v="false"/>
    <x v="5"/>
    <s v="+917395821468"/>
    <x v="0"/>
    <s v="VIRALIMALAI"/>
    <x v="4"/>
    <s v="Kainthsamy"/>
    <x v="0"/>
    <n v="9655197795"/>
    <x v="2"/>
    <s v="கூலி தொழில்/ Daily Wage"/>
    <s v="10,000க்கும் குறைவானது/Less than 10,000"/>
    <x v="2"/>
    <x v="0"/>
    <x v="0"/>
    <x v="0"/>
    <s v="திமுக / DMK"/>
    <x v="0"/>
    <x v="0"/>
    <x v="0"/>
    <x v="0"/>
    <x v="1"/>
    <x v="0"/>
    <x v="3"/>
    <x v="4"/>
    <x v="2"/>
    <s v="SC"/>
    <x v="3"/>
    <n v="0"/>
    <s v="Correctly Done"/>
    <m/>
    <m/>
    <m/>
    <x v="1"/>
    <x v="0"/>
    <x v="3"/>
    <n v="0.95700934579439256"/>
    <n v="0.8797250859106529"/>
    <n v="0.79503105590062106"/>
    <n v="0.73680082449963535"/>
    <n v="1.28"/>
    <n v="0.58577953749039324"/>
    <n v="0.94310505535953326"/>
    <n v="78.548124700000002"/>
  </r>
  <r>
    <s v="Dummy"/>
    <s v="2025-08-04 15:15:37.505638"/>
    <x v="2"/>
    <s v="(10.4136342, 78.7180043)"/>
    <s v="CP79+F6X,,Mangudi,622101,Tamil Nadu,India."/>
    <s v="https://firebasestorage.googleapis.com/v0/b/mindbrink-survey-production.appspot.com/o/audioFiles%2FAtznECuQc6klLPsRR6u2%2F2ukCmICpvKWhqTT6dgmjG6nFGjc2%2F2025-08-04%2015%3A15%3A33.880395.m4a?alt=media&amp;token=f146737b-d1df-4fdb-a90f-3d8663e50baa"/>
    <n v="153"/>
    <s v="false"/>
    <x v="2"/>
    <s v="+919698565662"/>
    <x v="0"/>
    <s v="ILLUPUR"/>
    <x v="8"/>
    <s v="Naina mohamed"/>
    <x v="0"/>
    <n v="9843538498"/>
    <x v="3"/>
    <s v="சொந்த தொழில் / சுயதொழில் செய்பவர்/ Self Employed/Business"/>
    <s v="10,000 - 25,000"/>
    <x v="0"/>
    <x v="1"/>
    <x v="0"/>
    <x v="0"/>
    <s v="திமுக / DMK"/>
    <x v="0"/>
    <x v="0"/>
    <x v="0"/>
    <x v="0"/>
    <x v="0"/>
    <x v="1"/>
    <x v="1"/>
    <x v="0"/>
    <x v="4"/>
    <s v="Muslim"/>
    <x v="8"/>
    <n v="0"/>
    <s v="Correctly Done"/>
    <m/>
    <m/>
    <m/>
    <x v="1"/>
    <x v="1"/>
    <x v="7"/>
    <n v="0.95700934579439256"/>
    <n v="1.0308724832214764"/>
    <n v="0.86292134831460676"/>
    <n v="0.73680082449963535"/>
    <n v="1.024"/>
    <n v="0.63580116091653927"/>
    <n v="0.75448404428762661"/>
    <n v="78.718004300000004"/>
  </r>
  <r>
    <s v="Dummy"/>
    <s v="2025-08-04 15:17:47.251190"/>
    <x v="2"/>
    <s v="(10.4136331, 78.7180008)"/>
    <s v="CP79+F6X,,Mangudi,622101,Tamil Nadu,India."/>
    <s v="https://firebasestorage.googleapis.com/v0/b/mindbrink-survey-production.appspot.com/o/audioFiles%2FAtznECuQc6klLPsRR6u2%2FfYiv0HvGk4VbFlXYwsKbSZ6fwXI2%2F2025-08-04%2015%3A17%3A37.812561.m4a?alt=media&amp;token=966b274a-c093-4bfe-8eff-a796431cc109"/>
    <n v="370"/>
    <s v="false"/>
    <x v="3"/>
    <s v="+919443892814"/>
    <x v="0"/>
    <s v="ILLUPUR"/>
    <x v="8"/>
    <s v="inthra"/>
    <x v="0"/>
    <n v="9786126997"/>
    <x v="0"/>
    <s v="கூலி தொழில்/ Daily Wage"/>
    <s v="10,000க்கும் குறைவானது/Less than 10,000"/>
    <x v="2"/>
    <x v="1"/>
    <x v="2"/>
    <x v="2"/>
    <s v="நாம் தமிழர் கட்சி / NTK"/>
    <x v="8"/>
    <x v="3"/>
    <x v="0"/>
    <x v="0"/>
    <x v="2"/>
    <x v="0"/>
    <x v="1"/>
    <x v="7"/>
    <x v="2"/>
    <s v="BC"/>
    <x v="7"/>
    <n v="0"/>
    <s v="Correctly Done"/>
    <m/>
    <m/>
    <m/>
    <x v="1"/>
    <x v="0"/>
    <x v="6"/>
    <n v="0.95700934579439256"/>
    <n v="1.0951871657754011"/>
    <n v="1.0835978835978837"/>
    <n v="1"/>
    <n v="1.2358620689655173"/>
    <n v="1.0835978835978837"/>
    <n v="1.2358620689655173"/>
    <n v="78.718000799999999"/>
  </r>
  <r>
    <s v="Dummy"/>
    <s v="2025-08-04 15:19:04.022459"/>
    <x v="2"/>
    <s v="(10.4136347, 78.7180039)"/>
    <s v="CP79+F6X,,Mangudi,622101,Tamil Nadu,India."/>
    <s v="https://firebasestorage.googleapis.com/v0/b/mindbrink-survey-production.appspot.com/o/audioFiles%2FAtznECuQc6klLPsRR6u2%2F2ukCmICpvKWhqTT6dgmjG6nFGjc2%2F2025-08-04%2015%3A19%3A00.838637.m4a?alt=media&amp;token=a26c26de-a907-494b-b0c0-2856d19e22f4"/>
    <n v="172"/>
    <s v="false"/>
    <x v="2"/>
    <s v="+919698565662"/>
    <x v="0"/>
    <s v="ILLUPUR"/>
    <x v="8"/>
    <s v="Pandiselvam"/>
    <x v="0"/>
    <n v="7270787395"/>
    <x v="0"/>
    <s v="கூலி தொழில்/ Daily Wage"/>
    <s v="10,000 - 25,000"/>
    <x v="0"/>
    <x v="0"/>
    <x v="0"/>
    <x v="0"/>
    <s v="திமுக / DMK"/>
    <x v="0"/>
    <x v="0"/>
    <x v="0"/>
    <x v="0"/>
    <x v="0"/>
    <x v="1"/>
    <x v="1"/>
    <x v="0"/>
    <x v="2"/>
    <s v="SC"/>
    <x v="3"/>
    <n v="0"/>
    <s v="Correctly Done"/>
    <m/>
    <m/>
    <m/>
    <x v="1"/>
    <x v="1"/>
    <x v="3"/>
    <n v="0.95700934579439256"/>
    <n v="1.0951871657754011"/>
    <n v="1.0835978835978837"/>
    <n v="0.73680082449963535"/>
    <n v="1.28"/>
    <n v="0.79839581406098059"/>
    <n v="0.94310505535953326"/>
    <n v="78.718003899999999"/>
  </r>
  <r>
    <s v="Dummy"/>
    <s v="2025-08-04 15:24:21.122990"/>
    <x v="2"/>
    <s v="(10.4136347, 78.7180039)"/>
    <s v="CP79+F6X,,Mangudi,622101,Tamil Nadu,India."/>
    <s v="https://firebasestorage.googleapis.com/v0/b/mindbrink-survey-production.appspot.com/o/audioFiles%2FAtznECuQc6klLPsRR6u2%2F2ukCmICpvKWhqTT6dgmjG6nFGjc2%2F2025-08-04%2015%3A24%3A17.706617.m4a?alt=media&amp;token=629a54c4-4278-4c9a-8a55-b87402df51ed"/>
    <n v="214"/>
    <s v="false"/>
    <x v="2"/>
    <s v="+919698565662"/>
    <x v="0"/>
    <s v="ILLUPUR"/>
    <x v="8"/>
    <s v="Ramya"/>
    <x v="1"/>
    <n v="9843340258"/>
    <x v="1"/>
    <s v="இல்லத்தரசி/ Housewife"/>
    <s v="10,000க்கும் குறைவானது/Less than 10,000"/>
    <x v="2"/>
    <x v="1"/>
    <x v="0"/>
    <x v="2"/>
    <s v="திமுக / DMK"/>
    <x v="3"/>
    <x v="0"/>
    <x v="0"/>
    <x v="0"/>
    <x v="1"/>
    <x v="0"/>
    <x v="0"/>
    <x v="0"/>
    <x v="7"/>
    <s v="SC"/>
    <x v="5"/>
    <n v="0"/>
    <s v="Correctly Done"/>
    <m/>
    <m/>
    <m/>
    <x v="1"/>
    <x v="0"/>
    <x v="5"/>
    <n v="1.047034764826176"/>
    <n v="0.97523809523809524"/>
    <n v="0.89824561403508774"/>
    <n v="0.73680082449963535"/>
    <n v="0.99902439024390244"/>
    <n v="0.66182810902423383"/>
    <n v="0.73608199442695277"/>
    <n v="78.718003899999999"/>
  </r>
  <r>
    <s v="Dummy"/>
    <s v="2025-08-04 15:28:03.932572"/>
    <x v="2"/>
    <s v="(10.4136347, 78.7180039)"/>
    <s v="CP79+F6X,,Mangudi,622101,Tamil Nadu,India."/>
    <s v="https://firebasestorage.googleapis.com/v0/b/mindbrink-survey-production.appspot.com/o/audioFiles%2FAtznECuQc6klLPsRR6u2%2F2ukCmICpvKWhqTT6dgmjG6nFGjc2%2F2025-08-04%2015%3A28%3A00.588364.m4a?alt=media&amp;token=614771e6-cf9a-4c89-a561-be6954cae705"/>
    <n v="122"/>
    <s v="false"/>
    <x v="2"/>
    <s v="+919698565662"/>
    <x v="0"/>
    <s v="ILLUPUR"/>
    <x v="8"/>
    <s v="Idauthulla"/>
    <x v="0"/>
    <n v="9443330584"/>
    <x v="2"/>
    <s v="சொந்த தொழில் / சுயதொழில் செய்பவர்/ Self Employed/Business"/>
    <s v="10,000 - 25,000"/>
    <x v="0"/>
    <x v="0"/>
    <x v="0"/>
    <x v="0"/>
    <s v="அதிமுக / AIADMK"/>
    <x v="0"/>
    <x v="2"/>
    <x v="0"/>
    <x v="0"/>
    <x v="0"/>
    <x v="1"/>
    <x v="1"/>
    <x v="0"/>
    <x v="1"/>
    <s v="Muslim"/>
    <x v="8"/>
    <s v="first 5q"/>
    <s v="Not Asking All The Questions"/>
    <m/>
    <m/>
    <m/>
    <x v="1"/>
    <x v="1"/>
    <x v="7"/>
    <n v="0.95700934579439256"/>
    <n v="0.8797250859106529"/>
    <n v="0.79503105590062106"/>
    <n v="0.73680082449963535"/>
    <n v="1.024"/>
    <n v="0.58577953749039324"/>
    <n v="0.75448404428762661"/>
    <n v="78.718003899999999"/>
  </r>
  <r>
    <s v="Dummy"/>
    <s v="2025-08-04 15:38:49.207573"/>
    <x v="2"/>
    <s v="(10.6047977, 78.5478357)"/>
    <s v="JG3W+XXH,,Viralimalai,621316,Tamil Nadu,India."/>
    <s v="https://firebasestorage.googleapis.com/v0/b/mindbrink-survey-production.appspot.com/o/audioFiles%2FAtznECuQc6klLPsRR6u2%2Fi7rHaGVsQtUuH9WIbNPBcYow6HH3%2F2025-08-04%2015%3A38%3A39.917984.m4a?alt=media&amp;token=20d5edeb-484d-4cc8-992c-cb0112d09750"/>
    <n v="342"/>
    <s v="false"/>
    <x v="5"/>
    <s v="+917395821468"/>
    <x v="0"/>
    <s v="VIRALIMALAI"/>
    <x v="4"/>
    <s v="Anu"/>
    <x v="1"/>
    <n v="8098144569"/>
    <x v="1"/>
    <s v="இல்லத்தரசி/ Housewife"/>
    <s v="10,000க்கும் குறைவானது/Less than 10,000"/>
    <x v="0"/>
    <x v="0"/>
    <x v="0"/>
    <x v="0"/>
    <s v="அதிமுக / AIADMK"/>
    <x v="0"/>
    <x v="1"/>
    <x v="1"/>
    <x v="3"/>
    <x v="2"/>
    <x v="2"/>
    <x v="1"/>
    <x v="7"/>
    <x v="0"/>
    <s v="BC"/>
    <x v="14"/>
    <n v="0"/>
    <s v="Audio Not Playing"/>
    <m/>
    <m/>
    <m/>
    <x v="1"/>
    <x v="0"/>
    <x v="8"/>
    <n v="1.047034764826176"/>
    <n v="0.97523809523809524"/>
    <n v="0.89824561403508774"/>
    <n v="0.73680082449963535"/>
    <n v="1.0666666666666667"/>
    <n v="0.66182810902423383"/>
    <n v="0.78592087946627776"/>
    <n v="78.547835699999993"/>
  </r>
  <r>
    <s v="Dummy"/>
    <s v="2025-08-04 15:40:38.252338"/>
    <x v="2"/>
    <s v="(10.413955, 78.7175017)"/>
    <s v="CP78+JVR,,Mangudi,622101,Tamil Nadu,India."/>
    <s v="https://firebasestorage.googleapis.com/v0/b/mindbrink-survey-production.appspot.com/o/audioFiles%2FAtznECuQc6klLPsRR6u2%2FfYiv0HvGk4VbFlXYwsKbSZ6fwXI2%2F2025-08-04%2015%3A40%3A30.273716.m4a?alt=media&amp;token=196648f8-a7e7-4b80-9549-2cb7f346d181"/>
    <n v="253"/>
    <s v="false"/>
    <x v="3"/>
    <s v="+919443892814"/>
    <x v="0"/>
    <s v="ILLUPUR"/>
    <x v="8"/>
    <s v="arabu nisha"/>
    <x v="1"/>
    <n v="9361463216"/>
    <x v="1"/>
    <s v="இல்லத்தரசி/ Housewife"/>
    <s v="10,000க்கும் குறைவானது/Less than 10,000"/>
    <x v="0"/>
    <x v="1"/>
    <x v="0"/>
    <x v="0"/>
    <s v="அதிமுக / AIADMK"/>
    <x v="0"/>
    <x v="1"/>
    <x v="0"/>
    <x v="0"/>
    <x v="0"/>
    <x v="1"/>
    <x v="1"/>
    <x v="0"/>
    <x v="0"/>
    <s v="Muslim"/>
    <x v="8"/>
    <n v="0"/>
    <s v="Correctly Done"/>
    <m/>
    <m/>
    <m/>
    <x v="1"/>
    <x v="0"/>
    <x v="7"/>
    <n v="1.047034764826176"/>
    <n v="0.97523809523809524"/>
    <n v="0.89824561403508774"/>
    <n v="0.73680082449963535"/>
    <n v="1.024"/>
    <n v="0.66182810902423383"/>
    <n v="0.75448404428762661"/>
    <n v="78.7175017"/>
  </r>
  <r>
    <s v="Dummy"/>
    <s v="2025-08-04 15:43:54.409307"/>
    <x v="2"/>
    <s v="(10.4132499, 78.7164039)"/>
    <s v="CP78+F5M,,Mangudi,622101,Tamil Nadu,India."/>
    <s v="https://firebasestorage.googleapis.com/v0/b/mindbrink-survey-production.appspot.com/o/audioFiles%2FAtznECuQc6klLPsRR6u2%2F2ukCmICpvKWhqTT6dgmjG6nFGjc2%2F2025-08-04%2015%3A43%3A50.364005.m4a?alt=media&amp;token=8c892935-3feb-4ad3-8ca4-7f3315ab3017"/>
    <n v="250"/>
    <s v="false"/>
    <x v="2"/>
    <s v="+919698565662"/>
    <x v="0"/>
    <s v="ILLUPUR"/>
    <x v="8"/>
    <s v="Rohana begam"/>
    <x v="1"/>
    <n v="7094416380"/>
    <x v="0"/>
    <s v="இல்லத்தரசி/ Housewife"/>
    <s v="10,000 - 25,000"/>
    <x v="2"/>
    <x v="0"/>
    <x v="0"/>
    <x v="0"/>
    <s v="அதிமுக / AIADMK"/>
    <x v="0"/>
    <x v="2"/>
    <x v="0"/>
    <x v="0"/>
    <x v="1"/>
    <x v="0"/>
    <x v="0"/>
    <x v="0"/>
    <x v="4"/>
    <s v="Muslim"/>
    <x v="8"/>
    <s v="first 5 question are missing "/>
    <s v="Not Asking All The Questions"/>
    <m/>
    <m/>
    <m/>
    <x v="1"/>
    <x v="0"/>
    <x v="7"/>
    <n v="1.047034764826176"/>
    <n v="1.0951871657754011"/>
    <n v="1.107027027027027"/>
    <n v="0.73680082449963535"/>
    <n v="1.024"/>
    <n v="0.81565842625689366"/>
    <n v="0.75448404428762661"/>
    <n v="78.716403900000003"/>
  </r>
  <r>
    <s v="Dummy"/>
    <s v="2025-08-04 15:52:17.807730"/>
    <x v="2"/>
    <s v="(10.6052008, 78.5477053)"/>
    <s v="1,,Viralimalai,621316,Tamil Nadu,India."/>
    <s v="https://firebasestorage.googleapis.com/v0/b/mindbrink-survey-production.appspot.com/o/audioFiles%2FAtznECuQc6klLPsRR6u2%2Fi7rHaGVsQtUuH9WIbNPBcYow6HH3%2F2025-08-04%2015%3A52%3A10.292818.m4a?alt=media&amp;token=8ed4a9ef-92d6-47a8-b6c8-8781073dcf3f"/>
    <n v="343"/>
    <s v="false"/>
    <x v="5"/>
    <s v="+917395821468"/>
    <x v="0"/>
    <s v="VIRALIMALAI"/>
    <x v="4"/>
    <s v="Thasbeeha"/>
    <x v="1"/>
    <n v="9741985067"/>
    <x v="1"/>
    <s v="இல்லத்தரசி/ Housewife"/>
    <s v="10,000க்கும் குறைவானது/Less than 10,000"/>
    <x v="0"/>
    <x v="2"/>
    <x v="0"/>
    <x v="0"/>
    <s v="பிற கட்சிகள் / Others"/>
    <x v="0"/>
    <x v="0"/>
    <x v="0"/>
    <x v="0"/>
    <x v="1"/>
    <x v="1"/>
    <x v="0"/>
    <x v="0"/>
    <x v="2"/>
    <s v="Muslim"/>
    <x v="8"/>
    <n v="0"/>
    <s v="Audio Not Playing"/>
    <m/>
    <m/>
    <m/>
    <x v="1"/>
    <x v="0"/>
    <x v="7"/>
    <n v="1.047034764826176"/>
    <n v="0.97523809523809524"/>
    <n v="0.89824561403508774"/>
    <n v="0.73680082449963535"/>
    <n v="1.024"/>
    <n v="0.66182810902423383"/>
    <n v="0.75448404428762661"/>
    <n v="78.547705300000004"/>
  </r>
  <r>
    <s v="Dummy"/>
    <s v="2025-08-04 15:57:29.158311"/>
    <x v="2"/>
    <s v="(10.605756, 78.5476526)"/>
    <s v="JG4X+742,,Viralimalai,621316,Tamil Nadu,India."/>
    <s v="https://firebasestorage.googleapis.com/v0/b/mindbrink-survey-production.appspot.com/o/audioFiles%2FAtznECuQc6klLPsRR6u2%2Fi7rHaGVsQtUuH9WIbNPBcYow6HH3%2F2025-08-04%2015%3A57%3A24.844682.m4a?alt=media&amp;token=9480bef5-1606-463d-b917-85c250de8eff"/>
    <n v="229"/>
    <s v="false"/>
    <x v="5"/>
    <s v="+917395821468"/>
    <x v="0"/>
    <s v="VIRALIMALAI"/>
    <x v="4"/>
    <s v="isweriya"/>
    <x v="1"/>
    <n v="9791691838"/>
    <x v="1"/>
    <s v="இல்லத்தரசி/ Housewife"/>
    <s v="10,000 - 25,000"/>
    <x v="2"/>
    <x v="1"/>
    <x v="0"/>
    <x v="5"/>
    <s v="திமுக / DMK"/>
    <x v="0"/>
    <x v="0"/>
    <x v="1"/>
    <x v="1"/>
    <x v="0"/>
    <x v="2"/>
    <x v="3"/>
    <x v="0"/>
    <x v="4"/>
    <s v="BC"/>
    <x v="14"/>
    <n v="0"/>
    <s v="Correctly Done"/>
    <m/>
    <m/>
    <m/>
    <x v="1"/>
    <x v="0"/>
    <x v="8"/>
    <n v="1.047034764826176"/>
    <n v="0.97523809523809524"/>
    <n v="0.89824561403508774"/>
    <n v="0.73680082449963535"/>
    <n v="1.0666666666666667"/>
    <n v="0.66182810902423383"/>
    <n v="0.78592087946627776"/>
    <n v="78.547652600000006"/>
  </r>
  <r>
    <s v="Dummy"/>
    <s v="2025-08-04 16:28:10.510873"/>
    <x v="2"/>
    <s v="(10.6073988, 78.5485169)"/>
    <s v="No 6,,Viralimalai,621316,Tamil Nadu,India."/>
    <s v="https://firebasestorage.googleapis.com/v0/b/mindbrink-survey-production.appspot.com/o/audioFiles%2FAtznECuQc6klLPsRR6u2%2Fi7rHaGVsQtUuH9WIbNPBcYow6HH3%2F2025-08-04%2016%3A28%3A03.346455.m4a?alt=media&amp;token=0ca41335-3eec-4f6e-843a-656d6a6ee576"/>
    <n v="233"/>
    <s v="false"/>
    <x v="5"/>
    <s v="+917395821468"/>
    <x v="0"/>
    <s v="VIRALIMALAI"/>
    <x v="4"/>
    <s v="Asika"/>
    <x v="0"/>
    <n v="9789104429"/>
    <x v="0"/>
    <s v="கூலி தொழில்/ Daily Wage"/>
    <s v="10,000க்கும் குறைவானது/Less than 10,000"/>
    <x v="0"/>
    <x v="0"/>
    <x v="0"/>
    <x v="0"/>
    <s v="திமுக / DMK"/>
    <x v="0"/>
    <x v="0"/>
    <x v="0"/>
    <x v="0"/>
    <x v="0"/>
    <x v="1"/>
    <x v="3"/>
    <x v="0"/>
    <x v="0"/>
    <s v="Muslim"/>
    <x v="8"/>
    <n v="0"/>
    <s v="Correctly Done"/>
    <m/>
    <m/>
    <m/>
    <x v="1"/>
    <x v="0"/>
    <x v="7"/>
    <n v="0.95700934579439256"/>
    <n v="1.0951871657754011"/>
    <n v="1.0835978835978837"/>
    <n v="0.73680082449963535"/>
    <n v="1.024"/>
    <n v="0.79839581406098059"/>
    <n v="0.75448404428762661"/>
    <n v="78.548516899999996"/>
  </r>
  <r>
    <s v="Dummy"/>
    <s v="2025-08-04 16:29:50.398712"/>
    <x v="2"/>
    <s v="(10.6084033, 78.5488922)"/>
    <s v="JG5X+9GC,,Viralimalai,621316,Tamil Nadu,India."/>
    <s v="https://firebasestorage.googleapis.com/v0/b/mindbrink-survey-production.appspot.com/o/audioFiles%2FAtznECuQc6klLPsRR6u2%2Fio3eMuqyU5eWdOSV7NnjRG3eOnc2%2F2025-08-04%2016%3A29%3A41.075925.m4a?alt=media&amp;token=e258ad39-194b-43f7-bf6e-ff3305ac5c7b"/>
    <n v="341"/>
    <s v="false"/>
    <x v="4"/>
    <s v="+919790903597"/>
    <x v="0"/>
    <s v="VIRALIMALAI"/>
    <x v="4"/>
    <s v="dhilsath"/>
    <x v="1"/>
    <n v="9677936109"/>
    <x v="1"/>
    <s v="இல்லத்தரசி/ Housewife"/>
    <s v="10,000 - 25,000"/>
    <x v="0"/>
    <x v="1"/>
    <x v="1"/>
    <x v="2"/>
    <s v="தமிழக வெற்றி கழகம் / TVK"/>
    <x v="3"/>
    <x v="0"/>
    <x v="0"/>
    <x v="0"/>
    <x v="2"/>
    <x v="2"/>
    <x v="0"/>
    <x v="0"/>
    <x v="0"/>
    <s v="Muslim"/>
    <x v="8"/>
    <n v="0"/>
    <s v="Audio Not Playing"/>
    <m/>
    <m/>
    <m/>
    <x v="1"/>
    <x v="0"/>
    <x v="7"/>
    <n v="1.047034764826176"/>
    <n v="0.97523809523809524"/>
    <n v="0.89824561403508774"/>
    <n v="1.3119425242027003"/>
    <n v="1.024"/>
    <n v="1.1784466182311975"/>
    <n v="1.3434291447835651"/>
    <n v="78.548892199999997"/>
  </r>
  <r>
    <s v="Dummy"/>
    <s v="2025-08-05 12:14:05.497449"/>
    <x v="3"/>
    <s v="(10.7262284, 78.6340222)"/>
    <s v="PJGM+H93,,Mattapparai Patti,620012,Tamil Nadu,India."/>
    <s v="https://firebasestorage.googleapis.com/v0/b/mindbrink-survey-production.appspot.com/o/audioFiles%2FAtznECuQc6klLPsRR6u2%2Fi7rHaGVsQtUuH9WIbNPBcYow6HH3%2F2025-08-05%2012%3A14%3A00.783170.m4a?alt=media&amp;token=60b8eefe-ea8d-4255-8dd4-ce4a0ef3e3d9"/>
    <n v="326"/>
    <s v="false"/>
    <x v="5"/>
    <s v="+917395821468"/>
    <x v="0"/>
    <s v="VIRALIMALAI"/>
    <x v="4"/>
    <s v="manivel"/>
    <x v="0"/>
    <n v="7094676535"/>
    <x v="0"/>
    <s v="கூலி தொழில்/ Daily Wage"/>
    <s v="10,000 - 25,000"/>
    <x v="0"/>
    <x v="0"/>
    <x v="0"/>
    <x v="0"/>
    <s v="திமுக / DMK"/>
    <x v="0"/>
    <x v="0"/>
    <x v="0"/>
    <x v="0"/>
    <x v="1"/>
    <x v="0"/>
    <x v="0"/>
    <x v="7"/>
    <x v="1"/>
    <s v="SC"/>
    <x v="3"/>
    <s v="he said hindu pallar but they entered pallar sc"/>
    <s v="Correctly Done"/>
    <m/>
    <m/>
    <m/>
    <x v="1"/>
    <x v="0"/>
    <x v="3"/>
    <n v="0.95700934579439256"/>
    <n v="1.0951871657754011"/>
    <n v="1.0835978835978837"/>
    <n v="0.73680082449963535"/>
    <n v="1.28"/>
    <n v="0.79839581406098059"/>
    <n v="0.94310505535953326"/>
    <n v="78.634022200000004"/>
  </r>
  <r>
    <s v="Dummy"/>
    <s v="2025-08-05 13:43:32.878145"/>
    <x v="3"/>
    <s v="(10.6025831, 78.543466)"/>
    <s v="JG3V+5F7,,Viralimalai,621316,Tamil Nadu,India."/>
    <s v="https://firebasestorage.googleapis.com/v0/b/mindbrink-survey-production.appspot.com/o/audioFiles%2FAtznECuQc6klLPsRR6u2%2Fio3eMuqyU5eWdOSV7NnjRG3eOnc2%2F2025-08-05%2013%3A43%3A19.842301.m4a?alt=media&amp;token=f8f39024-5e38-477f-bb64-d0c2deb074c1"/>
    <n v="284"/>
    <s v="false"/>
    <x v="4"/>
    <s v="+919790903597"/>
    <x v="0"/>
    <s v="VIRALIMALAI"/>
    <x v="4"/>
    <s v="krishnaveni"/>
    <x v="0"/>
    <n v="9789376775"/>
    <x v="0"/>
    <s v="மற்றவை/ Others"/>
    <s v="10,000 - 25,000"/>
    <x v="2"/>
    <x v="1"/>
    <x v="4"/>
    <x v="0"/>
    <s v="அதிமுக / AIADMK"/>
    <x v="3"/>
    <x v="3"/>
    <x v="1"/>
    <x v="1"/>
    <x v="0"/>
    <x v="0"/>
    <x v="1"/>
    <x v="0"/>
    <x v="0"/>
    <s v="BC"/>
    <x v="14"/>
    <n v="0"/>
    <s v="Correctly Done"/>
    <m/>
    <m/>
    <m/>
    <x v="1"/>
    <x v="0"/>
    <x v="8"/>
    <n v="0.95700934579439256"/>
    <n v="1.0951871657754011"/>
    <n v="1.0835978835978837"/>
    <n v="1.4247885123333461"/>
    <n v="1.0666666666666667"/>
    <n v="1.5438978165389909"/>
    <n v="1.5197744131555693"/>
    <n v="78.543465999999995"/>
  </r>
  <r>
    <s v="Dummy"/>
    <s v="2025-08-05 13:51:18.099832"/>
    <x v="3"/>
    <s v="(10.6023452, 78.5428376)"/>
    <s v="JG2V+Q6V,,Viralimalai,621316,Tamil Nadu,India."/>
    <s v="https://firebasestorage.googleapis.com/v0/b/mindbrink-survey-production.appspot.com/o/audioFiles%2FAtznECuQc6klLPsRR6u2%2Fio3eMuqyU5eWdOSV7NnjRG3eOnc2%2F2025-08-05%2013%3A50%3A55.486103.m4a?alt=media&amp;token=a8300ea1-1353-46f7-b8ad-6b77dd028383"/>
    <n v="326"/>
    <s v="false"/>
    <x v="4"/>
    <s v="+919790903597"/>
    <x v="0"/>
    <s v="VIRALIMALAI"/>
    <x v="4"/>
    <s v="thanalaesmi"/>
    <x v="0"/>
    <n v="8220191951"/>
    <x v="0"/>
    <s v="மற்றவை/ Others"/>
    <s v="10,000 - 25,000"/>
    <x v="2"/>
    <x v="1"/>
    <x v="1"/>
    <x v="2"/>
    <s v="அதிமுக / AIADMK"/>
    <x v="3"/>
    <x v="1"/>
    <x v="0"/>
    <x v="0"/>
    <x v="0"/>
    <x v="2"/>
    <x v="0"/>
    <x v="2"/>
    <x v="7"/>
    <s v="BC"/>
    <x v="7"/>
    <s v="correct name is thanalakshmi. she said muthuraja but they didn't entered."/>
    <s v="Correctly Done"/>
    <m/>
    <m/>
    <m/>
    <x v="1"/>
    <x v="0"/>
    <x v="6"/>
    <n v="0.95700934579439256"/>
    <n v="1.0951871657754011"/>
    <n v="1.0835978835978837"/>
    <n v="1.3119425242027003"/>
    <n v="1.2358620689655173"/>
    <n v="1.4216181426281114"/>
    <n v="1.6213800023249925"/>
    <n v="78.542837599999999"/>
  </r>
  <r>
    <s v="Dummy"/>
    <s v="2025-08-05 13:55:43.730785"/>
    <x v="3"/>
    <s v="(10.6023104, 78.5425152)"/>
    <s v="JG2V+Q6V,,Viralimalai,621316,Tamil Nadu,India."/>
    <s v="https://firebasestorage.googleapis.com/v0/b/mindbrink-survey-production.appspot.com/o/audioFiles%2FAtznECuQc6klLPsRR6u2%2Fi7rHaGVsQtUuH9WIbNPBcYow6HH3%2F2025-08-05%2013%3A55%3A38.875795.m4a?alt=media&amp;token=d30863ee-b5a4-458f-ba6f-c8fc85b4fb03"/>
    <n v="414"/>
    <s v="false"/>
    <x v="5"/>
    <s v="+917395821468"/>
    <x v="0"/>
    <s v="VIRALIMALAI"/>
    <x v="4"/>
    <s v="Annanthi"/>
    <x v="1"/>
    <n v="7010198232"/>
    <x v="1"/>
    <s v="இல்லத்தரசி/ Housewife"/>
    <s v="10,000 - 25,000"/>
    <x v="0"/>
    <x v="2"/>
    <x v="1"/>
    <x v="2"/>
    <s v="பிற கட்சிகள் / Others"/>
    <x v="3"/>
    <x v="0"/>
    <x v="1"/>
    <x v="2"/>
    <x v="1"/>
    <x v="0"/>
    <x v="0"/>
    <x v="0"/>
    <x v="0"/>
    <s v="OBC"/>
    <x v="0"/>
    <n v="0"/>
    <s v="Correctly Done"/>
    <m/>
    <m/>
    <m/>
    <x v="1"/>
    <x v="0"/>
    <x v="0"/>
    <n v="1.047034764826176"/>
    <n v="0.97523809523809524"/>
    <n v="0.89824561403508774"/>
    <n v="1.3119425242027003"/>
    <n v="1.0593103448275862"/>
    <n v="1.1784466182311975"/>
    <n v="1.3897542877071363"/>
    <n v="78.542515199999997"/>
  </r>
  <r>
    <s v="Dummy"/>
    <s v="2025-08-05 14:07:46.535628"/>
    <x v="3"/>
    <s v="(10.6029351, 78.5423197)"/>
    <s v="JG3R+5H3,,Viralimalai,621316,Tamil Nadu,India."/>
    <s v="https://firebasestorage.googleapis.com/v0/b/mindbrink-survey-production.appspot.com/o/audioFiles%2FAtznECuQc6klLPsRR6u2%2Fi7rHaGVsQtUuH9WIbNPBcYow6HH3%2F2025-08-05%2014%3A07%3A40.135473.m4a?alt=media&amp;token=ba480e99-49df-4202-9e96-01047ac4fde2"/>
    <n v="411"/>
    <s v="false"/>
    <x v="5"/>
    <s v="+917395821468"/>
    <x v="0"/>
    <s v="VIRALIMALAI"/>
    <x v="4"/>
    <s v="mahalakshmi"/>
    <x v="0"/>
    <n v="8778253016"/>
    <x v="0"/>
    <s v="பணியாளர்/ Employee"/>
    <s v="10,000க்கும் குறைவானது/Less than 10,000"/>
    <x v="2"/>
    <x v="2"/>
    <x v="2"/>
    <x v="4"/>
    <s v="அதிமுக / AIADMK"/>
    <x v="2"/>
    <x v="3"/>
    <x v="1"/>
    <x v="1"/>
    <x v="1"/>
    <x v="0"/>
    <x v="0"/>
    <x v="1"/>
    <x v="7"/>
    <s v="OBC"/>
    <x v="7"/>
    <s v="caste name is dnc."/>
    <s v="Correctly Done"/>
    <m/>
    <m/>
    <m/>
    <x v="1"/>
    <x v="0"/>
    <x v="6"/>
    <n v="0.95700934579439256"/>
    <n v="1.0951871657754011"/>
    <n v="1.0835978835978837"/>
    <n v="1"/>
    <n v="1.2358620689655173"/>
    <n v="1.0835978835978837"/>
    <n v="1.2358620689655173"/>
    <n v="78.542319699999993"/>
  </r>
  <r>
    <s v="Dummy"/>
    <s v="2025-08-05 15:00:13.021411"/>
    <x v="3"/>
    <s v="(10.6030158, 78.543774)"/>
    <s v="JG3V+5F7,MGR nagar,Viralimalai,621316,Tamil Nadu,India."/>
    <s v="https://firebasestorage.googleapis.com/v0/b/mindbrink-survey-production.appspot.com/o/audioFiles%2FAtznECuQc6klLPsRR6u2%2Fi7rHaGVsQtUuH9WIbNPBcYow6HH3%2F2025-08-05%2014%3A59%3A52.937397.m4a?alt=media&amp;token=250a704f-d4e8-4841-b623-2c3d95216860"/>
    <n v="463"/>
    <s v="false"/>
    <x v="5"/>
    <s v="+917395821468"/>
    <x v="0"/>
    <s v="VIRALIMALAI"/>
    <x v="4"/>
    <s v="Subulaksmi"/>
    <x v="1"/>
    <n v="9943024278"/>
    <x v="3"/>
    <s v="இல்லத்தரசி/ Housewife"/>
    <s v="10,000க்கும் குறைவானது/Less than 10,000"/>
    <x v="0"/>
    <x v="0"/>
    <x v="0"/>
    <x v="0"/>
    <s v="அதிமுக / AIADMK"/>
    <x v="0"/>
    <x v="2"/>
    <x v="0"/>
    <x v="0"/>
    <x v="0"/>
    <x v="0"/>
    <x v="0"/>
    <x v="7"/>
    <x v="4"/>
    <s v="BC"/>
    <x v="14"/>
    <n v="0"/>
    <s v="Correctly Done"/>
    <m/>
    <m/>
    <m/>
    <x v="1"/>
    <x v="0"/>
    <x v="8"/>
    <n v="1.047034764826176"/>
    <n v="1.0308724832214764"/>
    <n v="1.28"/>
    <n v="0.73680082449963535"/>
    <n v="1.0666666666666667"/>
    <n v="0.94310505535953326"/>
    <n v="0.78592087946627776"/>
    <n v="78.543773999999999"/>
  </r>
  <r>
    <s v="Dummy"/>
    <s v="2025-08-05 15:17:40.072024"/>
    <x v="3"/>
    <s v="(10.6048216, 78.5447544)"/>
    <s v="JG3W+Q2P,,Viralimalai,621316,Tamil Nadu,India."/>
    <s v="https://firebasestorage.googleapis.com/v0/b/mindbrink-survey-production.appspot.com/o/audioFiles%2FAtznECuQc6klLPsRR6u2%2Fi7rHaGVsQtUuH9WIbNPBcYow6HH3%2F2025-08-05%2015%3A17%3A35.658735.m4a?alt=media&amp;token=7494b93c-d24d-4a3c-9df9-59cf87033608"/>
    <n v="403"/>
    <s v="false"/>
    <x v="5"/>
    <s v="+917395821468"/>
    <x v="0"/>
    <s v="VIRALIMALAI"/>
    <x v="4"/>
    <s v="lalitha"/>
    <x v="0"/>
    <n v="9940830553"/>
    <x v="0"/>
    <s v="பணியாளர்/ Employee"/>
    <s v="10,000க்கும் குறைவானது/Less than 10,000"/>
    <x v="2"/>
    <x v="1"/>
    <x v="1"/>
    <x v="2"/>
    <s v="அதிமுக / AIADMK"/>
    <x v="3"/>
    <x v="3"/>
    <x v="0"/>
    <x v="0"/>
    <x v="0"/>
    <x v="0"/>
    <x v="1"/>
    <x v="0"/>
    <x v="2"/>
    <s v="SC"/>
    <x v="3"/>
    <n v="0"/>
    <s v="Correctly Done"/>
    <m/>
    <m/>
    <m/>
    <x v="1"/>
    <x v="0"/>
    <x v="3"/>
    <n v="0.95700934579439256"/>
    <n v="1.0951871657754011"/>
    <n v="1.0835978835978837"/>
    <n v="1.3119425242027003"/>
    <n v="1.28"/>
    <n v="1.4216181426281114"/>
    <n v="1.6792864309794564"/>
    <n v="78.544754400000002"/>
  </r>
  <r>
    <s v="Dummy"/>
    <s v="2025-08-05 15:32:13.681343"/>
    <x v="3"/>
    <s v="(10.6046372, 78.5453962)"/>
    <s v="466/1,,Viralimalai,621316,Tamil Nadu,India."/>
    <s v="https://firebasestorage.googleapis.com/v0/b/mindbrink-survey-production.appspot.com/o/audioFiles%2FAtznECuQc6klLPsRR6u2%2Fio3eMuqyU5eWdOSV7NnjRG3eOnc2%2F2025-08-05%2015%3A32%3A01.346274.m4a?alt=media&amp;token=6e777976-0c9d-4c7d-b77a-49a48552ff90"/>
    <n v="317"/>
    <s v="false"/>
    <x v="4"/>
    <s v="+919790903597"/>
    <x v="0"/>
    <s v="VIRALIMALAI"/>
    <x v="4"/>
    <s v="meena"/>
    <x v="0"/>
    <n v="8870566179"/>
    <x v="0"/>
    <s v="மற்றவை/ Others"/>
    <s v="10,000 - 25,000"/>
    <x v="0"/>
    <x v="0"/>
    <x v="1"/>
    <x v="2"/>
    <s v="பிற கட்சிகள் / Others"/>
    <x v="3"/>
    <x v="0"/>
    <x v="1"/>
    <x v="2"/>
    <x v="2"/>
    <x v="0"/>
    <x v="0"/>
    <x v="2"/>
    <x v="0"/>
    <s v="BC"/>
    <x v="7"/>
    <n v="0"/>
    <s v="Correctly Done"/>
    <m/>
    <m/>
    <m/>
    <x v="1"/>
    <x v="0"/>
    <x v="6"/>
    <n v="0.95700934579439256"/>
    <n v="1.0951871657754011"/>
    <n v="1.0835978835978837"/>
    <n v="1.3119425242027003"/>
    <n v="1.2358620689655173"/>
    <n v="1.4216181426281114"/>
    <n v="1.6213800023249925"/>
    <n v="78.545396199999999"/>
  </r>
  <r>
    <s v="Dummy"/>
    <s v="2025-08-05 15:54:40.198111"/>
    <x v="3"/>
    <s v="(10.60486, 78.5442168)"/>
    <s v="JG3V+XJ8,,Viralimalai,621316,Tamil Nadu,India."/>
    <s v="https://firebasestorage.googleapis.com/v0/b/mindbrink-survey-production.appspot.com/o/audioFiles%2FAtznECuQc6klLPsRR6u2%2Fio3eMuqyU5eWdOSV7NnjRG3eOnc2%2F2025-08-05%2015%3A54%3A25.988096.m4a?alt=media&amp;token=2eca2863-07a3-4857-b71c-1b08e5b240e5"/>
    <n v="330"/>
    <s v="false"/>
    <x v="4"/>
    <s v="+919790903597"/>
    <x v="0"/>
    <s v="VIRALIMALAI"/>
    <x v="4"/>
    <s v="paramaeswari"/>
    <x v="1"/>
    <n v="8610038773"/>
    <x v="3"/>
    <s v="இல்லத்தரசி/ Housewife"/>
    <s v="10,000 - 25,000"/>
    <x v="2"/>
    <x v="1"/>
    <x v="1"/>
    <x v="2"/>
    <s v="அதிமுக / AIADMK"/>
    <x v="3"/>
    <x v="1"/>
    <x v="1"/>
    <x v="2"/>
    <x v="2"/>
    <x v="2"/>
    <x v="0"/>
    <x v="2"/>
    <x v="0"/>
    <s v="BC"/>
    <x v="7"/>
    <n v="0"/>
    <s v="Correctly Done"/>
    <m/>
    <m/>
    <m/>
    <x v="1"/>
    <x v="0"/>
    <x v="6"/>
    <n v="1.047034764826176"/>
    <n v="1.0308724832214764"/>
    <n v="1.28"/>
    <n v="1.3119425242027003"/>
    <n v="1.2358620689655173"/>
    <n v="1.6792864309794564"/>
    <n v="1.6213800023249925"/>
    <n v="78.544216800000001"/>
  </r>
  <r>
    <s v="Dummy"/>
    <s v="2025-08-05 15:54:46.689643"/>
    <x v="3"/>
    <s v="(10.6042188, 78.5467422)"/>
    <s v="1/60,,Meppudakkudi,621316,Tamil Nadu,India."/>
    <s v="https://firebasestorage.googleapis.com/v0/b/mindbrink-survey-production.appspot.com/o/audioFiles%2FAtznECuQc6klLPsRR6u2%2Fi7rHaGVsQtUuH9WIbNPBcYow6HH3%2F2025-08-05%2015%3A54%3A42.313762.m4a?alt=media&amp;token=4ab2d764-8716-44f3-92ed-3514922a8f81"/>
    <n v="363"/>
    <s v="false"/>
    <x v="5"/>
    <s v="+917395821468"/>
    <x v="0"/>
    <s v="VIRALIMALAI"/>
    <x v="4"/>
    <s v="Thenmozhi"/>
    <x v="0"/>
    <n v="8098674839"/>
    <x v="0"/>
    <s v="சொந்த தொழில் / சுயதொழில் செய்பவர்/ Self Employed/Business"/>
    <s v="10,000க்கும் குறைவானது/Less than 10,000"/>
    <x v="2"/>
    <x v="1"/>
    <x v="1"/>
    <x v="5"/>
    <s v="பிற கட்சிகள் / Others"/>
    <x v="3"/>
    <x v="0"/>
    <x v="0"/>
    <x v="0"/>
    <x v="1"/>
    <x v="2"/>
    <x v="0"/>
    <x v="0"/>
    <x v="4"/>
    <s v="BC"/>
    <x v="0"/>
    <n v="0"/>
    <s v="Correctly Done"/>
    <m/>
    <m/>
    <m/>
    <x v="1"/>
    <x v="0"/>
    <x v="0"/>
    <n v="0.95700934579439256"/>
    <n v="1.0951871657754011"/>
    <n v="1.0835978835978837"/>
    <n v="1.3119425242027003"/>
    <n v="1.0593103448275862"/>
    <n v="1.4216181426281114"/>
    <n v="1.3897542877071363"/>
    <n v="78.546742199999997"/>
  </r>
  <r>
    <s v="Dummy"/>
    <s v="2025-08-06 12:06:16.409748"/>
    <x v="4"/>
    <s v="(10.5991644, 78.5456715)"/>
    <s v="HGXW+R67,,Viralimalai,621316,Tamil Nadu,India."/>
    <s v="https://firebasestorage.googleapis.com/v0/b/mindbrink-survey-production.appspot.com/o/audioFiles%2FAtznECuQc6klLPsRR6u2%2Fio3eMuqyU5eWdOSV7NnjRG3eOnc2%2F2025-08-06%2012%3A06%3A05.898602.m4a?alt=media&amp;token=810c189e-59c9-4dc1-a739-0129754e86ae"/>
    <n v="281"/>
    <s v="false"/>
    <x v="4"/>
    <s v="+919790903597"/>
    <x v="0"/>
    <s v="VIRALIMALAI"/>
    <x v="4"/>
    <s v="vairamani"/>
    <x v="0"/>
    <n v="9789376790"/>
    <x v="0"/>
    <s v="மற்றவை/ Others"/>
    <s v="10,000 - 25,000"/>
    <x v="0"/>
    <x v="2"/>
    <x v="1"/>
    <x v="2"/>
    <s v="பிற கட்சிகள் / Others"/>
    <x v="3"/>
    <x v="0"/>
    <x v="1"/>
    <x v="2"/>
    <x v="0"/>
    <x v="0"/>
    <x v="0"/>
    <x v="7"/>
    <x v="5"/>
    <s v="BC"/>
    <x v="14"/>
    <n v="0"/>
    <s v="Correctly Done"/>
    <m/>
    <m/>
    <m/>
    <x v="1"/>
    <x v="0"/>
    <x v="8"/>
    <n v="0.95700934579439256"/>
    <n v="1.0951871657754011"/>
    <n v="1.0835978835978837"/>
    <n v="1.3119425242027003"/>
    <n v="1.0666666666666667"/>
    <n v="1.4216181426281114"/>
    <n v="1.399405359149547"/>
    <n v="78.545671499999997"/>
  </r>
  <r>
    <s v="Dummy"/>
    <s v="2025-08-06 12:08:51.928025"/>
    <x v="4"/>
    <s v="(10.5994685, 78.5454883)"/>
    <s v="HGXW+R67,,Viralimalai,621316,Tamil Nadu,India."/>
    <s v="https://firebasestorage.googleapis.com/v0/b/mindbrink-survey-production.appspot.com/o/audioFiles%2FAtznECuQc6klLPsRR6u2%2Fi7rHaGVsQtUuH9WIbNPBcYow6HH3%2F2025-08-06%2012%3A08%3A47.662075.m4a?alt=media&amp;token=32f23bd3-6a2d-452e-9d53-03aa1cdcace6"/>
    <n v="419"/>
    <s v="false"/>
    <x v="5"/>
    <s v="+917395821468"/>
    <x v="0"/>
    <s v="VIRALIMALAI"/>
    <x v="4"/>
    <s v="Bhuvaneshwar"/>
    <x v="1"/>
    <n v="9443951260"/>
    <x v="2"/>
    <s v="இல்லத்தரசி/ Housewife"/>
    <s v="10,000க்கும் குறைவானது/Less than 10,000"/>
    <x v="2"/>
    <x v="2"/>
    <x v="1"/>
    <x v="5"/>
    <s v="அதிமுக / AIADMK"/>
    <x v="2"/>
    <x v="3"/>
    <x v="0"/>
    <x v="0"/>
    <x v="0"/>
    <x v="1"/>
    <x v="0"/>
    <x v="5"/>
    <x v="2"/>
    <s v="BC"/>
    <x v="14"/>
    <n v="0"/>
    <s v="Correctly Done"/>
    <m/>
    <m/>
    <m/>
    <x v="1"/>
    <x v="0"/>
    <x v="8"/>
    <n v="1.047034764826176"/>
    <n v="0.8797250859106529"/>
    <n v="0.98461538461538467"/>
    <n v="1.3119425242027003"/>
    <n v="1.0666666666666667"/>
    <n v="1.2917587930611203"/>
    <n v="1.399405359149547"/>
    <n v="78.545488300000002"/>
  </r>
  <r>
    <s v="Dummy"/>
    <s v="2025-08-06 12:21:04.857635"/>
    <x v="4"/>
    <s v="(10.6043058, 78.5463261)"/>
    <s v="JG3W+JG5,,Viralimalai,621316,Tamil Nadu,India."/>
    <s v="https://firebasestorage.googleapis.com/v0/b/mindbrink-survey-production.appspot.com/o/audioFiles%2FAtznECuQc6klLPsRR6u2%2FnV4IA56gMWWp4NfG0H1PGfyqfM92%2F2025-08-06%2012%3A20%3A55.929079.m4a?alt=media&amp;token=5f205a61-6a1e-467c-95ca-9122d47a0249"/>
    <n v="292"/>
    <s v="false"/>
    <x v="0"/>
    <s v="+918940041476"/>
    <x v="0"/>
    <s v="VIRALIMALAI"/>
    <x v="4"/>
    <s v="sundar"/>
    <x v="0"/>
    <n v="8610556047"/>
    <x v="0"/>
    <s v="கூலி தொழில்/ Daily Wage"/>
    <s v="10,000 - 25,000"/>
    <x v="0"/>
    <x v="1"/>
    <x v="1"/>
    <x v="1"/>
    <s v="அதிமுக / AIADMK"/>
    <x v="2"/>
    <x v="1"/>
    <x v="1"/>
    <x v="1"/>
    <x v="2"/>
    <x v="0"/>
    <x v="0"/>
    <x v="2"/>
    <x v="1"/>
    <s v="OBC"/>
    <x v="0"/>
    <s v="he didnt ask the caste category"/>
    <s v="Correctly Done"/>
    <m/>
    <m/>
    <m/>
    <x v="1"/>
    <x v="0"/>
    <x v="0"/>
    <n v="0.95700934579439256"/>
    <n v="1.0951871657754011"/>
    <n v="1.0835978835978837"/>
    <n v="1.3119425242027003"/>
    <n v="1.0593103448275862"/>
    <n v="1.4216181426281114"/>
    <n v="1.3897542877071363"/>
    <n v="78.546326100000002"/>
  </r>
  <r>
    <s v="Dummy"/>
    <s v="2025-08-06 12:27:07.933378"/>
    <x v="4"/>
    <s v="(10.5988017, 78.5457317)"/>
    <s v="1037,,Viralimalai,621316,Tamil Nadu,India."/>
    <s v="https://firebasestorage.googleapis.com/v0/b/mindbrink-survey-production.appspot.com/o/audioFiles%2FAtznECuQc6klLPsRR6u2%2Fio3eMuqyU5eWdOSV7NnjRG3eOnc2%2F2025-08-06%2012%3A26%3A58.735746.m4a?alt=media&amp;token=46523d50-a216-4b02-b62c-a379effed44d"/>
    <n v="295"/>
    <s v="false"/>
    <x v="4"/>
    <s v="+919790903597"/>
    <x v="0"/>
    <s v="VIRALIMALAI"/>
    <x v="4"/>
    <s v="sarniya"/>
    <x v="1"/>
    <n v="9626166282"/>
    <x v="0"/>
    <s v="இல்லத்தரசி/ Housewife"/>
    <s v="10,000 - 25,000"/>
    <x v="0"/>
    <x v="0"/>
    <x v="0"/>
    <x v="0"/>
    <s v="திமுக / DMK"/>
    <x v="0"/>
    <x v="0"/>
    <x v="1"/>
    <x v="2"/>
    <x v="1"/>
    <x v="0"/>
    <x v="0"/>
    <x v="7"/>
    <x v="0"/>
    <s v="SC"/>
    <x v="5"/>
    <n v="0"/>
    <s v="Correctly Done"/>
    <m/>
    <m/>
    <m/>
    <x v="1"/>
    <x v="0"/>
    <x v="5"/>
    <n v="1.047034764826176"/>
    <n v="1.0951871657754011"/>
    <n v="1.107027027027027"/>
    <n v="0.73680082449963535"/>
    <n v="0.99902439024390244"/>
    <n v="0.81565842625689366"/>
    <n v="0.73608199442695277"/>
    <n v="78.545731700000005"/>
  </r>
  <r>
    <s v="Dummy"/>
    <s v="2025-08-06 12:31:44.497020"/>
    <x v="4"/>
    <s v="(10.5982703, 78.5449674)"/>
    <s v="Viralimalai Theppakulam Park,,Viralimalai,621316,Tamil Nadu,India."/>
    <s v="https://firebasestorage.googleapis.com/v0/b/mindbrink-survey-production.appspot.com/o/audioFiles%2FAtznECuQc6klLPsRR6u2%2Fi7rHaGVsQtUuH9WIbNPBcYow6HH3%2F2025-08-06%2012%3A31%3A39.858917.m4a?alt=media&amp;token=af7678e6-e447-4df1-9c9e-9c469d18dfe9"/>
    <n v="309"/>
    <s v="false"/>
    <x v="5"/>
    <s v="+917395821468"/>
    <x v="0"/>
    <s v="VIRALIMALAI"/>
    <x v="4"/>
    <s v="maruthamuthu"/>
    <x v="0"/>
    <n v="9626830666"/>
    <x v="2"/>
    <s v="கூலி தொழில்/ Daily Wage"/>
    <s v="10,000க்கும் குறைவானது/Less than 10,000"/>
    <x v="0"/>
    <x v="0"/>
    <x v="0"/>
    <x v="0"/>
    <s v="இந்திய தேசிய காங்கிரஸ் / INC"/>
    <x v="5"/>
    <x v="1"/>
    <x v="0"/>
    <x v="0"/>
    <x v="1"/>
    <x v="0"/>
    <x v="0"/>
    <x v="7"/>
    <x v="2"/>
    <s v="OBC"/>
    <x v="7"/>
    <s v="he said MBC but here mentioned as OBC"/>
    <s v="Correctly Done"/>
    <m/>
    <m/>
    <m/>
    <x v="1"/>
    <x v="0"/>
    <x v="6"/>
    <n v="0.95700934579439256"/>
    <n v="0.8797250859106529"/>
    <n v="0.79503105590062106"/>
    <n v="0.73680082449963535"/>
    <n v="1.2358620689655173"/>
    <n v="0.58577953749039324"/>
    <n v="0.91058419138161839"/>
    <n v="78.544967400000004"/>
  </r>
  <r>
    <s v="Dummy"/>
    <s v="2025-08-06 12:55:16.224906"/>
    <x v="4"/>
    <s v="(10.5996936, 78.5460323)"/>
    <s v="HGXW+R67,,Viralimalai,621316,Tamil Nadu,India."/>
    <s v="https://firebasestorage.googleapis.com/v0/b/mindbrink-survey-production.appspot.com/o/audioFiles%2FAtznECuQc6klLPsRR6u2%2Fi7rHaGVsQtUuH9WIbNPBcYow6HH3%2F2025-08-06%2012%3A55%3A09.557281.m4a?alt=media&amp;token=8114b7fe-6e4f-4cc3-b975-fc3d0a79df68"/>
    <n v="349"/>
    <s v="false"/>
    <x v="5"/>
    <s v="+917395821468"/>
    <x v="0"/>
    <s v="VIRALIMALAI"/>
    <x v="4"/>
    <s v="Subrmani"/>
    <x v="0"/>
    <n v="9965685797"/>
    <x v="0"/>
    <s v="கூலி தொழில்/ Daily Wage"/>
    <s v="10,000 - 25,000"/>
    <x v="2"/>
    <x v="1"/>
    <x v="1"/>
    <x v="1"/>
    <s v="அதிமுக / AIADMK"/>
    <x v="2"/>
    <x v="1"/>
    <x v="1"/>
    <x v="2"/>
    <x v="1"/>
    <x v="2"/>
    <x v="3"/>
    <x v="10"/>
    <x v="0"/>
    <s v="SC"/>
    <x v="3"/>
    <n v="0"/>
    <s v="Correctly Done"/>
    <m/>
    <m/>
    <m/>
    <x v="1"/>
    <x v="0"/>
    <x v="3"/>
    <n v="0.95700934579439256"/>
    <n v="1.0951871657754011"/>
    <n v="1.0835978835978837"/>
    <n v="1.3119425242027003"/>
    <n v="1.28"/>
    <n v="1.4216181426281114"/>
    <n v="1.6792864309794564"/>
    <n v="78.546032299999993"/>
  </r>
  <r>
    <s v="Dummy"/>
    <s v="2025-08-06 13:07:33.725774"/>
    <x v="4"/>
    <s v="(10.5989777, 78.5459401)"/>
    <s v="931/2,,Viralimalai,621316,Tamil Nadu,India."/>
    <s v="https://firebasestorage.googleapis.com/v0/b/mindbrink-survey-production.appspot.com/o/audioFiles%2FAtznECuQc6klLPsRR6u2%2Fio3eMuqyU5eWdOSV7NnjRG3eOnc2%2F2025-08-06%2013%3A07%3A24.701287.m4a?alt=media&amp;token=56cd8cba-d7a6-4f16-b660-43d88e16afdd"/>
    <n v="425"/>
    <s v="false"/>
    <x v="4"/>
    <s v="+919790903597"/>
    <x v="0"/>
    <s v="VIRALIMALAI"/>
    <x v="4"/>
    <s v="chithr"/>
    <x v="0"/>
    <n v="9092646582"/>
    <x v="0"/>
    <s v="கூலி தொழில்/ Daily Wage"/>
    <s v="10,000 - 25,000"/>
    <x v="2"/>
    <x v="2"/>
    <x v="1"/>
    <x v="1"/>
    <s v="பிற கட்சிகள் / Others"/>
    <x v="1"/>
    <x v="0"/>
    <x v="1"/>
    <x v="2"/>
    <x v="0"/>
    <x v="1"/>
    <x v="0"/>
    <x v="2"/>
    <x v="0"/>
    <s v="SC"/>
    <x v="3"/>
    <s v="her name is didnt audiable in the audio"/>
    <s v="Correctly Done"/>
    <m/>
    <m/>
    <m/>
    <x v="1"/>
    <x v="0"/>
    <x v="3"/>
    <n v="0.95700934579439256"/>
    <n v="1.0951871657754011"/>
    <n v="1.0835978835978837"/>
    <n v="1.3119425242027003"/>
    <n v="1.28"/>
    <n v="1.4216181426281114"/>
    <n v="1.6792864309794564"/>
    <n v="78.545940099999996"/>
  </r>
  <r>
    <s v="Dummy"/>
    <s v="2025-08-06 13:28:10.311240"/>
    <x v="4"/>
    <s v="(10.6000267, 78.5456773)"/>
    <s v="JG2W+559,,Viralimalai,621316,Tamil Nadu,India."/>
    <s v="https://firebasestorage.googleapis.com/v0/b/mindbrink-survey-production.appspot.com/o/audioFiles%2FAtznECuQc6klLPsRR6u2%2Fi7rHaGVsQtUuH9WIbNPBcYow6HH3%2F2025-08-06%2013%3A28%3A01.955470.m4a?alt=media&amp;token=bea359aa-32b5-4dd4-8c96-61087e6ab158"/>
    <n v="363"/>
    <s v="false"/>
    <x v="5"/>
    <s v="+917395821468"/>
    <x v="0"/>
    <s v="VIRALIMALAI"/>
    <x v="4"/>
    <s v="chellakili"/>
    <x v="0"/>
    <n v="9585765395"/>
    <x v="0"/>
    <s v="கூலி தொழில்/ Daily Wage"/>
    <s v="10,000க்கும் குறைவானது/Less than 10,000"/>
    <x v="0"/>
    <x v="1"/>
    <x v="0"/>
    <x v="0"/>
    <s v="திமுக / DMK"/>
    <x v="0"/>
    <x v="0"/>
    <x v="0"/>
    <x v="0"/>
    <x v="0"/>
    <x v="0"/>
    <x v="3"/>
    <x v="0"/>
    <x v="7"/>
    <s v="BC"/>
    <x v="14"/>
    <n v="0"/>
    <s v="Correctly Done"/>
    <m/>
    <m/>
    <m/>
    <x v="1"/>
    <x v="0"/>
    <x v="8"/>
    <n v="0.95700934579439256"/>
    <n v="1.0951871657754011"/>
    <n v="1.0835978835978837"/>
    <n v="0.73680082449963535"/>
    <n v="1.0666666666666667"/>
    <n v="0.79839581406098059"/>
    <n v="0.78592087946627776"/>
    <n v="78.545677299999994"/>
  </r>
  <r>
    <s v="Dummy"/>
    <s v="2025-08-06 13:29:50.599533"/>
    <x v="4"/>
    <s v="(10.6039801, 78.5463951)"/>
    <s v="1,,Tiruchirappalli,621316,Tamil Nadu,India."/>
    <s v="https://firebasestorage.googleapis.com/v0/b/mindbrink-survey-production.appspot.com/o/audioFiles%2FAtznECuQc6klLPsRR6u2%2FnV4IA56gMWWp4NfG0H1PGfyqfM92%2F2025-08-06%2013%3A29%3A36.691132.m4a?alt=media&amp;token=10b6ed47-941f-48ae-82ee-5ff07602465a"/>
    <n v="350"/>
    <s v="false"/>
    <x v="0"/>
    <s v="+918940041476"/>
    <x v="0"/>
    <s v="VIRALIMALAI"/>
    <x v="4"/>
    <s v="senthil"/>
    <x v="0"/>
    <n v="9791479477"/>
    <x v="2"/>
    <s v="கூலி தொழில்/ Daily Wage"/>
    <s v="25,000 - 50,000"/>
    <x v="2"/>
    <x v="0"/>
    <x v="0"/>
    <x v="0"/>
    <s v="அதிமுக / AIADMK"/>
    <x v="0"/>
    <x v="3"/>
    <x v="0"/>
    <x v="0"/>
    <x v="2"/>
    <x v="0"/>
    <x v="1"/>
    <x v="7"/>
    <x v="2"/>
    <s v="BC"/>
    <x v="14"/>
    <n v="0"/>
    <s v="Correctly Done"/>
    <m/>
    <m/>
    <m/>
    <x v="1"/>
    <x v="0"/>
    <x v="8"/>
    <n v="0.95700934579439256"/>
    <n v="0.8797250859106529"/>
    <n v="0.79503105590062106"/>
    <n v="0.73680082449963535"/>
    <n v="1.0666666666666667"/>
    <n v="0.58577953749039324"/>
    <n v="0.78592087946627776"/>
    <n v="78.546395099999998"/>
  </r>
  <r>
    <s v="Dummy"/>
    <s v="2025-08-06 13:35:33.448928"/>
    <x v="4"/>
    <s v="(10.5987433, 78.546875)"/>
    <s v="HGXW+GR,,Viralimalai,621316,Tamil Nadu,India."/>
    <s v="https://firebasestorage.googleapis.com/v0/b/mindbrink-survey-production.appspot.com/o/audioFiles%2FAtznECuQc6klLPsRR6u2%2Fio3eMuqyU5eWdOSV7NnjRG3eOnc2%2F2025-08-06%2013%3A35%3A18.825222.m4a?alt=media&amp;token=20ff1b6e-ff9b-4f67-8cf9-a6a391df0b9f"/>
    <n v="282"/>
    <s v="false"/>
    <x v="4"/>
    <s v="+919790903597"/>
    <x v="0"/>
    <s v="VIRALIMALAI"/>
    <x v="4"/>
    <s v="muthukaana"/>
    <x v="0"/>
    <n v="9965673048"/>
    <x v="0"/>
    <s v="சொந்த தொழில் / சுயதொழில் செய்பவர்/ Self Employed/Business"/>
    <s v="10,000 - 25,000"/>
    <x v="2"/>
    <x v="0"/>
    <x v="1"/>
    <x v="2"/>
    <s v="பிற கட்சிகள் / Others"/>
    <x v="3"/>
    <x v="0"/>
    <x v="0"/>
    <x v="0"/>
    <x v="2"/>
    <x v="2"/>
    <x v="0"/>
    <x v="0"/>
    <x v="6"/>
    <s v="BC"/>
    <x v="7"/>
    <s v="she said MUTTARAIYAR but didnt mentioned here"/>
    <s v="Correctly Done"/>
    <m/>
    <m/>
    <m/>
    <x v="1"/>
    <x v="0"/>
    <x v="6"/>
    <n v="0.95700934579439256"/>
    <n v="1.0951871657754011"/>
    <n v="1.0835978835978837"/>
    <n v="1.3119425242027003"/>
    <n v="1.2358620689655173"/>
    <n v="1.4216181426281114"/>
    <n v="1.6213800023249925"/>
    <n v="78.546875"/>
  </r>
  <r>
    <s v="Dummy"/>
    <s v="2025-08-06 13:36:38.408723"/>
    <x v="4"/>
    <s v="(10.5986802, 78.546688)"/>
    <s v="931/2,,Viralimalai,621316,Tamil Nadu,India."/>
    <s v="https://firebasestorage.googleapis.com/v0/b/mindbrink-survey-production.appspot.com/o/audioFiles%2FAtznECuQc6klLPsRR6u2%2Fi7rHaGVsQtUuH9WIbNPBcYow6HH3%2F2025-08-06%2013%3A36%3A31.892196.m4a?alt=media&amp;token=0a76d809-c5d0-4373-bfff-4897d60087ff"/>
    <n v="328"/>
    <s v="false"/>
    <x v="5"/>
    <s v="+917395821468"/>
    <x v="0"/>
    <s v="VIRALIMALAI"/>
    <x v="4"/>
    <s v="Gunaselan"/>
    <x v="0"/>
    <n v="9444371536"/>
    <x v="1"/>
    <s v="சொந்த தொழில் / சுயதொழில் செய்பவர்/ Self Employed/Business"/>
    <s v="10,000 - 25,000"/>
    <x v="2"/>
    <x v="1"/>
    <x v="4"/>
    <x v="2"/>
    <s v="தமிழக வெற்றி கழகம் / TVK"/>
    <x v="1"/>
    <x v="0"/>
    <x v="1"/>
    <x v="2"/>
    <x v="2"/>
    <x v="2"/>
    <x v="0"/>
    <x v="0"/>
    <x v="7"/>
    <s v="SC"/>
    <x v="5"/>
    <n v="0"/>
    <s v="Correctly Done"/>
    <m/>
    <m/>
    <m/>
    <x v="1"/>
    <x v="0"/>
    <x v="5"/>
    <n v="0.95700934579439256"/>
    <n v="0.97523809523809524"/>
    <n v="1.0666666666666667"/>
    <n v="1.4247885123333461"/>
    <n v="0.99902439024390244"/>
    <n v="1.5197744131555693"/>
    <n v="1.4233984747603381"/>
    <n v="78.546688000000003"/>
  </r>
  <r>
    <s v="Dummy"/>
    <s v="2025-08-06 13:44:37.927222"/>
    <x v="4"/>
    <s v="(10.5986424, 78.5456773)"/>
    <s v="HGXW+F4J,,Viralimalai,621316,Tamil Nadu,India."/>
    <s v="https://firebasestorage.googleapis.com/v0/b/mindbrink-survey-production.appspot.com/o/audioFiles%2FAtznECuQc6klLPsRR6u2%2Fi7rHaGVsQtUuH9WIbNPBcYow6HH3%2F2025-08-06%2013%3A44%3A33.154243.m4a?alt=media&amp;token=0e078990-7f34-4caa-bec2-2e4c8af664f2"/>
    <n v="311"/>
    <s v="false"/>
    <x v="5"/>
    <s v="+917395821468"/>
    <x v="0"/>
    <s v="VIRALIMALAI"/>
    <x v="4"/>
    <s v="Saravanan"/>
    <x v="0"/>
    <n v="9543435328"/>
    <x v="0"/>
    <s v="கூலி தொழில்/ Daily Wage"/>
    <s v="10,000க்கும் குறைவானது/Less than 10,000"/>
    <x v="0"/>
    <x v="0"/>
    <x v="0"/>
    <x v="0"/>
    <s v="திமுக / DMK"/>
    <x v="0"/>
    <x v="0"/>
    <x v="0"/>
    <x v="0"/>
    <x v="2"/>
    <x v="0"/>
    <x v="0"/>
    <x v="0"/>
    <x v="0"/>
    <s v="OBC"/>
    <x v="7"/>
    <n v="0"/>
    <s v="Correctly Done"/>
    <m/>
    <m/>
    <m/>
    <x v="1"/>
    <x v="0"/>
    <x v="6"/>
    <n v="0.95700934579439256"/>
    <n v="1.0951871657754011"/>
    <n v="1.0835978835978837"/>
    <n v="0.73680082449963535"/>
    <n v="1.2358620689655173"/>
    <n v="0.79839581406098059"/>
    <n v="0.91058419138161839"/>
    <n v="78.545677299999994"/>
  </r>
  <r>
    <s v="Dummy"/>
    <s v="2025-08-06 13:53:22.648973"/>
    <x v="4"/>
    <s v="(10.5984162, 78.5470904)"/>
    <s v="900,,Viralimalai,621316,Tamil Nadu,India."/>
    <s v="https://firebasestorage.googleapis.com/v0/b/mindbrink-survey-production.appspot.com/o/audioFiles%2FAtznECuQc6klLPsRR6u2%2Fio3eMuqyU5eWdOSV7NnjRG3eOnc2%2F2025-08-06%2013%3A53%3A09.295639.m4a?alt=media&amp;token=573b4b0c-0ed2-4b2b-ab54-0308f82ebbe6"/>
    <n v="393"/>
    <s v="false"/>
    <x v="4"/>
    <s v="+919790903597"/>
    <x v="0"/>
    <s v="VIRALIMALAI"/>
    <x v="4"/>
    <s v="manomani"/>
    <x v="1"/>
    <n v="9095707128"/>
    <x v="3"/>
    <s v="பணியாளர்/ Employee"/>
    <s v="10,000 - 25,000"/>
    <x v="1"/>
    <x v="1"/>
    <x v="1"/>
    <x v="2"/>
    <s v="பிற கட்சிகள் / Others"/>
    <x v="3"/>
    <x v="0"/>
    <x v="1"/>
    <x v="2"/>
    <x v="0"/>
    <x v="1"/>
    <x v="0"/>
    <x v="0"/>
    <x v="6"/>
    <s v="BC"/>
    <x v="14"/>
    <n v="0"/>
    <s v="Correctly Done"/>
    <m/>
    <m/>
    <m/>
    <x v="1"/>
    <x v="0"/>
    <x v="8"/>
    <n v="1.047034764826176"/>
    <n v="1.0308724832214764"/>
    <n v="1.28"/>
    <n v="1.3119425242027003"/>
    <n v="1.0666666666666667"/>
    <n v="1.6792864309794564"/>
    <n v="1.399405359149547"/>
    <n v="78.547090400000002"/>
  </r>
  <r>
    <s v="Dummy"/>
    <s v="2025-08-06 13:54:06.974785"/>
    <x v="4"/>
    <s v="(10.5983509, 78.5472939)"/>
    <s v="900,,Viralimalai,621316,Tamil Nadu,India."/>
    <s v="https://firebasestorage.googleapis.com/v0/b/mindbrink-survey-production.appspot.com/o/audioFiles%2FAtznECuQc6klLPsRR6u2%2Fi7rHaGVsQtUuH9WIbNPBcYow6HH3%2F2025-08-06%2013%3A54%3A01.512049.m4a?alt=media&amp;token=359d5eea-1864-4cf9-ad2e-7b9be81d76c6"/>
    <n v="345"/>
    <s v="false"/>
    <x v="5"/>
    <s v="+917395821468"/>
    <x v="0"/>
    <s v="VIRALIMALAI"/>
    <x v="4"/>
    <s v="RAJALAKSHMI"/>
    <x v="1"/>
    <n v="9443247213"/>
    <x v="0"/>
    <s v="விவசாயி/ Farmer"/>
    <s v="10,000க்கும் குறைவானது/Less than 10,000"/>
    <x v="1"/>
    <x v="1"/>
    <x v="1"/>
    <x v="1"/>
    <s v="அதிமுக / AIADMK"/>
    <x v="2"/>
    <x v="1"/>
    <x v="1"/>
    <x v="3"/>
    <x v="0"/>
    <x v="1"/>
    <x v="0"/>
    <x v="2"/>
    <x v="0"/>
    <s v="BC"/>
    <x v="7"/>
    <n v="0"/>
    <s v="Correctly Done"/>
    <m/>
    <m/>
    <m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5472939"/>
  </r>
  <r>
    <s v="Dummy"/>
    <s v="2025-08-06 14:38:26.777098"/>
    <x v="4"/>
    <s v="(10.6041056, 78.5470961)"/>
    <s v="Viralimalai Road,,Viralimalai,621316,Tamil Nadu,India."/>
    <s v="https://firebasestorage.googleapis.com/v0/b/mindbrink-survey-production.appspot.com/o/audioFiles%2FAtznECuQc6klLPsRR6u2%2FnV4IA56gMWWp4NfG0H1PGfyqfM92%2F2025-08-06%2014%3A38%3A10.438308.m4a?alt=media&amp;token=a5197fd0-2d40-489d-9508-ef02ab3a0a82"/>
    <n v="295"/>
    <s v="false"/>
    <x v="0"/>
    <s v="+918940041476"/>
    <x v="0"/>
    <s v="VIRALIMALAI"/>
    <x v="4"/>
    <s v="s.murugesan"/>
    <x v="0"/>
    <n v="9994650207"/>
    <x v="2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0"/>
    <x v="0"/>
    <x v="0"/>
    <x v="0"/>
    <x v="1"/>
    <x v="0"/>
    <x v="0"/>
    <x v="4"/>
    <s v="BC"/>
    <x v="7"/>
    <n v="0"/>
    <s v="Correctly Done"/>
    <m/>
    <m/>
    <m/>
    <x v="1"/>
    <x v="0"/>
    <x v="6"/>
    <n v="0.95700934579439256"/>
    <n v="0.8797250859106529"/>
    <n v="0.79503105590062106"/>
    <n v="0.73680082449963535"/>
    <n v="1.2358620689655173"/>
    <n v="0.58577953749039324"/>
    <n v="0.91058419138161839"/>
    <n v="78.547096100000005"/>
  </r>
  <r>
    <s v="Dummy"/>
    <s v="2025-08-06 14:42:05.326769"/>
    <x v="4"/>
    <s v="(10.5968197, 78.5428447)"/>
    <s v="HGWV+H4H,,Viralimalai,621316,Tamil Nadu,India."/>
    <s v="https://firebasestorage.googleapis.com/v0/b/mindbrink-survey-production.appspot.com/o/audioFiles%2FAtznECuQc6klLPsRR6u2%2Fi7rHaGVsQtUuH9WIbNPBcYow6HH3%2F2025-08-06%2014%3A41%3A59.681192.m4a?alt=media&amp;token=ca6c1903-2e5b-40aa-92de-1e91abc560f9"/>
    <n v="231"/>
    <s v="false"/>
    <x v="5"/>
    <s v="+917395821468"/>
    <x v="0"/>
    <s v="VIRALIMALAI"/>
    <x v="4"/>
    <s v="ruthradevi"/>
    <x v="0"/>
    <n v="6381472711"/>
    <x v="0"/>
    <s v="பணியாளர்/ Employee"/>
    <s v="10,000 - 25,000"/>
    <x v="0"/>
    <x v="0"/>
    <x v="0"/>
    <x v="0"/>
    <s v="திமுக / DMK"/>
    <x v="0"/>
    <x v="0"/>
    <x v="0"/>
    <x v="0"/>
    <x v="0"/>
    <x v="0"/>
    <x v="0"/>
    <x v="7"/>
    <x v="2"/>
    <s v="BC"/>
    <x v="14"/>
    <n v="0"/>
    <s v="Correctly Done"/>
    <m/>
    <m/>
    <m/>
    <x v="1"/>
    <x v="0"/>
    <x v="8"/>
    <n v="0.95700934579439256"/>
    <n v="1.0951871657754011"/>
    <n v="1.0835978835978837"/>
    <n v="0.73680082449963535"/>
    <n v="1.0666666666666667"/>
    <n v="0.79839581406098059"/>
    <n v="0.78592087946627776"/>
    <n v="78.542844700000003"/>
  </r>
  <r>
    <s v="Dummy"/>
    <s v="2025-08-06 14:47:52.229715"/>
    <x v="4"/>
    <s v="(10.6043513, 78.547183)"/>
    <s v="JG3W+MWV,,Viralimalai,621316,Tamil Nadu,India."/>
    <s v="https://firebasestorage.googleapis.com/v0/b/mindbrink-survey-production.appspot.com/o/audioFiles%2FAtznECuQc6klLPsRR6u2%2FnV4IA56gMWWp4NfG0H1PGfyqfM92%2F2025-08-06%2014%3A47%3A29.938090.m4a?alt=media&amp;token=cd5c92ce-930f-40b5-9f01-aacb9443718d"/>
    <n v="431"/>
    <s v="false"/>
    <x v="0"/>
    <s v="+918940041476"/>
    <x v="0"/>
    <s v="VIRALIMALAI"/>
    <x v="4"/>
    <s v="rani"/>
    <x v="0"/>
    <n v="7200497689"/>
    <x v="0"/>
    <s v="பணியாளர்/ Employee"/>
    <s v="10,000 - 25,000"/>
    <x v="1"/>
    <x v="1"/>
    <x v="1"/>
    <x v="1"/>
    <s v="அதிமுக / AIADMK"/>
    <x v="2"/>
    <x v="3"/>
    <x v="1"/>
    <x v="4"/>
    <x v="2"/>
    <x v="2"/>
    <x v="0"/>
    <x v="2"/>
    <x v="7"/>
    <s v="SC"/>
    <x v="5"/>
    <n v="0"/>
    <s v="Correctly Done"/>
    <m/>
    <m/>
    <m/>
    <x v="1"/>
    <x v="0"/>
    <x v="5"/>
    <n v="0.95700934579439256"/>
    <n v="1.0951871657754011"/>
    <n v="1.0835978835978837"/>
    <n v="1.3119425242027003"/>
    <n v="0.99902439024390244"/>
    <n v="1.4216181426281114"/>
    <n v="1.3106625802766489"/>
    <n v="78.547183000000004"/>
  </r>
  <r>
    <s v="Dummy"/>
    <s v="2025-08-06 14:53:28.319037"/>
    <x v="4"/>
    <s v="(10.5973924, 78.5429511)"/>
    <s v="Jothi Cinema Theatre,,Viralimalai,621316,Tamil Nadu,India."/>
    <s v="https://firebasestorage.googleapis.com/v0/b/mindbrink-survey-production.appspot.com/o/audioFiles%2FAtznECuQc6klLPsRR6u2%2Fio3eMuqyU5eWdOSV7NnjRG3eOnc2%2F2025-08-06%2014%3A53%3A14.691566.m4a?alt=media&amp;token=e1e7c46f-f8b0-419f-bd11-43e257687bb3"/>
    <n v="333"/>
    <s v="false"/>
    <x v="4"/>
    <s v="+919790903597"/>
    <x v="0"/>
    <s v="VIRALIMALAI"/>
    <x v="4"/>
    <s v="vijayalaesmi"/>
    <x v="0"/>
    <n v="8270807115"/>
    <x v="0"/>
    <s v="சொந்த தொழில் / சுயதொழில் செய்பவர்/ Self Employed/Business"/>
    <s v="10,000 - 25,000"/>
    <x v="2"/>
    <x v="0"/>
    <x v="1"/>
    <x v="2"/>
    <s v="பிற கட்சிகள் / Others"/>
    <x v="3"/>
    <x v="0"/>
    <x v="1"/>
    <x v="2"/>
    <x v="0"/>
    <x v="1"/>
    <x v="0"/>
    <x v="0"/>
    <x v="0"/>
    <s v="BC"/>
    <x v="14"/>
    <n v="0"/>
    <s v="Correctly Done"/>
    <m/>
    <m/>
    <m/>
    <x v="1"/>
    <x v="0"/>
    <x v="8"/>
    <n v="0.95700934579439256"/>
    <n v="1.0951871657754011"/>
    <n v="1.0835978835978837"/>
    <n v="1.3119425242027003"/>
    <n v="1.0666666666666667"/>
    <n v="1.4216181426281114"/>
    <n v="1.399405359149547"/>
    <n v="78.542951099999996"/>
  </r>
  <r>
    <s v="Dummy"/>
    <s v="2025-08-06 14:55:10.881396"/>
    <x v="4"/>
    <s v="(10.5969512, 78.5430596)"/>
    <s v="HGWV+P8W,,Viralimalai,621316,Tamil Nadu,India."/>
    <s v="https://firebasestorage.googleapis.com/v0/b/mindbrink-survey-production.appspot.com/o/audioFiles%2FAtznECuQc6klLPsRR6u2%2Fi7rHaGVsQtUuH9WIbNPBcYow6HH3%2F2025-08-06%2014%3A55%3A05.201212.m4a?alt=media&amp;token=3f4209c7-16b7-4a2f-89fe-b1b7abe1173c"/>
    <n v="504"/>
    <s v="false"/>
    <x v="5"/>
    <s v="+917395821468"/>
    <x v="0"/>
    <s v="VIRALIMALAI"/>
    <x v="4"/>
    <s v="mugiya"/>
    <x v="1"/>
    <n v="8015853969"/>
    <x v="3"/>
    <s v="இல்லத்தரசி/ Housewife"/>
    <s v="10,000க்கும் குறைவானது/Less than 10,000"/>
    <x v="0"/>
    <x v="0"/>
    <x v="0"/>
    <x v="0"/>
    <s v="அதிமுக / AIADMK"/>
    <x v="0"/>
    <x v="3"/>
    <x v="0"/>
    <x v="0"/>
    <x v="0"/>
    <x v="0"/>
    <x v="0"/>
    <x v="0"/>
    <x v="2"/>
    <s v="SC"/>
    <x v="5"/>
    <n v="0"/>
    <s v="Correctly Done"/>
    <m/>
    <m/>
    <m/>
    <x v="1"/>
    <x v="0"/>
    <x v="5"/>
    <n v="1.047034764826176"/>
    <n v="1.0308724832214764"/>
    <n v="1.28"/>
    <n v="0.73680082449963535"/>
    <n v="0.99902439024390244"/>
    <n v="0.94310505535953326"/>
    <n v="0.73608199442695277"/>
    <n v="78.543059600000007"/>
  </r>
  <r>
    <s v="Dummy"/>
    <s v="2025-08-06 15:05:09.201086"/>
    <x v="4"/>
    <s v="(10.5975766, 78.5425873)"/>
    <s v="Unnamed Road,,Viralimalai,621316,Tamil Nadu,India."/>
    <s v="https://firebasestorage.googleapis.com/v0/b/mindbrink-survey-production.appspot.com/o/audioFiles%2FAtznECuQc6klLPsRR6u2%2Fi7rHaGVsQtUuH9WIbNPBcYow6HH3%2F2025-08-06%2015%3A05%3A04.364420.m4a?alt=media&amp;token=4ce747e5-a204-4f8a-bd5e-9f3a88c3d55a"/>
    <n v="298"/>
    <s v="false"/>
    <x v="5"/>
    <s v="+917395821468"/>
    <x v="0"/>
    <s v="VIRALIMALAI"/>
    <x v="4"/>
    <s v="Philomanial"/>
    <x v="1"/>
    <n v="9994565076"/>
    <x v="2"/>
    <s v="இல்லத்தரசி/ Housewife"/>
    <s v="10,000க்கும் குறைவானது/Less than 10,000"/>
    <x v="0"/>
    <x v="1"/>
    <x v="1"/>
    <x v="2"/>
    <s v="அதிமுக / AIADMK"/>
    <x v="2"/>
    <x v="3"/>
    <x v="1"/>
    <x v="3"/>
    <x v="2"/>
    <x v="2"/>
    <x v="3"/>
    <x v="0"/>
    <x v="7"/>
    <s v="BC"/>
    <x v="14"/>
    <n v="0"/>
    <s v="Correctly Done"/>
    <m/>
    <m/>
    <m/>
    <x v="1"/>
    <x v="0"/>
    <x v="8"/>
    <n v="1.047034764826176"/>
    <n v="0.8797250859106529"/>
    <n v="0.98461538461538467"/>
    <n v="1.3119425242027003"/>
    <n v="1.0666666666666667"/>
    <n v="1.2917587930611203"/>
    <n v="1.399405359149547"/>
    <n v="78.542587299999994"/>
  </r>
  <r>
    <s v="Dummy"/>
    <s v="2025-08-06 15:14:49.124743"/>
    <x v="4"/>
    <s v="(10.5981617, 78.5423493)"/>
    <s v="HGXR+5JG,,Viralimalai,621316,Tamil Nadu,India."/>
    <s v="https://firebasestorage.googleapis.com/v0/b/mindbrink-survey-production.appspot.com/o/audioFiles%2FAtznECuQc6klLPsRR6u2%2Fi7rHaGVsQtUuH9WIbNPBcYow6HH3%2F2025-08-06%2015%3A14%3A44.531915.m4a?alt=media&amp;token=1d31b573-3811-4d1b-a60e-7898526e7535"/>
    <n v="351"/>
    <s v="false"/>
    <x v="5"/>
    <s v="+917395821468"/>
    <x v="0"/>
    <s v="VIRALIMALAI"/>
    <x v="4"/>
    <s v="Thamilarsi"/>
    <x v="1"/>
    <n v="9597325490"/>
    <x v="2"/>
    <s v="இல்லத்தரசி/ Housewife"/>
    <s v="10,000க்கும் குறைவானது/Less than 10,000"/>
    <x v="0"/>
    <x v="0"/>
    <x v="0"/>
    <x v="0"/>
    <s v="திமுக / DMK"/>
    <x v="0"/>
    <x v="0"/>
    <x v="1"/>
    <x v="2"/>
    <x v="0"/>
    <x v="0"/>
    <x v="0"/>
    <x v="0"/>
    <x v="0"/>
    <s v="SC"/>
    <x v="5"/>
    <n v="0"/>
    <s v="Correctly Done"/>
    <m/>
    <m/>
    <m/>
    <x v="1"/>
    <x v="0"/>
    <x v="5"/>
    <n v="1.047034764826176"/>
    <n v="0.8797250859106529"/>
    <n v="0.98461538461538467"/>
    <n v="0.73680082449963535"/>
    <n v="0.99902439024390244"/>
    <n v="0.72546542719964102"/>
    <n v="0.73608199442695277"/>
    <n v="78.542349299999998"/>
  </r>
  <r>
    <s v="Dummy"/>
    <s v="2025-08-06 15:18:47.467006"/>
    <x v="4"/>
    <s v="(10.5969524, 78.5436143)"/>
    <s v="HGWV+QF9,,Viralimalai,621316,Tamil Nadu,India."/>
    <s v="https://firebasestorage.googleapis.com/v0/b/mindbrink-survey-production.appspot.com/o/audioFiles%2FAtznECuQc6klLPsRR6u2%2Fio3eMuqyU5eWdOSV7NnjRG3eOnc2%2F2025-08-06%2015%3A18%3A41.552768.m4a?alt=media&amp;token=c7e0f745-ef68-454a-8d3d-efc0785fdb1c"/>
    <n v="393"/>
    <s v="false"/>
    <x v="4"/>
    <s v="+919790903597"/>
    <x v="0"/>
    <s v="VIRALIMALAI"/>
    <x v="4"/>
    <s v="jayaeskmi"/>
    <x v="1"/>
    <n v="8675638673"/>
    <x v="3"/>
    <s v="கூலி தொழில்/ Daily Wage"/>
    <s v="10,000 - 25,000"/>
    <x v="0"/>
    <x v="2"/>
    <x v="0"/>
    <x v="0"/>
    <s v="பிற கட்சிகள் / Others"/>
    <x v="0"/>
    <x v="0"/>
    <x v="0"/>
    <x v="0"/>
    <x v="1"/>
    <x v="0"/>
    <x v="0"/>
    <x v="0"/>
    <x v="0"/>
    <s v="BC"/>
    <x v="14"/>
    <n v="0"/>
    <s v="Correctly Done"/>
    <m/>
    <m/>
    <m/>
    <x v="1"/>
    <x v="0"/>
    <x v="8"/>
    <n v="1.047034764826176"/>
    <n v="1.0308724832214764"/>
    <n v="1.28"/>
    <n v="0.73680082449963535"/>
    <n v="1.0666666666666667"/>
    <n v="0.94310505535953326"/>
    <n v="0.78592087946627776"/>
    <n v="78.543614300000002"/>
  </r>
  <r>
    <s v="Dummy"/>
    <s v="2025-08-06 15:31:20.646483"/>
    <x v="4"/>
    <s v="(10.5978724, 78.5440442)"/>
    <s v="Swamy complex,,Viralimalai,621316,Tamil Nadu,India."/>
    <s v="https://firebasestorage.googleapis.com/v0/b/mindbrink-survey-production.appspot.com/o/audioFiles%2FAtznECuQc6klLPsRR6u2%2Fi7rHaGVsQtUuH9WIbNPBcYow6HH3%2F2025-08-06%2015%3A31%3A14.887083.m4a?alt=media&amp;token=004e568f-2a62-400c-a811-0b8c67984706"/>
    <n v="292"/>
    <s v="false"/>
    <x v="5"/>
    <s v="+917395821468"/>
    <x v="0"/>
    <s v="VIRALIMALAI"/>
    <x v="4"/>
    <s v="sangitha"/>
    <x v="1"/>
    <n v="9585054650"/>
    <x v="1"/>
    <s v="இல்லத்தரசி/ Housewife"/>
    <s v="10,000க்கும் குறைவானது/Less than 10,000"/>
    <x v="0"/>
    <x v="2"/>
    <x v="2"/>
    <x v="2"/>
    <s v="திமுக / DMK"/>
    <x v="0"/>
    <x v="0"/>
    <x v="1"/>
    <x v="2"/>
    <x v="1"/>
    <x v="0"/>
    <x v="3"/>
    <x v="7"/>
    <x v="0"/>
    <s v="BC"/>
    <x v="14"/>
    <n v="0"/>
    <s v="Correctly Done"/>
    <m/>
    <m/>
    <m/>
    <x v="1"/>
    <x v="0"/>
    <x v="8"/>
    <n v="1.047034764826176"/>
    <n v="0.97523809523809524"/>
    <n v="0.89824561403508774"/>
    <n v="1"/>
    <n v="1.0666666666666667"/>
    <n v="0.89824561403508774"/>
    <n v="1.0666666666666667"/>
    <n v="78.544044200000002"/>
  </r>
  <r>
    <s v="Dummy"/>
    <s v="2025-08-06 15:36:05.463435"/>
    <x v="4"/>
    <s v="(10.5978597, 78.5440585)"/>
    <s v="Swamy complex,,Viralimalai,621316,Tamil Nadu,India."/>
    <s v="https://firebasestorage.googleapis.com/v0/b/mindbrink-survey-production.appspot.com/o/audioFiles%2FAtznECuQc6klLPsRR6u2%2Fio3eMuqyU5eWdOSV7NnjRG3eOnc2%2F2025-08-06%2015%3A35%3A36.862099.m4a?alt=media&amp;token=6430f888-0ebc-4201-b699-6a536c441f89"/>
    <n v="318"/>
    <s v="false"/>
    <x v="4"/>
    <s v="+919790903597"/>
    <x v="0"/>
    <s v="VIRALIMALAI"/>
    <x v="4"/>
    <s v="makamuni"/>
    <x v="1"/>
    <n v="8870050530"/>
    <x v="3"/>
    <s v="இல்லத்தரசி/ Housewife"/>
    <s v="10,000 - 25,000"/>
    <x v="0"/>
    <x v="0"/>
    <x v="1"/>
    <x v="5"/>
    <s v="பிற கட்சிகள் / Others"/>
    <x v="2"/>
    <x v="1"/>
    <x v="0"/>
    <x v="0"/>
    <x v="2"/>
    <x v="0"/>
    <x v="0"/>
    <x v="0"/>
    <x v="6"/>
    <s v="BC"/>
    <x v="14"/>
    <n v="0"/>
    <s v="Correctly Done"/>
    <m/>
    <m/>
    <m/>
    <x v="1"/>
    <x v="0"/>
    <x v="8"/>
    <n v="1.047034764826176"/>
    <n v="1.0308724832214764"/>
    <n v="1.28"/>
    <n v="1.3119425242027003"/>
    <n v="1.0666666666666667"/>
    <n v="1.6792864309794564"/>
    <n v="1.399405359149547"/>
    <n v="78.544058500000006"/>
  </r>
  <r>
    <s v="Dummy"/>
    <s v="2025-08-06 16:19:09.388178"/>
    <x v="4"/>
    <s v="(10.6049868, 78.5464856)"/>
    <s v="JG4W+2H9,,Viralimalai,621316,Tamil Nadu,India."/>
    <s v="https://firebasestorage.googleapis.com/v0/b/mindbrink-survey-production.appspot.com/o/audioFiles%2FAtznECuQc6klLPsRR6u2%2FnV4IA56gMWWp4NfG0H1PGfyqfM92%2F2025-08-06%2016%3A19%3A03.429470.m4a?alt=media&amp;token=27993cd3-e693-473d-b7b5-92a955267dbf"/>
    <n v="246"/>
    <s v="false"/>
    <x v="0"/>
    <s v="+918940041476"/>
    <x v="0"/>
    <s v="VIRALIMALAI"/>
    <x v="4"/>
    <s v="lakshmi"/>
    <x v="1"/>
    <n v="9786691539"/>
    <x v="2"/>
    <s v="கூலி தொழில்/ Daily Wage"/>
    <s v="10,000 - 25,000"/>
    <x v="0"/>
    <x v="0"/>
    <x v="0"/>
    <x v="0"/>
    <s v="அதிமுக / AIADMK"/>
    <x v="0"/>
    <x v="1"/>
    <x v="0"/>
    <x v="0"/>
    <x v="2"/>
    <x v="0"/>
    <x v="0"/>
    <x v="7"/>
    <x v="2"/>
    <s v="SC"/>
    <x v="5"/>
    <n v="0"/>
    <s v="Correctly Done"/>
    <m/>
    <m/>
    <m/>
    <x v="1"/>
    <x v="0"/>
    <x v="5"/>
    <n v="1.047034764826176"/>
    <n v="0.8797250859106529"/>
    <n v="0.98461538461538467"/>
    <n v="0.73680082449963535"/>
    <n v="0.99902439024390244"/>
    <n v="0.72546542719964102"/>
    <n v="0.73608199442695277"/>
    <n v="78.546485599999997"/>
  </r>
  <r>
    <s v="Dummy"/>
    <s v="2025-08-06 18:33:52.025502"/>
    <x v="4"/>
    <s v="(10.604012, 78.5486381)"/>
    <s v="JG3X+G9X,,Viralimalai,621316,Tamil Nadu,India."/>
    <s v="https://firebasestorage.googleapis.com/v0/b/mindbrink-survey-production.appspot.com/o/audioFiles%2FAtznECuQc6klLPsRR6u2%2FvgezSzrsuLVlWSdHweefXnEvA793%2F2025-08-06%2018%3A33%3A44.390986.m4a?alt=media&amp;token=7dae48bd-cec7-437c-8d50-b9e6c863b6a1"/>
    <n v="260"/>
    <s v="false"/>
    <x v="6"/>
    <s v="+919976239565"/>
    <x v="0"/>
    <s v="VIRALIMALAI"/>
    <x v="4"/>
    <s v="selvam"/>
    <x v="0"/>
    <n v="8883576297"/>
    <x v="2"/>
    <s v="சொந்த தொழில் / சுயதொழில் செய்பவர்/ Self Employed/Business"/>
    <s v="10,000 - 25,000"/>
    <x v="2"/>
    <x v="0"/>
    <x v="0"/>
    <x v="0"/>
    <s v="திமுக / DMK"/>
    <x v="0"/>
    <x v="0"/>
    <x v="0"/>
    <x v="0"/>
    <x v="1"/>
    <x v="1"/>
    <x v="0"/>
    <x v="0"/>
    <x v="4"/>
    <s v="SC"/>
    <x v="5"/>
    <n v="0"/>
    <s v="Correctly Done"/>
    <m/>
    <m/>
    <m/>
    <x v="1"/>
    <x v="0"/>
    <x v="5"/>
    <n v="0.95700934579439256"/>
    <n v="0.8797250859106529"/>
    <n v="0.79503105590062106"/>
    <n v="0.73680082449963535"/>
    <n v="0.99902439024390244"/>
    <n v="0.58577953749039324"/>
    <n v="0.73608199442695277"/>
    <n v="78.548638100000005"/>
  </r>
  <r>
    <s v="Dummy"/>
    <s v="2025-08-07 09:56:55.244825"/>
    <x v="5"/>
    <s v="(10.6039056, 78.5525596)"/>
    <s v="JH33+H39,,Viralimalai,621316,Tamil Nadu,India."/>
    <s v="https://firebasestorage.googleapis.com/v0/b/mindbrink-survey-production.appspot.com/o/audioFiles%2FAtznECuQc6klLPsRR6u2%2FnV4IA56gMWWp4NfG0H1PGfyqfM92%2F2025-08-07%2009%3A56%3A44.005917.m4a?alt=media&amp;token=62967e84-57d0-47bf-8f2c-63e57457e6f0"/>
    <n v="323"/>
    <s v="false"/>
    <x v="0"/>
    <s v="+918940041476"/>
    <x v="0"/>
    <s v="VIRALIMALAI"/>
    <x v="4"/>
    <s v="K.Raju"/>
    <x v="0"/>
    <n v="7010464812"/>
    <x v="2"/>
    <s v="விவசாயி/ Farmer"/>
    <s v="10,000 - 25,000"/>
    <x v="1"/>
    <x v="1"/>
    <x v="1"/>
    <x v="1"/>
    <s v="அதிமுக / AIADMK"/>
    <x v="2"/>
    <x v="3"/>
    <x v="0"/>
    <x v="0"/>
    <x v="0"/>
    <x v="1"/>
    <x v="0"/>
    <x v="4"/>
    <x v="0"/>
    <s v="BC"/>
    <x v="0"/>
    <n v="0"/>
    <s v="Correctly Done"/>
    <m/>
    <m/>
    <m/>
    <x v="1"/>
    <x v="0"/>
    <x v="0"/>
    <n v="0.95700934579439256"/>
    <n v="0.8797250859106529"/>
    <n v="0.79503105590062106"/>
    <n v="1.3119425242027003"/>
    <n v="1.0593103448275862"/>
    <n v="1.043035050297799"/>
    <n v="1.3897542877071363"/>
    <n v="78.552559599999995"/>
  </r>
  <r>
    <s v="Dummy"/>
    <s v="2025-08-07 10:03:30.984023"/>
    <x v="5"/>
    <s v="(10.6039062, 78.5525612)"/>
    <s v="JH33+H39,,Viralimalai,621316,Tamil Nadu,India."/>
    <s v="https://firebasestorage.googleapis.com/v0/b/mindbrink-survey-production.appspot.com/o/audioFiles%2FAtznECuQc6klLPsRR6u2%2FnV4IA56gMWWp4NfG0H1PGfyqfM92%2F2025-08-07%2010%3A02%3A53.990901.m4a?alt=media&amp;token=46aab7d5-69eb-4592-899b-677c08c30923"/>
    <n v="272"/>
    <s v="false"/>
    <x v="0"/>
    <s v="+918940041476"/>
    <x v="0"/>
    <s v="VIRALIMALAI"/>
    <x v="4"/>
    <s v="Harisuthan"/>
    <x v="0"/>
    <n v="8870631556"/>
    <x v="1"/>
    <s v="சொந்த தொழில் / சுயதொழில் செய்பவர்/ Self Employed/Business"/>
    <s v="10,000 - 25,000"/>
    <x v="2"/>
    <x v="2"/>
    <x v="1"/>
    <x v="1"/>
    <s v="அதிமுக / AIADMK"/>
    <x v="2"/>
    <x v="3"/>
    <x v="1"/>
    <x v="1"/>
    <x v="1"/>
    <x v="0"/>
    <x v="3"/>
    <x v="4"/>
    <x v="0"/>
    <s v="SC"/>
    <x v="5"/>
    <n v="0"/>
    <s v="Correctly Done"/>
    <m/>
    <m/>
    <m/>
    <x v="1"/>
    <x v="0"/>
    <x v="5"/>
    <n v="0.95700934579439256"/>
    <n v="0.97523809523809524"/>
    <n v="1.0666666666666667"/>
    <n v="1.3119425242027003"/>
    <n v="0.99902439024390244"/>
    <n v="1.399405359149547"/>
    <n v="1.3106625802766489"/>
    <n v="78.5525612"/>
  </r>
  <r>
    <s v="Dummy"/>
    <s v="2025-08-07 10:03:59.345229"/>
    <x v="5"/>
    <s v="(10.5965574, 78.5427732)"/>
    <s v="HGWV+H4H,,Viralimalai,621316,Tamil Nadu,India."/>
    <s v="https://firebasestorage.googleapis.com/v0/b/mindbrink-survey-production.appspot.com/o/audioFiles%2FAtznECuQc6klLPsRR6u2%2FvgezSzrsuLVlWSdHweefXnEvA793%2F2025-08-07%2010%3A03%3A50.965972.m4a?alt=media&amp;token=2663a2b1-b8d9-4474-9008-c7df6ec51c27"/>
    <n v="587"/>
    <s v="false"/>
    <x v="6"/>
    <s v="+919976239565"/>
    <x v="0"/>
    <s v="VIRALIMALAI"/>
    <x v="4"/>
    <s v="s.kathiresan"/>
    <x v="0"/>
    <n v="9894812901"/>
    <x v="3"/>
    <s v="கூலி தொழில்/ Daily Wage"/>
    <s v="25,000 - 50,000"/>
    <x v="0"/>
    <x v="1"/>
    <x v="2"/>
    <x v="0"/>
    <s v="தே.மு.தி.க / DMDK"/>
    <x v="4"/>
    <x v="3"/>
    <x v="1"/>
    <x v="3"/>
    <x v="1"/>
    <x v="2"/>
    <x v="0"/>
    <x v="0"/>
    <x v="0"/>
    <s v="BC"/>
    <x v="14"/>
    <s v="he said based on the candidates"/>
    <s v="Correctly Done"/>
    <m/>
    <m/>
    <m/>
    <x v="1"/>
    <x v="0"/>
    <x v="8"/>
    <n v="0.95700934579439256"/>
    <n v="1.0308724832214764"/>
    <n v="0.86292134831460676"/>
    <n v="1"/>
    <n v="1.0666666666666667"/>
    <n v="0.86292134831460676"/>
    <n v="1.0666666666666667"/>
    <n v="78.542773199999999"/>
  </r>
  <r>
    <s v="Dummy"/>
    <s v="2025-08-07 10:10:56.530890"/>
    <x v="5"/>
    <s v="(10.6041421, 78.5527393)"/>
    <s v="JH33+H39,,Viralimalai,621316,Tamil Nadu,India."/>
    <s v="https://firebasestorage.googleapis.com/v0/b/mindbrink-survey-production.appspot.com/o/audioFiles%2FAtznECuQc6klLPsRR6u2%2FnV4IA56gMWWp4NfG0H1PGfyqfM92%2F2025-08-07%2010%3A10%3A39.273174.m4a?alt=media&amp;token=65edfac4-cede-43a6-a164-becbc8430c58"/>
    <n v="257"/>
    <s v="false"/>
    <x v="0"/>
    <s v="+918940041476"/>
    <x v="0"/>
    <s v="VIRALIMALAI"/>
    <x v="4"/>
    <s v="Surya"/>
    <x v="0"/>
    <n v="7010958198"/>
    <x v="1"/>
    <s v="சொந்த தொழில் / சுயதொழில் செய்பவர்/ Self Employed/Business"/>
    <s v="10,000 - 25,000"/>
    <x v="2"/>
    <x v="1"/>
    <x v="4"/>
    <x v="5"/>
    <s v="அதிமுக / AIADMK"/>
    <x v="1"/>
    <x v="1"/>
    <x v="1"/>
    <x v="1"/>
    <x v="1"/>
    <x v="2"/>
    <x v="1"/>
    <x v="3"/>
    <x v="0"/>
    <s v="BC"/>
    <x v="14"/>
    <n v="0"/>
    <s v="Correctly Done"/>
    <m/>
    <m/>
    <m/>
    <x v="1"/>
    <x v="0"/>
    <x v="8"/>
    <n v="0.95700934579439256"/>
    <n v="0.97523809523809524"/>
    <n v="1.0666666666666667"/>
    <n v="1.4247885123333461"/>
    <n v="1.0666666666666667"/>
    <n v="1.5197744131555693"/>
    <n v="1.5197744131555693"/>
    <n v="78.552739299999999"/>
  </r>
  <r>
    <s v="Dummy"/>
    <s v="2025-08-07 10:30:53.611112"/>
    <x v="5"/>
    <s v="(10.6099344, 78.5537054)"/>
    <s v="JH63+55H,,Viralimalai,621316,Tamil Nadu,India."/>
    <s v="https://firebasestorage.googleapis.com/v0/b/mindbrink-survey-production.appspot.com/o/audioFiles%2FAtznECuQc6klLPsRR6u2%2FnV4IA56gMWWp4NfG0H1PGfyqfM92%2F2025-08-07%2010%3A30%3A44.697955.m4a?alt=media&amp;token=f70ccb56-04b3-444b-a30a-f2c52ff92fb5"/>
    <n v="307"/>
    <s v="false"/>
    <x v="0"/>
    <s v="+918940041476"/>
    <x v="0"/>
    <s v="VIRALIMALAI"/>
    <x v="4"/>
    <s v="Ramachandran"/>
    <x v="0"/>
    <n v="9361441386"/>
    <x v="1"/>
    <s v="கூலி தொழில்/ Daily Wage"/>
    <s v="10,000 - 25,000"/>
    <x v="2"/>
    <x v="0"/>
    <x v="4"/>
    <x v="2"/>
    <s v="தமிழக வெற்றி கழகம் / TVK"/>
    <x v="0"/>
    <x v="0"/>
    <x v="0"/>
    <x v="0"/>
    <x v="0"/>
    <x v="1"/>
    <x v="3"/>
    <x v="0"/>
    <x v="2"/>
    <s v="OBC"/>
    <x v="7"/>
    <s v="he said &quot;i just want to vote nota&quot;"/>
    <s v="Correctly Done"/>
    <m/>
    <m/>
    <m/>
    <x v="1"/>
    <x v="0"/>
    <x v="6"/>
    <n v="0.95700934579439256"/>
    <n v="0.97523809523809524"/>
    <n v="1.0666666666666667"/>
    <n v="1.4247885123333461"/>
    <n v="1.2358620689655173"/>
    <n v="1.5197744131555693"/>
    <n v="1.7608420786905907"/>
    <n v="78.553705399999998"/>
  </r>
  <r>
    <s v="Dummy"/>
    <s v="2025-08-07 11:01:39.412743"/>
    <x v="5"/>
    <s v="(10.6152258, 78.5541801)"/>
    <s v="1,,Viralimalai,621316,Tamil Nadu,India."/>
    <s v="https://firebasestorage.googleapis.com/v0/b/mindbrink-survey-production.appspot.com/o/audioFiles%2FAtznECuQc6klLPsRR6u2%2FnV4IA56gMWWp4NfG0H1PGfyqfM92%2F2025-08-07%2011%3A01%3A23.928028.m4a?alt=media&amp;token=93622c61-14c6-4e7a-b4e9-01dd5ac66a78"/>
    <n v="363"/>
    <s v="false"/>
    <x v="0"/>
    <s v="+918940041476"/>
    <x v="0"/>
    <s v="VIRALIMALAI"/>
    <x v="4"/>
    <s v="Murugan"/>
    <x v="0"/>
    <n v="9952707146"/>
    <x v="2"/>
    <s v="சொந்த தொழில் / சுயதொழில் செய்பவர்/ Self Employed/Business"/>
    <s v="10,000க்கும் குறைவானது/Less than 10,000"/>
    <x v="1"/>
    <x v="1"/>
    <x v="1"/>
    <x v="1"/>
    <s v="அதிமுக / AIADMK"/>
    <x v="2"/>
    <x v="3"/>
    <x v="0"/>
    <x v="0"/>
    <x v="2"/>
    <x v="0"/>
    <x v="3"/>
    <x v="2"/>
    <x v="1"/>
    <s v="SC"/>
    <x v="5"/>
    <s v="SUDDENLY PHONE RANG AND THE AUDIO MUTED"/>
    <s v="Not Asking All The Questions"/>
    <m/>
    <m/>
    <m/>
    <x v="1"/>
    <x v="0"/>
    <x v="5"/>
    <n v="0.95700934579439256"/>
    <n v="0.8797250859106529"/>
    <n v="0.79503105590062106"/>
    <n v="1.3119425242027003"/>
    <n v="0.99902439024390244"/>
    <n v="1.043035050297799"/>
    <n v="1.3106625802766489"/>
    <n v="78.554180099999996"/>
  </r>
  <r>
    <s v="Dummy"/>
    <s v="2025-08-07 11:12:34.940965"/>
    <x v="5"/>
    <s v="(10.6153486, 78.5543439)"/>
    <s v="1,,Viralimalai,621316,Tamil Nadu,India."/>
    <s v="https://firebasestorage.googleapis.com/v0/b/mindbrink-survey-production.appspot.com/o/audioFiles%2FAtznECuQc6klLPsRR6u2%2FnV4IA56gMWWp4NfG0H1PGfyqfM92%2F2025-08-07%2011%3A11%3A59.471491.m4a?alt=media&amp;token=11279e2f-4067-451b-b078-bcf7ab85e0a4"/>
    <n v="448"/>
    <s v="false"/>
    <x v="0"/>
    <s v="+918940041476"/>
    <x v="0"/>
    <s v="VIRALIMALAI"/>
    <x v="4"/>
    <s v="Subramanian"/>
    <x v="0"/>
    <n v="9787328819"/>
    <x v="3"/>
    <s v="சொந்த தொழில் / சுயதொழில் செய்பவர்/ Self Employed/Business"/>
    <s v="10,000க்கும் குறைவானது/Less than 10,000"/>
    <x v="1"/>
    <x v="1"/>
    <x v="1"/>
    <x v="1"/>
    <s v="அதிமுக / AIADMK"/>
    <x v="2"/>
    <x v="3"/>
    <x v="0"/>
    <x v="0"/>
    <x v="2"/>
    <x v="1"/>
    <x v="3"/>
    <x v="0"/>
    <x v="4"/>
    <s v="BC"/>
    <x v="0"/>
    <s v="HE STARTS SPEAKING WITH THEM"/>
    <s v="Not Doing It Properly"/>
    <m/>
    <m/>
    <m/>
    <x v="1"/>
    <x v="0"/>
    <x v="0"/>
    <n v="0.95700934579439256"/>
    <n v="1.0308724832214764"/>
    <n v="0.86292134831460676"/>
    <n v="1.3119425242027003"/>
    <n v="1.0593103448275862"/>
    <n v="1.1321032118962628"/>
    <n v="1.3897542877071363"/>
    <n v="78.554343900000006"/>
  </r>
  <r>
    <s v="Dummy"/>
    <s v="2025-08-07 11:14:19.155558"/>
    <x v="5"/>
    <s v="(10.601052, 78.5453223)"/>
    <s v="JG2W+F44,,Viralimalai,621316,Tamil Nadu,India."/>
    <s v="https://firebasestorage.googleapis.com/v0/b/mindbrink-survey-production.appspot.com/o/audioFiles%2FAtznECuQc6klLPsRR6u2%2Fi7rHaGVsQtUuH9WIbNPBcYow6HH3%2F2025-08-07%2011%3A14%3A12.803971.m4a?alt=media&amp;token=74538d95-16e7-4baa-8f6d-d91b44683aa4"/>
    <n v="411"/>
    <s v="false"/>
    <x v="5"/>
    <s v="+917395821468"/>
    <x v="0"/>
    <s v="VIRALIMALAI"/>
    <x v="4"/>
    <s v="Ammala"/>
    <x v="1"/>
    <n v="7639814378"/>
    <x v="0"/>
    <s v="இல்லத்தரசி/ Housewife"/>
    <s v="10,000 - 25,000"/>
    <x v="2"/>
    <x v="1"/>
    <x v="1"/>
    <x v="1"/>
    <s v="அதிமுக / AIADMK"/>
    <x v="2"/>
    <x v="2"/>
    <x v="1"/>
    <x v="2"/>
    <x v="2"/>
    <x v="2"/>
    <x v="3"/>
    <x v="2"/>
    <x v="0"/>
    <s v="BC"/>
    <x v="7"/>
    <n v="0"/>
    <s v="Correctly Done"/>
    <m/>
    <m/>
    <m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545322299999995"/>
  </r>
  <r>
    <s v="Dummy"/>
    <s v="2025-08-07 11:15:12.626664"/>
    <x v="5"/>
    <s v="(10.6017311, 78.5449674)"/>
    <s v="West,,Viralimalai,621316,Tamil Nadu,India."/>
    <s v="https://firebasestorage.googleapis.com/v0/b/mindbrink-survey-production.appspot.com/o/audioFiles%2FAtznECuQc6klLPsRR6u2%2Fio3eMuqyU5eWdOSV7NnjRG3eOnc2%2F2025-08-07%2011%3A15%3A03.651994.m4a?alt=media&amp;token=ed841dc9-1e52-4eca-9e02-61d03208d2e4"/>
    <n v="323"/>
    <s v="false"/>
    <x v="4"/>
    <s v="+919790903597"/>
    <x v="0"/>
    <s v="VIRALIMALAI"/>
    <x v="4"/>
    <s v="marakatham"/>
    <x v="1"/>
    <n v="9655584316"/>
    <x v="2"/>
    <s v="இல்லத்தரசி/ Housewife"/>
    <s v="10,000 - 25,000"/>
    <x v="1"/>
    <x v="2"/>
    <x v="1"/>
    <x v="2"/>
    <s v="பிற கட்சிகள் / Others"/>
    <x v="3"/>
    <x v="0"/>
    <x v="0"/>
    <x v="0"/>
    <x v="1"/>
    <x v="2"/>
    <x v="0"/>
    <x v="0"/>
    <x v="0"/>
    <s v="BC"/>
    <x v="7"/>
    <s v="SHE SAID HER CASTE AS MUTTARAIYAR"/>
    <s v="Correctly Done"/>
    <m/>
    <m/>
    <m/>
    <x v="1"/>
    <x v="0"/>
    <x v="6"/>
    <n v="1.047034764826176"/>
    <n v="0.8797250859106529"/>
    <n v="0.98461538461538467"/>
    <n v="1.3119425242027003"/>
    <n v="1.2358620689655173"/>
    <n v="1.2917587930611203"/>
    <n v="1.6213800023249925"/>
    <n v="78.544967400000004"/>
  </r>
  <r>
    <s v="Dummy"/>
    <s v="2025-08-07 11:27:23.775922"/>
    <x v="5"/>
    <s v="(10.6004667, 78.5451483)"/>
    <s v="1017,,Viralimalai,621316,Tamil Nadu,India."/>
    <s v="https://firebasestorage.googleapis.com/v0/b/mindbrink-survey-production.appspot.com/o/audioFiles%2FAtznECuQc6klLPsRR6u2%2Fio3eMuqyU5eWdOSV7NnjRG3eOnc2%2F2025-08-07%2011%3A27%3A18.577389.m4a?alt=media&amp;token=afc5ecb1-b99e-48e5-90d0-ad348e2e950e"/>
    <n v="289"/>
    <s v="false"/>
    <x v="4"/>
    <s v="+919790903597"/>
    <x v="0"/>
    <s v="VIRALIMALAI"/>
    <x v="4"/>
    <s v="kannavali"/>
    <x v="1"/>
    <n v="9994368498"/>
    <x v="2"/>
    <s v="இல்லத்தரசி/ Housewife"/>
    <s v="10,000 - 25,000"/>
    <x v="1"/>
    <x v="1"/>
    <x v="1"/>
    <x v="1"/>
    <s v="அதிமுக / AIADMK"/>
    <x v="2"/>
    <x v="1"/>
    <x v="0"/>
    <x v="0"/>
    <x v="1"/>
    <x v="1"/>
    <x v="0"/>
    <x v="2"/>
    <x v="0"/>
    <s v="BC"/>
    <x v="7"/>
    <s v="HE SAID HIS CASTE MUTTARAIYAR"/>
    <s v="Correctly Done"/>
    <m/>
    <m/>
    <m/>
    <x v="1"/>
    <x v="0"/>
    <x v="6"/>
    <n v="1.047034764826176"/>
    <n v="0.8797250859106529"/>
    <n v="0.98461538461538467"/>
    <n v="1.3119425242027003"/>
    <n v="1.2358620689655173"/>
    <n v="1.2917587930611203"/>
    <n v="1.6213800023249925"/>
    <n v="78.545148299999994"/>
  </r>
  <r>
    <s v="Dummy"/>
    <s v="2025-08-07 11:31:40.099679"/>
    <x v="5"/>
    <s v="(10.6102947, 78.5509396)"/>
    <s v="29/16,,Viralimalai,620009,Tamil Nadu,India."/>
    <s v="https://firebasestorage.googleapis.com/v0/b/mindbrink-survey-production.appspot.com/o/audioFiles%2FAtznECuQc6klLPsRR6u2%2FnV4IA56gMWWp4NfG0H1PGfyqfM92%2F2025-08-07%2011%3A31%3A29.301861.m4a?alt=media&amp;token=a05f7bad-8477-4d4c-9304-b18af1323559"/>
    <n v="460"/>
    <s v="false"/>
    <x v="0"/>
    <s v="+918940041476"/>
    <x v="0"/>
    <s v="VIRALIMALAI"/>
    <x v="4"/>
    <s v="Francis"/>
    <x v="0"/>
    <n v="9500713810"/>
    <x v="2"/>
    <s v="விவசாயி/ Farmer"/>
    <s v="10,000க்கும் குறைவானது/Less than 10,000"/>
    <x v="2"/>
    <x v="2"/>
    <x v="0"/>
    <x v="0"/>
    <s v="திமுக / DMK"/>
    <x v="0"/>
    <x v="0"/>
    <x v="0"/>
    <x v="0"/>
    <x v="1"/>
    <x v="0"/>
    <x v="3"/>
    <x v="7"/>
    <x v="1"/>
    <s v="Christian"/>
    <x v="5"/>
    <n v="0"/>
    <s v="Correctly Done"/>
    <m/>
    <m/>
    <m/>
    <x v="1"/>
    <x v="0"/>
    <x v="5"/>
    <n v="0.95700934579439256"/>
    <n v="0.8797250859106529"/>
    <n v="0.79503105590062106"/>
    <n v="0.73680082449963535"/>
    <n v="0.99902439024390244"/>
    <n v="0.58577953749039324"/>
    <n v="0.73608199442695277"/>
    <n v="78.550939600000007"/>
  </r>
  <r>
    <s v="Dummy"/>
    <s v="2025-08-07 11:33:01.114853"/>
    <x v="5"/>
    <s v="(10.601065, 78.5456773)"/>
    <s v="1,,Viralimalai,621316,Tamil Nadu,India."/>
    <s v="https://firebasestorage.googleapis.com/v0/b/mindbrink-survey-production.appspot.com/o/audioFiles%2FAtznECuQc6klLPsRR6u2%2Fi7rHaGVsQtUuH9WIbNPBcYow6HH3%2F2025-08-07%2011%3A32%3A50.641254.m4a?alt=media&amp;token=c05ac502-679f-4e97-8159-2bd5c3c8539c"/>
    <n v="352"/>
    <s v="false"/>
    <x v="5"/>
    <s v="+917395821468"/>
    <x v="0"/>
    <s v="VIRALIMALAI"/>
    <x v="4"/>
    <s v="Banu"/>
    <x v="1"/>
    <n v="958590205"/>
    <x v="3"/>
    <s v="இல்லத்தரசி/ Housewife"/>
    <s v="10,000க்கும் குறைவானது/Less than 10,000"/>
    <x v="0"/>
    <x v="0"/>
    <x v="0"/>
    <x v="0"/>
    <s v="திமுக / DMK"/>
    <x v="0"/>
    <x v="0"/>
    <x v="0"/>
    <x v="0"/>
    <x v="1"/>
    <x v="1"/>
    <x v="0"/>
    <x v="0"/>
    <x v="0"/>
    <s v="BC"/>
    <x v="7"/>
    <s v="PHONE NUMBER ONLY 9 NUMBERS"/>
    <s v="Correctly Done"/>
    <m/>
    <m/>
    <m/>
    <x v="1"/>
    <x v="0"/>
    <x v="6"/>
    <n v="1.047034764826176"/>
    <n v="1.0308724832214764"/>
    <n v="1.28"/>
    <n v="0.73680082449963535"/>
    <n v="1.2358620689655173"/>
    <n v="0.94310505535953326"/>
    <n v="0.91058419138161839"/>
    <n v="78.545677299999994"/>
  </r>
  <r>
    <s v="Dummy"/>
    <s v="2025-08-07 11:41:26.729626"/>
    <x v="5"/>
    <s v="(10.6000267, 78.5456773)"/>
    <s v="JG2W+559,,Viralimalai,621316,Tamil Nadu,India."/>
    <s v="https://firebasestorage.googleapis.com/v0/b/mindbrink-survey-production.appspot.com/o/audioFiles%2FAtznECuQc6klLPsRR6u2%2Fi7rHaGVsQtUuH9WIbNPBcYow6HH3%2F2025-08-07%2011%3A41%3A21.134893.m4a?alt=media&amp;token=c4cc9189-9fa5-4ba3-add9-59410894be61"/>
    <n v="374"/>
    <s v="false"/>
    <x v="5"/>
    <s v="+917395821468"/>
    <x v="0"/>
    <s v="VIRALIMALAI"/>
    <x v="4"/>
    <s v="Nallu"/>
    <x v="1"/>
    <n v="9626534352"/>
    <x v="2"/>
    <s v="கூலி தொழில்/ Daily Wage"/>
    <s v="10,000 - 25,000"/>
    <x v="1"/>
    <x v="0"/>
    <x v="1"/>
    <x v="1"/>
    <s v="அதிமுக / AIADMK"/>
    <x v="2"/>
    <x v="1"/>
    <x v="1"/>
    <x v="2"/>
    <x v="2"/>
    <x v="2"/>
    <x v="2"/>
    <x v="0"/>
    <x v="1"/>
    <s v="SC"/>
    <x v="3"/>
    <n v="0"/>
    <s v="Correctly Done"/>
    <m/>
    <m/>
    <m/>
    <x v="1"/>
    <x v="0"/>
    <x v="3"/>
    <n v="1.047034764826176"/>
    <n v="0.8797250859106529"/>
    <n v="0.98461538461538467"/>
    <n v="1.3119425242027003"/>
    <n v="1.28"/>
    <n v="1.2917587930611203"/>
    <n v="1.6792864309794564"/>
    <n v="78.545677299999994"/>
  </r>
  <r>
    <s v="Dummy"/>
    <s v="2025-08-07 11:42:30.915733"/>
    <x v="5"/>
    <s v="(10.5994267, 78.544995)"/>
    <s v="HGXW+P3V,,Viralimalai,621316,Tamil Nadu,India."/>
    <s v="https://firebasestorage.googleapis.com/v0/b/mindbrink-survey-production.appspot.com/o/audioFiles%2FAtznECuQc6klLPsRR6u2%2Fio3eMuqyU5eWdOSV7NnjRG3eOnc2%2F2025-08-07%2011%3A42%3A25.886579.m4a?alt=media&amp;token=d024dd89-39a7-4f48-aaf6-b2950e04ea1b"/>
    <n v="263"/>
    <s v="false"/>
    <x v="4"/>
    <s v="+919790903597"/>
    <x v="0"/>
    <s v="VIRALIMALAI"/>
    <x v="4"/>
    <s v="nanithini"/>
    <x v="1"/>
    <n v="7448754639"/>
    <x v="1"/>
    <s v="இல்லத்தரசி/ Housewife"/>
    <s v="10,000 - 25,000"/>
    <x v="0"/>
    <x v="1"/>
    <x v="3"/>
    <x v="2"/>
    <s v="அதிமுக / AIADMK"/>
    <x v="3"/>
    <x v="3"/>
    <x v="1"/>
    <x v="1"/>
    <x v="2"/>
    <x v="2"/>
    <x v="0"/>
    <x v="0"/>
    <x v="7"/>
    <s v="General"/>
    <x v="7"/>
    <s v="she said muttaraiyar as her caste"/>
    <s v="Correctly Done"/>
    <m/>
    <m/>
    <m/>
    <x v="1"/>
    <x v="0"/>
    <x v="6"/>
    <n v="1.047034764826176"/>
    <n v="0.97523809523809524"/>
    <n v="0.89824561403508774"/>
    <n v="1"/>
    <n v="1.2358620689655173"/>
    <n v="0.89824561403508774"/>
    <n v="1.2358620689655173"/>
    <n v="78.544995"/>
  </r>
  <r>
    <s v="Dummy"/>
    <s v="2025-08-07 11:55:02.998351"/>
    <x v="5"/>
    <s v="(10.6000534, 78.5438594)"/>
    <s v="JG2V+2CV,,Viralimalai,621316,Tamil Nadu,India."/>
    <s v="https://firebasestorage.googleapis.com/v0/b/mindbrink-survey-production.appspot.com/o/audioFiles%2FAtznECuQc6klLPsRR6u2%2Fio3eMuqyU5eWdOSV7NnjRG3eOnc2%2F2025-08-07%2011%3A54%3A55.208671.m4a?alt=media&amp;token=dcbeb90f-67b8-42ab-a604-4e5a9ac61fb0"/>
    <n v="265"/>
    <s v="false"/>
    <x v="4"/>
    <s v="+919790903597"/>
    <x v="0"/>
    <s v="VIRALIMALAI"/>
    <x v="4"/>
    <s v="vimala"/>
    <x v="0"/>
    <n v="7708411646"/>
    <x v="0"/>
    <s v="மற்றவை/ Others"/>
    <s v="10,000 - 25,000"/>
    <x v="0"/>
    <x v="2"/>
    <x v="1"/>
    <x v="2"/>
    <s v="அதிமுக / AIADMK"/>
    <x v="3"/>
    <x v="1"/>
    <x v="0"/>
    <x v="0"/>
    <x v="1"/>
    <x v="0"/>
    <x v="0"/>
    <x v="0"/>
    <x v="2"/>
    <s v="SC"/>
    <x v="3"/>
    <n v="0"/>
    <s v="Correctly Done"/>
    <m/>
    <m/>
    <m/>
    <x v="1"/>
    <x v="0"/>
    <x v="3"/>
    <n v="0.95700934579439256"/>
    <n v="1.0951871657754011"/>
    <n v="1.0835978835978837"/>
    <n v="1.3119425242027003"/>
    <n v="1.28"/>
    <n v="1.4216181426281114"/>
    <n v="1.6792864309794564"/>
    <n v="78.543859400000002"/>
  </r>
  <r>
    <s v="Dummy"/>
    <s v="2025-08-07 12:00:45.985624"/>
    <x v="5"/>
    <s v="(10.5996546, 78.5449674)"/>
    <s v="39,,Manapparai,621306,Tamil Nadu,India."/>
    <s v="https://firebasestorage.googleapis.com/v0/b/mindbrink-survey-production.appspot.com/o/audioFiles%2FAtznECuQc6klLPsRR6u2%2Fio3eMuqyU5eWdOSV7NnjRG3eOnc2%2F2025-08-07%2012%3A00%3A37.552158.m4a?alt=media&amp;token=5cd73000-4674-44b4-9a8b-59755b992291"/>
    <n v="278"/>
    <s v="false"/>
    <x v="4"/>
    <s v="+919790903597"/>
    <x v="0"/>
    <s v="VIRALIMALAI"/>
    <x v="4"/>
    <s v="suba"/>
    <x v="1"/>
    <n v="9786811407"/>
    <x v="0"/>
    <s v="இல்லத்தரசி/ Housewife"/>
    <s v="10,000 - 25,000"/>
    <x v="2"/>
    <x v="1"/>
    <x v="1"/>
    <x v="2"/>
    <s v="அதிமுக / AIADMK"/>
    <x v="3"/>
    <x v="3"/>
    <x v="1"/>
    <x v="2"/>
    <x v="1"/>
    <x v="0"/>
    <x v="1"/>
    <x v="2"/>
    <x v="0"/>
    <s v="SC"/>
    <x v="3"/>
    <n v="0"/>
    <s v="Correctly Done"/>
    <m/>
    <m/>
    <m/>
    <x v="1"/>
    <x v="0"/>
    <x v="3"/>
    <n v="1.047034764826176"/>
    <n v="1.0951871657754011"/>
    <n v="1.107027027027027"/>
    <n v="1.3119425242027003"/>
    <n v="1.28"/>
    <n v="1.4523558321984489"/>
    <n v="1.6792864309794564"/>
    <n v="78.544967400000004"/>
  </r>
  <r>
    <s v="Dummy"/>
    <s v="2025-08-07 12:02:54.202116"/>
    <x v="5"/>
    <s v="(10.581935, 78.523825)"/>
    <s v="Unnamed Road,,Kodumbalur,621316,Tamil Nadu,India."/>
    <s v="https://firebasestorage.googleapis.com/v0/b/mindbrink-survey-production.appspot.com/o/audioFiles%2FAtznECuQc6klLPsRR6u2%2FvgezSzrsuLVlWSdHweefXnEvA793%2F2025-08-07%2012%3A02%3A47.607862.m4a?alt=media&amp;token=56ec287c-7601-4cb5-985d-120f844c4402"/>
    <n v="434"/>
    <s v="false"/>
    <x v="6"/>
    <s v="+919976239565"/>
    <x v="0"/>
    <s v="VIRALIMALAI"/>
    <x v="4"/>
    <s v="k.thilagam"/>
    <x v="1"/>
    <n v="9952746388"/>
    <x v="3"/>
    <s v="இல்லத்தரசி/ Housewife"/>
    <s v="10,000க்கும் குறைவானது/Less than 10,000"/>
    <x v="2"/>
    <x v="2"/>
    <x v="0"/>
    <x v="0"/>
    <s v="திமுக / DMK"/>
    <x v="0"/>
    <x v="0"/>
    <x v="1"/>
    <x v="3"/>
    <x v="2"/>
    <x v="1"/>
    <x v="0"/>
    <x v="7"/>
    <x v="0"/>
    <s v="BC"/>
    <x v="14"/>
    <n v="0"/>
    <s v="Correctly Done"/>
    <m/>
    <m/>
    <m/>
    <x v="1"/>
    <x v="0"/>
    <x v="8"/>
    <n v="1.047034764826176"/>
    <n v="1.0308724832214764"/>
    <n v="1.28"/>
    <n v="0.73680082449963535"/>
    <n v="1.0666666666666667"/>
    <n v="0.94310505535953326"/>
    <n v="0.78592087946627776"/>
    <n v="78.523825000000002"/>
  </r>
  <r>
    <s v="Dummy"/>
    <s v="2025-08-07 12:04:10.074764"/>
    <x v="5"/>
    <s v="(10.6078485, 78.5485952)"/>
    <s v="JG5X+4FQ,,Viralimalai,621316,Tamil Nadu,India."/>
    <s v="https://firebasestorage.googleapis.com/v0/b/mindbrink-survey-production.appspot.com/o/audioFiles%2FAtznECuQc6klLPsRR6u2%2FnV4IA56gMWWp4NfG0H1PGfyqfM92%2F2025-08-07%2012%3A03%3A52.027855.m4a?alt=media&amp;token=e17ea074-5cfe-47ea-9266-296f4447deda"/>
    <n v="738"/>
    <s v="false"/>
    <x v="0"/>
    <s v="+918940041476"/>
    <x v="0"/>
    <s v="VIRALIMALAI"/>
    <x v="4"/>
    <s v="Manimaran"/>
    <x v="0"/>
    <n v="8220338365"/>
    <x v="1"/>
    <s v="கூலி தொழில்/ Daily Wage"/>
    <s v="10,000க்கும் குறைவானது/Less than 10,000"/>
    <x v="1"/>
    <x v="2"/>
    <x v="3"/>
    <x v="0"/>
    <s v="திமுக / DMK"/>
    <x v="0"/>
    <x v="0"/>
    <x v="0"/>
    <x v="0"/>
    <x v="1"/>
    <x v="1"/>
    <x v="0"/>
    <x v="7"/>
    <x v="7"/>
    <s v="SC"/>
    <x v="5"/>
    <n v="0"/>
    <s v="Correctly Done"/>
    <m/>
    <m/>
    <m/>
    <x v="1"/>
    <x v="0"/>
    <x v="5"/>
    <n v="0.95700934579439256"/>
    <n v="0.97523809523809524"/>
    <n v="1.0666666666666667"/>
    <n v="1"/>
    <n v="0.99902439024390244"/>
    <n v="1.0666666666666667"/>
    <n v="0.99902439024390244"/>
    <n v="78.548595199999994"/>
  </r>
  <r>
    <s v="Dummy"/>
    <s v="2025-08-07 12:07:32.973968"/>
    <x v="5"/>
    <s v="(10.5996546, 78.5449674)"/>
    <s v="39,,Manapparai,621306,Tamil Nadu,India."/>
    <s v="https://firebasestorage.googleapis.com/v0/b/mindbrink-survey-production.appspot.com/o/audioFiles%2FAtznECuQc6klLPsRR6u2%2Fio3eMuqyU5eWdOSV7NnjRG3eOnc2%2F2025-08-07%2012%3A07%3A24.865333.m4a?alt=media&amp;token=4985aebd-1e0e-493b-aed2-7d74a0f5bf83"/>
    <n v="324"/>
    <s v="false"/>
    <x v="4"/>
    <s v="+919790903597"/>
    <x v="0"/>
    <s v="VIRALIMALAI"/>
    <x v="4"/>
    <s v="annave"/>
    <x v="1"/>
    <n v="9626980092"/>
    <x v="3"/>
    <s v="இல்லத்தரசி/ Housewife"/>
    <s v="10,000 - 25,000"/>
    <x v="1"/>
    <x v="1"/>
    <x v="1"/>
    <x v="5"/>
    <s v="பிற கட்சிகள் / Others"/>
    <x v="1"/>
    <x v="0"/>
    <x v="0"/>
    <x v="0"/>
    <x v="0"/>
    <x v="1"/>
    <x v="1"/>
    <x v="0"/>
    <x v="4"/>
    <s v="BC"/>
    <x v="14"/>
    <n v="0"/>
    <s v="Correctly Done"/>
    <m/>
    <m/>
    <m/>
    <x v="1"/>
    <x v="0"/>
    <x v="8"/>
    <n v="1.047034764826176"/>
    <n v="1.0308724832214764"/>
    <n v="1.28"/>
    <n v="1.3119425242027003"/>
    <n v="1.0666666666666667"/>
    <n v="1.6792864309794564"/>
    <n v="1.399405359149547"/>
    <n v="78.544967400000004"/>
  </r>
  <r>
    <s v="Dummy"/>
    <s v="2025-08-07 12:15:03.506209"/>
    <x v="5"/>
    <s v="(10.6002626, 78.5431994)"/>
    <s v="JG2V+2CV,,Viralimalai,621316,Tamil Nadu,India."/>
    <s v="https://firebasestorage.googleapis.com/v0/b/mindbrink-survey-production.appspot.com/o/audioFiles%2FAtznECuQc6klLPsRR6u2%2Fio3eMuqyU5eWdOSV7NnjRG3eOnc2%2F2025-08-07%2012%3A14%3A56.055824.m4a?alt=media&amp;token=9d8f3a1f-9930-4acc-83f8-6f061b1d1e03"/>
    <n v="320"/>
    <s v="false"/>
    <x v="4"/>
    <s v="+919790903597"/>
    <x v="0"/>
    <s v="VIRALIMALAI"/>
    <x v="4"/>
    <s v="selvi"/>
    <x v="1"/>
    <n v="9600659741"/>
    <x v="2"/>
    <s v="சொந்த தொழில் / சுயதொழில் செய்பவர்/ Self Employed/Business"/>
    <s v="10,000 - 25,000"/>
    <x v="0"/>
    <x v="0"/>
    <x v="1"/>
    <x v="5"/>
    <s v="அதிமுக / AIADMK"/>
    <x v="2"/>
    <x v="3"/>
    <x v="1"/>
    <x v="1"/>
    <x v="2"/>
    <x v="2"/>
    <x v="2"/>
    <x v="0"/>
    <x v="0"/>
    <s v="BC"/>
    <x v="14"/>
    <n v="0"/>
    <s v="Correctly Done"/>
    <m/>
    <m/>
    <m/>
    <x v="1"/>
    <x v="0"/>
    <x v="8"/>
    <n v="1.047034764826176"/>
    <n v="0.8797250859106529"/>
    <n v="0.98461538461538467"/>
    <n v="1.3119425242027003"/>
    <n v="1.0666666666666667"/>
    <n v="1.2917587930611203"/>
    <n v="1.399405359149547"/>
    <n v="78.543199400000006"/>
  </r>
  <r>
    <s v="Dummy"/>
    <s v="2025-08-07 12:19:49.399316"/>
    <x v="5"/>
    <s v="(10.5960667, 78.5404667)"/>
    <s v="HGWR+7J7,,Viralimalai,621316,Tamil Nadu,India."/>
    <s v="https://firebasestorage.googleapis.com/v0/b/mindbrink-survey-production.appspot.com/o/audioFiles%2FAtznECuQc6klLPsRR6u2%2FvgezSzrsuLVlWSdHweefXnEvA793%2F2025-08-07%2012%3A19%3A43.444158.m4a?alt=media&amp;token=c86e39ba-3704-4e74-84c2-a596bad4528b"/>
    <n v="310"/>
    <s v="false"/>
    <x v="6"/>
    <s v="+919976239565"/>
    <x v="0"/>
    <s v="VIRALIMALAI"/>
    <x v="4"/>
    <s v="k.jayapiragash"/>
    <x v="0"/>
    <n v="9789774842"/>
    <x v="0"/>
    <s v="சொந்த தொழில் / சுயதொழில் செய்பவர்/ Self Employed/Business"/>
    <s v="10,000 - 25,000"/>
    <x v="2"/>
    <x v="1"/>
    <x v="0"/>
    <x v="2"/>
    <s v="தமிழக வெற்றி கழகம் / TVK"/>
    <x v="3"/>
    <x v="0"/>
    <x v="1"/>
    <x v="1"/>
    <x v="2"/>
    <x v="2"/>
    <x v="0"/>
    <x v="0"/>
    <x v="0"/>
    <s v="BC"/>
    <x v="14"/>
    <n v="0"/>
    <s v="Correctly Done"/>
    <m/>
    <m/>
    <m/>
    <x v="1"/>
    <x v="0"/>
    <x v="8"/>
    <n v="0.95700934579439256"/>
    <n v="1.0951871657754011"/>
    <n v="1.0835978835978837"/>
    <n v="0.73680082449963535"/>
    <n v="1.0666666666666667"/>
    <n v="0.79839581406098059"/>
    <n v="0.78592087946627776"/>
    <n v="78.540466699999996"/>
  </r>
  <r>
    <s v="Dummy"/>
    <s v="2025-08-07 12:30:45.870716"/>
    <x v="5"/>
    <s v="(10.5951246, 78.5346731)"/>
    <s v="Viralur Road,,Viralur,621316,Tamil Nadu,India."/>
    <s v="https://firebasestorage.googleapis.com/v0/b/mindbrink-survey-production.appspot.com/o/audioFiles%2FAtznECuQc6klLPsRR6u2%2FvgezSzrsuLVlWSdHweefXnEvA793%2F2025-08-07%2012%3A30%3A40.089740.m4a?alt=media&amp;token=c562adfa-f5fa-40a2-9230-0c6cb7fbf1cc"/>
    <n v="421"/>
    <s v="false"/>
    <x v="6"/>
    <s v="+919976239565"/>
    <x v="0"/>
    <s v="VIRALIMALAI"/>
    <x v="4"/>
    <s v="t.baskar"/>
    <x v="0"/>
    <n v="8637642373"/>
    <x v="1"/>
    <s v="கூலி தொழில்/ Daily Wage"/>
    <s v="10,000 - 25,000"/>
    <x v="0"/>
    <x v="0"/>
    <x v="0"/>
    <x v="0"/>
    <s v="அதிமுக / AIADMK"/>
    <x v="0"/>
    <x v="1"/>
    <x v="0"/>
    <x v="0"/>
    <x v="2"/>
    <x v="0"/>
    <x v="2"/>
    <x v="7"/>
    <x v="0"/>
    <s v="General"/>
    <x v="0"/>
    <n v="0"/>
    <s v="Correctly Done"/>
    <m/>
    <m/>
    <m/>
    <x v="1"/>
    <x v="0"/>
    <x v="0"/>
    <n v="0.95700934579439256"/>
    <n v="0.97523809523809524"/>
    <n v="1.0666666666666667"/>
    <n v="0.73680082449963535"/>
    <n v="1.0593103448275862"/>
    <n v="0.78592087946627776"/>
    <n v="0.78050073546995857"/>
    <n v="78.534673100000006"/>
  </r>
  <r>
    <s v="Dummy"/>
    <s v="2025-08-07 12:33:31.433547"/>
    <x v="5"/>
    <s v="(10.6001785, 78.542895)"/>
    <s v="JG2V+2CV,,Viralimalai,621316,Tamil Nadu,India."/>
    <s v="https://firebasestorage.googleapis.com/v0/b/mindbrink-survey-production.appspot.com/o/audioFiles%2FAtznECuQc6klLPsRR6u2%2Fio3eMuqyU5eWdOSV7NnjRG3eOnc2%2F2025-08-07%2012%3A33%3A22.005021.m4a?alt=media&amp;token=912477fd-456a-449d-bf2d-e0eb3dcac3f3"/>
    <n v="294"/>
    <s v="false"/>
    <x v="4"/>
    <s v="+919790903597"/>
    <x v="0"/>
    <s v="VIRALIMALAI"/>
    <x v="4"/>
    <s v="pothumbonny"/>
    <x v="0"/>
    <n v="9345166165"/>
    <x v="0"/>
    <s v="பணியாளர்/ Employee"/>
    <s v="10,000 - 25,000"/>
    <x v="0"/>
    <x v="1"/>
    <x v="0"/>
    <x v="1"/>
    <s v="திமுக / DMK"/>
    <x v="0"/>
    <x v="0"/>
    <x v="0"/>
    <x v="0"/>
    <x v="0"/>
    <x v="2"/>
    <x v="2"/>
    <x v="2"/>
    <x v="0"/>
    <s v="SC"/>
    <x v="3"/>
    <n v="0"/>
    <s v="Correctly Done"/>
    <m/>
    <m/>
    <m/>
    <x v="1"/>
    <x v="0"/>
    <x v="3"/>
    <n v="0.95700934579439256"/>
    <n v="1.0951871657754011"/>
    <n v="1.0835978835978837"/>
    <n v="0.73680082449963535"/>
    <n v="1.28"/>
    <n v="0.79839581406098059"/>
    <n v="0.94310505535953326"/>
    <n v="78.542895000000001"/>
  </r>
  <r>
    <s v="Dummy"/>
    <s v="2025-08-07 12:34:06.737044"/>
    <x v="5"/>
    <s v="(10.600117, 78.5427257)"/>
    <s v="JG2V+2CV,,Viralimalai,621316,Tamil Nadu,India."/>
    <s v="https://firebasestorage.googleapis.com/v0/b/mindbrink-survey-production.appspot.com/o/audioFiles%2FAtznECuQc6klLPsRR6u2%2Fi7rHaGVsQtUuH9WIbNPBcYow6HH3%2F2025-08-07%2012%3A34%3A02.309921.m4a?alt=media&amp;token=fd8d3e3b-b37d-49cc-bc14-910cfcf3a8ce"/>
    <n v="378"/>
    <s v="false"/>
    <x v="5"/>
    <s v="+917395821468"/>
    <x v="0"/>
    <s v="VIRALIMALAI"/>
    <x v="4"/>
    <s v="Vasanthi"/>
    <x v="1"/>
    <n v="9942232873"/>
    <x v="2"/>
    <s v="இல்லத்தரசி/ Housewife"/>
    <s v="10,000 - 25,000"/>
    <x v="0"/>
    <x v="0"/>
    <x v="0"/>
    <x v="0"/>
    <s v="அதிமுக / AIADMK"/>
    <x v="0"/>
    <x v="1"/>
    <x v="1"/>
    <x v="2"/>
    <x v="0"/>
    <x v="1"/>
    <x v="0"/>
    <x v="2"/>
    <x v="2"/>
    <s v="BC"/>
    <x v="7"/>
    <n v="0"/>
    <s v="Correctly Done"/>
    <m/>
    <m/>
    <m/>
    <x v="1"/>
    <x v="0"/>
    <x v="6"/>
    <n v="1.047034764826176"/>
    <n v="0.8797250859106529"/>
    <n v="0.98461538461538467"/>
    <n v="0.73680082449963535"/>
    <n v="1.2358620689655173"/>
    <n v="0.72546542719964102"/>
    <n v="0.91058419138161839"/>
    <n v="78.542725700000005"/>
  </r>
  <r>
    <s v="Dummy"/>
    <s v="2025-08-07 12:38:50.383357"/>
    <x v="5"/>
    <s v="(10.6000807, 78.5427394)"/>
    <s v="JG2V+2CV,,Viralimalai,621316,Tamil Nadu,India."/>
    <s v="https://firebasestorage.googleapis.com/v0/b/mindbrink-survey-production.appspot.com/o/audioFiles%2FAtznECuQc6klLPsRR6u2%2Fi7rHaGVsQtUuH9WIbNPBcYow6HH3%2F2025-08-07%2012%3A38%3A45.966442.m4a?alt=media&amp;token=c20f8007-5293-4267-a37d-359e44371ee5"/>
    <n v="272"/>
    <s v="false"/>
    <x v="5"/>
    <s v="+917395821468"/>
    <x v="0"/>
    <s v="VIRALIMALAI"/>
    <x v="4"/>
    <s v="shanthiq"/>
    <x v="1"/>
    <n v="9578245893"/>
    <x v="2"/>
    <s v="இல்லத்தரசி/ Housewife"/>
    <s v="10,000க்கும் குறைவானது/Less than 10,000"/>
    <x v="1"/>
    <x v="1"/>
    <x v="1"/>
    <x v="1"/>
    <s v="அதிமுக / AIADMK"/>
    <x v="2"/>
    <x v="1"/>
    <x v="0"/>
    <x v="0"/>
    <x v="1"/>
    <x v="2"/>
    <x v="0"/>
    <x v="2"/>
    <x v="0"/>
    <s v="OBC"/>
    <x v="7"/>
    <s v="spelling mistake on her name"/>
    <s v="Correctly Done"/>
    <m/>
    <m/>
    <m/>
    <x v="1"/>
    <x v="0"/>
    <x v="6"/>
    <n v="1.047034764826176"/>
    <n v="0.8797250859106529"/>
    <n v="0.98461538461538467"/>
    <n v="1.3119425242027003"/>
    <n v="1.2358620689655173"/>
    <n v="1.2917587930611203"/>
    <n v="1.6213800023249925"/>
    <n v="78.542739400000002"/>
  </r>
  <r>
    <s v="Dummy"/>
    <s v="2025-08-07 12:39:07.380374"/>
    <x v="5"/>
    <s v="(10.595698, 78.5416875)"/>
    <s v="HGWR+7J7,,Viralimalai,621316,Tamil Nadu,India."/>
    <s v="https://firebasestorage.googleapis.com/v0/b/mindbrink-survey-production.appspot.com/o/audioFiles%2FAtznECuQc6klLPsRR6u2%2FvgezSzrsuLVlWSdHweefXnEvA793%2F2025-08-07%2012%3A39%3A01.694224.m4a?alt=media&amp;token=ebe98d87-3239-4488-bade-a6d7ea71dab8"/>
    <n v="445"/>
    <s v="false"/>
    <x v="6"/>
    <s v="+919976239565"/>
    <x v="0"/>
    <s v="VIRALIMALAI"/>
    <x v="4"/>
    <s v="k.rampiragash"/>
    <x v="0"/>
    <n v="9790707425"/>
    <x v="0"/>
    <s v="கூலி தொழில்/ Daily Wage"/>
    <s v="10,000 - 25,000"/>
    <x v="0"/>
    <x v="2"/>
    <x v="3"/>
    <x v="0"/>
    <s v="அதிமுக / AIADMK"/>
    <x v="0"/>
    <x v="1"/>
    <x v="0"/>
    <x v="0"/>
    <x v="1"/>
    <x v="2"/>
    <x v="0"/>
    <x v="0"/>
    <x v="5"/>
    <s v="BC"/>
    <x v="14"/>
    <n v="0"/>
    <s v="Correctly Done"/>
    <m/>
    <m/>
    <m/>
    <x v="1"/>
    <x v="0"/>
    <x v="8"/>
    <n v="0.95700934579439256"/>
    <n v="1.0951871657754011"/>
    <n v="1.0835978835978837"/>
    <n v="1"/>
    <n v="1.0666666666666667"/>
    <n v="1.0835978835978837"/>
    <n v="1.0666666666666667"/>
    <n v="78.541687499999995"/>
  </r>
  <r>
    <s v="Dummy"/>
    <s v="2025-08-07 12:48:36.202314"/>
    <x v="5"/>
    <s v="(10.600177, 78.5431062)"/>
    <s v="JG2V+2CV,,Viralimalai,621316,Tamil Nadu,India."/>
    <s v="https://firebasestorage.googleapis.com/v0/b/mindbrink-survey-production.appspot.com/o/audioFiles%2FAtznECuQc6klLPsRR6u2%2Fi7rHaGVsQtUuH9WIbNPBcYow6HH3%2F2025-08-07%2012%3A48%3A31.605688.m4a?alt=media&amp;token=7afc0822-2448-4e27-ab20-7a520c2460fd"/>
    <n v="298"/>
    <s v="false"/>
    <x v="5"/>
    <s v="+917395821468"/>
    <x v="0"/>
    <s v="VIRALIMALAI"/>
    <x v="4"/>
    <s v="Vekens"/>
    <x v="0"/>
    <n v="8838383307"/>
    <x v="1"/>
    <s v="மற்றவை/ Others"/>
    <s v="10,000க்கும் குறைவானது/Less than 10,000"/>
    <x v="0"/>
    <x v="1"/>
    <x v="1"/>
    <x v="1"/>
    <s v="அதிமுக / AIADMK"/>
    <x v="2"/>
    <x v="1"/>
    <x v="0"/>
    <x v="0"/>
    <x v="1"/>
    <x v="2"/>
    <x v="0"/>
    <x v="0"/>
    <x v="2"/>
    <s v="BC"/>
    <x v="7"/>
    <n v="0"/>
    <s v="Correctly Done"/>
    <m/>
    <m/>
    <m/>
    <x v="1"/>
    <x v="0"/>
    <x v="6"/>
    <n v="0.95700934579439256"/>
    <n v="0.97523809523809524"/>
    <n v="1.0666666666666667"/>
    <n v="1.3119425242027003"/>
    <n v="1.2358620689655173"/>
    <n v="1.399405359149547"/>
    <n v="1.6213800023249925"/>
    <n v="78.543106199999997"/>
  </r>
  <r>
    <s v="Dummy"/>
    <s v="2025-08-07 13:12:02.419192"/>
    <x v="5"/>
    <s v="(10.601359, 78.5442575)"/>
    <s v="JG2V+CQV,,Viralimalai,621316,Tamil Nadu,India."/>
    <s v="https://firebasestorage.googleapis.com/v0/b/mindbrink-survey-production.appspot.com/o/audioFiles%2FAtznECuQc6klLPsRR6u2%2Fi7rHaGVsQtUuH9WIbNPBcYow6HH3%2F2025-08-07%2013%3A11%3A54.406386.m4a?alt=media&amp;token=27d49467-f523-4694-866c-451d5fb004f6"/>
    <n v="247"/>
    <s v="false"/>
    <x v="5"/>
    <s v="+917395821468"/>
    <x v="0"/>
    <s v="VIRALIMALAI"/>
    <x v="4"/>
    <s v="Gokila"/>
    <x v="1"/>
    <n v="9940869485"/>
    <x v="1"/>
    <s v="இல்லத்தரசி/ Housewife"/>
    <s v="10,000 - 25,000"/>
    <x v="1"/>
    <x v="1"/>
    <x v="1"/>
    <x v="1"/>
    <s v="அதிமுக / AIADMK"/>
    <x v="2"/>
    <x v="1"/>
    <x v="1"/>
    <x v="1"/>
    <x v="2"/>
    <x v="2"/>
    <x v="2"/>
    <x v="2"/>
    <x v="4"/>
    <s v="BC"/>
    <x v="7"/>
    <n v="0"/>
    <s v="Correctly Done"/>
    <m/>
    <m/>
    <m/>
    <x v="1"/>
    <x v="0"/>
    <x v="6"/>
    <n v="1.047034764826176"/>
    <n v="0.97523809523809524"/>
    <n v="0.89824561403508774"/>
    <n v="1.3119425242027003"/>
    <n v="1.2358620689655173"/>
    <n v="1.1784466182311975"/>
    <n v="1.6213800023249925"/>
    <n v="78.544257500000001"/>
  </r>
  <r>
    <s v="Dummy"/>
    <s v="2025-08-07 13:22:17.905852"/>
    <x v="5"/>
    <s v="(10.6008302, 78.5427314)"/>
    <s v="JG2V+84M,,Viralimalai,621316,Tamil Nadu,India."/>
    <s v="https://firebasestorage.googleapis.com/v0/b/mindbrink-survey-production.appspot.com/o/audioFiles%2FAtznECuQc6klLPsRR6u2%2Fi7rHaGVsQtUuH9WIbNPBcYow6HH3%2F2025-08-07%2013%3A22%3A12.201497.m4a?alt=media&amp;token=2f514c33-851f-4ff3-9c65-49bfea5a6ac7"/>
    <n v="260"/>
    <s v="false"/>
    <x v="5"/>
    <s v="+917395821468"/>
    <x v="0"/>
    <s v="VIRALIMALAI"/>
    <x v="4"/>
    <s v="Santhiya"/>
    <x v="0"/>
    <n v="8760239291"/>
    <x v="0"/>
    <s v="பணியாளர்/ Employee"/>
    <s v="10,000 - 25,000"/>
    <x v="2"/>
    <x v="1"/>
    <x v="0"/>
    <x v="2"/>
    <s v="திமுக / DMK"/>
    <x v="0"/>
    <x v="0"/>
    <x v="1"/>
    <x v="2"/>
    <x v="1"/>
    <x v="2"/>
    <x v="3"/>
    <x v="0"/>
    <x v="2"/>
    <s v="SC"/>
    <x v="3"/>
    <n v="0"/>
    <s v="Correctly Done"/>
    <m/>
    <m/>
    <m/>
    <x v="1"/>
    <x v="0"/>
    <x v="3"/>
    <n v="0.95700934579439256"/>
    <n v="1.0951871657754011"/>
    <n v="1.0835978835978837"/>
    <n v="0.73680082449963535"/>
    <n v="1.28"/>
    <n v="0.79839581406098059"/>
    <n v="0.94310505535953326"/>
    <n v="78.542731399999994"/>
  </r>
  <r>
    <s v="Dummy"/>
    <s v="2025-08-07 13:45:37.072633"/>
    <x v="5"/>
    <s v="(10.5994617, 78.5435833)"/>
    <s v="JG2V+2CV,,Viralimalai,621316,Tamil Nadu,India."/>
    <s v="https://firebasestorage.googleapis.com/v0/b/mindbrink-survey-production.appspot.com/o/audioFiles%2FAtznECuQc6klLPsRR6u2%2Fio3eMuqyU5eWdOSV7NnjRG3eOnc2%2F2025-08-07%2013%3A45%3A16.762945.m4a?alt=media&amp;token=0b77f50e-1c8b-4a0d-900e-cd4f1a2b22c5"/>
    <n v="309"/>
    <s v="false"/>
    <x v="4"/>
    <s v="+919790903597"/>
    <x v="0"/>
    <s v="VIRALIMALAI"/>
    <x v="4"/>
    <s v="banumathi"/>
    <x v="1"/>
    <n v="8940170368"/>
    <x v="0"/>
    <s v="இல்லத்தரசி/ Housewife"/>
    <s v="10,000 - 25,000"/>
    <x v="2"/>
    <x v="2"/>
    <x v="1"/>
    <x v="2"/>
    <s v="பிற கட்சிகள் / Others"/>
    <x v="3"/>
    <x v="0"/>
    <x v="0"/>
    <x v="0"/>
    <x v="0"/>
    <x v="1"/>
    <x v="0"/>
    <x v="0"/>
    <x v="0"/>
    <s v="BC"/>
    <x v="7"/>
    <s v="caste didnt mention here ( Muttaraiyar)"/>
    <s v="Correctly Done"/>
    <m/>
    <m/>
    <m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543583299999995"/>
  </r>
  <r>
    <s v="Dummy"/>
    <s v="2025-08-07 13:52:29.045375"/>
    <x v="5"/>
    <s v="(10.5995934, 78.5438758)"/>
    <s v="JG2V+2CV,,Viralimalai,621316,Tamil Nadu,India."/>
    <s v="https://firebasestorage.googleapis.com/v0/b/mindbrink-survey-production.appspot.com/o/audioFiles%2FAtznECuQc6klLPsRR6u2%2Fi7rHaGVsQtUuH9WIbNPBcYow6HH3%2F2025-08-07%2013%3A52%3A24.311937.m4a?alt=media&amp;token=09b8b2ef-fc8d-42b4-a425-38e570e07af0"/>
    <n v="321"/>
    <s v="false"/>
    <x v="5"/>
    <s v="+917395821468"/>
    <x v="0"/>
    <s v="VIRALIMALAI"/>
    <x v="4"/>
    <s v="maruthmudhi"/>
    <x v="0"/>
    <n v="8760047663"/>
    <x v="3"/>
    <s v="கூலி தொழில்/ Daily Wage"/>
    <s v="10,000 - 25,000"/>
    <x v="0"/>
    <x v="2"/>
    <x v="1"/>
    <x v="1"/>
    <s v="அதிமுக / AIADMK"/>
    <x v="2"/>
    <x v="1"/>
    <x v="1"/>
    <x v="3"/>
    <x v="2"/>
    <x v="2"/>
    <x v="0"/>
    <x v="2"/>
    <x v="2"/>
    <s v="BC"/>
    <x v="7"/>
    <n v="0"/>
    <s v="Correctly Done"/>
    <m/>
    <m/>
    <m/>
    <x v="1"/>
    <x v="0"/>
    <x v="6"/>
    <n v="0.95700934579439256"/>
    <n v="1.0308724832214764"/>
    <n v="0.86292134831460676"/>
    <n v="1.3119425242027003"/>
    <n v="1.2358620689655173"/>
    <n v="1.1321032118962628"/>
    <n v="1.6213800023249925"/>
    <n v="78.543875799999995"/>
  </r>
  <r>
    <s v="Dummy"/>
    <s v="2025-08-07 13:55:25.561884"/>
    <x v="5"/>
    <s v="(10.6043307, 78.5403528)"/>
    <s v="JG3Q+GQC,,Viralimalai,621316,Tamil Nadu,India."/>
    <s v="https://firebasestorage.googleapis.com/v0/b/mindbrink-survey-production.appspot.com/o/audioFiles%2FAtznECuQc6klLPsRR6u2%2FnV4IA56gMWWp4NfG0H1PGfyqfM92%2F2025-08-07%2013%3A55%3A19.538615.m4a?alt=media&amp;token=593ab8e6-c4ce-41b3-8024-ffc5984c4265"/>
    <n v="288"/>
    <s v="false"/>
    <x v="0"/>
    <s v="+918940041476"/>
    <x v="0"/>
    <s v="VIRALIMALAI"/>
    <x v="4"/>
    <s v="p.sundarajan"/>
    <x v="0"/>
    <n v="8778104078"/>
    <x v="1"/>
    <s v="சொந்த தொழில் / சுயதொழில் செய்பவர்/ Self Employed/Business"/>
    <s v="25,000 - 50,000"/>
    <x v="0"/>
    <x v="1"/>
    <x v="0"/>
    <x v="0"/>
    <s v="திமுக / DMK"/>
    <x v="0"/>
    <x v="0"/>
    <x v="1"/>
    <x v="1"/>
    <x v="2"/>
    <x v="2"/>
    <x v="2"/>
    <x v="7"/>
    <x v="5"/>
    <s v="BC"/>
    <x v="7"/>
    <n v="0"/>
    <s v="Correctly Done"/>
    <m/>
    <m/>
    <m/>
    <x v="1"/>
    <x v="0"/>
    <x v="6"/>
    <n v="0.95700934579439256"/>
    <n v="0.97523809523809524"/>
    <n v="1.0666666666666667"/>
    <n v="0.73680082449963535"/>
    <n v="1.2358620689655173"/>
    <n v="0.78592087946627776"/>
    <n v="0.91058419138161839"/>
    <n v="78.540352799999994"/>
  </r>
  <r>
    <s v="Dummy"/>
    <s v="2025-08-07 14:14:10.198505"/>
    <x v="5"/>
    <s v="(10.6053233, 78.5330467)"/>
    <s v="Kulithalai - Manapparai Road,,Sevanapatti,621316,Tamil Nadu,India."/>
    <s v="https://firebasestorage.googleapis.com/v0/b/mindbrink-survey-production.appspot.com/o/audioFiles%2FAtznECuQc6klLPsRR6u2%2FnV4IA56gMWWp4NfG0H1PGfyqfM92%2F2025-08-07%2014%3A13%3A56.848249.m4a?alt=media&amp;token=09143bcb-1df0-4260-9716-084daa0b97b9"/>
    <n v="458"/>
    <s v="false"/>
    <x v="0"/>
    <s v="+918940041476"/>
    <x v="0"/>
    <s v="VIRALIMALAI"/>
    <x v="4"/>
    <s v="Durau"/>
    <x v="0"/>
    <n v="7448456053"/>
    <x v="2"/>
    <s v="சொந்த தொழில் / சுயதொழில் செய்பவர்/ Self Employed/Business"/>
    <s v="10,000க்கும் குறைவானது/Less than 10,000"/>
    <x v="2"/>
    <x v="1"/>
    <x v="1"/>
    <x v="1"/>
    <s v="அதிமுக / AIADMK"/>
    <x v="2"/>
    <x v="3"/>
    <x v="0"/>
    <x v="0"/>
    <x v="0"/>
    <x v="1"/>
    <x v="0"/>
    <x v="0"/>
    <x v="2"/>
    <s v="BC"/>
    <x v="7"/>
    <n v="0"/>
    <s v="Correctly Done"/>
    <m/>
    <m/>
    <m/>
    <x v="1"/>
    <x v="0"/>
    <x v="6"/>
    <n v="0.95700934579439256"/>
    <n v="0.8797250859106529"/>
    <n v="0.79503105590062106"/>
    <n v="1.3119425242027003"/>
    <n v="1.2358620689655173"/>
    <n v="1.043035050297799"/>
    <n v="1.6213800023249925"/>
    <n v="78.5330467"/>
  </r>
  <r>
    <s v="Dummy"/>
    <s v="2025-08-07 15:16:33.279384"/>
    <x v="5"/>
    <s v="(10.6045262, 78.5476751)"/>
    <s v="JG3X+J5H,,Viralimalai,621316,Tamil Nadu,India."/>
    <s v="https://firebasestorage.googleapis.com/v0/b/mindbrink-survey-production.appspot.com/o/audioFiles%2FAtznECuQc6klLPsRR6u2%2Fi7rHaGVsQtUuH9WIbNPBcYow6HH3%2F2025-08-07%2015%3A16%3A26.828133.m4a?alt=media&amp;token=a1943c1b-9b6c-4be1-8f67-9d0f13276bae"/>
    <n v="257"/>
    <s v="false"/>
    <x v="5"/>
    <s v="+917395821468"/>
    <x v="0"/>
    <s v="VIRALIMALAI"/>
    <x v="4"/>
    <s v="palanisami"/>
    <x v="0"/>
    <n v="8903989371"/>
    <x v="0"/>
    <s v="கூலி தொழில்/ Daily Wage"/>
    <s v="10,000 - 25,000"/>
    <x v="0"/>
    <x v="0"/>
    <x v="0"/>
    <x v="0"/>
    <s v="அதிமுக / AIADMK"/>
    <x v="0"/>
    <x v="2"/>
    <x v="0"/>
    <x v="0"/>
    <x v="2"/>
    <x v="0"/>
    <x v="0"/>
    <x v="2"/>
    <x v="1"/>
    <s v="BC"/>
    <x v="14"/>
    <s v="audio is mute"/>
    <s v="Fake Audio/Empty Audio"/>
    <m/>
    <m/>
    <m/>
    <x v="1"/>
    <x v="0"/>
    <x v="8"/>
    <n v="0.95700934579439256"/>
    <n v="1.0951871657754011"/>
    <n v="1.0835978835978837"/>
    <n v="0.73680082449963535"/>
    <n v="1.0666666666666667"/>
    <n v="0.79839581406098059"/>
    <n v="0.78592087946627776"/>
    <n v="78.547675100000006"/>
  </r>
  <r>
    <s v="Dummy"/>
    <s v="2025-08-07 16:06:17.627538"/>
    <x v="5"/>
    <s v="(10.6098817, 78.4698983)"/>
    <s v="753,Rajalipatty,Nambampatty,621312,Tamil Nadu,India."/>
    <s v="https://firebasestorage.googleapis.com/v0/b/mindbrink-survey-production.appspot.com/o/audioFiles%2FAtznECuQc6klLPsRR6u2%2FvgezSzrsuLVlWSdHweefXnEvA793%2F2025-08-07%2016%3A06%3A03.097522.m4a?alt=media&amp;token=c3a92fdf-ebb8-4cc8-ba2b-0c9330d8be27"/>
    <n v="330"/>
    <s v="false"/>
    <x v="6"/>
    <s v="+919976239565"/>
    <x v="0"/>
    <s v="VIRALIMALAI"/>
    <x v="9"/>
    <s v="Muthulakshmi"/>
    <x v="1"/>
    <n v="9976279144"/>
    <x v="2"/>
    <s v="விவசாயி/ Farmer"/>
    <s v="10,000க்கும் குறைவானது/Less than 10,000"/>
    <x v="2"/>
    <x v="0"/>
    <x v="0"/>
    <x v="0"/>
    <s v="திமுக / DMK"/>
    <x v="0"/>
    <x v="0"/>
    <x v="0"/>
    <x v="0"/>
    <x v="0"/>
    <x v="1"/>
    <x v="1"/>
    <x v="0"/>
    <x v="2"/>
    <s v="BC"/>
    <x v="0"/>
    <n v="0"/>
    <s v="Correctly Done"/>
    <m/>
    <m/>
    <m/>
    <x v="1"/>
    <x v="0"/>
    <x v="0"/>
    <n v="1.047034764826176"/>
    <n v="0.8797250859106529"/>
    <n v="0.98461538461538467"/>
    <n v="0.73680082449963535"/>
    <n v="1.0593103448275862"/>
    <n v="0.72546542719964102"/>
    <n v="0.78050073546995857"/>
    <n v="78.469898299999997"/>
  </r>
  <r>
    <s v="Dummy"/>
    <s v="2025-08-07 16:18:24.488460"/>
    <x v="5"/>
    <s v="(10.60997, 78.4696183)"/>
    <s v="JF69+4X5,Rajalipatty,Nambampatty,621312,Tamil Nadu,India."/>
    <s v="https://firebasestorage.googleapis.com/v0/b/mindbrink-survey-production.appspot.com/o/audioFiles%2FAtznECuQc6klLPsRR6u2%2FnV4IA56gMWWp4NfG0H1PGfyqfM92%2F2025-08-07%2016%3A18%3A11.308175.m4a?alt=media&amp;token=9cac24ac-e75a-4fc1-a5e5-ed9a6e2b1c92"/>
    <n v="330"/>
    <s v="false"/>
    <x v="0"/>
    <s v="+918940041476"/>
    <x v="0"/>
    <s v="VIRALIMALAI"/>
    <x v="9"/>
    <s v="g.perema"/>
    <x v="1"/>
    <n v="9655668044"/>
    <x v="2"/>
    <s v="விவசாயி/ Farmer"/>
    <s v="10,000க்கும் குறைவானது/Less than 10,000"/>
    <x v="2"/>
    <x v="1"/>
    <x v="0"/>
    <x v="0"/>
    <s v="திமுக / DMK"/>
    <x v="0"/>
    <x v="0"/>
    <x v="1"/>
    <x v="3"/>
    <x v="2"/>
    <x v="1"/>
    <x v="0"/>
    <x v="7"/>
    <x v="0"/>
    <s v="BC"/>
    <x v="0"/>
    <n v="0"/>
    <s v="Correctly Done"/>
    <m/>
    <m/>
    <m/>
    <x v="1"/>
    <x v="0"/>
    <x v="0"/>
    <n v="1.047034764826176"/>
    <n v="0.8797250859106529"/>
    <n v="0.98461538461538467"/>
    <n v="0.73680082449963535"/>
    <n v="1.0593103448275862"/>
    <n v="0.72546542719964102"/>
    <n v="0.78050073546995857"/>
    <n v="78.469618299999993"/>
  </r>
  <r>
    <s v="Dummy"/>
    <s v="2025-08-07 16:18:40.811589"/>
    <x v="5"/>
    <s v="(10.6078905, 78.5465975)"/>
    <s v="childrens park,,Viralimalai,621316,Tamil Nadu,India."/>
    <s v="https://firebasestorage.googleapis.com/v0/b/mindbrink-survey-production.appspot.com/o/audioFiles%2FAtznECuQc6klLPsRR6u2%2Fi7rHaGVsQtUuH9WIbNPBcYow6HH3%2F2025-08-07%2016%3A18%3A34.727519.m4a?alt=media&amp;token=a7ab6d51-2645-4e1b-9803-3555eb807928"/>
    <n v="334"/>
    <s v="false"/>
    <x v="5"/>
    <s v="+917395821468"/>
    <x v="0"/>
    <s v="VIRALIMALAI"/>
    <x v="4"/>
    <s v="Geeth"/>
    <x v="1"/>
    <n v="6381748641"/>
    <x v="0"/>
    <s v="இல்லத்தரசி/ Housewife"/>
    <s v="10,000க்கும் குறைவானது/Less than 10,000"/>
    <x v="0"/>
    <x v="2"/>
    <x v="1"/>
    <x v="1"/>
    <s v="அதிமுக / AIADMK"/>
    <x v="2"/>
    <x v="1"/>
    <x v="0"/>
    <x v="0"/>
    <x v="1"/>
    <x v="2"/>
    <x v="0"/>
    <x v="0"/>
    <x v="0"/>
    <s v="BC"/>
    <x v="14"/>
    <n v="0"/>
    <s v="Correctly Done"/>
    <m/>
    <m/>
    <m/>
    <x v="1"/>
    <x v="0"/>
    <x v="8"/>
    <n v="1.047034764826176"/>
    <n v="1.0951871657754011"/>
    <n v="1.107027027027027"/>
    <n v="1.3119425242027003"/>
    <n v="1.0666666666666667"/>
    <n v="1.4523558321984489"/>
    <n v="1.399405359149547"/>
    <n v="78.546597500000004"/>
  </r>
  <r>
    <s v="Dummy"/>
    <s v="2025-08-07 16:28:07.514526"/>
    <x v="5"/>
    <s v="(10.6097283, 78.4695667)"/>
    <s v="753,Rajalipatty,Nambampatty,621312,Tamil Nadu,India."/>
    <s v="https://firebasestorage.googleapis.com/v0/b/mindbrink-survey-production.appspot.com/o/audioFiles%2FAtznECuQc6klLPsRR6u2%2FvgezSzrsuLVlWSdHweefXnEvA793%2F2025-08-07%2016%3A27%3A38.147580.m4a?alt=media&amp;token=4a1d97c5-b747-43fd-91d0-8c76e48699dc"/>
    <n v="439"/>
    <s v="false"/>
    <x v="6"/>
    <s v="+919976239565"/>
    <x v="0"/>
    <s v="VIRALIMALAI"/>
    <x v="9"/>
    <s v="Latha"/>
    <x v="0"/>
    <n v="9578274659"/>
    <x v="0"/>
    <s v="கூலி தொழில்/ Daily Wage"/>
    <s v="10,000க்கும் குறைவானது/Less than 10,000"/>
    <x v="2"/>
    <x v="1"/>
    <x v="0"/>
    <x v="0"/>
    <s v="திமுக / DMK"/>
    <x v="0"/>
    <x v="0"/>
    <x v="1"/>
    <x v="2"/>
    <x v="0"/>
    <x v="2"/>
    <x v="0"/>
    <x v="7"/>
    <x v="2"/>
    <s v="BC"/>
    <x v="0"/>
    <n v="0"/>
    <s v="Fake Audio/Empty Audio"/>
    <m/>
    <m/>
    <m/>
    <x v="1"/>
    <x v="0"/>
    <x v="0"/>
    <n v="0.95700934579439256"/>
    <n v="1.0951871657754011"/>
    <n v="1.0835978835978837"/>
    <n v="0.73680082449963535"/>
    <n v="1.0593103448275862"/>
    <n v="0.79839581406098059"/>
    <n v="0.78050073546995857"/>
    <n v="78.469566700000001"/>
  </r>
  <r>
    <s v="Dummy"/>
    <s v="2025-08-07 16:31:41.879764"/>
    <x v="5"/>
    <s v="(10.6077575, 78.5458905)"/>
    <s v="JG5W+3F4,,Viralimalai,621316,Tamil Nadu,India."/>
    <s v="https://firebasestorage.googleapis.com/v0/b/mindbrink-survey-production.appspot.com/o/audioFiles%2FAtznECuQc6klLPsRR6u2%2Fi7rHaGVsQtUuH9WIbNPBcYow6HH3%2F2025-08-07%2016%3A31%3A36.393852.m4a?alt=media&amp;token=230a17e9-879f-4b96-9cdb-98f95de11c67"/>
    <n v="288"/>
    <s v="false"/>
    <x v="5"/>
    <s v="+917395821468"/>
    <x v="0"/>
    <s v="VIRALIMALAI"/>
    <x v="4"/>
    <s v="manikandan"/>
    <x v="0"/>
    <n v="9566826547"/>
    <x v="0"/>
    <s v="பணியாளர்/ Employee"/>
    <s v="10,000 - 25,000"/>
    <x v="2"/>
    <x v="2"/>
    <x v="1"/>
    <x v="2"/>
    <s v="அதிமுக / AIADMK"/>
    <x v="3"/>
    <x v="1"/>
    <x v="1"/>
    <x v="1"/>
    <x v="2"/>
    <x v="2"/>
    <x v="3"/>
    <x v="0"/>
    <x v="7"/>
    <s v="SC"/>
    <x v="5"/>
    <n v="0"/>
    <s v="Correctly Done"/>
    <m/>
    <m/>
    <m/>
    <x v="1"/>
    <x v="0"/>
    <x v="5"/>
    <n v="0.95700934579439256"/>
    <n v="1.0951871657754011"/>
    <n v="1.0835978835978837"/>
    <n v="1.3119425242027003"/>
    <n v="0.99902439024390244"/>
    <n v="1.4216181426281114"/>
    <n v="1.3106625802766489"/>
    <n v="78.545890499999999"/>
  </r>
  <r>
    <s v="Dummy"/>
    <s v="2025-08-07 17:03:03.244226"/>
    <x v="5"/>
    <s v="(10.6101183, 78.468585)"/>
    <s v="JF69+4X5,Rajalipatty,Nambampatty,621312,Tamil Nadu,India."/>
    <s v="https://firebasestorage.googleapis.com/v0/b/mindbrink-survey-production.appspot.com/o/audioFiles%2FAtznECuQc6klLPsRR6u2%2FnV4IA56gMWWp4NfG0H1PGfyqfM92%2F2025-08-07%2017%3A01%3A30.542177.m4a?alt=media&amp;token=c781553a-5a8a-489f-8898-070c61d3b2ff"/>
    <n v="456"/>
    <s v="false"/>
    <x v="0"/>
    <s v="+918940041476"/>
    <x v="0"/>
    <s v="VIRALIMALAI"/>
    <x v="9"/>
    <s v="G.Kumar"/>
    <x v="0"/>
    <n v="9842614529"/>
    <x v="2"/>
    <s v="சொந்த தொழில் / சுயதொழில் செய்பவர்/ Self Employed/Business"/>
    <s v="10,000க்கும் குறைவானது/Less than 10,000"/>
    <x v="1"/>
    <x v="1"/>
    <x v="1"/>
    <x v="1"/>
    <s v="அதிமுக / AIADMK"/>
    <x v="2"/>
    <x v="3"/>
    <x v="0"/>
    <x v="0"/>
    <x v="0"/>
    <x v="0"/>
    <x v="0"/>
    <x v="4"/>
    <x v="0"/>
    <s v="BC"/>
    <x v="0"/>
    <s v="he didnt ask the about Which party will win in his constituency"/>
    <s v="Not Doing It Properly"/>
    <m/>
    <m/>
    <m/>
    <x v="1"/>
    <x v="0"/>
    <x v="0"/>
    <n v="0.95700934579439256"/>
    <n v="0.8797250859106529"/>
    <n v="0.79503105590062106"/>
    <n v="1.3119425242027003"/>
    <n v="1.0593103448275862"/>
    <n v="1.043035050297799"/>
    <n v="1.3897542877071363"/>
    <n v="78.468585000000004"/>
  </r>
  <r>
    <s v="Dummy"/>
    <s v="2025-08-07 17:06:56.009341"/>
    <x v="5"/>
    <s v="(10.607639, 78.5475082)"/>
    <s v="JG5W+3X4,,Viralimalai,621316,Tamil Nadu,India."/>
    <s v="https://firebasestorage.googleapis.com/v0/b/mindbrink-survey-production.appspot.com/o/audioFiles%2FAtznECuQc6klLPsRR6u2%2Fi7rHaGVsQtUuH9WIbNPBcYow6HH3%2F2025-08-07%2017%3A06%3A52.050387.m4a?alt=media&amp;token=ae591fc7-cc3c-45ad-9dbe-be69afdac78b"/>
    <n v="239"/>
    <s v="false"/>
    <x v="5"/>
    <s v="+917395821468"/>
    <x v="0"/>
    <s v="VIRALIMALAI"/>
    <x v="4"/>
    <s v="Indhira"/>
    <x v="1"/>
    <n v="7604830300"/>
    <x v="1"/>
    <s v="இல்லத்தரசி/ Housewife"/>
    <s v="10,000க்கும் குறைவானது/Less than 10,000"/>
    <x v="2"/>
    <x v="1"/>
    <x v="3"/>
    <x v="2"/>
    <s v="பிற கட்சிகள் / Others"/>
    <x v="3"/>
    <x v="0"/>
    <x v="1"/>
    <x v="1"/>
    <x v="1"/>
    <x v="0"/>
    <x v="0"/>
    <x v="0"/>
    <x v="2"/>
    <s v="OBC"/>
    <x v="0"/>
    <n v="0"/>
    <s v="Correctly Done"/>
    <m/>
    <m/>
    <m/>
    <x v="1"/>
    <x v="0"/>
    <x v="0"/>
    <n v="1.047034764826176"/>
    <n v="0.97523809523809524"/>
    <n v="0.89824561403508774"/>
    <n v="1"/>
    <n v="1.0593103448275862"/>
    <n v="0.89824561403508774"/>
    <n v="1.0593103448275862"/>
    <n v="78.547508199999996"/>
  </r>
  <r>
    <s v="Dummy"/>
    <s v="2025-08-07 17:20:26.441451"/>
    <x v="5"/>
    <s v="(10.6059388, 78.4702172)"/>
    <s v="JF4C+66Q,,Nambampatty,621312,Tamil Nadu,India."/>
    <s v="https://firebasestorage.googleapis.com/v0/b/mindbrink-survey-production.appspot.com/o/audioFiles%2FAtznECuQc6klLPsRR6u2%2FnV4IA56gMWWp4NfG0H1PGfyqfM92%2F2025-08-07%2017%3A18%3A55.530667.m4a?alt=media&amp;token=7f4dc643-ece5-49e2-9ca6-ea170727d93c"/>
    <n v="235"/>
    <s v="false"/>
    <x v="0"/>
    <s v="+918940041476"/>
    <x v="0"/>
    <s v="VIRALIMALAI"/>
    <x v="9"/>
    <s v="MuthulAkshmi"/>
    <x v="0"/>
    <n v="9865629970"/>
    <x v="0"/>
    <s v="கூலி தொழில்/ Daily Wage"/>
    <s v="10,000க்கும் குறைவானது/Less than 10,000"/>
    <x v="0"/>
    <x v="2"/>
    <x v="2"/>
    <x v="0"/>
    <s v="திமுக / DMK"/>
    <x v="3"/>
    <x v="0"/>
    <x v="0"/>
    <x v="0"/>
    <x v="0"/>
    <x v="1"/>
    <x v="0"/>
    <x v="0"/>
    <x v="0"/>
    <s v="BC"/>
    <x v="0"/>
    <n v="0"/>
    <s v="Correctly Done"/>
    <m/>
    <m/>
    <m/>
    <x v="1"/>
    <x v="0"/>
    <x v="0"/>
    <n v="0.95700934579439256"/>
    <n v="1.0951871657754011"/>
    <n v="1.0835978835978837"/>
    <n v="1"/>
    <n v="1.0593103448275862"/>
    <n v="1.0835978835978837"/>
    <n v="1.0593103448275862"/>
    <n v="78.470217199999993"/>
  </r>
  <r>
    <s v="Dummy"/>
    <s v="2025-08-07 17:27:03.866077"/>
    <x v="5"/>
    <s v="(10.6101333, 78.4702083)"/>
    <s v="JF5C+X35,Rajalipatty,Nambampatty,621312,Tamil Nadu,India."/>
    <s v="-"/>
    <n v="0"/>
    <s v="false"/>
    <x v="6"/>
    <s v="+919976239565"/>
    <x v="0"/>
    <s v="VIRALIMALAI"/>
    <x v="9"/>
    <s v="p.sakthivel"/>
    <x v="0"/>
    <n v="9578541236"/>
    <x v="2"/>
    <s v="கூலி தொழில்/ Daily Wage"/>
    <s v="10,000 - 25,000"/>
    <x v="1"/>
    <x v="1"/>
    <x v="1"/>
    <x v="1"/>
    <s v="அதிமுக / AIADMK"/>
    <x v="2"/>
    <x v="1"/>
    <x v="0"/>
    <x v="0"/>
    <x v="0"/>
    <x v="1"/>
    <x v="0"/>
    <x v="0"/>
    <x v="0"/>
    <s v="BC"/>
    <x v="14"/>
    <s v="audio link un available"/>
    <s v="Correctly Done"/>
    <m/>
    <m/>
    <m/>
    <x v="1"/>
    <x v="1"/>
    <x v="8"/>
    <n v="0.95700934579439256"/>
    <n v="0.8797250859106529"/>
    <n v="0.79503105590062106"/>
    <n v="1.3119425242027003"/>
    <n v="1.0666666666666667"/>
    <n v="1.043035050297799"/>
    <n v="1.399405359149547"/>
    <n v="78.470208299999996"/>
  </r>
  <r>
    <s v="Dummy"/>
    <s v="2025-08-07 18:13:39.046648"/>
    <x v="5"/>
    <s v="(10.6099333, 78.4719217)"/>
    <s v="JF6C+49M,Rajalipatty,Nambampatty,621312,Tamil Nadu,India."/>
    <s v="https://firebasestorage.googleapis.com/v0/b/mindbrink-survey-production.appspot.com/o/audioFiles%2FAtznECuQc6klLPsRR6u2%2FvgezSzrsuLVlWSdHweefXnEvA793%2F2025-08-07%2018%3A13%3A13.122994.m4a?alt=media&amp;token=f728d0e3-cf6e-45ca-bb50-ec7c2cdf234f"/>
    <n v="263"/>
    <s v="false"/>
    <x v="6"/>
    <s v="+919976239565"/>
    <x v="0"/>
    <s v="VIRALIMALAI"/>
    <x v="9"/>
    <s v="m.mariyappan"/>
    <x v="0"/>
    <n v="9994647009"/>
    <x v="2"/>
    <s v="கூலி தொழில்/ Daily Wage"/>
    <s v="10,000க்கும் குறைவானது/Less than 10,000"/>
    <x v="0"/>
    <x v="0"/>
    <x v="0"/>
    <x v="0"/>
    <s v="அதிமுக / AIADMK"/>
    <x v="0"/>
    <x v="1"/>
    <x v="0"/>
    <x v="0"/>
    <x v="1"/>
    <x v="2"/>
    <x v="0"/>
    <x v="0"/>
    <x v="7"/>
    <s v="SC"/>
    <x v="3"/>
    <n v="0"/>
    <s v="Correctly Done"/>
    <m/>
    <m/>
    <m/>
    <x v="1"/>
    <x v="0"/>
    <x v="3"/>
    <n v="0.95700934579439256"/>
    <n v="0.8797250859106529"/>
    <n v="0.79503105590062106"/>
    <n v="0.73680082449963535"/>
    <n v="1.28"/>
    <n v="0.58577953749039324"/>
    <n v="0.94310505535953326"/>
    <n v="78.471921699999996"/>
  </r>
  <r>
    <s v="Dummy"/>
    <s v="2025-08-07 18:30:15.730865"/>
    <x v="5"/>
    <s v="(10.6100567, 78.4713683)"/>
    <s v="JF6C+49M,Rajalipatty,Nambampatty,621312,Tamil Nadu,India."/>
    <s v="https://firebasestorage.googleapis.com/v0/b/mindbrink-survey-production.appspot.com/o/audioFiles%2FAtznECuQc6klLPsRR6u2%2FvgezSzrsuLVlWSdHweefXnEvA793%2F2025-08-07%2018%3A29%3A55.211821.m4a?alt=media&amp;token=02cccad2-d222-45a2-b3ce-f50bd9dba0dd"/>
    <n v="342"/>
    <s v="false"/>
    <x v="6"/>
    <s v="+919976239565"/>
    <x v="0"/>
    <s v="VIRALIMALAI"/>
    <x v="9"/>
    <s v="t.saravanan"/>
    <x v="0"/>
    <n v="8870910486"/>
    <x v="2"/>
    <s v="கூலி தொழில்/ Daily Wage"/>
    <s v="10,000க்கும் குறைவானது/Less than 10,000"/>
    <x v="1"/>
    <x v="1"/>
    <x v="1"/>
    <x v="1"/>
    <s v="அதிமுக / AIADMK"/>
    <x v="2"/>
    <x v="1"/>
    <x v="0"/>
    <x v="0"/>
    <x v="2"/>
    <x v="1"/>
    <x v="2"/>
    <x v="2"/>
    <x v="5"/>
    <s v="SC"/>
    <x v="3"/>
    <n v="0"/>
    <s v="Correctly Done"/>
    <m/>
    <m/>
    <m/>
    <x v="1"/>
    <x v="0"/>
    <x v="3"/>
    <n v="0.95700934579439256"/>
    <n v="0.8797250859106529"/>
    <n v="0.79503105590062106"/>
    <n v="1.3119425242027003"/>
    <n v="1.28"/>
    <n v="1.043035050297799"/>
    <n v="1.6792864309794564"/>
    <n v="78.471368299999995"/>
  </r>
  <r>
    <s v="Dummy"/>
    <s v="2025-08-07 18:59:46.108034"/>
    <x v="5"/>
    <s v="(10.6029765, 78.4565447)"/>
    <s v="3c,,Rasalipatti,621312,Tamil Nadu,India."/>
    <s v="https://firebasestorage.googleapis.com/v0/b/mindbrink-survey-production.appspot.com/o/audioFiles%2FAtznECuQc6klLPsRR6u2%2FvgezSzrsuLVlWSdHweefXnEvA793%2F2025-08-07%2018%3A59%3A16.060040.m4a?alt=media&amp;token=b7f76394-8d09-4537-8dc9-9f809e2001cf"/>
    <n v="281"/>
    <s v="false"/>
    <x v="6"/>
    <s v="+919976239565"/>
    <x v="0"/>
    <s v="VIRALIMALAI"/>
    <x v="9"/>
    <s v="Natarajkumar"/>
    <x v="0"/>
    <n v="9944276614"/>
    <x v="0"/>
    <s v="விவசாயி/ Farmer"/>
    <s v="10,000க்கும் குறைவானது/Less than 10,000"/>
    <x v="0"/>
    <x v="0"/>
    <x v="0"/>
    <x v="0"/>
    <s v="திமுக / DMK"/>
    <x v="0"/>
    <x v="0"/>
    <x v="1"/>
    <x v="3"/>
    <x v="1"/>
    <x v="1"/>
    <x v="1"/>
    <x v="0"/>
    <x v="1"/>
    <s v="BC"/>
    <x v="0"/>
    <n v="0"/>
    <s v="Correctly Done"/>
    <m/>
    <m/>
    <m/>
    <x v="1"/>
    <x v="0"/>
    <x v="0"/>
    <n v="0.95700934579439256"/>
    <n v="1.0951871657754011"/>
    <n v="1.0835978835978837"/>
    <n v="0.73680082449963535"/>
    <n v="1.0593103448275862"/>
    <n v="0.79839581406098059"/>
    <n v="0.78050073546995857"/>
    <n v="78.456544699999995"/>
  </r>
  <r>
    <s v="Dummy"/>
    <s v="2025-08-07 19:48:18.233794"/>
    <x v="5"/>
    <s v="(10.6052488, 78.4704825)"/>
    <s v="-"/>
    <s v="https://firebasestorage.googleapis.com/v0/b/mindbrink-survey-production.appspot.com/o/audioFiles%2FAtznECuQc6klLPsRR6u2%2FnV4IA56gMWWp4NfG0H1PGfyqfM92%2F2025-08-07%2019%3A45%3A43.595974.m4a?alt=media&amp;token=022444cd-d7a3-4c30-a62c-0146d94f2424"/>
    <n v="270"/>
    <s v="false"/>
    <x v="0"/>
    <s v="+918940041476"/>
    <x v="0"/>
    <s v="VIRALIMALAI"/>
    <x v="9"/>
    <s v="viduthalaimani"/>
    <x v="0"/>
    <n v="9095706030"/>
    <x v="0"/>
    <s v="கூலி தொழில்/ Daily Wage"/>
    <s v="10,000 - 25,000"/>
    <x v="0"/>
    <x v="0"/>
    <x v="0"/>
    <x v="0"/>
    <s v="திமுக / DMK"/>
    <x v="0"/>
    <x v="0"/>
    <x v="0"/>
    <x v="0"/>
    <x v="0"/>
    <x v="1"/>
    <x v="0"/>
    <x v="0"/>
    <x v="1"/>
    <s v="OBC"/>
    <x v="0"/>
    <n v="0"/>
    <s v="Correctly Done"/>
    <m/>
    <m/>
    <m/>
    <x v="1"/>
    <x v="0"/>
    <x v="0"/>
    <n v="0.95700934579439256"/>
    <n v="1.0951871657754011"/>
    <n v="1.0835978835978837"/>
    <n v="0.73680082449963535"/>
    <n v="1.0593103448275862"/>
    <n v="0.79839581406098059"/>
    <n v="0.78050073546995857"/>
    <n v="78.470482500000003"/>
  </r>
  <r>
    <s v="Dummy"/>
    <s v="2025-08-08 14:59:42.158337"/>
    <x v="6"/>
    <s v="(10.6969033, 78.72979)"/>
    <s v="MPXH+4PP,,Mandaiyur,622515,Tamil Nadu,India."/>
    <s v="https://firebasestorage.googleapis.com/v0/b/mindbrink-survey-production.appspot.com/o/audioFiles%2FAtznECuQc6klLPsRR6u2%2Fio3eMuqyU5eWdOSV7NnjRG3eOnc2%2F2025-08-08%2014%3A59%3A36.876434.m4a?alt=media&amp;token=c1e73b55-66d0-4335-9b2b-ca9ca4b541ec"/>
    <n v="203"/>
    <s v="false"/>
    <x v="4"/>
    <s v="+919790903597"/>
    <x v="0"/>
    <s v="KULATHUR"/>
    <x v="10"/>
    <s v="mathi"/>
    <x v="0"/>
    <n v="9842693088"/>
    <x v="2"/>
    <s v="விவசாயி/ Farmer"/>
    <s v="10,000 - 25,000"/>
    <x v="0"/>
    <x v="0"/>
    <x v="0"/>
    <x v="0"/>
    <s v="திமுக / DMK"/>
    <x v="0"/>
    <x v="0"/>
    <x v="0"/>
    <x v="0"/>
    <x v="0"/>
    <x v="1"/>
    <x v="2"/>
    <x v="0"/>
    <x v="6"/>
    <s v="BC"/>
    <x v="0"/>
    <s v=""/>
    <s v=""/>
    <m/>
    <m/>
    <m/>
    <x v="1"/>
    <x v="0"/>
    <x v="0"/>
    <n v="0.95700934579439256"/>
    <n v="0.8797250859106529"/>
    <n v="0.79503105590062106"/>
    <n v="0.73680082449963535"/>
    <n v="1.0593103448275862"/>
    <n v="0.58577953749039324"/>
    <n v="0.78050073546995857"/>
    <n v="78.729789999999994"/>
  </r>
  <r>
    <s v="Dummy"/>
    <s v="2025-07-30 15:35:55.650104"/>
    <x v="0"/>
    <s v="(10.455089, 78.6993429)"/>
    <s v="26,,Annavasal,622101,Tamil Nadu,India."/>
    <s v="https://firebasestorage.googleapis.com/v0/b/mindbrink-survey-production.appspot.com/o/audioFiles%2FAtznECuQc6klLPsRR6u2%2Fe5risFoEPidDckOLperfsZqxzae2%2F2025-07-30%2015%3A35%3A50.859266.m4a?alt=media&amp;token=a71b268a-0e42-49f9-b38a-0f72e53777fa"/>
    <n v="287"/>
    <s v="false"/>
    <x v="1"/>
    <s v="+918508766594"/>
    <x v="0"/>
    <s v="ILLUPUR"/>
    <x v="1"/>
    <s v="நிர்மலாதேவி "/>
    <x v="0"/>
    <n v="9865320934"/>
    <x v="0"/>
    <s v="கூலி தொழில்/ Daily Wage"/>
    <s v="10,000 - 25,000"/>
    <x v="1"/>
    <x v="1"/>
    <x v="1"/>
    <x v="2"/>
    <s v="தமிழக வெற்றி கழகம் / TVK"/>
    <x v="3"/>
    <x v="0"/>
    <x v="1"/>
    <x v="3"/>
    <x v="1"/>
    <x v="2"/>
    <x v="3"/>
    <x v="0"/>
    <x v="0"/>
    <s v="SC"/>
    <x v="5"/>
    <n v="0"/>
    <s v="Correctly Done"/>
    <m/>
    <m/>
    <m/>
    <x v="1"/>
    <x v="0"/>
    <x v="5"/>
    <n v="0.95700934579439256"/>
    <n v="1.0951871657754011"/>
    <n v="1.0835978835978837"/>
    <n v="1.3119425242027003"/>
    <n v="0.99902439024390244"/>
    <n v="1.4216181426281114"/>
    <n v="1.3106625802766489"/>
    <n v="78.699342900000005"/>
  </r>
  <r>
    <s v="Dummy"/>
    <s v="2025-07-30 16:59:33.384449"/>
    <x v="0"/>
    <s v="(10.4606668, 78.6825397)"/>
    <s v="1/38a,,Vilampatti,622103,Tamil Nadu,India."/>
    <s v="https://firebasestorage.googleapis.com/v0/b/mindbrink-survey-production.appspot.com/o/audioFiles%2FAtznECuQc6klLPsRR6u2%2FfYiv0HvGk4VbFlXYwsKbSZ6fwXI2%2F2025-07-30%2016%3A59%3A27.503120.m4a?alt=media&amp;token=d72a1ab4-be3f-4d48-88b5-39d0044410ac"/>
    <n v="191"/>
    <s v="false"/>
    <x v="3"/>
    <s v="+919443892814"/>
    <x v="0"/>
    <s v="ILLUPUR"/>
    <x v="2"/>
    <s v="Selvaraj"/>
    <x v="0"/>
    <n v="8531952279"/>
    <x v="2"/>
    <s v="விவசாயி/ Farmer"/>
    <s v="10,000க்கும் குறைவானது/Less than 10,000"/>
    <x v="2"/>
    <x v="1"/>
    <x v="1"/>
    <x v="1"/>
    <s v="அதிமுக / AIADMK"/>
    <x v="2"/>
    <x v="2"/>
    <x v="1"/>
    <x v="1"/>
    <x v="0"/>
    <x v="0"/>
    <x v="3"/>
    <x v="0"/>
    <x v="1"/>
    <s v="BC"/>
    <x v="7"/>
    <s v="except 2 questions ntg asked "/>
    <s v="Not Asking All The Questions"/>
    <m/>
    <m/>
    <m/>
    <x v="1"/>
    <x v="0"/>
    <x v="6"/>
    <n v="0.95700934579439256"/>
    <n v="0.8797250859106529"/>
    <n v="0.79503105590062106"/>
    <n v="1.3119425242027003"/>
    <n v="1.2358620689655173"/>
    <n v="1.043035050297799"/>
    <n v="1.6213800023249925"/>
    <n v="78.682539700000007"/>
  </r>
  <r>
    <s v="Dummy"/>
    <s v="2025-07-30 17:03:59.213672"/>
    <x v="0"/>
    <s v="(10.4606733, 78.6824318)"/>
    <s v="1/38a,,Vilampatti,622103,Tamil Nadu,India."/>
    <s v="https://firebasestorage.googleapis.com/v0/b/mindbrink-survey-production.appspot.com/o/audioFiles%2FAtznECuQc6klLPsRR6u2%2FfYiv0HvGk4VbFlXYwsKbSZ6fwXI2%2F2025-07-30%2017%3A03%3A55.136747.m4a?alt=media&amp;token=56dfe266-2871-4e7a-a766-6b028a4f37db"/>
    <n v="96"/>
    <s v="false"/>
    <x v="3"/>
    <s v="+919443892814"/>
    <x v="0"/>
    <s v="ILLUPUR"/>
    <x v="2"/>
    <s v="Rajammal "/>
    <x v="1"/>
    <n v="9688656449"/>
    <x v="2"/>
    <s v="இல்லத்தரசி/ Housewife"/>
    <s v="10,000க்கும் குறைவானது/Less than 10,000"/>
    <x v="0"/>
    <x v="1"/>
    <x v="2"/>
    <x v="0"/>
    <s v="திமுக / DMK"/>
    <x v="0"/>
    <x v="0"/>
    <x v="1"/>
    <x v="1"/>
    <x v="1"/>
    <x v="2"/>
    <x v="1"/>
    <x v="0"/>
    <x v="1"/>
    <s v="BC"/>
    <x v="7"/>
    <s v="except 2 questions ntg asked "/>
    <s v="Not Asking All The Questions"/>
    <m/>
    <m/>
    <m/>
    <x v="1"/>
    <x v="1"/>
    <x v="6"/>
    <n v="1.047034764826176"/>
    <n v="0.8797250859106529"/>
    <n v="0.98461538461538467"/>
    <n v="1"/>
    <n v="1.2358620689655173"/>
    <n v="0.98461538461538467"/>
    <n v="1.2358620689655173"/>
    <n v="78.682431800000003"/>
  </r>
  <r>
    <s v="Dummy"/>
    <s v="2025-07-30 17:12:17.060594"/>
    <x v="0"/>
    <s v="(10.460765, 78.6825617)"/>
    <s v="1/38a,,Vilampatti,622103,Tamil Nadu,India."/>
    <s v="https://firebasestorage.googleapis.com/v0/b/mindbrink-survey-production.appspot.com/o/audioFiles%2FAtznECuQc6klLPsRR6u2%2FfYiv0HvGk4VbFlXYwsKbSZ6fwXI2%2F2025-07-30%2017%3A12%3A12.709054.m4a?alt=media&amp;token=3e45a9ac-0c51-4d21-aa47-470041b765c8"/>
    <n v="150"/>
    <s v="false"/>
    <x v="3"/>
    <s v="+919443892814"/>
    <x v="0"/>
    <s v="ILLUPUR"/>
    <x v="2"/>
    <s v="Dhanalakshmi"/>
    <x v="1"/>
    <n v="9524909610"/>
    <x v="2"/>
    <s v="இல்லத்தரசி/ Housewife"/>
    <s v="10,000க்கும் குறைவானது/Less than 10,000"/>
    <x v="2"/>
    <x v="1"/>
    <x v="4"/>
    <x v="3"/>
    <s v="தே.மு.தி.க / DMDK"/>
    <x v="4"/>
    <x v="3"/>
    <x v="1"/>
    <x v="1"/>
    <x v="1"/>
    <x v="0"/>
    <x v="3"/>
    <x v="0"/>
    <x v="1"/>
    <s v="BC"/>
    <x v="7"/>
    <s v="only starting few questions asked "/>
    <s v="Not Asking All The Questions"/>
    <m/>
    <m/>
    <m/>
    <x v="1"/>
    <x v="1"/>
    <x v="6"/>
    <n v="1.047034764826176"/>
    <n v="0.8797250859106529"/>
    <n v="0.98461538461538467"/>
    <n v="1.4247885123333461"/>
    <n v="1.2358620689655173"/>
    <n v="1.4028686890666793"/>
    <n v="1.7608420786905907"/>
    <n v="78.682561699999994"/>
  </r>
  <r>
    <s v="Dummy"/>
    <s v="2025-07-30 17:22:05.879534"/>
    <x v="0"/>
    <s v="(10.46023, 78.6827133)"/>
    <s v="1/38a,,Vilampatti,622103,Tamil Nadu,India."/>
    <s v="https://firebasestorage.googleapis.com/v0/b/mindbrink-survey-production.appspot.com/o/audioFiles%2FAtznECuQc6klLPsRR6u2%2FfYiv0HvGk4VbFlXYwsKbSZ6fwXI2%2F2025-07-30%2017%3A21%3A42.845498.m4a?alt=media&amp;token=b67b2d09-4590-4ffc-b359-5f47d889ed7f"/>
    <n v="116"/>
    <s v="false"/>
    <x v="3"/>
    <s v="+919443892814"/>
    <x v="0"/>
    <s v="ILLUPUR"/>
    <x v="2"/>
    <s v="Samikannu"/>
    <x v="0"/>
    <n v="9655350702"/>
    <x v="2"/>
    <s v="விவசாயி/ Farmer"/>
    <s v="10,000 - 25,000"/>
    <x v="2"/>
    <x v="2"/>
    <x v="2"/>
    <x v="4"/>
    <s v="திமுக / DMK"/>
    <x v="0"/>
    <x v="0"/>
    <x v="1"/>
    <x v="1"/>
    <x v="1"/>
    <x v="2"/>
    <x v="3"/>
    <x v="0"/>
    <x v="1"/>
    <s v="BC"/>
    <x v="7"/>
    <s v="starting first 3 questions asked only "/>
    <s v="Not Asking All The Questions"/>
    <m/>
    <m/>
    <m/>
    <x v="1"/>
    <x v="1"/>
    <x v="6"/>
    <n v="0.95700934579439256"/>
    <n v="0.8797250859106529"/>
    <n v="0.79503105590062106"/>
    <n v="1"/>
    <n v="1.2358620689655173"/>
    <n v="0.79503105590062106"/>
    <n v="1.2358620689655173"/>
    <n v="78.682713300000003"/>
  </r>
  <r>
    <s v="Dummy"/>
    <s v="2025-07-30 17:34:59.329295"/>
    <x v="0"/>
    <s v="(10.4598067, 78.6825817)"/>
    <s v="1/38a,,Vilampatti,622103,Tamil Nadu,India."/>
    <s v="https://firebasestorage.googleapis.com/v0/b/mindbrink-survey-production.appspot.com/o/audioFiles%2FAtznECuQc6klLPsRR6u2%2FfYiv0HvGk4VbFlXYwsKbSZ6fwXI2%2F2025-07-30%2017%3A34%3A53.880757.m4a?alt=media&amp;token=d8a52737-f4fc-42e4-91b9-7b5b541457a6"/>
    <n v="190"/>
    <s v="false"/>
    <x v="3"/>
    <s v="+919443892814"/>
    <x v="0"/>
    <s v="ILLUPUR"/>
    <x v="2"/>
    <s v="Prathiba"/>
    <x v="1"/>
    <n v="8072379197"/>
    <x v="0"/>
    <s v="இல்லத்தரசி/ Housewife"/>
    <s v="10,000க்கும் குறைவானது/Less than 10,000"/>
    <x v="0"/>
    <x v="2"/>
    <x v="0"/>
    <x v="2"/>
    <s v="அதிமுக / AIADMK"/>
    <x v="3"/>
    <x v="1"/>
    <x v="1"/>
    <x v="3"/>
    <x v="2"/>
    <x v="2"/>
    <x v="1"/>
    <x v="0"/>
    <x v="3"/>
    <s v="BC"/>
    <x v="7"/>
    <s v="correctly done "/>
    <s v="Correctly Done"/>
    <m/>
    <m/>
    <m/>
    <x v="1"/>
    <x v="0"/>
    <x v="6"/>
    <n v="1.047034764826176"/>
    <n v="1.0951871657754011"/>
    <n v="1.107027027027027"/>
    <n v="0.73680082449963535"/>
    <n v="1.2358620689655173"/>
    <n v="0.81565842625689366"/>
    <n v="0.91058419138161839"/>
    <n v="78.6825817"/>
  </r>
  <r>
    <s v="Dummy"/>
    <s v="2025-07-30 17:40:57.453093"/>
    <x v="0"/>
    <s v="(10.456378, 78.7003456)"/>
    <s v="42/43,,Annavasal,622101,Tamil Nadu,India."/>
    <s v="https://firebasestorage.googleapis.com/v0/b/mindbrink-survey-production.appspot.com/o/audioFiles%2FAtznECuQc6klLPsRR6u2%2Fe5risFoEPidDckOLperfsZqxzae2%2F2025-07-30%2017%3A40%3A51.803052.m4a?alt=media&amp;token=aa8b4929-57c7-4954-924b-4701a39da350"/>
    <n v="338"/>
    <s v="false"/>
    <x v="1"/>
    <s v="+918508766594"/>
    <x v="0"/>
    <s v="ILLUPUR"/>
    <x v="1"/>
    <s v="முருகேசன் "/>
    <x v="0"/>
    <s v="No Number"/>
    <x v="0"/>
    <s v="சொந்த தொழில் / சுயதொழில் செய்பவர்/ Self Employed/Business"/>
    <s v="10,000 - 25,000"/>
    <x v="1"/>
    <x v="1"/>
    <x v="2"/>
    <x v="3"/>
    <s v="தே.மு.தி.க / DMDK"/>
    <x v="4"/>
    <x v="1"/>
    <x v="0"/>
    <x v="0"/>
    <x v="2"/>
    <x v="2"/>
    <x v="2"/>
    <x v="3"/>
    <x v="0"/>
    <s v="SC"/>
    <x v="5"/>
    <n v="0"/>
    <s v="Correctly Done"/>
    <m/>
    <m/>
    <m/>
    <x v="1"/>
    <x v="0"/>
    <x v="5"/>
    <n v="0.95700934579439256"/>
    <n v="1.0951871657754011"/>
    <n v="1.0835978835978837"/>
    <n v="1"/>
    <n v="0.99902439024390244"/>
    <n v="1.0835978835978837"/>
    <n v="0.99902439024390244"/>
    <n v="78.700345600000006"/>
  </r>
  <r>
    <s v="Dummy"/>
    <s v="2025-07-30 19:17:07.149590"/>
    <x v="0"/>
    <s v="(10.4528494, 78.6991889)"/>
    <s v="6/C,,Annavasal,622101,Tamil Nadu,India."/>
    <s v="https://firebasestorage.googleapis.com/v0/b/mindbrink-survey-production.appspot.com/o/audioFiles%2FAtznECuQc6klLPsRR6u2%2Fe5risFoEPidDckOLperfsZqxzae2%2F2025-07-30%2019%3A16%3A57.193446.m4a?alt=media&amp;token=9b09651c-2903-4bd8-bd4c-a146c3003637"/>
    <n v="319"/>
    <s v="false"/>
    <x v="1"/>
    <s v="+918508766594"/>
    <x v="0"/>
    <s v="ILLUPUR"/>
    <x v="1"/>
    <s v="முத்து"/>
    <x v="0"/>
    <n v="9750219287"/>
    <x v="0"/>
    <s v="கூலி தொழில்/ Daily Wage"/>
    <s v="10,000 - 25,000"/>
    <x v="1"/>
    <x v="1"/>
    <x v="1"/>
    <x v="4"/>
    <s v="அதிமுக / AIADMK"/>
    <x v="2"/>
    <x v="3"/>
    <x v="0"/>
    <x v="0"/>
    <x v="0"/>
    <x v="1"/>
    <x v="2"/>
    <x v="0"/>
    <x v="6"/>
    <s v="SC"/>
    <x v="5"/>
    <n v="0"/>
    <s v="Correctly Done"/>
    <m/>
    <m/>
    <m/>
    <x v="1"/>
    <x v="0"/>
    <x v="5"/>
    <n v="0.95700934579439256"/>
    <n v="1.0951871657754011"/>
    <n v="1.0835978835978837"/>
    <n v="1.3119425242027003"/>
    <n v="0.99902439024390244"/>
    <n v="1.4216181426281114"/>
    <n v="1.3106625802766489"/>
    <n v="78.699188899999996"/>
  </r>
  <r>
    <s v="Dummy"/>
    <s v="2025-07-31 09:15:03.511263"/>
    <x v="1"/>
    <s v="(10.4554248, 78.7049094)"/>
    <s v="FP44+82G,,Annavasal,622101,Tamil Nadu,India."/>
    <s v="https://firebasestorage.googleapis.com/v0/b/mindbrink-survey-production.appspot.com/o/audioFiles%2FAtznECuQc6klLPsRR6u2%2Fe5risFoEPidDckOLperfsZqxzae2%2F2025-07-31%2009%3A14%3A58.717083.m4a?alt=media&amp;token=4c286675-bb39-467e-a8f8-9630a15d7058"/>
    <n v="164"/>
    <s v="false"/>
    <x v="1"/>
    <s v="+918508766594"/>
    <x v="0"/>
    <s v="ILLUPUR"/>
    <x v="1"/>
    <s v="மதுமிதா"/>
    <x v="0"/>
    <n v="8489816500"/>
    <x v="0"/>
    <s v="மற்றவை/ Others"/>
    <s v="10,000 - 25,000"/>
    <x v="1"/>
    <x v="1"/>
    <x v="2"/>
    <x v="2"/>
    <s v="தமிழக வெற்றி கழகம் / TVK"/>
    <x v="3"/>
    <x v="0"/>
    <x v="1"/>
    <x v="1"/>
    <x v="2"/>
    <x v="2"/>
    <x v="2"/>
    <x v="3"/>
    <x v="0"/>
    <s v="SC"/>
    <x v="5"/>
    <n v="0"/>
    <s v="Correctly Done"/>
    <m/>
    <m/>
    <m/>
    <x v="1"/>
    <x v="1"/>
    <x v="5"/>
    <n v="0.95700934579439256"/>
    <n v="1.0951871657754011"/>
    <n v="1.0835978835978837"/>
    <n v="1"/>
    <n v="0.99902439024390244"/>
    <n v="1.0835978835978837"/>
    <n v="0.99902439024390244"/>
    <n v="78.704909400000005"/>
  </r>
  <r>
    <s v="Dummy"/>
    <s v="2025-07-31 11:07:22.169564"/>
    <x v="1"/>
    <s v="(10.4557511, 78.7050889)"/>
    <s v="FP44+82G,,Annavasal,622101,Tamil Nadu,India."/>
    <s v="https://firebasestorage.googleapis.com/v0/b/mindbrink-survey-production.appspot.com/o/audioFiles%2FAtznECuQc6klLPsRR6u2%2Fe5risFoEPidDckOLperfsZqxzae2%2F2025-07-31%2011%3A07%3A05.848951.m4a?alt=media&amp;token=b9b3d6da-0293-40c7-bc88-b30e83072426"/>
    <n v="306"/>
    <s v="false"/>
    <x v="1"/>
    <s v="+918508766594"/>
    <x v="0"/>
    <s v="ILLUPUR"/>
    <x v="1"/>
    <s v="இளஞ்செல்வி"/>
    <x v="1"/>
    <n v="9842453264"/>
    <x v="3"/>
    <s v="இல்லத்தரசி/ Housewife"/>
    <s v="10,000 - 25,000"/>
    <x v="2"/>
    <x v="1"/>
    <x v="1"/>
    <x v="0"/>
    <s v="அதிமுக / AIADMK"/>
    <x v="0"/>
    <x v="2"/>
    <x v="1"/>
    <x v="1"/>
    <x v="1"/>
    <x v="0"/>
    <x v="1"/>
    <x v="5"/>
    <x v="0"/>
    <s v="SC"/>
    <x v="5"/>
    <n v="0"/>
    <s v="Correctly Done"/>
    <m/>
    <m/>
    <m/>
    <x v="1"/>
    <x v="0"/>
    <x v="5"/>
    <n v="1.047034764826176"/>
    <n v="1.0308724832214764"/>
    <n v="1.28"/>
    <n v="1.3119425242027003"/>
    <n v="0.99902439024390244"/>
    <n v="1.6792864309794564"/>
    <n v="1.3106625802766489"/>
    <n v="78.705088900000007"/>
  </r>
  <r>
    <s v="Dummy"/>
    <s v="2025-07-31 11:27:42.131622"/>
    <x v="1"/>
    <s v="(10.4127903, 78.6616347)"/>
    <s v="CM76+959,,Kudumiyamalai,622104,Tamil Nadu,India."/>
    <s v="https://firebasestorage.googleapis.com/v0/b/mindbrink-survey-production.appspot.com/o/audioFiles%2FAtznECuQc6klLPsRR6u2%2F2ukCmICpvKWhqTT6dgmjG6nFGjc2%2F2025-07-31%2011%3A27%3A35.729760.m4a?alt=media&amp;token=a96fce76-6836-4274-9d93-bf956af64d13"/>
    <n v="264"/>
    <s v="false"/>
    <x v="2"/>
    <s v="+919698565662"/>
    <x v="0"/>
    <s v="ILLUPUR"/>
    <x v="5"/>
    <s v="Periyasamy"/>
    <x v="0"/>
    <n v="6384503095"/>
    <x v="3"/>
    <s v="விவசாயி/ Farmer"/>
    <s v="10,000க்கும் குறைவானது/Less than 10,000"/>
    <x v="0"/>
    <x v="1"/>
    <x v="0"/>
    <x v="0"/>
    <s v="அதிமுக / AIADMK"/>
    <x v="0"/>
    <x v="3"/>
    <x v="1"/>
    <x v="3"/>
    <x v="2"/>
    <x v="0"/>
    <x v="3"/>
    <x v="0"/>
    <x v="0"/>
    <s v="SC"/>
    <x v="3"/>
    <n v="0"/>
    <s v="Correctly Done"/>
    <m/>
    <m/>
    <m/>
    <x v="1"/>
    <x v="0"/>
    <x v="3"/>
    <n v="0.95700934579439256"/>
    <n v="1.0308724832214764"/>
    <n v="0.86292134831460676"/>
    <n v="0.73680082449963535"/>
    <n v="1.28"/>
    <n v="0.63580116091653927"/>
    <n v="0.94310505535953326"/>
    <n v="78.661634699999993"/>
  </r>
  <r>
    <s v="Dummy"/>
    <s v="2025-07-31 11:41:17.191475"/>
    <x v="1"/>
    <s v="(10.4140805, 78.6613384)"/>
    <s v="CM76+J69,,Kudumiyamalai,622104,Tamil Nadu,India."/>
    <s v="https://firebasestorage.googleapis.com/v0/b/mindbrink-survey-production.appspot.com/o/audioFiles%2FAtznECuQc6klLPsRR6u2%2F2ukCmICpvKWhqTT6dgmjG6nFGjc2%2F2025-07-31%2011%3A41%3A12.355175.m4a?alt=media&amp;token=7a1fae69-7f67-4e86-af15-024b3e35bd3a"/>
    <n v="189"/>
    <s v="false"/>
    <x v="2"/>
    <s v="+919698565662"/>
    <x v="0"/>
    <s v="ILLUPUR"/>
    <x v="5"/>
    <s v="Pubarani"/>
    <x v="1"/>
    <n v="7825018464"/>
    <x v="3"/>
    <s v="இல்லத்தரசி/ Housewife"/>
    <s v="10,000க்கும் குறைவானது/Less than 10,000"/>
    <x v="1"/>
    <x v="2"/>
    <x v="1"/>
    <x v="0"/>
    <s v="அதிமுக / AIADMK"/>
    <x v="0"/>
    <x v="3"/>
    <x v="1"/>
    <x v="1"/>
    <x v="0"/>
    <x v="1"/>
    <x v="3"/>
    <x v="0"/>
    <x v="0"/>
    <s v="BC"/>
    <x v="7"/>
    <n v="0"/>
    <s v="Correctly Done"/>
    <m/>
    <m/>
    <m/>
    <x v="1"/>
    <x v="0"/>
    <x v="6"/>
    <n v="1.047034764826176"/>
    <n v="1.0308724832214764"/>
    <n v="1.28"/>
    <n v="1.3119425242027003"/>
    <n v="1.2358620689655173"/>
    <n v="1.6792864309794564"/>
    <n v="1.6213800023249925"/>
    <n v="78.661338400000005"/>
  </r>
  <r>
    <s v="Dummy"/>
    <s v="2025-07-31 11:41:55.860963"/>
    <x v="1"/>
    <s v="(10.4557562, 78.7050501)"/>
    <s v="FP44+82G,,Annavasal,622101,Tamil Nadu,India."/>
    <s v="https://firebasestorage.googleapis.com/v0/b/mindbrink-survey-production.appspot.com/o/audioFiles%2FAtznECuQc6klLPsRR6u2%2Fe5risFoEPidDckOLperfsZqxzae2%2F2025-07-31%2011%3A41%3A51.449339.m4a?alt=media&amp;token=17c5670f-78d4-49c9-9ec1-59c99209277b"/>
    <n v="246"/>
    <s v="false"/>
    <x v="1"/>
    <s v="+918508766594"/>
    <x v="0"/>
    <s v="ILLUPUR"/>
    <x v="1"/>
    <s v="சீனிவாசன்"/>
    <x v="0"/>
    <n v="9384493452"/>
    <x v="3"/>
    <s v="விவசாயி/ Farmer"/>
    <s v="10,000 - 25,000"/>
    <x v="2"/>
    <x v="0"/>
    <x v="0"/>
    <x v="0"/>
    <s v="இந்திய தேசிய காங்கிரஸ் / INC"/>
    <x v="5"/>
    <x v="1"/>
    <x v="1"/>
    <x v="3"/>
    <x v="1"/>
    <x v="2"/>
    <x v="0"/>
    <x v="5"/>
    <x v="0"/>
    <s v="SC"/>
    <x v="5"/>
    <n v="0"/>
    <s v="Correctly Done"/>
    <m/>
    <m/>
    <m/>
    <x v="1"/>
    <x v="0"/>
    <x v="5"/>
    <n v="0.95700934579439256"/>
    <n v="1.0308724832214764"/>
    <n v="0.86292134831460676"/>
    <n v="0.73680082449963535"/>
    <n v="0.99902439024390244"/>
    <n v="0.63580116091653927"/>
    <n v="0.73608199442695277"/>
    <n v="78.705050099999994"/>
  </r>
  <r>
    <s v="Dummy"/>
    <s v="2025-07-31 11:47:44.795498"/>
    <x v="1"/>
    <s v="(10.4140376, 78.6612648)"/>
    <s v="CM76+J69,,Kudumiyamalai,622104,Tamil Nadu,India."/>
    <s v="https://firebasestorage.googleapis.com/v0/b/mindbrink-survey-production.appspot.com/o/audioFiles%2FAtznECuQc6klLPsRR6u2%2F2ukCmICpvKWhqTT6dgmjG6nFGjc2%2F2025-07-31%2011%3A47%3A41.237147.m4a?alt=media&amp;token=94dde514-3e11-4f88-9fad-6c096ef793a9"/>
    <n v="89"/>
    <s v="false"/>
    <x v="2"/>
    <s v="+919698565662"/>
    <x v="0"/>
    <s v="ILLUPUR"/>
    <x v="5"/>
    <s v="Deivanai"/>
    <x v="1"/>
    <n v="9514560831"/>
    <x v="2"/>
    <s v="இல்லத்தரசி/ Housewife"/>
    <s v="10,000க்கும் குறைவானது/Less than 10,000"/>
    <x v="0"/>
    <x v="0"/>
    <x v="0"/>
    <x v="0"/>
    <s v="திமுக / DMK"/>
    <x v="0"/>
    <x v="0"/>
    <x v="0"/>
    <x v="0"/>
    <x v="0"/>
    <x v="1"/>
    <x v="1"/>
    <x v="0"/>
    <x v="1"/>
    <s v="BC"/>
    <x v="7"/>
    <n v="0"/>
    <s v="Not Asking All The Questions"/>
    <m/>
    <m/>
    <m/>
    <x v="1"/>
    <x v="1"/>
    <x v="6"/>
    <n v="1.047034764826176"/>
    <n v="0.8797250859106529"/>
    <n v="0.98461538461538467"/>
    <n v="0.73680082449963535"/>
    <n v="1.2358620689655173"/>
    <n v="0.72546542719964102"/>
    <n v="0.91058419138161839"/>
    <n v="78.661264799999998"/>
  </r>
  <r>
    <s v="Dummy"/>
    <s v="2025-07-31 11:51:10.734939"/>
    <x v="1"/>
    <s v="(10.413926, 78.6626696)"/>
    <s v="Pudukottai - Manapparai Road,,Kudumiyamalai,622104,Tamil Nadu,India."/>
    <s v="https://firebasestorage.googleapis.com/v0/b/mindbrink-survey-production.appspot.com/o/audioFiles%2FAtznECuQc6klLPsRR6u2%2F2ukCmICpvKWhqTT6dgmjG6nFGjc2%2F2025-07-31%2011%3A51%3A07.084608.m4a?alt=media&amp;token=83b01f36-06ed-41fd-b6eb-d2148c5b1cad"/>
    <n v="112"/>
    <s v="false"/>
    <x v="2"/>
    <s v="+919698565662"/>
    <x v="0"/>
    <s v="ILLUPUR"/>
    <x v="5"/>
    <s v="Kalingasen"/>
    <x v="0"/>
    <n v="9786518127"/>
    <x v="3"/>
    <s v="சொந்த தொழில் / சுயதொழில் செய்பவர்/ Self Employed/Business"/>
    <s v="10,000க்கும் குறைவானது/Less than 10,000"/>
    <x v="2"/>
    <x v="1"/>
    <x v="1"/>
    <x v="1"/>
    <s v="அதிமுக / AIADMK"/>
    <x v="2"/>
    <x v="3"/>
    <x v="0"/>
    <x v="0"/>
    <x v="1"/>
    <x v="0"/>
    <x v="2"/>
    <x v="0"/>
    <x v="1"/>
    <s v="BC"/>
    <x v="7"/>
    <s v="surveyor asking first two questions only "/>
    <s v="Not Asking All The Questions"/>
    <m/>
    <m/>
    <m/>
    <x v="1"/>
    <x v="1"/>
    <x v="6"/>
    <n v="0.95700934579439256"/>
    <n v="1.0308724832214764"/>
    <n v="0.86292134831460676"/>
    <n v="1.3119425242027003"/>
    <n v="1.2358620689655173"/>
    <n v="1.1321032118962628"/>
    <n v="1.6213800023249925"/>
    <n v="78.662669600000001"/>
  </r>
  <r>
    <s v="Dummy"/>
    <s v="2025-07-31 12:11:28.302699"/>
    <x v="1"/>
    <s v="(10.4126633, 78.6616787)"/>
    <s v="Kudumiyamalai,,Kudumiyamalai,622104,Tamil Nadu,India."/>
    <s v="https://firebasestorage.googleapis.com/v0/b/mindbrink-survey-production.appspot.com/o/audioFiles%2FAtznECuQc6klLPsRR6u2%2F2ukCmICpvKWhqTT6dgmjG6nFGjc2%2F2025-07-31%2012%3A11%3A21.370367.m4a?alt=media&amp;token=db1019b7-3c84-49d9-923b-98e35d77dee0"/>
    <n v="274"/>
    <s v="false"/>
    <x v="2"/>
    <s v="+919698565662"/>
    <x v="0"/>
    <s v="ILLUPUR"/>
    <x v="5"/>
    <s v="6385107834"/>
    <x v="1"/>
    <n v="6385107834"/>
    <x v="2"/>
    <s v="இல்லத்தரசி/ Housewife"/>
    <s v="10,000க்கும் குறைவானது/Less than 10,000"/>
    <x v="2"/>
    <x v="2"/>
    <x v="1"/>
    <x v="2"/>
    <s v="அதிமுக / AIADMK"/>
    <x v="3"/>
    <x v="1"/>
    <x v="1"/>
    <x v="1"/>
    <x v="1"/>
    <x v="0"/>
    <x v="2"/>
    <x v="0"/>
    <x v="1"/>
    <s v="BC"/>
    <x v="7"/>
    <n v="0"/>
    <s v="Not Doing It Properly"/>
    <m/>
    <m/>
    <m/>
    <x v="1"/>
    <x v="0"/>
    <x v="6"/>
    <n v="1.047034764826176"/>
    <n v="0.8797250859106529"/>
    <n v="0.98461538461538467"/>
    <n v="1.3119425242027003"/>
    <n v="1.2358620689655173"/>
    <n v="1.2917587930611203"/>
    <n v="1.6213800023249925"/>
    <n v="78.661678699999996"/>
  </r>
  <r>
    <s v="Dummy"/>
    <s v="2025-07-31 13:06:01.478204"/>
    <x v="1"/>
    <s v="(10.41423, 78.6605833)"/>
    <s v="CM76+J69,,Kudumiyamalai,622104,Tamil Nadu,India."/>
    <s v="https://firebasestorage.googleapis.com/v0/b/mindbrink-survey-production.appspot.com/o/audioFiles%2FAtznECuQc6klLPsRR6u2%2FfYiv0HvGk4VbFlXYwsKbSZ6fwXI2%2F2025-07-31%2013%3A05%3A57.499829.m4a?alt=media&amp;token=ddcea48e-2693-418a-893d-507b4eb2b2ea"/>
    <n v="134"/>
    <s v="false"/>
    <x v="3"/>
    <s v="+919443892814"/>
    <x v="0"/>
    <s v="ILLUPUR"/>
    <x v="5"/>
    <s v="Pugothai"/>
    <x v="1"/>
    <n v="9159121208"/>
    <x v="2"/>
    <s v="இல்லத்தரசி/ Housewife"/>
    <s v="10,000க்கும் குறைவானது/Less than 10,000"/>
    <x v="0"/>
    <x v="0"/>
    <x v="0"/>
    <x v="0"/>
    <s v="திமுக / DMK"/>
    <x v="0"/>
    <x v="0"/>
    <x v="1"/>
    <x v="3"/>
    <x v="1"/>
    <x v="2"/>
    <x v="1"/>
    <x v="7"/>
    <x v="0"/>
    <s v="BC"/>
    <x v="7"/>
    <s v="randomly asking questions "/>
    <s v="Not Asking All The Questions"/>
    <m/>
    <m/>
    <m/>
    <x v="1"/>
    <x v="1"/>
    <x v="6"/>
    <n v="1.047034764826176"/>
    <n v="0.8797250859106529"/>
    <n v="0.98461538461538467"/>
    <n v="0.73680082449963535"/>
    <n v="1.2358620689655173"/>
    <n v="0.72546542719964102"/>
    <n v="0.91058419138161839"/>
    <n v="78.660583299999999"/>
  </r>
  <r>
    <s v="Dummy"/>
    <s v="2025-07-31 13:54:42.626894"/>
    <x v="1"/>
    <s v="(10.4134503, 78.6602555)"/>
    <s v="CM76+959,,Kudumiyamalai,622104,Tamil Nadu,India."/>
    <s v="https://firebasestorage.googleapis.com/v0/b/mindbrink-survey-production.appspot.com/o/audioFiles%2FAtznECuQc6klLPsRR6u2%2F2ukCmICpvKWhqTT6dgmjG6nFGjc2%2F2025-07-31%2013%3A54%3A32.369181.m4a?alt=media&amp;token=4ed7699b-906d-4c43-89ad-7f4181df1133"/>
    <n v="442"/>
    <s v="false"/>
    <x v="2"/>
    <s v="+919698565662"/>
    <x v="0"/>
    <s v="ILLUPUR"/>
    <x v="5"/>
    <s v="Alagu"/>
    <x v="0"/>
    <n v="9047192600"/>
    <x v="3"/>
    <s v="கூலி தொழில்/ Daily Wage"/>
    <s v="10,000க்கும் குறைவானது/Less than 10,000"/>
    <x v="2"/>
    <x v="1"/>
    <x v="1"/>
    <x v="2"/>
    <s v="அதிமுக / AIADMK"/>
    <x v="3"/>
    <x v="3"/>
    <x v="1"/>
    <x v="3"/>
    <x v="1"/>
    <x v="0"/>
    <x v="1"/>
    <x v="0"/>
    <x v="7"/>
    <s v="BC"/>
    <x v="5"/>
    <n v="0"/>
    <s v="Not Doing It Properly"/>
    <m/>
    <m/>
    <m/>
    <x v="1"/>
    <x v="0"/>
    <x v="5"/>
    <n v="0.95700934579439256"/>
    <n v="1.0308724832214764"/>
    <n v="0.86292134831460676"/>
    <n v="1.3119425242027003"/>
    <n v="0.99902439024390244"/>
    <n v="1.1321032118962628"/>
    <n v="1.3106625802766489"/>
    <n v="78.660255500000005"/>
  </r>
  <r>
    <s v="Dummy"/>
    <s v="2025-07-31 14:03:27.419846"/>
    <x v="1"/>
    <s v="(10.4134936, 78.6602517)"/>
    <s v="CM76+959,,Kudumiyamalai,622104,Tamil Nadu,India."/>
    <s v="https://firebasestorage.googleapis.com/v0/b/mindbrink-survey-production.appspot.com/o/audioFiles%2FAtznECuQc6klLPsRR6u2%2F2ukCmICpvKWhqTT6dgmjG6nFGjc2%2F2025-07-31%2014%3A03%3A14.473704.m4a?alt=media&amp;token=3e86c421-2801-448e-b3cb-ee32d8372d43"/>
    <n v="331"/>
    <s v="false"/>
    <x v="2"/>
    <s v="+919698565662"/>
    <x v="0"/>
    <s v="ILLUPUR"/>
    <x v="5"/>
    <s v="Gomathi"/>
    <x v="1"/>
    <n v="9843244714"/>
    <x v="0"/>
    <s v="இல்லத்தரசி/ Housewife"/>
    <s v="10,000க்கும் குறைவானது/Less than 10,000"/>
    <x v="0"/>
    <x v="1"/>
    <x v="1"/>
    <x v="1"/>
    <s v="அதிமுக / AIADMK"/>
    <x v="2"/>
    <x v="3"/>
    <x v="1"/>
    <x v="1"/>
    <x v="1"/>
    <x v="2"/>
    <x v="2"/>
    <x v="0"/>
    <x v="0"/>
    <s v="BC"/>
    <x v="7"/>
    <n v="0"/>
    <s v="Not Asking All The Questions"/>
    <m/>
    <m/>
    <m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660251700000003"/>
  </r>
  <r>
    <s v="Dummy"/>
    <s v="2025-07-31 14:09:57.758715"/>
    <x v="1"/>
    <s v="(10.4134486, 78.6602705)"/>
    <s v="CM76+959,,Kudumiyamalai,622104,Tamil Nadu,India."/>
    <s v="https://firebasestorage.googleapis.com/v0/b/mindbrink-survey-production.appspot.com/o/audioFiles%2FAtznECuQc6klLPsRR6u2%2F2ukCmICpvKWhqTT6dgmjG6nFGjc2%2F2025-07-31%2014%3A09%3A22.888017.m4a?alt=media&amp;token=3e63971b-8107-4cc1-9de6-b99682fb30ea"/>
    <n v="168"/>
    <s v="false"/>
    <x v="2"/>
    <s v="+919698565662"/>
    <x v="0"/>
    <s v="ILLUPUR"/>
    <x v="5"/>
    <s v="sumathi"/>
    <x v="1"/>
    <n v="8098875742"/>
    <x v="1"/>
    <s v="இல்லத்தரசி/ Housewife"/>
    <s v="10,000க்கும் குறைவானது/Less than 10,000"/>
    <x v="0"/>
    <x v="2"/>
    <x v="2"/>
    <x v="1"/>
    <s v="அதிமுக / AIADMK"/>
    <x v="2"/>
    <x v="3"/>
    <x v="1"/>
    <x v="1"/>
    <x v="1"/>
    <x v="0"/>
    <x v="2"/>
    <x v="0"/>
    <x v="2"/>
    <s v="BC"/>
    <x v="7"/>
    <n v="0"/>
    <s v="Correctly Done"/>
    <m/>
    <m/>
    <m/>
    <x v="1"/>
    <x v="1"/>
    <x v="6"/>
    <n v="1.047034764826176"/>
    <n v="0.97523809523809524"/>
    <n v="0.89824561403508774"/>
    <n v="1"/>
    <n v="1.2358620689655173"/>
    <n v="0.89824561403508774"/>
    <n v="1.2358620689655173"/>
    <n v="78.660270499999996"/>
  </r>
  <r>
    <s v="Dummy"/>
    <s v="2025-07-31 14:13:58.787316"/>
    <x v="1"/>
    <s v="(10.4135817, 78.660052)"/>
    <s v="CM76+959,,Kudumiyamalai,622104,Tamil Nadu,India."/>
    <s v="https://firebasestorage.googleapis.com/v0/b/mindbrink-survey-production.appspot.com/o/audioFiles%2FAtznECuQc6klLPsRR6u2%2F2ukCmICpvKWhqTT6dgmjG6nFGjc2%2F2025-07-31%2014%3A13%3A50.308400.m4a?alt=media&amp;token=0b29977a-145a-4cf4-842c-e93e9cf46636"/>
    <n v="130"/>
    <s v="false"/>
    <x v="2"/>
    <s v="+919698565662"/>
    <x v="0"/>
    <s v="ILLUPUR"/>
    <x v="5"/>
    <s v="Kala"/>
    <x v="1"/>
    <n v="9344034698"/>
    <x v="0"/>
    <s v="இல்லத்தரசி/ Housewife"/>
    <s v="10,000க்கும் குறைவானது/Less than 10,000"/>
    <x v="2"/>
    <x v="1"/>
    <x v="0"/>
    <x v="2"/>
    <s v="அதிமுக / AIADMK"/>
    <x v="3"/>
    <x v="3"/>
    <x v="1"/>
    <x v="3"/>
    <x v="2"/>
    <x v="2"/>
    <x v="1"/>
    <x v="0"/>
    <x v="4"/>
    <s v="SC"/>
    <x v="5"/>
    <n v="0"/>
    <s v="Correctly Done"/>
    <m/>
    <m/>
    <m/>
    <x v="1"/>
    <x v="1"/>
    <x v="5"/>
    <n v="1.047034764826176"/>
    <n v="1.0951871657754011"/>
    <n v="1.107027027027027"/>
    <n v="0.73680082449963535"/>
    <n v="0.99902439024390244"/>
    <n v="0.81565842625689366"/>
    <n v="0.73608199442695277"/>
    <n v="78.660051999999993"/>
  </r>
  <r>
    <s v="Dummy"/>
    <s v="2025-07-31 14:47:49.474297"/>
    <x v="1"/>
    <s v="(10.4149439, 78.6600722)"/>
    <s v="2/952,,Kudumiyamalai,620007,Tamil Nadu,India."/>
    <s v="https://firebasestorage.googleapis.com/v0/b/mindbrink-survey-production.appspot.com/o/audioFiles%2FAtznECuQc6klLPsRR6u2%2FfYiv0HvGk4VbFlXYwsKbSZ6fwXI2%2F2025-07-31%2014%3A47%3A39.893581.m4a?alt=media&amp;token=7f912c5e-aae4-450c-9767-573dc6546fc5"/>
    <n v="602"/>
    <s v="false"/>
    <x v="3"/>
    <s v="+919443892814"/>
    <x v="0"/>
    <s v="ILLUPUR"/>
    <x v="5"/>
    <s v="Pavi"/>
    <x v="1"/>
    <n v="6369858792"/>
    <x v="0"/>
    <s v="இல்லத்தரசி/ Housewife"/>
    <s v="10,000க்கும் குறைவானது/Less than 10,000"/>
    <x v="2"/>
    <x v="2"/>
    <x v="2"/>
    <x v="0"/>
    <s v="திமுக / DMK"/>
    <x v="0"/>
    <x v="0"/>
    <x v="1"/>
    <x v="1"/>
    <x v="2"/>
    <x v="2"/>
    <x v="1"/>
    <x v="7"/>
    <x v="0"/>
    <s v="BC"/>
    <x v="7"/>
    <s v="This audio is in 10 mins only asking name and number "/>
    <s v="Not Asking All The Questions"/>
    <m/>
    <m/>
    <m/>
    <x v="1"/>
    <x v="0"/>
    <x v="6"/>
    <n v="1.047034764826176"/>
    <n v="1.0951871657754011"/>
    <n v="1.107027027027027"/>
    <n v="1"/>
    <n v="1.2358620689655173"/>
    <n v="1.107027027027027"/>
    <n v="1.2358620689655173"/>
    <n v="78.660072200000002"/>
  </r>
  <r>
    <s v="Dummy"/>
    <s v="2025-07-31 14:50:52.001930"/>
    <x v="1"/>
    <s v="(10.4155261, 78.6601549)"/>
    <s v="CM86+735,,Kudumiyamalai,622104,Tamil Nadu,India."/>
    <s v="https://firebasestorage.googleapis.com/v0/b/mindbrink-survey-production.appspot.com/o/audioFiles%2FAtznECuQc6klLPsRR6u2%2FfYiv0HvGk4VbFlXYwsKbSZ6fwXI2%2F2025-07-31%2014%3A50%3A46.850826.m4a?alt=media&amp;token=c72e482e-f369-46ec-a134-c5434978e8ff"/>
    <n v="171"/>
    <s v="false"/>
    <x v="3"/>
    <s v="+919443892814"/>
    <x v="0"/>
    <s v="ILLUPUR"/>
    <x v="5"/>
    <s v="Bakkiyalakshmi"/>
    <x v="1"/>
    <n v="9943840521"/>
    <x v="0"/>
    <s v="இல்லத்தரசி/ Housewife"/>
    <s v="10,000க்கும் குறைவானது/Less than 10,000"/>
    <x v="2"/>
    <x v="1"/>
    <x v="0"/>
    <x v="0"/>
    <s v="அதிமுக / AIADMK"/>
    <x v="0"/>
    <x v="3"/>
    <x v="1"/>
    <x v="3"/>
    <x v="2"/>
    <x v="2"/>
    <x v="1"/>
    <x v="0"/>
    <x v="2"/>
    <s v="BC"/>
    <x v="7"/>
    <n v="0"/>
    <s v="Not Doing It Properly"/>
    <m/>
    <m/>
    <m/>
    <x v="1"/>
    <x v="1"/>
    <x v="6"/>
    <n v="1.047034764826176"/>
    <n v="1.0951871657754011"/>
    <n v="1.107027027027027"/>
    <n v="0.73680082449963535"/>
    <n v="1.2358620689655173"/>
    <n v="0.81565842625689366"/>
    <n v="0.91058419138161839"/>
    <n v="78.660154899999995"/>
  </r>
  <r>
    <s v="Dummy"/>
    <s v="2025-07-31 15:02:47.347309"/>
    <x v="1"/>
    <s v="(10.4537018, 78.7057716)"/>
    <s v="FP34+F9R,,Annavasal,622101,Tamil Nadu,India."/>
    <s v="https://firebasestorage.googleapis.com/v0/b/mindbrink-survey-production.appspot.com/o/audioFiles%2FAtznECuQc6klLPsRR6u2%2Fe5risFoEPidDckOLperfsZqxzae2%2F2025-07-31%2015%3A02%3A41.213983.m4a?alt=media&amp;token=377a53ab-4ae6-4905-99dc-c94c2ddb1b48"/>
    <n v="295"/>
    <s v="false"/>
    <x v="1"/>
    <s v="+918508766594"/>
    <x v="0"/>
    <s v="ILLUPUR"/>
    <x v="1"/>
    <s v="மூகாம்பிகை"/>
    <x v="1"/>
    <n v="7502805321"/>
    <x v="0"/>
    <s v="இல்லத்தரசி/ Housewife"/>
    <s v="10,000 - 25,000"/>
    <x v="1"/>
    <x v="1"/>
    <x v="1"/>
    <x v="4"/>
    <s v="அதிமுக / AIADMK"/>
    <x v="2"/>
    <x v="3"/>
    <x v="1"/>
    <x v="1"/>
    <x v="1"/>
    <x v="1"/>
    <x v="0"/>
    <x v="0"/>
    <x v="0"/>
    <s v="SC"/>
    <x v="5"/>
    <n v="0"/>
    <s v="Correctly Done"/>
    <m/>
    <m/>
    <m/>
    <x v="1"/>
    <x v="0"/>
    <x v="5"/>
    <n v="1.047034764826176"/>
    <n v="1.0951871657754011"/>
    <n v="1.107027027027027"/>
    <n v="1.3119425242027003"/>
    <n v="0.99902439024390244"/>
    <n v="1.4523558321984489"/>
    <n v="1.3106625802766489"/>
    <n v="78.705771600000006"/>
  </r>
  <r>
    <s v="Dummy"/>
    <s v="2025-07-31 15:17:48.821434"/>
    <x v="1"/>
    <s v="(10.4150117, 78.6576867)"/>
    <s v="CM84+2WG,,Kudumiyamalai,622104,Tamil Nadu,India."/>
    <s v="https://firebasestorage.googleapis.com/v0/b/mindbrink-survey-production.appspot.com/o/audioFiles%2FAtznECuQc6klLPsRR6u2%2FfYiv0HvGk4VbFlXYwsKbSZ6fwXI2%2F2025-07-31%2015%3A17%3A44.526810.m4a?alt=media&amp;token=3dbee328-274b-4444-8eab-45d39c650e73"/>
    <n v="124"/>
    <s v="false"/>
    <x v="3"/>
    <s v="+919443892814"/>
    <x v="0"/>
    <s v="ILLUPUR"/>
    <x v="5"/>
    <s v="Balu"/>
    <x v="0"/>
    <n v="9787592687"/>
    <x v="0"/>
    <s v="கூலி தொழில்/ Daily Wage"/>
    <s v="10,000க்கும் குறைவானது/Less than 10,000"/>
    <x v="2"/>
    <x v="1"/>
    <x v="1"/>
    <x v="1"/>
    <s v="திமுக / DMK"/>
    <x v="0"/>
    <x v="0"/>
    <x v="1"/>
    <x v="3"/>
    <x v="1"/>
    <x v="0"/>
    <x v="2"/>
    <x v="0"/>
    <x v="1"/>
    <s v="SC"/>
    <x v="3"/>
    <n v="0"/>
    <s v="Correctly Done"/>
    <m/>
    <m/>
    <m/>
    <x v="1"/>
    <x v="1"/>
    <x v="3"/>
    <n v="0.95700934579439256"/>
    <n v="1.0951871657754011"/>
    <n v="1.0835978835978837"/>
    <n v="1.3119425242027003"/>
    <n v="1.28"/>
    <n v="1.4216181426281114"/>
    <n v="1.6792864309794564"/>
    <n v="78.657686699999999"/>
  </r>
  <r>
    <s v="Dummy"/>
    <s v="2025-07-31 15:44:17.651669"/>
    <x v="1"/>
    <s v="(10.42978, 78.6411867)"/>
    <s v="CJJR+99P,,Vannarappatti,622104,Tamil Nadu,India."/>
    <s v="https://firebasestorage.googleapis.com/v0/b/mindbrink-survey-production.appspot.com/o/audioFiles%2FAtznECuQc6klLPsRR6u2%2FfYiv0HvGk4VbFlXYwsKbSZ6fwXI2%2F2025-07-31%2015%3A44%3A10.528408.m4a?alt=media&amp;token=30a8c6aa-973a-478c-af31-a820726b3b9d"/>
    <n v="427"/>
    <s v="false"/>
    <x v="3"/>
    <s v="+919443892814"/>
    <x v="0"/>
    <s v="ILLUPUR"/>
    <x v="6"/>
    <s v="karupiya"/>
    <x v="0"/>
    <n v="7667282020"/>
    <x v="2"/>
    <s v="பணியாளர்/ Employee"/>
    <s v="10,000க்கும் குறைவானது/Less than 10,000"/>
    <x v="0"/>
    <x v="1"/>
    <x v="0"/>
    <x v="2"/>
    <s v="அதிமுக / AIADMK"/>
    <x v="3"/>
    <x v="1"/>
    <x v="1"/>
    <x v="3"/>
    <x v="2"/>
    <x v="2"/>
    <x v="1"/>
    <x v="2"/>
    <x v="1"/>
    <s v="SC"/>
    <x v="5"/>
    <s v="asking only name and number "/>
    <s v="Not Doing It Properly"/>
    <m/>
    <m/>
    <m/>
    <x v="1"/>
    <x v="0"/>
    <x v="5"/>
    <n v="0.95700934579439256"/>
    <n v="0.8797250859106529"/>
    <n v="0.79503105590062106"/>
    <n v="0.73680082449963535"/>
    <n v="0.99902439024390244"/>
    <n v="0.58577953749039324"/>
    <n v="0.73608199442695277"/>
    <n v="78.641186700000006"/>
  </r>
  <r>
    <s v="Dummy"/>
    <s v="2025-07-31 15:47:43.699933"/>
    <x v="1"/>
    <s v="(10.4306082, 78.6408181)"/>
    <s v="CJJR+99P,,Vannarappatti,622104,Tamil Nadu,India."/>
    <s v="https://firebasestorage.googleapis.com/v0/b/mindbrink-survey-production.appspot.com/o/audioFiles%2FAtznECuQc6klLPsRR6u2%2F2ukCmICpvKWhqTT6dgmjG6nFGjc2%2F2025-07-31%2015%3A47%3A38.641090.m4a?alt=media&amp;token=5f50e780-9013-4bea-998b-0094dcb64c8e"/>
    <n v="381"/>
    <s v="false"/>
    <x v="2"/>
    <s v="+919698565662"/>
    <x v="0"/>
    <s v="ILLUPUR"/>
    <x v="6"/>
    <s v="Moyshami"/>
    <x v="1"/>
    <n v="9750171904"/>
    <x v="0"/>
    <s v="இல்லத்தரசி/ Housewife"/>
    <s v="10,000க்கும் குறைவானது/Less than 10,000"/>
    <x v="0"/>
    <x v="1"/>
    <x v="0"/>
    <x v="0"/>
    <s v="அதிமுக / AIADMK"/>
    <x v="0"/>
    <x v="1"/>
    <x v="1"/>
    <x v="3"/>
    <x v="2"/>
    <x v="2"/>
    <x v="1"/>
    <x v="7"/>
    <x v="0"/>
    <s v="BC"/>
    <x v="7"/>
    <s v=""/>
    <s v=""/>
    <m/>
    <m/>
    <m/>
    <x v="1"/>
    <x v="0"/>
    <x v="6"/>
    <n v="1.047034764826176"/>
    <n v="1.0951871657754011"/>
    <n v="1.107027027027027"/>
    <n v="0.73680082449963535"/>
    <n v="1.2358620689655173"/>
    <n v="0.81565842625689366"/>
    <n v="0.91058419138161839"/>
    <n v="78.640818100000004"/>
  </r>
  <r>
    <s v="Dummy"/>
    <s v="2025-07-31 16:02:34.709756"/>
    <x v="1"/>
    <s v="(10.4315583, 78.6410467)"/>
    <s v="CJJR+99P,,Vannarappatti,622104,Tamil Nadu,India."/>
    <s v="https://firebasestorage.googleapis.com/v0/b/mindbrink-survey-production.appspot.com/o/audioFiles%2FAtznECuQc6klLPsRR6u2%2FfYiv0HvGk4VbFlXYwsKbSZ6fwXI2%2F2025-07-31%2016%3A02%3A21.994784.m4a?alt=media&amp;token=488f9816-019f-4983-8f94-d82513531732"/>
    <n v="157"/>
    <s v="false"/>
    <x v="3"/>
    <s v="+919443892814"/>
    <x v="0"/>
    <s v="ILLUPUR"/>
    <x v="6"/>
    <s v="Rani"/>
    <x v="1"/>
    <n v="8610104262"/>
    <x v="0"/>
    <s v="இல்லத்தரசி/ Housewife"/>
    <s v="10,000க்கும் குறைவானது/Less than 10,000"/>
    <x v="1"/>
    <x v="1"/>
    <x v="1"/>
    <x v="4"/>
    <s v="அதிமுக / AIADMK"/>
    <x v="2"/>
    <x v="3"/>
    <x v="1"/>
    <x v="1"/>
    <x v="1"/>
    <x v="2"/>
    <x v="3"/>
    <x v="1"/>
    <x v="1"/>
    <s v="BC"/>
    <x v="7"/>
    <n v="0"/>
    <s v="Correctly Done"/>
    <m/>
    <m/>
    <m/>
    <x v="1"/>
    <x v="1"/>
    <x v="6"/>
    <n v="1.047034764826176"/>
    <n v="1.0951871657754011"/>
    <n v="1.107027027027027"/>
    <n v="1.3119425242027003"/>
    <n v="1.2358620689655173"/>
    <n v="1.4523558321984489"/>
    <n v="1.6213800023249925"/>
    <n v="78.641046700000004"/>
  </r>
  <r>
    <s v="Dummy"/>
    <s v="2025-07-31 16:08:50.286676"/>
    <x v="1"/>
    <s v="(10.4323844, 78.6407925)"/>
    <s v="CJMR+52F,,Parambur,622104,Tamil Nadu,India."/>
    <s v="https://firebasestorage.googleapis.com/v0/b/mindbrink-survey-production.appspot.com/o/audioFiles%2FAtznECuQc6klLPsRR6u2%2F2ukCmICpvKWhqTT6dgmjG6nFGjc2%2F2025-07-31%2016%3A08%3A45.728039.m4a?alt=media&amp;token=72c1f614-770f-4ed6-ba68-337ccb847592"/>
    <n v="83"/>
    <s v="false"/>
    <x v="2"/>
    <s v="+919698565662"/>
    <x v="0"/>
    <s v="ILLUPUR"/>
    <x v="6"/>
    <s v="karuppaiya"/>
    <x v="0"/>
    <n v="9843278738"/>
    <x v="0"/>
    <s v="கூலி தொழில்/ Daily Wage"/>
    <s v="10,000க்கும் குறைவானது/Less than 10,000"/>
    <x v="2"/>
    <x v="1"/>
    <x v="2"/>
    <x v="0"/>
    <s v="அதிமுக / AIADMK"/>
    <x v="3"/>
    <x v="1"/>
    <x v="1"/>
    <x v="3"/>
    <x v="1"/>
    <x v="0"/>
    <x v="1"/>
    <x v="0"/>
    <x v="4"/>
    <s v="SC"/>
    <x v="5"/>
    <s v=""/>
    <s v=""/>
    <m/>
    <m/>
    <m/>
    <x v="1"/>
    <x v="1"/>
    <x v="5"/>
    <n v="0.95700934579439256"/>
    <n v="1.0951871657754011"/>
    <n v="1.0835978835978837"/>
    <n v="1"/>
    <n v="0.99902439024390244"/>
    <n v="1.0835978835978837"/>
    <n v="0.99902439024390244"/>
    <n v="78.640792500000003"/>
  </r>
  <r>
    <s v="Dummy"/>
    <s v="2025-07-31 17:14:55.520509"/>
    <x v="1"/>
    <s v="(10.4344078, 78.6397754)"/>
    <s v="CJMQ+PV9,,Parambur,622104,Tamil Nadu,India."/>
    <s v="https://firebasestorage.googleapis.com/v0/b/mindbrink-survey-production.appspot.com/o/audioFiles%2FAtznECuQc6klLPsRR6u2%2F2ukCmICpvKWhqTT6dgmjG6nFGjc2%2F2025-07-31%2017%3A14%3A51.205390.m4a?alt=media&amp;token=97a9a5c6-20de-4e6e-9734-a059f5fb047a"/>
    <n v="92"/>
    <s v="false"/>
    <x v="2"/>
    <s v="+919698565662"/>
    <x v="0"/>
    <s v="ILLUPUR"/>
    <x v="6"/>
    <s v="Balu"/>
    <x v="0"/>
    <n v="9787592687"/>
    <x v="2"/>
    <s v="கூலி தொழில்/ Daily Wage"/>
    <s v="10,000க்கும் குறைவானது/Less than 10,000"/>
    <x v="0"/>
    <x v="0"/>
    <x v="0"/>
    <x v="0"/>
    <s v="திமுக / DMK"/>
    <x v="0"/>
    <x v="0"/>
    <x v="0"/>
    <x v="0"/>
    <x v="1"/>
    <x v="0"/>
    <x v="1"/>
    <x v="0"/>
    <x v="0"/>
    <s v="SC"/>
    <x v="3"/>
    <n v="0"/>
    <s v="Not Doing It Properly"/>
    <m/>
    <m/>
    <m/>
    <x v="1"/>
    <x v="1"/>
    <x v="3"/>
    <n v="0.95700934579439256"/>
    <n v="0.8797250859106529"/>
    <n v="0.79503105590062106"/>
    <n v="0.73680082449963535"/>
    <n v="1.28"/>
    <n v="0.58577953749039324"/>
    <n v="0.94310505535953326"/>
    <n v="78.639775400000005"/>
  </r>
  <r>
    <s v="Dummy"/>
    <s v="2025-07-31 17:26:18.466386"/>
    <x v="1"/>
    <s v="(10.4343968, 78.6397571)"/>
    <s v="CJMQ+PV9,,Parambur,622104,Tamil Nadu,India."/>
    <s v="https://firebasestorage.googleapis.com/v0/b/mindbrink-survey-production.appspot.com/o/audioFiles%2FAtznECuQc6klLPsRR6u2%2FfYiv0HvGk4VbFlXYwsKbSZ6fwXI2%2F2025-07-31%2017%3A26%3A13.255689.m4a?alt=media&amp;token=54b51767-f8b7-478d-a62c-d3e67814fb32"/>
    <n v="156"/>
    <s v="false"/>
    <x v="3"/>
    <s v="+919443892814"/>
    <x v="0"/>
    <s v="ILLUPUR"/>
    <x v="6"/>
    <s v="Selvaakumar"/>
    <x v="0"/>
    <n v="9944688396"/>
    <x v="0"/>
    <s v="சொந்த தொழில் / சுயதொழில் செய்பவர்/ Self Employed/Business"/>
    <s v="10,000க்கும் குறைவானது/Less than 10,000"/>
    <x v="1"/>
    <x v="1"/>
    <x v="4"/>
    <x v="5"/>
    <s v="அதிமுக / AIADMK"/>
    <x v="1"/>
    <x v="1"/>
    <x v="1"/>
    <x v="1"/>
    <x v="2"/>
    <x v="2"/>
    <x v="2"/>
    <x v="0"/>
    <x v="0"/>
    <s v="OBC"/>
    <x v="7"/>
    <n v="0"/>
    <s v="Correctly Done"/>
    <m/>
    <m/>
    <m/>
    <x v="1"/>
    <x v="1"/>
    <x v="6"/>
    <n v="0.95700934579439256"/>
    <n v="1.0951871657754011"/>
    <n v="1.0835978835978837"/>
    <n v="1.4247885123333461"/>
    <n v="1.2358620689655173"/>
    <n v="1.5438978165389909"/>
    <n v="1.7608420786905907"/>
    <n v="78.639757099999997"/>
  </r>
  <r>
    <s v="Dummy"/>
    <s v="2025-07-31 17:35:50.650778"/>
    <x v="1"/>
    <s v="(10.4344334, 78.6397252)"/>
    <s v="CJMQ+PV9,,Parambur,622104,Tamil Nadu,India."/>
    <s v="https://firebasestorage.googleapis.com/v0/b/mindbrink-survey-production.appspot.com/o/audioFiles%2FAtznECuQc6klLPsRR6u2%2F2ukCmICpvKWhqTT6dgmjG6nFGjc2%2F2025-07-31%2017%3A35%3A45.792149.m4a?alt=media&amp;token=0f817fb6-208a-4282-a52d-800a413a4aff"/>
    <n v="243"/>
    <s v="false"/>
    <x v="2"/>
    <s v="+919698565662"/>
    <x v="0"/>
    <s v="ILLUPUR"/>
    <x v="6"/>
    <s v="Chinnaiya"/>
    <x v="0"/>
    <n v="8098447422"/>
    <x v="2"/>
    <s v="கூலி தொழில்/ Daily Wage"/>
    <s v="10,000க்கும் குறைவானது/Less than 10,000"/>
    <x v="0"/>
    <x v="0"/>
    <x v="0"/>
    <x v="0"/>
    <s v="திமுக / DMK"/>
    <x v="0"/>
    <x v="0"/>
    <x v="0"/>
    <x v="0"/>
    <x v="0"/>
    <x v="1"/>
    <x v="1"/>
    <x v="0"/>
    <x v="0"/>
    <s v="BC"/>
    <x v="7"/>
    <n v="0"/>
    <s v="Not Asking All The Questions"/>
    <m/>
    <m/>
    <m/>
    <x v="1"/>
    <x v="0"/>
    <x v="6"/>
    <n v="0.95700934579439256"/>
    <n v="0.8797250859106529"/>
    <n v="0.79503105590062106"/>
    <n v="0.73680082449963535"/>
    <n v="1.2358620689655173"/>
    <n v="0.58577953749039324"/>
    <n v="0.91058419138161839"/>
    <n v="78.639725200000001"/>
  </r>
  <r>
    <s v="Dummy"/>
    <s v="2025-07-31 17:38:05.048295"/>
    <x v="1"/>
    <s v="(10.4342002, 78.6395034)"/>
    <s v="CJMQ+PVC,,Parambur,622104,Tamil Nadu,India."/>
    <s v="https://firebasestorage.googleapis.com/v0/b/mindbrink-survey-production.appspot.com/o/audioFiles%2FAtznECuQc6klLPsRR6u2%2F2ukCmICpvKWhqTT6dgmjG6nFGjc2%2F2025-07-31%2017%3A38%3A01.636260.m4a?alt=media&amp;token=e8311e41-e2d8-49f3-8136-5321a8bd6ef2"/>
    <n v="123"/>
    <s v="false"/>
    <x v="2"/>
    <s v="+919698565662"/>
    <x v="0"/>
    <s v="ILLUPUR"/>
    <x v="6"/>
    <s v="Pandithurai"/>
    <x v="0"/>
    <n v="9047177732"/>
    <x v="3"/>
    <s v="கூலி தொழில்/ Daily Wage"/>
    <s v="10,000க்கும் குறைவானது/Less than 10,000"/>
    <x v="0"/>
    <x v="0"/>
    <x v="0"/>
    <x v="0"/>
    <s v="திமுக / DMK"/>
    <x v="0"/>
    <x v="0"/>
    <x v="0"/>
    <x v="0"/>
    <x v="0"/>
    <x v="1"/>
    <x v="1"/>
    <x v="0"/>
    <x v="5"/>
    <s v="BC"/>
    <x v="7"/>
    <n v="0"/>
    <s v="Not Doing It Properly"/>
    <m/>
    <m/>
    <m/>
    <x v="1"/>
    <x v="1"/>
    <x v="6"/>
    <n v="0.95700934579439256"/>
    <n v="1.0308724832214764"/>
    <n v="0.86292134831460676"/>
    <n v="0.73680082449963535"/>
    <n v="1.2358620689655173"/>
    <n v="0.63580116091653927"/>
    <n v="0.91058419138161839"/>
    <n v="78.639503399999995"/>
  </r>
  <r>
    <s v="Dummy"/>
    <s v="2025-07-31 17:44:45.269478"/>
    <x v="1"/>
    <s v="(10.4341844, 78.6395236)"/>
    <s v="CJMQ+PVC,,Parambur,622104,Tamil Nadu,India."/>
    <s v="https://firebasestorage.googleapis.com/v0/b/mindbrink-survey-production.appspot.com/o/audioFiles%2FAtznECuQc6klLPsRR6u2%2F2ukCmICpvKWhqTT6dgmjG6nFGjc2%2F2025-07-31%2017%3A44%3A40.919690.m4a?alt=media&amp;token=cc70683d-d918-4371-b434-08a037b450d4"/>
    <n v="160"/>
    <s v="false"/>
    <x v="2"/>
    <s v="+919698565662"/>
    <x v="0"/>
    <s v="ILLUPUR"/>
    <x v="6"/>
    <s v="Ravi"/>
    <x v="0"/>
    <n v="9943295027"/>
    <x v="2"/>
    <s v="கூலி தொழில்/ Daily Wage"/>
    <s v="10,000க்கும் குறைவானது/Less than 10,000"/>
    <x v="0"/>
    <x v="0"/>
    <x v="0"/>
    <x v="0"/>
    <s v="அதிமுக / AIADMK"/>
    <x v="0"/>
    <x v="3"/>
    <x v="1"/>
    <x v="3"/>
    <x v="0"/>
    <x v="1"/>
    <x v="1"/>
    <x v="0"/>
    <x v="2"/>
    <s v="OBC"/>
    <x v="7"/>
    <n v="0"/>
    <s v="Not Doing It Properly"/>
    <m/>
    <m/>
    <m/>
    <x v="1"/>
    <x v="1"/>
    <x v="6"/>
    <n v="0.95700934579439256"/>
    <n v="0.8797250859106529"/>
    <n v="0.79503105590062106"/>
    <n v="0.73680082449963535"/>
    <n v="1.2358620689655173"/>
    <n v="0.58577953749039324"/>
    <n v="0.91058419138161839"/>
    <n v="78.639523600000004"/>
  </r>
  <r>
    <s v="Dummy"/>
    <s v="2025-07-31 18:06:33.414429"/>
    <x v="1"/>
    <s v="(10.4569573, 78.7041386)"/>
    <s v="FP43+JMJ,,Annavasal,622101,Tamil Nadu,India."/>
    <s v="https://firebasestorage.googleapis.com/v0/b/mindbrink-survey-production.appspot.com/o/audioFiles%2FAtznECuQc6klLPsRR6u2%2Fe5risFoEPidDckOLperfsZqxzae2%2F2025-07-31%2018%3A06%3A29.141865.m4a?alt=media&amp;token=999d8bd2-5144-47e7-bdb5-65e7fddabce8"/>
    <n v="193"/>
    <s v="false"/>
    <x v="1"/>
    <s v="+918508766594"/>
    <x v="0"/>
    <s v="ILLUPUR"/>
    <x v="1"/>
    <s v="சுகாசினி"/>
    <x v="1"/>
    <n v="9361750396"/>
    <x v="1"/>
    <s v="இல்லத்தரசி/ Housewife"/>
    <s v="10,000 - 25,000"/>
    <x v="0"/>
    <x v="1"/>
    <x v="2"/>
    <x v="2"/>
    <s v="தமிழக வெற்றி கழகம் / TVK"/>
    <x v="3"/>
    <x v="0"/>
    <x v="0"/>
    <x v="0"/>
    <x v="0"/>
    <x v="2"/>
    <x v="2"/>
    <x v="3"/>
    <x v="4"/>
    <s v="SC"/>
    <x v="5"/>
    <n v="0"/>
    <s v="Correctly Done"/>
    <m/>
    <m/>
    <m/>
    <x v="1"/>
    <x v="0"/>
    <x v="5"/>
    <n v="1.047034764826176"/>
    <n v="0.97523809523809524"/>
    <n v="0.89824561403508774"/>
    <n v="1"/>
    <n v="0.99902439024390244"/>
    <n v="0.89824561403508774"/>
    <n v="0.99902439024390244"/>
    <n v="78.704138599999993"/>
  </r>
  <r>
    <s v="Dummy"/>
    <s v="2025-07-31 18:12:03.672068"/>
    <x v="1"/>
    <s v="(10.4560416, 78.7024415)"/>
    <s v="58/59,,Annavasal,622101,Tamil Nadu,India."/>
    <s v="https://firebasestorage.googleapis.com/v0/b/mindbrink-survey-production.appspot.com/o/audioFiles%2FAtznECuQc6klLPsRR6u2%2Fe5risFoEPidDckOLperfsZqxzae2%2F2025-07-31%2018%3A11%3A59.725725.m4a?alt=media&amp;token=2b83a6d9-3acf-4bbb-9893-bcfd635b4306"/>
    <n v="203"/>
    <s v="false"/>
    <x v="1"/>
    <s v="+918508766594"/>
    <x v="0"/>
    <s v="ILLUPUR"/>
    <x v="1"/>
    <s v="மகேஸ்வரி"/>
    <x v="1"/>
    <n v="8012018786"/>
    <x v="1"/>
    <s v="இல்லத்தரசி/ Housewife"/>
    <s v="10,000 - 25,000"/>
    <x v="1"/>
    <x v="1"/>
    <x v="2"/>
    <x v="1"/>
    <s v="அதிமுக / AIADMK"/>
    <x v="2"/>
    <x v="3"/>
    <x v="1"/>
    <x v="1"/>
    <x v="2"/>
    <x v="2"/>
    <x v="2"/>
    <x v="3"/>
    <x v="0"/>
    <s v="SC"/>
    <x v="5"/>
    <n v="0"/>
    <s v="Correctly Done"/>
    <m/>
    <m/>
    <m/>
    <x v="1"/>
    <x v="0"/>
    <x v="5"/>
    <n v="1.047034764826176"/>
    <n v="0.97523809523809524"/>
    <n v="0.89824561403508774"/>
    <n v="1"/>
    <n v="0.99902439024390244"/>
    <n v="0.89824561403508774"/>
    <n v="0.99902439024390244"/>
    <n v="78.702441500000006"/>
  </r>
  <r>
    <s v="Dummy"/>
    <s v="2025-07-31 18:14:20.221955"/>
    <x v="1"/>
    <s v="(10.40229, 78.6035183)"/>
    <s v="CJ23+GCJ,,Karaiyur,622408,Tamil Nadu,India."/>
    <s v="https://firebasestorage.googleapis.com/v0/b/mindbrink-survey-production.appspot.com/o/audioFiles%2FAtznECuQc6klLPsRR6u2%2F2ukCmICpvKWhqTT6dgmjG6nFGjc2%2F2025-07-31%2018%3A14%3A02.898752.m4a?alt=media&amp;token=26d35a23-f013-4799-be7c-5d102f0f60ba"/>
    <n v="101"/>
    <s v="false"/>
    <x v="2"/>
    <s v="+919698565662"/>
    <x v="0"/>
    <s v="ILLUPUR"/>
    <x v="7"/>
    <s v="Balakrishnan"/>
    <x v="0"/>
    <n v="9626362204"/>
    <x v="1"/>
    <s v="கூலி தொழில்/ Daily Wage"/>
    <s v="10,000க்கும் குறைவானது/Less than 10,000"/>
    <x v="2"/>
    <x v="1"/>
    <x v="0"/>
    <x v="2"/>
    <s v="அதிமுக / AIADMK"/>
    <x v="3"/>
    <x v="1"/>
    <x v="1"/>
    <x v="1"/>
    <x v="1"/>
    <x v="2"/>
    <x v="1"/>
    <x v="0"/>
    <x v="2"/>
    <s v="SC"/>
    <x v="5"/>
    <n v="0"/>
    <s v="Correctly Done"/>
    <m/>
    <m/>
    <m/>
    <x v="1"/>
    <x v="1"/>
    <x v="5"/>
    <n v="0.95700934579439256"/>
    <n v="0.97523809523809524"/>
    <n v="1.0666666666666667"/>
    <n v="0.73680082449963535"/>
    <n v="0.99902439024390244"/>
    <n v="0.78592087946627776"/>
    <n v="0.73608199442695277"/>
    <n v="78.603518300000005"/>
  </r>
  <r>
    <s v="Dummy"/>
    <s v="2025-07-31 18:18:14.381740"/>
    <x v="1"/>
    <s v="(10.4563014, 78.7025484)"/>
    <s v="58/59,,Annavasal,622101,Tamil Nadu,India."/>
    <s v="https://firebasestorage.googleapis.com/v0/b/mindbrink-survey-production.appspot.com/o/audioFiles%2FAtznECuQc6klLPsRR6u2%2Fe5risFoEPidDckOLperfsZqxzae2%2F2025-07-31%2018%3A18%3A09.744142.m4a?alt=media&amp;token=4afb72dc-2b3f-4ebf-b9a7-4de3b7a892be"/>
    <n v="229"/>
    <s v="false"/>
    <x v="1"/>
    <s v="+918508766594"/>
    <x v="0"/>
    <s v="ILLUPUR"/>
    <x v="1"/>
    <s v="அடைக்கலம்"/>
    <x v="0"/>
    <n v="9787418798"/>
    <x v="3"/>
    <s v="கூலி தொழில்/ Daily Wage"/>
    <s v="10,000 - 25,000"/>
    <x v="0"/>
    <x v="1"/>
    <x v="0"/>
    <x v="0"/>
    <s v="திமுக / DMK"/>
    <x v="0"/>
    <x v="0"/>
    <x v="0"/>
    <x v="0"/>
    <x v="0"/>
    <x v="1"/>
    <x v="2"/>
    <x v="0"/>
    <x v="1"/>
    <s v="SC"/>
    <x v="5"/>
    <n v="0"/>
    <s v="Correctly Done"/>
    <m/>
    <m/>
    <m/>
    <x v="1"/>
    <x v="0"/>
    <x v="5"/>
    <n v="0.95700934579439256"/>
    <n v="1.0308724832214764"/>
    <n v="0.86292134831460676"/>
    <n v="0.73680082449963535"/>
    <n v="0.99902439024390244"/>
    <n v="0.63580116091653927"/>
    <n v="0.73608199442695277"/>
    <n v="78.702548399999998"/>
  </r>
  <r>
    <s v="Dummy"/>
    <s v="2025-07-31 18:20:27.016614"/>
    <x v="1"/>
    <s v="(10.4493783, 78.6063417)"/>
    <s v="CJX4+XGF,,Pudukkottai,622408,Tamil Nadu,India."/>
    <s v="https://firebasestorage.googleapis.com/v0/b/mindbrink-survey-production.appspot.com/o/audioFiles%2FAtznECuQc6klLPsRR6u2%2FfYiv0HvGk4VbFlXYwsKbSZ6fwXI2%2F2025-07-31%2018%3A16%3A54.991001.m4a?alt=media&amp;token=a771cbfa-ffd6-4fde-bd43-e07b29ba6238"/>
    <n v="634"/>
    <s v="false"/>
    <x v="3"/>
    <s v="+919443892814"/>
    <x v="0"/>
    <s v="ILLUPUR"/>
    <x v="7"/>
    <s v="Sakthivel"/>
    <x v="0"/>
    <n v="8838717355"/>
    <x v="1"/>
    <s v="கூலி தொழில்/ Daily Wage"/>
    <s v="10,000க்கும் குறைவானது/Less than 10,000"/>
    <x v="2"/>
    <x v="1"/>
    <x v="1"/>
    <x v="1"/>
    <s v="அதிமுக / AIADMK"/>
    <x v="2"/>
    <x v="1"/>
    <x v="1"/>
    <x v="4"/>
    <x v="2"/>
    <x v="2"/>
    <x v="1"/>
    <x v="2"/>
    <x v="4"/>
    <s v="BC"/>
    <x v="5"/>
    <n v="0"/>
    <s v="Not Doing It Properly"/>
    <m/>
    <m/>
    <m/>
    <x v="1"/>
    <x v="0"/>
    <x v="5"/>
    <n v="0.95700934579439256"/>
    <n v="0.97523809523809524"/>
    <n v="1.0666666666666667"/>
    <n v="1.3119425242027003"/>
    <n v="0.99902439024390244"/>
    <n v="1.399405359149547"/>
    <n v="1.3106625802766489"/>
    <n v="78.606341700000002"/>
  </r>
  <r>
    <s v="Dummy"/>
    <s v="2025-07-31 18:22:10.891921"/>
    <x v="1"/>
    <s v="(10.456454, 78.7024846)"/>
    <s v="58/59,,Annavasal,622101,Tamil Nadu,India."/>
    <s v="https://firebasestorage.googleapis.com/v0/b/mindbrink-survey-production.appspot.com/o/audioFiles%2FAtznECuQc6klLPsRR6u2%2Fe5risFoEPidDckOLperfsZqxzae2%2F2025-07-31%2018%3A22%3A07.660455.m4a?alt=media&amp;token=e35d7d65-0a84-4b76-b7a9-8d623f0f38f2"/>
    <n v="197"/>
    <s v="false"/>
    <x v="1"/>
    <s v="+918508766594"/>
    <x v="0"/>
    <s v="ILLUPUR"/>
    <x v="1"/>
    <s v="நிசாந்தி"/>
    <x v="1"/>
    <n v="9751221070"/>
    <x v="1"/>
    <s v="இல்லத்தரசி/ Housewife"/>
    <s v="10,000 - 25,000"/>
    <x v="0"/>
    <x v="0"/>
    <x v="0"/>
    <x v="0"/>
    <s v="அதிமுக / AIADMK"/>
    <x v="0"/>
    <x v="1"/>
    <x v="0"/>
    <x v="0"/>
    <x v="0"/>
    <x v="1"/>
    <x v="2"/>
    <x v="0"/>
    <x v="2"/>
    <s v="SC"/>
    <x v="5"/>
    <n v="0"/>
    <s v="Correctly Done"/>
    <m/>
    <m/>
    <m/>
    <x v="1"/>
    <x v="0"/>
    <x v="5"/>
    <n v="1.047034764826176"/>
    <n v="0.97523809523809524"/>
    <n v="0.89824561403508774"/>
    <n v="0.73680082449963535"/>
    <n v="0.99902439024390244"/>
    <n v="0.66182810902423383"/>
    <n v="0.73608199442695277"/>
    <n v="78.702484600000005"/>
  </r>
  <r>
    <s v="Dummy"/>
    <s v="2025-07-31 18:28:19.021829"/>
    <x v="1"/>
    <s v="(10.4566714, 78.702772)"/>
    <s v="58/59,,Annavasal,622101,Tamil Nadu,India."/>
    <s v="https://firebasestorage.googleapis.com/v0/b/mindbrink-survey-production.appspot.com/o/audioFiles%2FAtznECuQc6klLPsRR6u2%2Fe5risFoEPidDckOLperfsZqxzae2%2F2025-07-31%2018%3A28%3A13.673043.m4a?alt=media&amp;token=d1cf6cf9-0bb5-4f5c-9207-0248b92396f2"/>
    <n v="293"/>
    <s v="false"/>
    <x v="1"/>
    <s v="+918508766594"/>
    <x v="0"/>
    <s v="ILLUPUR"/>
    <x v="1"/>
    <s v="ஆதிசிவன்"/>
    <x v="0"/>
    <n v="9842844019"/>
    <x v="0"/>
    <s v="கூலி தொழில்/ Daily Wage"/>
    <s v="10,000 - 25,000"/>
    <x v="0"/>
    <x v="2"/>
    <x v="2"/>
    <x v="0"/>
    <s v="அதிமுக / AIADMK"/>
    <x v="0"/>
    <x v="3"/>
    <x v="0"/>
    <x v="0"/>
    <x v="0"/>
    <x v="1"/>
    <x v="2"/>
    <x v="7"/>
    <x v="0"/>
    <s v="SC"/>
    <x v="5"/>
    <n v="0"/>
    <s v="Correctly Done"/>
    <m/>
    <m/>
    <m/>
    <x v="1"/>
    <x v="0"/>
    <x v="5"/>
    <n v="0.95700934579439256"/>
    <n v="1.0951871657754011"/>
    <n v="1.0835978835978837"/>
    <n v="1"/>
    <n v="0.99902439024390244"/>
    <n v="1.0835978835978837"/>
    <n v="0.99902439024390244"/>
    <n v="78.702771999999996"/>
  </r>
  <r>
    <s v="Dummy"/>
    <s v="2025-07-31 18:29:27.532108"/>
    <x v="1"/>
    <s v="(10.449675, 78.6051317)"/>
    <s v="CJX4+V49,,Kilikkudi,622408,Tamil Nadu,India."/>
    <s v="https://firebasestorage.googleapis.com/v0/b/mindbrink-survey-production.appspot.com/o/audioFiles%2FAtznECuQc6klLPsRR6u2%2FfYiv0HvGk4VbFlXYwsKbSZ6fwXI2%2F2025-07-31%2018%3A27%3A51.113690.m4a?alt=media&amp;token=d9aa65cc-e120-411f-9bf5-d0d7b33a6d0f"/>
    <n v="102"/>
    <s v="false"/>
    <x v="3"/>
    <s v="+919443892814"/>
    <x v="0"/>
    <s v="ILLUPUR"/>
    <x v="7"/>
    <s v="Ganesan"/>
    <x v="0"/>
    <n v="9655670397"/>
    <x v="2"/>
    <s v="கூலி தொழில்/ Daily Wage"/>
    <s v="10,000க்கும் குறைவானது/Less than 10,000"/>
    <x v="2"/>
    <x v="1"/>
    <x v="1"/>
    <x v="1"/>
    <s v="அதிமுக / AIADMK"/>
    <x v="2"/>
    <x v="3"/>
    <x v="1"/>
    <x v="1"/>
    <x v="1"/>
    <x v="1"/>
    <x v="2"/>
    <x v="0"/>
    <x v="7"/>
    <s v="OBC"/>
    <x v="7"/>
    <n v="0"/>
    <s v="Not Doing It Properly"/>
    <m/>
    <m/>
    <m/>
    <x v="1"/>
    <x v="1"/>
    <x v="6"/>
    <n v="0.95700934579439256"/>
    <n v="0.8797250859106529"/>
    <n v="0.79503105590062106"/>
    <n v="1.3119425242027003"/>
    <n v="1.2358620689655173"/>
    <n v="1.043035050297799"/>
    <n v="1.6213800023249925"/>
    <n v="78.605131700000001"/>
  </r>
  <r>
    <s v="Dummy"/>
    <s v="2025-07-31 18:35:07.176754"/>
    <x v="1"/>
    <s v="(10.4567462, 78.7025923)"/>
    <s v="58/59,,Annavasal,622101,Tamil Nadu,India."/>
    <s v="https://firebasestorage.googleapis.com/v0/b/mindbrink-survey-production.appspot.com/o/audioFiles%2FAtznECuQc6klLPsRR6u2%2Fe5risFoEPidDckOLperfsZqxzae2%2F2025-07-31%2018%3A35%3A02.737165.m4a?alt=media&amp;token=668b2223-702c-4617-b375-0961d5215115"/>
    <n v="179"/>
    <s v="false"/>
    <x v="1"/>
    <s v="+918508766594"/>
    <x v="0"/>
    <s v="ILLUPUR"/>
    <x v="1"/>
    <s v="சுதா"/>
    <x v="1"/>
    <n v="8110984019"/>
    <x v="1"/>
    <s v="இல்லத்தரசி/ Housewife"/>
    <s v="10,000 - 25,000"/>
    <x v="0"/>
    <x v="1"/>
    <x v="2"/>
    <x v="0"/>
    <s v="அதிமுக / AIADMK"/>
    <x v="0"/>
    <x v="3"/>
    <x v="1"/>
    <x v="1"/>
    <x v="1"/>
    <x v="1"/>
    <x v="0"/>
    <x v="0"/>
    <x v="2"/>
    <s v="SC"/>
    <x v="5"/>
    <n v="0"/>
    <s v="Correctly Done"/>
    <m/>
    <m/>
    <m/>
    <x v="1"/>
    <x v="1"/>
    <x v="5"/>
    <n v="1.047034764826176"/>
    <n v="0.97523809523809524"/>
    <n v="0.89824561403508774"/>
    <n v="1"/>
    <n v="0.99902439024390244"/>
    <n v="0.89824561403508774"/>
    <n v="0.99902439024390244"/>
    <n v="78.702592300000006"/>
  </r>
  <r>
    <s v="Dummy"/>
    <s v="2025-07-31 18:36:29.918774"/>
    <x v="1"/>
    <s v="(10.4496125, 78.6053277)"/>
    <s v="-"/>
    <s v="https://firebasestorage.googleapis.com/v0/b/mindbrink-survey-production.appspot.com/o/audioFiles%2FAtznECuQc6klLPsRR6u2%2FfYiv0HvGk4VbFlXYwsKbSZ6fwXI2%2F2025-07-31%2018%3A33%3A21.403396.m4a?alt=media&amp;token=22054840-f924-40a1-aeb3-8dffec8fcd82"/>
    <n v="220"/>
    <s v="false"/>
    <x v="3"/>
    <s v="+919443892814"/>
    <x v="0"/>
    <s v="ILLUPUR"/>
    <x v="7"/>
    <s v="marimuthu"/>
    <x v="0"/>
    <n v="9943226157"/>
    <x v="1"/>
    <s v="கூலி தொழில்/ Daily Wage"/>
    <s v="10,000க்கும் குறைவானது/Less than 10,000"/>
    <x v="0"/>
    <x v="1"/>
    <x v="1"/>
    <x v="1"/>
    <s v="அதிமுக / AIADMK"/>
    <x v="2"/>
    <x v="1"/>
    <x v="1"/>
    <x v="3"/>
    <x v="2"/>
    <x v="2"/>
    <x v="1"/>
    <x v="2"/>
    <x v="0"/>
    <s v="BC"/>
    <x v="7"/>
    <n v="0"/>
    <s v="Not Doing It Properly"/>
    <m/>
    <m/>
    <m/>
    <x v="1"/>
    <x v="0"/>
    <x v="6"/>
    <n v="0.95700934579439256"/>
    <n v="0.97523809523809524"/>
    <n v="1.0666666666666667"/>
    <n v="1.3119425242027003"/>
    <n v="1.2358620689655173"/>
    <n v="1.399405359149547"/>
    <n v="1.6213800023249925"/>
    <n v="78.605327700000004"/>
  </r>
  <r>
    <s v="Dummy"/>
    <s v="2025-07-31 18:40:41.420515"/>
    <x v="1"/>
    <s v="(10.4566214, 78.7021719)"/>
    <s v="58/59,,Annavasal,622101,Tamil Nadu,India."/>
    <s v="https://firebasestorage.googleapis.com/v0/b/mindbrink-survey-production.appspot.com/o/audioFiles%2FAtznECuQc6klLPsRR6u2%2Fe5risFoEPidDckOLperfsZqxzae2%2F2025-07-31%2018%3A40%3A35.607223.m4a?alt=media&amp;token=f2dbea8e-6805-44fe-bb4d-b4cc5168dc39"/>
    <n v="205"/>
    <s v="false"/>
    <x v="1"/>
    <s v="+918508766594"/>
    <x v="0"/>
    <s v="ILLUPUR"/>
    <x v="1"/>
    <s v="விஜயராணி"/>
    <x v="1"/>
    <n v="9942923715"/>
    <x v="0"/>
    <s v="விவசாயி/ Farmer"/>
    <s v="10,000 - 25,000"/>
    <x v="0"/>
    <x v="2"/>
    <x v="2"/>
    <x v="0"/>
    <s v="அதிமுக / AIADMK"/>
    <x v="0"/>
    <x v="3"/>
    <x v="0"/>
    <x v="0"/>
    <x v="0"/>
    <x v="1"/>
    <x v="0"/>
    <x v="7"/>
    <x v="0"/>
    <s v="SC"/>
    <x v="5"/>
    <n v="0"/>
    <s v="Correctly Done"/>
    <m/>
    <m/>
    <m/>
    <x v="1"/>
    <x v="0"/>
    <x v="5"/>
    <n v="1.047034764826176"/>
    <n v="1.0951871657754011"/>
    <n v="1.107027027027027"/>
    <n v="1"/>
    <n v="0.99902439024390244"/>
    <n v="1.107027027027027"/>
    <n v="0.99902439024390244"/>
    <n v="78.702171899999996"/>
  </r>
  <r>
    <s v="Dummy"/>
    <s v="2025-07-31 18:47:43.347098"/>
    <x v="1"/>
    <s v="(10.4564988, 78.701436)"/>
    <s v="FP42+GHH,,Annavasal,622101,Tamil Nadu,India."/>
    <s v="https://firebasestorage.googleapis.com/v0/b/mindbrink-survey-production.appspot.com/o/audioFiles%2FAtznECuQc6klLPsRR6u2%2Fe5risFoEPidDckOLperfsZqxzae2%2F2025-07-31%2018%3A47%3A38.869090.m4a?alt=media&amp;token=889a749b-c058-42dc-91c9-72115aac638d"/>
    <n v="289"/>
    <s v="false"/>
    <x v="1"/>
    <s v="+918508766594"/>
    <x v="0"/>
    <s v="ILLUPUR"/>
    <x v="1"/>
    <s v="லதா"/>
    <x v="0"/>
    <n v="8760947367"/>
    <x v="0"/>
    <s v="கூலி தொழில்/ Daily Wage"/>
    <s v="10,000 - 25,000"/>
    <x v="2"/>
    <x v="2"/>
    <x v="1"/>
    <x v="1"/>
    <s v="அதிமுக / AIADMK"/>
    <x v="2"/>
    <x v="1"/>
    <x v="1"/>
    <x v="1"/>
    <x v="2"/>
    <x v="2"/>
    <x v="0"/>
    <x v="2"/>
    <x v="0"/>
    <s v="SC"/>
    <x v="5"/>
    <n v="0"/>
    <s v="Correctly Done"/>
    <m/>
    <m/>
    <m/>
    <x v="1"/>
    <x v="0"/>
    <x v="5"/>
    <n v="0.95700934579439256"/>
    <n v="1.0951871657754011"/>
    <n v="1.0835978835978837"/>
    <n v="1.3119425242027003"/>
    <n v="0.99902439024390244"/>
    <n v="1.4216181426281114"/>
    <n v="1.3106625802766489"/>
    <n v="78.701436000000001"/>
  </r>
  <r>
    <s v="Dummy"/>
    <s v="2025-07-31 18:50:40.034975"/>
    <x v="1"/>
    <s v="(10.4499118, 78.604452)"/>
    <s v="-"/>
    <s v="https://firebasestorage.googleapis.com/v0/b/mindbrink-survey-production.appspot.com/o/audioFiles%2FAtznECuQc6klLPsRR6u2%2FfYiv0HvGk4VbFlXYwsKbSZ6fwXI2%2F2025-07-31%2018%3A42%3A02.422454.m4a?alt=media&amp;token=3c14faed-1ef8-40ab-be4d-a47b1e7f592e"/>
    <n v="322"/>
    <s v="false"/>
    <x v="3"/>
    <s v="+919443892814"/>
    <x v="0"/>
    <s v="ILLUPUR"/>
    <x v="7"/>
    <s v="Adaiki"/>
    <x v="1"/>
    <n v="9787101618"/>
    <x v="3"/>
    <s v="இல்லத்தரசி/ Housewife"/>
    <s v="10,000க்கும் குறைவானது/Less than 10,000"/>
    <x v="1"/>
    <x v="1"/>
    <x v="1"/>
    <x v="1"/>
    <s v="அதிமுக / AIADMK"/>
    <x v="2"/>
    <x v="3"/>
    <x v="0"/>
    <x v="0"/>
    <x v="0"/>
    <x v="1"/>
    <x v="2"/>
    <x v="2"/>
    <x v="1"/>
    <s v="OBC"/>
    <x v="7"/>
    <n v="0"/>
    <s v="Not Doing It Properly"/>
    <m/>
    <m/>
    <m/>
    <x v="1"/>
    <x v="0"/>
    <x v="6"/>
    <n v="1.047034764826176"/>
    <n v="1.0308724832214764"/>
    <n v="1.28"/>
    <n v="1.3119425242027003"/>
    <n v="1.2358620689655173"/>
    <n v="1.6792864309794564"/>
    <n v="1.6213800023249925"/>
    <n v="78.604451999999995"/>
  </r>
  <r>
    <s v="Dummy"/>
    <s v="2025-07-31 18:52:35.587581"/>
    <x v="1"/>
    <s v="(10.4562998, 78.7011888)"/>
    <s v="FP42+GHH,,Annavasal,622101,Tamil Nadu,India."/>
    <s v="https://firebasestorage.googleapis.com/v0/b/mindbrink-survey-production.appspot.com/o/audioFiles%2FAtznECuQc6klLPsRR6u2%2Fe5risFoEPidDckOLperfsZqxzae2%2F2025-07-31%2018%3A52%3A26.778108.m4a?alt=media&amp;token=14608de2-9264-4e26-b030-d898117c7cf2"/>
    <n v="219"/>
    <s v="false"/>
    <x v="1"/>
    <s v="+918508766594"/>
    <x v="0"/>
    <s v="ILLUPUR"/>
    <x v="1"/>
    <s v="முருகேசன்"/>
    <x v="0"/>
    <n v="6380489374"/>
    <x v="0"/>
    <s v="கூலி தொழில்/ Daily Wage"/>
    <s v="10,000 - 25,000"/>
    <x v="1"/>
    <x v="2"/>
    <x v="1"/>
    <x v="1"/>
    <s v="அதிமுக / AIADMK"/>
    <x v="2"/>
    <x v="3"/>
    <x v="0"/>
    <x v="0"/>
    <x v="0"/>
    <x v="1"/>
    <x v="0"/>
    <x v="2"/>
    <x v="0"/>
    <s v="SC"/>
    <x v="5"/>
    <n v="0"/>
    <s v="Correctly Done"/>
    <m/>
    <m/>
    <m/>
    <x v="1"/>
    <x v="0"/>
    <x v="5"/>
    <n v="0.95700934579439256"/>
    <n v="1.0951871657754011"/>
    <n v="1.0835978835978837"/>
    <n v="1.3119425242027003"/>
    <n v="0.99902439024390244"/>
    <n v="1.4216181426281114"/>
    <n v="1.3106625802766489"/>
    <n v="78.701188799999997"/>
  </r>
  <r>
    <s v="Dummy"/>
    <s v="2025-07-31 18:54:50.842291"/>
    <x v="1"/>
    <s v="(10.4499016, 78.6045623)"/>
    <s v="-"/>
    <s v="https://firebasestorage.googleapis.com/v0/b/mindbrink-survey-production.appspot.com/o/audioFiles%2FAtznECuQc6klLPsRR6u2%2FfYiv0HvGk4VbFlXYwsKbSZ6fwXI2%2F2025-07-31%2018%3A54%3A05.539123.m4a?alt=media&amp;token=262213d9-5139-4b98-9318-abd85360bd87"/>
    <n v="195"/>
    <s v="false"/>
    <x v="3"/>
    <s v="+919443892814"/>
    <x v="0"/>
    <s v="ILLUPUR"/>
    <x v="7"/>
    <s v="Sivakumar"/>
    <x v="0"/>
    <n v="8098878565"/>
    <x v="0"/>
    <s v="கூலி தொழில்/ Daily Wage"/>
    <s v="10,000க்கும் குறைவானது/Less than 10,000"/>
    <x v="2"/>
    <x v="1"/>
    <x v="1"/>
    <x v="2"/>
    <s v="அதிமுக / AIADMK"/>
    <x v="3"/>
    <x v="1"/>
    <x v="1"/>
    <x v="3"/>
    <x v="2"/>
    <x v="2"/>
    <x v="2"/>
    <x v="2"/>
    <x v="0"/>
    <s v="BC"/>
    <x v="7"/>
    <n v="0"/>
    <s v="Not Doing It Properly"/>
    <m/>
    <m/>
    <m/>
    <x v="1"/>
    <x v="0"/>
    <x v="6"/>
    <n v="0.95700934579439256"/>
    <n v="1.0951871657754011"/>
    <n v="1.0835978835978837"/>
    <n v="1.3119425242027003"/>
    <n v="1.2358620689655173"/>
    <n v="1.4216181426281114"/>
    <n v="1.6213800023249925"/>
    <n v="78.604562299999998"/>
  </r>
  <r>
    <s v="Dummy"/>
    <s v="2025-07-31 18:59:33.115702"/>
    <x v="1"/>
    <s v="(10.456437, 78.7012662)"/>
    <s v="FP42+GHH,,Annavasal,622101,Tamil Nadu,India."/>
    <s v="https://firebasestorage.googleapis.com/v0/b/mindbrink-survey-production.appspot.com/o/audioFiles%2FAtznECuQc6klLPsRR6u2%2Fe5risFoEPidDckOLperfsZqxzae2%2F2025-07-31%2018%3A59%3A28.444941.m4a?alt=media&amp;token=bf78f13f-93c2-46d2-b126-ea57e272ec9a"/>
    <n v="350"/>
    <s v="false"/>
    <x v="1"/>
    <s v="+918508766594"/>
    <x v="0"/>
    <s v="ILLUPUR"/>
    <x v="1"/>
    <s v="ஷீலா ராணி"/>
    <x v="1"/>
    <n v="6385489374"/>
    <x v="1"/>
    <s v="இல்லத்தரசி/ Housewife"/>
    <s v="10,000 - 25,000"/>
    <x v="0"/>
    <x v="2"/>
    <x v="2"/>
    <x v="0"/>
    <s v="திமுக / DMK"/>
    <x v="0"/>
    <x v="0"/>
    <x v="0"/>
    <x v="0"/>
    <x v="0"/>
    <x v="1"/>
    <x v="0"/>
    <x v="0"/>
    <x v="2"/>
    <s v="SC"/>
    <x v="5"/>
    <n v="0"/>
    <s v="Correctly Done"/>
    <m/>
    <m/>
    <m/>
    <x v="1"/>
    <x v="0"/>
    <x v="5"/>
    <n v="1.047034764826176"/>
    <n v="0.97523809523809524"/>
    <n v="0.89824561403508774"/>
    <n v="1"/>
    <n v="0.99902439024390244"/>
    <n v="0.89824561403508774"/>
    <n v="0.99902439024390244"/>
    <n v="78.701266200000006"/>
  </r>
  <r>
    <s v="Dummy"/>
    <s v="2025-07-31 19:06:43.178877"/>
    <x v="1"/>
    <s v="(10.4565256, 78.7012349)"/>
    <s v="FP42+GHH,,Annavasal,622101,Tamil Nadu,India."/>
    <s v="https://firebasestorage.googleapis.com/v0/b/mindbrink-survey-production.appspot.com/o/audioFiles%2FAtznECuQc6klLPsRR6u2%2Fe5risFoEPidDckOLperfsZqxzae2%2F2025-07-31%2019%3A06%3A25.636433.m4a?alt=media&amp;token=99ec3c0c-089b-4c7d-94ea-0007fd9b0d53"/>
    <n v="337"/>
    <s v="false"/>
    <x v="1"/>
    <s v="+918508766594"/>
    <x v="0"/>
    <s v="ILLUPUR"/>
    <x v="1"/>
    <s v="அழகுமணி"/>
    <x v="1"/>
    <n v="9976613997"/>
    <x v="2"/>
    <s v="கூலி தொழில்/ Daily Wage"/>
    <s v="10,000 - 25,000"/>
    <x v="2"/>
    <x v="0"/>
    <x v="0"/>
    <x v="0"/>
    <s v="மார்க்ஸிஸ்ட் கம்யூனிஸ்ட் கட்சி / CPM"/>
    <x v="7"/>
    <x v="0"/>
    <x v="0"/>
    <x v="0"/>
    <x v="0"/>
    <x v="1"/>
    <x v="0"/>
    <x v="0"/>
    <x v="2"/>
    <s v="SC"/>
    <x v="5"/>
    <n v="0"/>
    <s v="Correctly Done"/>
    <m/>
    <m/>
    <m/>
    <x v="1"/>
    <x v="0"/>
    <x v="5"/>
    <n v="1.047034764826176"/>
    <n v="0.8797250859106529"/>
    <n v="0.98461538461538467"/>
    <n v="0.73680082449963535"/>
    <n v="0.99902439024390244"/>
    <n v="0.72546542719964102"/>
    <n v="0.73608199442695277"/>
    <n v="78.701234900000003"/>
  </r>
  <r>
    <s v="Dummy"/>
    <s v="2025-07-31 19:13:29.842677"/>
    <x v="1"/>
    <s v="(10.4499454, 78.6043797)"/>
    <s v="CJX3+WM6,,Kilikkudi,622408,Tamil Nadu,India."/>
    <s v="https://firebasestorage.googleapis.com/v0/b/mindbrink-survey-production.appspot.com/o/audioFiles%2FAtznECuQc6klLPsRR6u2%2F2ukCmICpvKWhqTT6dgmjG6nFGjc2%2F2025-07-31%2019%3A12%3A23.044350.m4a?alt=media&amp;token=cf1baf50-c0c3-4d53-9952-ace86b0ab267"/>
    <n v="115"/>
    <s v="false"/>
    <x v="2"/>
    <s v="+919698565662"/>
    <x v="0"/>
    <s v="ILLUPUR"/>
    <x v="7"/>
    <s v="Arumugam"/>
    <x v="0"/>
    <n v="7826831676"/>
    <x v="0"/>
    <s v="கூலி தொழில்/ Daily Wage"/>
    <s v="10,000க்கும் குறைவானது/Less than 10,000"/>
    <x v="1"/>
    <x v="1"/>
    <x v="1"/>
    <x v="1"/>
    <s v="அதிமுக / AIADMK"/>
    <x v="2"/>
    <x v="3"/>
    <x v="0"/>
    <x v="0"/>
    <x v="0"/>
    <x v="1"/>
    <x v="3"/>
    <x v="0"/>
    <x v="4"/>
    <s v="BC"/>
    <x v="7"/>
    <n v="0"/>
    <s v="Not Asking All The Questions"/>
    <m/>
    <m/>
    <m/>
    <x v="1"/>
    <x v="1"/>
    <x v="6"/>
    <n v="0.95700934579439256"/>
    <n v="1.0951871657754011"/>
    <n v="1.0835978835978837"/>
    <n v="1.3119425242027003"/>
    <n v="1.2358620689655173"/>
    <n v="1.4216181426281114"/>
    <n v="1.6213800023249925"/>
    <n v="78.604379699999996"/>
  </r>
  <r>
    <s v="Dummy"/>
    <s v="2025-07-31 19:15:47.720405"/>
    <x v="1"/>
    <s v="(10.4564434, 78.7011052)"/>
    <s v="FP42+GHH,,Annavasal,622101,Tamil Nadu,India."/>
    <s v="https://firebasestorage.googleapis.com/v0/b/mindbrink-survey-production.appspot.com/o/audioFiles%2FAtznECuQc6klLPsRR6u2%2Fe5risFoEPidDckOLperfsZqxzae2%2F2025-07-31%2019%3A15%3A36.507099.m4a?alt=media&amp;token=de88f929-908b-4e8c-a9e1-0aeeea5ca8aa"/>
    <n v="283"/>
    <s v="false"/>
    <x v="1"/>
    <s v="+918508766594"/>
    <x v="0"/>
    <s v="ILLUPUR"/>
    <x v="1"/>
    <s v="லெட்சுமி"/>
    <x v="1"/>
    <n v="9159741019"/>
    <x v="0"/>
    <s v="இல்லத்தரசி/ Housewife"/>
    <s v="10,000 - 25,000"/>
    <x v="0"/>
    <x v="1"/>
    <x v="1"/>
    <x v="5"/>
    <s v="பிற கட்சிகள் / Others"/>
    <x v="1"/>
    <x v="0"/>
    <x v="0"/>
    <x v="0"/>
    <x v="0"/>
    <x v="1"/>
    <x v="0"/>
    <x v="3"/>
    <x v="2"/>
    <s v="SC"/>
    <x v="5"/>
    <n v="0"/>
    <s v="Correctly Done"/>
    <m/>
    <m/>
    <m/>
    <x v="1"/>
    <x v="0"/>
    <x v="5"/>
    <n v="1.047034764826176"/>
    <n v="1.0951871657754011"/>
    <n v="1.107027027027027"/>
    <n v="1.3119425242027003"/>
    <n v="0.99902439024390244"/>
    <n v="1.4523558321984489"/>
    <n v="1.3106625802766489"/>
    <n v="78.701105200000001"/>
  </r>
  <r>
    <s v="Dummy"/>
    <s v="2025-07-31 19:18:37.512730"/>
    <x v="1"/>
    <s v="(10.4500429, 78.6031804)"/>
    <s v="FJ23+47H,,Kilikkudi,622102,Tamil Nadu,India."/>
    <s v="https://firebasestorage.googleapis.com/v0/b/mindbrink-survey-production.appspot.com/o/audioFiles%2FAtznECuQc6klLPsRR6u2%2F2ukCmICpvKWhqTT6dgmjG6nFGjc2%2F2025-07-31%2019%3A18%3A31.119202.m4a?alt=media&amp;token=5f75a6bc-2d2f-447b-9fe9-ddb8495003df"/>
    <n v="103"/>
    <s v="false"/>
    <x v="2"/>
    <s v="+919698565662"/>
    <x v="0"/>
    <s v="ILLUPUR"/>
    <x v="7"/>
    <s v="karuppaiya"/>
    <x v="0"/>
    <n v="9092939980"/>
    <x v="2"/>
    <s v="கூலி தொழில்/ Daily Wage"/>
    <s v="10,000க்கும் குறைவானது/Less than 10,000"/>
    <x v="1"/>
    <x v="2"/>
    <x v="1"/>
    <x v="1"/>
    <s v="அதிமுக / AIADMK"/>
    <x v="2"/>
    <x v="3"/>
    <x v="1"/>
    <x v="1"/>
    <x v="0"/>
    <x v="1"/>
    <x v="2"/>
    <x v="2"/>
    <x v="4"/>
    <s v="BC"/>
    <x v="7"/>
    <s v="surveyor only asking name and number "/>
    <s v="Not Doing It Properly"/>
    <m/>
    <m/>
    <m/>
    <x v="1"/>
    <x v="1"/>
    <x v="6"/>
    <n v="0.95700934579439256"/>
    <n v="0.8797250859106529"/>
    <n v="0.79503105590062106"/>
    <n v="1.3119425242027003"/>
    <n v="1.2358620689655173"/>
    <n v="1.043035050297799"/>
    <n v="1.6213800023249925"/>
    <n v="78.603180399999999"/>
  </r>
  <r>
    <s v="Dummy"/>
    <s v="2025-07-31 19:19:28.475717"/>
    <x v="1"/>
    <s v="(10.4565222, 78.7010101)"/>
    <s v="45,,Annavasal,622101,Tamil Nadu,India."/>
    <s v="https://firebasestorage.googleapis.com/v0/b/mindbrink-survey-production.appspot.com/o/audioFiles%2FAtznECuQc6klLPsRR6u2%2Fe5risFoEPidDckOLperfsZqxzae2%2F2025-07-31%2019%3A19%3A17.760170.m4a?alt=media&amp;token=c4173c16-2c5e-4695-ac20-b94ffbb0eeb0"/>
    <n v="176"/>
    <s v="false"/>
    <x v="1"/>
    <s v="+918508766594"/>
    <x v="0"/>
    <s v="ILLUPUR"/>
    <x v="1"/>
    <s v="மனோன்மணி"/>
    <x v="0"/>
    <n v="7826904561"/>
    <x v="0"/>
    <s v="கூலி தொழில்/ Daily Wage"/>
    <s v="10,000 - 25,000"/>
    <x v="1"/>
    <x v="2"/>
    <x v="0"/>
    <x v="0"/>
    <s v="திமுக / DMK"/>
    <x v="0"/>
    <x v="0"/>
    <x v="1"/>
    <x v="3"/>
    <x v="1"/>
    <x v="1"/>
    <x v="0"/>
    <x v="7"/>
    <x v="0"/>
    <s v="SC"/>
    <x v="5"/>
    <n v="0"/>
    <s v="Correctly Done"/>
    <m/>
    <m/>
    <m/>
    <x v="1"/>
    <x v="1"/>
    <x v="5"/>
    <n v="0.95700934579439256"/>
    <n v="1.0951871657754011"/>
    <n v="1.0835978835978837"/>
    <n v="0.73680082449963535"/>
    <n v="0.99902439024390244"/>
    <n v="0.79839581406098059"/>
    <n v="0.73608199442695277"/>
    <n v="78.701010100000005"/>
  </r>
  <r>
    <s v="Dummy"/>
    <s v="2025-07-31 19:26:27.553676"/>
    <x v="1"/>
    <s v="(10.4511174, 78.6027552)"/>
    <s v="FJ22+9W4,,Kilikkudi,622408,Tamil Nadu,India."/>
    <s v="https://firebasestorage.googleapis.com/v0/b/mindbrink-survey-production.appspot.com/o/audioFiles%2FAtznECuQc6klLPsRR6u2%2F2ukCmICpvKWhqTT6dgmjG6nFGjc2%2F2025-07-31%2019%3A25%3A47.023190.m4a?alt=media&amp;token=2c3cf10e-22b2-4c68-8925-701920eb8e09"/>
    <n v="186"/>
    <s v="false"/>
    <x v="2"/>
    <s v="+919698565662"/>
    <x v="0"/>
    <s v="ILLUPUR"/>
    <x v="7"/>
    <s v="saroja"/>
    <x v="1"/>
    <n v="9159308224"/>
    <x v="2"/>
    <s v="இல்லத்தரசி/ Housewife"/>
    <s v="10,000க்கும் குறைவானது/Less than 10,000"/>
    <x v="1"/>
    <x v="1"/>
    <x v="1"/>
    <x v="2"/>
    <s v="அதிமுக / AIADMK"/>
    <x v="3"/>
    <x v="1"/>
    <x v="1"/>
    <x v="3"/>
    <x v="2"/>
    <x v="2"/>
    <x v="3"/>
    <x v="0"/>
    <x v="4"/>
    <s v="OBC"/>
    <x v="7"/>
    <n v="0"/>
    <s v="Correctly Done"/>
    <m/>
    <m/>
    <m/>
    <x v="1"/>
    <x v="0"/>
    <x v="6"/>
    <n v="1.047034764826176"/>
    <n v="0.8797250859106529"/>
    <n v="0.98461538461538467"/>
    <n v="1.3119425242027003"/>
    <n v="1.2358620689655173"/>
    <n v="1.2917587930611203"/>
    <n v="1.6213800023249925"/>
    <n v="78.602755200000004"/>
  </r>
  <r>
    <s v="Dummy"/>
    <s v="2025-07-31 19:26:55.691867"/>
    <x v="1"/>
    <s v="(10.456422, 78.7003128)"/>
    <s v="42/43,,Annavasal,622101,Tamil Nadu,India."/>
    <s v="https://firebasestorage.googleapis.com/v0/b/mindbrink-survey-production.appspot.com/o/audioFiles%2FAtznECuQc6klLPsRR6u2%2Fe5risFoEPidDckOLperfsZqxzae2%2F2025-07-31%2019%3A26%3A41.670220.m4a?alt=media&amp;token=d302606b-177b-4735-b11d-a738ee7b90d9"/>
    <n v="254"/>
    <s v="false"/>
    <x v="1"/>
    <s v="+918508766594"/>
    <x v="0"/>
    <s v="ILLUPUR"/>
    <x v="1"/>
    <s v="சர்மிளா"/>
    <x v="1"/>
    <n v="9003075650"/>
    <x v="1"/>
    <s v="இல்லத்தரசி/ Housewife"/>
    <s v="10,000 - 25,000"/>
    <x v="2"/>
    <x v="1"/>
    <x v="2"/>
    <x v="2"/>
    <s v="அதிமுக / AIADMK"/>
    <x v="3"/>
    <x v="1"/>
    <x v="1"/>
    <x v="3"/>
    <x v="0"/>
    <x v="0"/>
    <x v="2"/>
    <x v="0"/>
    <x v="2"/>
    <s v="SC"/>
    <x v="3"/>
    <n v="0"/>
    <s v="Correctly Done"/>
    <m/>
    <m/>
    <m/>
    <x v="1"/>
    <x v="0"/>
    <x v="3"/>
    <n v="1.047034764826176"/>
    <n v="0.97523809523809524"/>
    <n v="0.89824561403508774"/>
    <n v="1"/>
    <n v="1.28"/>
    <n v="0.89824561403508774"/>
    <n v="1.28"/>
    <n v="78.700312800000006"/>
  </r>
  <r>
    <s v="Dummy"/>
    <s v="2025-07-31 19:45:32.284439"/>
    <x v="1"/>
    <s v="(10.449898, 78.6045494)"/>
    <s v="CKM VILLA 1071,,Kilikkudi,622102,Tamil Nadu,India."/>
    <s v="https://firebasestorage.googleapis.com/v0/b/mindbrink-survey-production.appspot.com/o/audioFiles%2FAtznECuQc6klLPsRR6u2%2F2ukCmICpvKWhqTT6dgmjG6nFGjc2%2F2025-07-31%2019%3A45%3A02.875675.m4a?alt=media&amp;token=79af50ee-7cf6-4920-affd-bd3cd9b476ab"/>
    <n v="126"/>
    <s v="false"/>
    <x v="2"/>
    <s v="+919698565662"/>
    <x v="0"/>
    <s v="ILLUPUR"/>
    <x v="7"/>
    <s v="Rosy"/>
    <x v="1"/>
    <n v="9943792716"/>
    <x v="0"/>
    <s v="இல்லத்தரசி/ Housewife"/>
    <s v="10,000க்கும் குறைவானது/Less than 10,000"/>
    <x v="0"/>
    <x v="2"/>
    <x v="0"/>
    <x v="0"/>
    <s v="திமுக / DMK"/>
    <x v="0"/>
    <x v="0"/>
    <x v="1"/>
    <x v="1"/>
    <x v="1"/>
    <x v="0"/>
    <x v="1"/>
    <x v="0"/>
    <x v="4"/>
    <s v="SC"/>
    <x v="3"/>
    <s v="surveyor only asking name and number "/>
    <s v="Not Doing It Properly"/>
    <m/>
    <m/>
    <m/>
    <x v="1"/>
    <x v="1"/>
    <x v="3"/>
    <n v="1.047034764826176"/>
    <n v="1.0951871657754011"/>
    <n v="1.107027027027027"/>
    <n v="0.73680082449963535"/>
    <n v="1.28"/>
    <n v="0.81565842625689366"/>
    <n v="0.94310505535953326"/>
    <n v="78.604549399999996"/>
  </r>
  <r>
    <s v="Dummy"/>
    <s v="2025-08-04 12:42:18.352199"/>
    <x v="2"/>
    <s v="(10.6055426, 78.5469479)"/>
    <s v="JG4W+6QM,,Viralimalai,621316,Tamil Nadu,India."/>
    <s v="https://firebasestorage.googleapis.com/v0/b/mindbrink-survey-production.appspot.com/o/audioFiles%2FAtznECuQc6klLPsRR6u2%2Fi7rHaGVsQtUuH9WIbNPBcYow6HH3%2F2025-08-04%2012%3A42%3A13.291598.m4a?alt=media&amp;token=095ab10a-8d03-4013-98fd-2e737ff47cf2"/>
    <n v="270"/>
    <s v="false"/>
    <x v="5"/>
    <s v="+917395821468"/>
    <x v="0"/>
    <s v="VIRALIMALAI"/>
    <x v="4"/>
    <s v="Vembu"/>
    <x v="1"/>
    <n v="8526246207"/>
    <x v="2"/>
    <s v="இல்லத்தரசி/ Housewife"/>
    <s v="10,000க்கும் குறைவானது/Less than 10,000"/>
    <x v="0"/>
    <x v="0"/>
    <x v="0"/>
    <x v="0"/>
    <s v="திமுக / DMK"/>
    <x v="0"/>
    <x v="0"/>
    <x v="1"/>
    <x v="3"/>
    <x v="1"/>
    <x v="1"/>
    <x v="0"/>
    <x v="0"/>
    <x v="0"/>
    <s v="BC"/>
    <x v="7"/>
    <n v="0"/>
    <s v="Correctly Done"/>
    <m/>
    <m/>
    <m/>
    <x v="1"/>
    <x v="0"/>
    <x v="6"/>
    <n v="1.047034764826176"/>
    <n v="0.8797250859106529"/>
    <n v="0.98461538461538467"/>
    <n v="0.73680082449963535"/>
    <n v="1.2358620689655173"/>
    <n v="0.72546542719964102"/>
    <n v="0.91058419138161839"/>
    <n v="78.546947900000006"/>
  </r>
  <r>
    <s v="Dummy"/>
    <s v="2025-08-04 13:01:58.387768"/>
    <x v="2"/>
    <s v="(10.4139918, 78.7212975)"/>
    <s v="CP7C+GF8,,Mangudi,622101,Tamil Nadu,India."/>
    <s v="https://firebasestorage.googleapis.com/v0/b/mindbrink-survey-production.appspot.com/o/audioFiles%2FAtznECuQc6klLPsRR6u2%2F2ukCmICpvKWhqTT6dgmjG6nFGjc2%2F2025-08-04%2013%3A01%3A53.961085.m4a?alt=media&amp;token=64e370de-f25a-49dc-9854-a6ad43fb419d"/>
    <n v="390"/>
    <s v="false"/>
    <x v="2"/>
    <s v="+919698565662"/>
    <x v="0"/>
    <s v="ILLUPUR"/>
    <x v="8"/>
    <s v="Vengadachalam"/>
    <x v="0"/>
    <n v="9626445865"/>
    <x v="3"/>
    <s v="விவசாயி/ Farmer"/>
    <s v="10,000க்கும் குறைவானது/Less than 10,000"/>
    <x v="0"/>
    <x v="1"/>
    <x v="0"/>
    <x v="0"/>
    <s v="அதிமுக / AIADMK"/>
    <x v="0"/>
    <x v="1"/>
    <x v="1"/>
    <x v="3"/>
    <x v="2"/>
    <x v="2"/>
    <x v="1"/>
    <x v="0"/>
    <x v="1"/>
    <s v="BC"/>
    <x v="7"/>
    <n v="0"/>
    <s v="Correctly Done"/>
    <m/>
    <m/>
    <m/>
    <x v="1"/>
    <x v="0"/>
    <x v="6"/>
    <n v="0.95700934579439256"/>
    <n v="1.0308724832214764"/>
    <n v="0.86292134831460676"/>
    <n v="0.73680082449963535"/>
    <n v="1.2358620689655173"/>
    <n v="0.63580116091653927"/>
    <n v="0.91058419138161839"/>
    <n v="78.721297500000006"/>
  </r>
  <r>
    <s v="Dummy"/>
    <s v="2025-08-04 13:15:31.713473"/>
    <x v="2"/>
    <s v="(10.4136484, 78.7206008)"/>
    <s v="CP7C+845,,Iluppur,622101,Tamil Nadu,India."/>
    <s v="https://firebasestorage.googleapis.com/v0/b/mindbrink-survey-production.appspot.com/o/audioFiles%2FAtznECuQc6klLPsRR6u2%2FfYiv0HvGk4VbFlXYwsKbSZ6fwXI2%2F2025-08-04%2013%3A15%3A06.823795.m4a?alt=media&amp;token=93154696-5d54-465d-b634-abb030fb632d"/>
    <n v="510"/>
    <s v="false"/>
    <x v="3"/>
    <s v="+919443892814"/>
    <x v="0"/>
    <s v="ILLUPUR"/>
    <x v="8"/>
    <s v="pothuponu"/>
    <x v="1"/>
    <n v="7826904078"/>
    <x v="0"/>
    <s v="இல்லத்தரசி/ Housewife"/>
    <s v="10,000க்கும் குறைவானது/Less than 10,000"/>
    <x v="0"/>
    <x v="1"/>
    <x v="0"/>
    <x v="0"/>
    <s v="அதிமுக / AIADMK"/>
    <x v="0"/>
    <x v="3"/>
    <x v="1"/>
    <x v="3"/>
    <x v="2"/>
    <x v="2"/>
    <x v="1"/>
    <x v="2"/>
    <x v="0"/>
    <s v="SC"/>
    <x v="5"/>
    <n v="0"/>
    <s v="Correctly Done"/>
    <m/>
    <m/>
    <m/>
    <x v="1"/>
    <x v="0"/>
    <x v="5"/>
    <n v="1.047034764826176"/>
    <n v="1.0951871657754011"/>
    <n v="1.107027027027027"/>
    <n v="0.73680082449963535"/>
    <n v="0.99902439024390244"/>
    <n v="0.81565842625689366"/>
    <n v="0.73608199442695277"/>
    <n v="78.7206008"/>
  </r>
  <r>
    <s v="Dummy"/>
    <s v="2025-08-04 13:17:33.003581"/>
    <x v="2"/>
    <s v="(10.4140836, 78.7212264)"/>
    <s v="CP7C+GF8,,Mangudi,622101,Tamil Nadu,India."/>
    <s v="https://firebasestorage.googleapis.com/v0/b/mindbrink-survey-production.appspot.com/o/audioFiles%2FAtznECuQc6klLPsRR6u2%2F2ukCmICpvKWhqTT6dgmjG6nFGjc2%2F2025-08-04%2013%3A17%3A27.012716.m4a?alt=media&amp;token=94c2ab04-591b-41b7-b5ba-88e91cebc76a"/>
    <n v="525"/>
    <s v="false"/>
    <x v="2"/>
    <s v="+919698565662"/>
    <x v="0"/>
    <s v="ILLUPUR"/>
    <x v="8"/>
    <s v="mookaiya"/>
    <x v="0"/>
    <n v="7825968707"/>
    <x v="0"/>
    <s v="கூலி தொழில்/ Daily Wage"/>
    <s v="10,000க்கும் குறைவானது/Less than 10,000"/>
    <x v="1"/>
    <x v="1"/>
    <x v="1"/>
    <x v="0"/>
    <s v="அதிமுக / AIADMK"/>
    <x v="2"/>
    <x v="3"/>
    <x v="0"/>
    <x v="0"/>
    <x v="0"/>
    <x v="1"/>
    <x v="1"/>
    <x v="0"/>
    <x v="4"/>
    <s v="BC"/>
    <x v="7"/>
    <n v="0"/>
    <s v="Audio Not Playing"/>
    <m/>
    <m/>
    <m/>
    <x v="1"/>
    <x v="0"/>
    <x v="6"/>
    <n v="0.95700934579439256"/>
    <n v="1.0951871657754011"/>
    <n v="1.0835978835978837"/>
    <n v="1.3119425242027003"/>
    <n v="1.2358620689655173"/>
    <n v="1.4216181426281114"/>
    <n v="1.6213800023249925"/>
    <n v="78.721226400000006"/>
  </r>
  <r>
    <s v="Dummy"/>
    <s v="2025-08-04 13:26:18.966014"/>
    <x v="2"/>
    <s v="(10.4137398, 78.7198137)"/>
    <s v="CP79+GR7,,Mangudi,622101,Tamil Nadu,India."/>
    <s v="https://firebasestorage.googleapis.com/v0/b/mindbrink-survey-production.appspot.com/o/audioFiles%2FAtznECuQc6klLPsRR6u2%2F2ukCmICpvKWhqTT6dgmjG6nFGjc2%2F2025-08-04%2013%3A26%3A14.549982.m4a?alt=media&amp;token=1bfb4a91-d788-40bf-87de-e1e0b03f2582"/>
    <n v="214"/>
    <s v="false"/>
    <x v="2"/>
    <s v="+919698565662"/>
    <x v="0"/>
    <s v="ILLUPUR"/>
    <x v="8"/>
    <s v="Rajathi"/>
    <x v="0"/>
    <n v="9655911197"/>
    <x v="0"/>
    <s v="சொந்த தொழில் / சுயதொழில் செய்பவர்/ Self Employed/Business"/>
    <s v="10,000க்கும் குறைவானது/Less than 10,000"/>
    <x v="0"/>
    <x v="0"/>
    <x v="0"/>
    <x v="0"/>
    <s v="அதிமுக / AIADMK"/>
    <x v="0"/>
    <x v="1"/>
    <x v="1"/>
    <x v="3"/>
    <x v="1"/>
    <x v="0"/>
    <x v="1"/>
    <x v="0"/>
    <x v="0"/>
    <s v="OBC"/>
    <x v="7"/>
    <n v="0"/>
    <s v="Audio Not Playing"/>
    <m/>
    <m/>
    <m/>
    <x v="1"/>
    <x v="0"/>
    <x v="6"/>
    <n v="0.95700934579439256"/>
    <n v="1.0951871657754011"/>
    <n v="1.0835978835978837"/>
    <n v="0.73680082449963535"/>
    <n v="1.2358620689655173"/>
    <n v="0.79839581406098059"/>
    <n v="0.91058419138161839"/>
    <n v="78.719813700000003"/>
  </r>
  <r>
    <s v="Dummy"/>
    <s v="2025-08-04 13:46:37.483272"/>
    <x v="2"/>
    <s v="(10.4145925, 78.7258326)"/>
    <s v="Unnamed Road,,Pudukkottai,622101,Tamil Nadu,India."/>
    <s v="https://firebasestorage.googleapis.com/v0/b/mindbrink-survey-production.appspot.com/o/audioFiles%2FAtznECuQc6klLPsRR6u2%2FfYiv0HvGk4VbFlXYwsKbSZ6fwXI2%2F2025-08-04%2013%3A46%3A00.687951.m4a?alt=media&amp;token=4db2b9c6-550e-45e8-b891-3487918fdd35"/>
    <n v="383"/>
    <s v="false"/>
    <x v="3"/>
    <s v="+919443892814"/>
    <x v="0"/>
    <s v="ILLUPUR"/>
    <x v="8"/>
    <s v="vithya"/>
    <x v="1"/>
    <n v="9943742935"/>
    <x v="0"/>
    <s v="இல்லத்தரசி/ Housewife"/>
    <s v="10,000க்கும் குறைவானது/Less than 10,000"/>
    <x v="1"/>
    <x v="1"/>
    <x v="1"/>
    <x v="2"/>
    <s v="அதிமுக / AIADMK"/>
    <x v="3"/>
    <x v="1"/>
    <x v="1"/>
    <x v="3"/>
    <x v="1"/>
    <x v="0"/>
    <x v="1"/>
    <x v="2"/>
    <x v="0"/>
    <s v="BC"/>
    <x v="7"/>
    <n v="0"/>
    <s v="Correctly Done"/>
    <m/>
    <m/>
    <m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725832600000004"/>
  </r>
  <r>
    <s v="Dummy"/>
    <s v="2025-08-04 14:29:46.806873"/>
    <x v="2"/>
    <s v="(10.4136202, 78.7188069)"/>
    <s v="CP79+99P,,Mangudi,622101,Tamil Nadu,India."/>
    <s v="https://firebasestorage.googleapis.com/v0/b/mindbrink-survey-production.appspot.com/o/audioFiles%2FAtznECuQc6klLPsRR6u2%2F2ukCmICpvKWhqTT6dgmjG6nFGjc2%2F2025-08-04%2014%3A29%3A41.742177.m4a?alt=media&amp;token=5292071e-66e4-45e7-9967-efc3788e14fd"/>
    <n v="251"/>
    <s v="false"/>
    <x v="2"/>
    <s v="+919698565662"/>
    <x v="0"/>
    <s v="ILLUPUR"/>
    <x v="8"/>
    <s v="Seetha"/>
    <x v="1"/>
    <n v="9344974903"/>
    <x v="0"/>
    <s v="இல்லத்தரசி/ Housewife"/>
    <s v="10,000க்கும் குறைவானது/Less than 10,000"/>
    <x v="2"/>
    <x v="1"/>
    <x v="1"/>
    <x v="1"/>
    <s v="அதிமுக / AIADMK"/>
    <x v="2"/>
    <x v="1"/>
    <x v="0"/>
    <x v="0"/>
    <x v="1"/>
    <x v="1"/>
    <x v="0"/>
    <x v="0"/>
    <x v="0"/>
    <s v="OBC"/>
    <x v="7"/>
    <n v="0"/>
    <s v="Audio Not Playing"/>
    <m/>
    <m/>
    <m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718806900000004"/>
  </r>
  <r>
    <s v="Dummy"/>
    <s v="2025-08-04 14:35:14.858064"/>
    <x v="2"/>
    <s v="(10.4134838, 78.7178102)"/>
    <s v="CP79+C3H,,Pudukkottai,622101,Tamil Nadu,India."/>
    <s v="https://firebasestorage.googleapis.com/v0/b/mindbrink-survey-production.appspot.com/o/audioFiles%2FAtznECuQc6klLPsRR6u2%2F2ukCmICpvKWhqTT6dgmjG6nFGjc2%2F2025-08-04%2014%3A35%3A11.300055.m4a?alt=media&amp;token=d4abe781-61eb-4ea1-9674-280ba151c127"/>
    <n v="186"/>
    <s v="false"/>
    <x v="2"/>
    <s v="+919698565662"/>
    <x v="0"/>
    <s v="ILLUPUR"/>
    <x v="8"/>
    <s v="susilla"/>
    <x v="0"/>
    <n v="8344060273"/>
    <x v="0"/>
    <s v="சொந்த தொழில் / சுயதொழில் செய்பவர்/ Self Employed/Business"/>
    <s v="10,000க்கும் குறைவானது/Less than 10,000"/>
    <x v="2"/>
    <x v="2"/>
    <x v="1"/>
    <x v="1"/>
    <s v="அதிமுக / AIADMK"/>
    <x v="2"/>
    <x v="3"/>
    <x v="0"/>
    <x v="0"/>
    <x v="0"/>
    <x v="1"/>
    <x v="3"/>
    <x v="0"/>
    <x v="2"/>
    <s v="SC"/>
    <x v="3"/>
    <n v="0"/>
    <s v="Audio Not Playing"/>
    <m/>
    <m/>
    <m/>
    <x v="1"/>
    <x v="0"/>
    <x v="3"/>
    <n v="0.95700934579439256"/>
    <n v="1.0951871657754011"/>
    <n v="1.0835978835978837"/>
    <n v="1.3119425242027003"/>
    <n v="1.28"/>
    <n v="1.4216181426281114"/>
    <n v="1.6792864309794564"/>
    <n v="78.717810200000002"/>
  </r>
  <r>
    <s v="Dummy"/>
    <s v="2025-08-04 14:38:53.078104"/>
    <x v="2"/>
    <s v="(10.4136349, 78.7180044)"/>
    <s v="CP79+F6X,,Mangudi,622101,Tamil Nadu,India."/>
    <s v="https://firebasestorage.googleapis.com/v0/b/mindbrink-survey-production.appspot.com/o/audioFiles%2FAtznECuQc6klLPsRR6u2%2F2ukCmICpvKWhqTT6dgmjG6nFGjc2%2F2025-08-04%2014%3A38%3A49.831746.m4a?alt=media&amp;token=f5ffe4d2-7aa8-4bad-9350-571d379e8783"/>
    <n v="201"/>
    <s v="false"/>
    <x v="2"/>
    <s v="+919698565662"/>
    <x v="0"/>
    <s v="ILLUPUR"/>
    <x v="8"/>
    <s v="Murugesan"/>
    <x v="0"/>
    <n v="9965032198"/>
    <x v="2"/>
    <s v="விவசாயி/ Farmer"/>
    <s v="10,000க்கும் குறைவானது/Less than 10,000"/>
    <x v="1"/>
    <x v="1"/>
    <x v="1"/>
    <x v="1"/>
    <s v="அதிமுக / AIADMK"/>
    <x v="2"/>
    <x v="1"/>
    <x v="1"/>
    <x v="1"/>
    <x v="1"/>
    <x v="0"/>
    <x v="2"/>
    <x v="2"/>
    <x v="7"/>
    <s v="SC"/>
    <x v="5"/>
    <s v="respondent is not answering she only saying in few questions "/>
    <s v="Not Doing It Properly"/>
    <m/>
    <m/>
    <m/>
    <x v="1"/>
    <x v="0"/>
    <x v="5"/>
    <n v="0.95700934579439256"/>
    <n v="0.8797250859106529"/>
    <n v="0.79503105590062106"/>
    <n v="1.3119425242027003"/>
    <n v="0.99902439024390244"/>
    <n v="1.043035050297799"/>
    <n v="1.3106625802766489"/>
    <n v="78.718004399999998"/>
  </r>
  <r>
    <s v="Dummy"/>
    <s v="2025-08-04 14:39:01.845976"/>
    <x v="2"/>
    <s v="(10.6021683, 78.5474521)"/>
    <s v="JG3W+2VJ,,Viralimalai,621316,Tamil Nadu,India."/>
    <s v="https://firebasestorage.googleapis.com/v0/b/mindbrink-survey-production.appspot.com/o/audioFiles%2FAtznECuQc6klLPsRR6u2%2Fi7rHaGVsQtUuH9WIbNPBcYow6HH3%2F2025-08-04%2014%3A38%3A55.872369.m4a?alt=media&amp;token=60b4491d-f918-456e-b8e8-103827549b84"/>
    <n v="396"/>
    <s v="false"/>
    <x v="5"/>
    <s v="+917395821468"/>
    <x v="0"/>
    <s v="VIRALIMALAI"/>
    <x v="4"/>
    <s v="geetha"/>
    <x v="1"/>
    <n v="8110864193"/>
    <x v="0"/>
    <s v="இல்லத்தரசி/ Housewife"/>
    <s v="10,000க்கும் குறைவானது/Less than 10,000"/>
    <x v="2"/>
    <x v="0"/>
    <x v="1"/>
    <x v="2"/>
    <s v="அதிமுக / AIADMK"/>
    <x v="3"/>
    <x v="3"/>
    <x v="0"/>
    <x v="0"/>
    <x v="1"/>
    <x v="1"/>
    <x v="0"/>
    <x v="0"/>
    <x v="2"/>
    <s v="SC"/>
    <x v="3"/>
    <s v="talking among themself"/>
    <s v="Not Doing It Properly"/>
    <m/>
    <m/>
    <m/>
    <x v="1"/>
    <x v="0"/>
    <x v="3"/>
    <n v="1.047034764826176"/>
    <n v="1.0951871657754011"/>
    <n v="1.107027027027027"/>
    <n v="1.3119425242027003"/>
    <n v="1.28"/>
    <n v="1.4523558321984489"/>
    <n v="1.6792864309794564"/>
    <n v="78.547452100000001"/>
  </r>
  <r>
    <s v="Dummy"/>
    <s v="2025-08-04 14:44:48.934991"/>
    <x v="2"/>
    <s v="(10.414091, 78.7180901)"/>
    <s v="CP79+H7Q,,Mangudi,622101,Tamil Nadu,India."/>
    <s v="https://firebasestorage.googleapis.com/v0/b/mindbrink-survey-production.appspot.com/o/audioFiles%2FAtznECuQc6klLPsRR6u2%2F2ukCmICpvKWhqTT6dgmjG6nFGjc2%2F2025-08-04%2014%3A44%3A43.345542.m4a?alt=media&amp;token=9e78ac43-e539-48cf-8382-96c45e616ccb"/>
    <n v="241"/>
    <s v="false"/>
    <x v="2"/>
    <s v="+919698565662"/>
    <x v="0"/>
    <s v="ILLUPUR"/>
    <x v="8"/>
    <s v="Hari krishnan"/>
    <x v="0"/>
    <n v="8098702334"/>
    <x v="1"/>
    <s v="சொந்த தொழில் / சுயதொழில் செய்பவர்/ Self Employed/Business"/>
    <s v="10,000க்கும் குறைவானது/Less than 10,000"/>
    <x v="2"/>
    <x v="2"/>
    <x v="2"/>
    <x v="2"/>
    <s v="அதிமுக / AIADMK"/>
    <x v="3"/>
    <x v="1"/>
    <x v="1"/>
    <x v="2"/>
    <x v="2"/>
    <x v="2"/>
    <x v="0"/>
    <x v="0"/>
    <x v="5"/>
    <s v="BC"/>
    <x v="7"/>
    <s v="respondent voice is not audible "/>
    <s v="Not Doing It Properly"/>
    <m/>
    <m/>
    <m/>
    <x v="1"/>
    <x v="0"/>
    <x v="6"/>
    <n v="0.95700934579439256"/>
    <n v="0.97523809523809524"/>
    <n v="1.0666666666666667"/>
    <n v="1"/>
    <n v="1.2358620689655173"/>
    <n v="1.0666666666666667"/>
    <n v="1.2358620689655173"/>
    <n v="78.718090099999998"/>
  </r>
  <r>
    <s v="Dummy"/>
    <s v="2025-08-04 14:48:48.563047"/>
    <x v="2"/>
    <s v="(10.5996398, 78.5481247)"/>
    <s v="HGXX+QGC,,Viralimalai,621316,Tamil Nadu,India."/>
    <s v="https://firebasestorage.googleapis.com/v0/b/mindbrink-survey-production.appspot.com/o/audioFiles%2FAtznECuQc6klLPsRR6u2%2Fi7rHaGVsQtUuH9WIbNPBcYow6HH3%2F2025-08-04%2014%3A48%3A43.068165.m4a?alt=media&amp;token=146a7287-bf00-4cd5-bf94-7bb5746672a0"/>
    <n v="386"/>
    <s v="false"/>
    <x v="5"/>
    <s v="+917395821468"/>
    <x v="0"/>
    <s v="VIRALIMALAI"/>
    <x v="4"/>
    <s v="Kainthsamy"/>
    <x v="0"/>
    <n v="9655197795"/>
    <x v="2"/>
    <s v="கூலி தொழில்/ Daily Wage"/>
    <s v="10,000க்கும் குறைவானது/Less than 10,000"/>
    <x v="2"/>
    <x v="0"/>
    <x v="0"/>
    <x v="0"/>
    <s v="திமுக / DMK"/>
    <x v="0"/>
    <x v="0"/>
    <x v="0"/>
    <x v="0"/>
    <x v="1"/>
    <x v="0"/>
    <x v="3"/>
    <x v="4"/>
    <x v="2"/>
    <s v="SC"/>
    <x v="3"/>
    <n v="0"/>
    <s v="Correctly Done"/>
    <m/>
    <m/>
    <m/>
    <x v="1"/>
    <x v="0"/>
    <x v="3"/>
    <n v="0.95700934579439256"/>
    <n v="0.8797250859106529"/>
    <n v="0.79503105590062106"/>
    <n v="0.73680082449963535"/>
    <n v="1.28"/>
    <n v="0.58577953749039324"/>
    <n v="0.94310505535953326"/>
    <n v="78.548124700000002"/>
  </r>
  <r>
    <s v="Dummy"/>
    <s v="2025-08-04 15:17:47.251190"/>
    <x v="2"/>
    <s v="(10.4136331, 78.7180008)"/>
    <s v="CP79+F6X,,Mangudi,622101,Tamil Nadu,India."/>
    <s v="https://firebasestorage.googleapis.com/v0/b/mindbrink-survey-production.appspot.com/o/audioFiles%2FAtznECuQc6klLPsRR6u2%2FfYiv0HvGk4VbFlXYwsKbSZ6fwXI2%2F2025-08-04%2015%3A17%3A37.812561.m4a?alt=media&amp;token=966b274a-c093-4bfe-8eff-a796431cc109"/>
    <n v="370"/>
    <s v="false"/>
    <x v="3"/>
    <s v="+919443892814"/>
    <x v="0"/>
    <s v="ILLUPUR"/>
    <x v="8"/>
    <s v="inthra"/>
    <x v="0"/>
    <n v="9786126997"/>
    <x v="0"/>
    <s v="கூலி தொழில்/ Daily Wage"/>
    <s v="10,000க்கும் குறைவானது/Less than 10,000"/>
    <x v="2"/>
    <x v="1"/>
    <x v="2"/>
    <x v="2"/>
    <s v="நாம் தமிழர் கட்சி / NTK"/>
    <x v="8"/>
    <x v="3"/>
    <x v="0"/>
    <x v="0"/>
    <x v="2"/>
    <x v="0"/>
    <x v="1"/>
    <x v="7"/>
    <x v="2"/>
    <s v="BC"/>
    <x v="7"/>
    <n v="0"/>
    <s v="Correctly Done"/>
    <m/>
    <m/>
    <m/>
    <x v="1"/>
    <x v="0"/>
    <x v="6"/>
    <n v="0.95700934579439256"/>
    <n v="1.0951871657754011"/>
    <n v="1.0835978835978837"/>
    <n v="1"/>
    <n v="1.2358620689655173"/>
    <n v="1.0835978835978837"/>
    <n v="1.2358620689655173"/>
    <n v="78.718000799999999"/>
  </r>
  <r>
    <s v="Dummy"/>
    <s v="2025-08-04 15:19:04.022459"/>
    <x v="2"/>
    <s v="(10.4136347, 78.7180039)"/>
    <s v="CP79+F6X,,Mangudi,622101,Tamil Nadu,India."/>
    <s v="https://firebasestorage.googleapis.com/v0/b/mindbrink-survey-production.appspot.com/o/audioFiles%2FAtznECuQc6klLPsRR6u2%2F2ukCmICpvKWhqTT6dgmjG6nFGjc2%2F2025-08-04%2015%3A19%3A00.838637.m4a?alt=media&amp;token=a26c26de-a907-494b-b0c0-2856d19e22f4"/>
    <n v="172"/>
    <s v="false"/>
    <x v="2"/>
    <s v="+919698565662"/>
    <x v="0"/>
    <s v="ILLUPUR"/>
    <x v="8"/>
    <s v="Pandiselvam"/>
    <x v="0"/>
    <n v="7270787395"/>
    <x v="0"/>
    <s v="கூலி தொழில்/ Daily Wage"/>
    <s v="10,000 - 25,000"/>
    <x v="0"/>
    <x v="0"/>
    <x v="0"/>
    <x v="0"/>
    <s v="திமுக / DMK"/>
    <x v="0"/>
    <x v="0"/>
    <x v="0"/>
    <x v="0"/>
    <x v="0"/>
    <x v="1"/>
    <x v="1"/>
    <x v="0"/>
    <x v="2"/>
    <s v="SC"/>
    <x v="3"/>
    <n v="0"/>
    <s v="Correctly Done"/>
    <m/>
    <m/>
    <m/>
    <x v="1"/>
    <x v="1"/>
    <x v="3"/>
    <n v="0.95700934579439256"/>
    <n v="1.0951871657754011"/>
    <n v="1.0835978835978837"/>
    <n v="0.73680082449963535"/>
    <n v="1.28"/>
    <n v="0.79839581406098059"/>
    <n v="0.94310505535953326"/>
    <n v="78.718003899999999"/>
  </r>
  <r>
    <s v="Dummy"/>
    <s v="2025-08-04 15:24:21.122990"/>
    <x v="2"/>
    <s v="(10.4136347, 78.7180039)"/>
    <s v="CP79+F6X,,Mangudi,622101,Tamil Nadu,India."/>
    <s v="https://firebasestorage.googleapis.com/v0/b/mindbrink-survey-production.appspot.com/o/audioFiles%2FAtznECuQc6klLPsRR6u2%2F2ukCmICpvKWhqTT6dgmjG6nFGjc2%2F2025-08-04%2015%3A24%3A17.706617.m4a?alt=media&amp;token=629a54c4-4278-4c9a-8a55-b87402df51ed"/>
    <n v="214"/>
    <s v="false"/>
    <x v="2"/>
    <s v="+919698565662"/>
    <x v="0"/>
    <s v="ILLUPUR"/>
    <x v="8"/>
    <s v="Ramya"/>
    <x v="1"/>
    <n v="9843340258"/>
    <x v="1"/>
    <s v="இல்லத்தரசி/ Housewife"/>
    <s v="10,000க்கும் குறைவானது/Less than 10,000"/>
    <x v="2"/>
    <x v="1"/>
    <x v="0"/>
    <x v="0"/>
    <s v="திமுக / DMK"/>
    <x v="0"/>
    <x v="0"/>
    <x v="0"/>
    <x v="0"/>
    <x v="1"/>
    <x v="0"/>
    <x v="0"/>
    <x v="0"/>
    <x v="7"/>
    <s v="SC"/>
    <x v="5"/>
    <n v="0"/>
    <s v="Correctly Done"/>
    <m/>
    <m/>
    <m/>
    <x v="1"/>
    <x v="0"/>
    <x v="5"/>
    <n v="1.047034764826176"/>
    <n v="0.97523809523809524"/>
    <n v="0.89824561403508774"/>
    <n v="0.73680082449963535"/>
    <n v="0.99902439024390244"/>
    <n v="0.66182810902423383"/>
    <n v="0.73608199442695277"/>
    <n v="78.718003899999999"/>
  </r>
  <r>
    <s v="Dummy"/>
    <s v="2025-08-05 12:14:05.497449"/>
    <x v="3"/>
    <s v="(10.7262284, 78.6340222)"/>
    <s v="PJGM+H93,,Mattapparai Patti,620012,Tamil Nadu,India."/>
    <s v="https://firebasestorage.googleapis.com/v0/b/mindbrink-survey-production.appspot.com/o/audioFiles%2FAtznECuQc6klLPsRR6u2%2Fi7rHaGVsQtUuH9WIbNPBcYow6HH3%2F2025-08-05%2012%3A14%3A00.783170.m4a?alt=media&amp;token=60b8eefe-ea8d-4255-8dd4-ce4a0ef3e3d9"/>
    <n v="326"/>
    <s v="false"/>
    <x v="5"/>
    <s v="+917395821468"/>
    <x v="0"/>
    <s v="VIRALIMALAI"/>
    <x v="4"/>
    <s v="manivel"/>
    <x v="0"/>
    <n v="7094676535"/>
    <x v="0"/>
    <s v="கூலி தொழில்/ Daily Wage"/>
    <s v="10,000 - 25,000"/>
    <x v="0"/>
    <x v="0"/>
    <x v="0"/>
    <x v="0"/>
    <s v="திமுக / DMK"/>
    <x v="0"/>
    <x v="0"/>
    <x v="0"/>
    <x v="0"/>
    <x v="1"/>
    <x v="0"/>
    <x v="0"/>
    <x v="7"/>
    <x v="1"/>
    <s v="SC"/>
    <x v="3"/>
    <s v="he said hindu pallar but they entered pallar sc"/>
    <s v="Correctly Done"/>
    <m/>
    <m/>
    <m/>
    <x v="1"/>
    <x v="0"/>
    <x v="3"/>
    <n v="0.95700934579439256"/>
    <n v="1.0951871657754011"/>
    <n v="1.0835978835978837"/>
    <n v="0.73680082449963535"/>
    <n v="1.28"/>
    <n v="0.79839581406098059"/>
    <n v="0.94310505535953326"/>
    <n v="78.634022200000004"/>
  </r>
  <r>
    <s v="Dummy"/>
    <s v="2025-08-05 13:51:18.099832"/>
    <x v="3"/>
    <s v="(10.6023452, 78.5428376)"/>
    <s v="JG2V+Q6V,,Viralimalai,621316,Tamil Nadu,India."/>
    <s v="https://firebasestorage.googleapis.com/v0/b/mindbrink-survey-production.appspot.com/o/audioFiles%2FAtznECuQc6klLPsRR6u2%2Fio3eMuqyU5eWdOSV7NnjRG3eOnc2%2F2025-08-05%2013%3A50%3A55.486103.m4a?alt=media&amp;token=a8300ea1-1353-46f7-b8ad-6b77dd028383"/>
    <n v="326"/>
    <s v="false"/>
    <x v="4"/>
    <s v="+919790903597"/>
    <x v="0"/>
    <s v="VIRALIMALAI"/>
    <x v="4"/>
    <s v="thanalaesmi"/>
    <x v="1"/>
    <n v="8220191951"/>
    <x v="0"/>
    <s v="இல்லத்தரசி/ Housewife"/>
    <s v="10,000 - 25,000"/>
    <x v="2"/>
    <x v="1"/>
    <x v="1"/>
    <x v="2"/>
    <s v="அதிமுக / AIADMK"/>
    <x v="3"/>
    <x v="1"/>
    <x v="0"/>
    <x v="0"/>
    <x v="0"/>
    <x v="2"/>
    <x v="0"/>
    <x v="2"/>
    <x v="7"/>
    <s v="BC"/>
    <x v="7"/>
    <s v="correct name is thanalakshmi. she said muthuraja but they didn't entered."/>
    <s v="Correctly Done"/>
    <m/>
    <m/>
    <m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542837599999999"/>
  </r>
  <r>
    <s v="Dummy"/>
    <s v="2025-08-05 14:07:46.535628"/>
    <x v="3"/>
    <s v="(10.6029351, 78.5423197)"/>
    <s v="JG3R+5H3,,Viralimalai,621316,Tamil Nadu,India."/>
    <s v="https://firebasestorage.googleapis.com/v0/b/mindbrink-survey-production.appspot.com/o/audioFiles%2FAtznECuQc6klLPsRR6u2%2Fi7rHaGVsQtUuH9WIbNPBcYow6HH3%2F2025-08-05%2014%3A07%3A40.135473.m4a?alt=media&amp;token=ba480e99-49df-4202-9e96-01047ac4fde2"/>
    <n v="411"/>
    <s v="false"/>
    <x v="5"/>
    <s v="+917395821468"/>
    <x v="0"/>
    <s v="VIRALIMALAI"/>
    <x v="4"/>
    <s v="mahalakshmi"/>
    <x v="0"/>
    <n v="8778253016"/>
    <x v="0"/>
    <s v="பணியாளர்/ Employee"/>
    <s v="10,000க்கும் குறைவானது/Less than 10,000"/>
    <x v="2"/>
    <x v="2"/>
    <x v="2"/>
    <x v="4"/>
    <s v="அதிமுக / AIADMK"/>
    <x v="2"/>
    <x v="3"/>
    <x v="1"/>
    <x v="1"/>
    <x v="1"/>
    <x v="0"/>
    <x v="0"/>
    <x v="1"/>
    <x v="7"/>
    <s v="OBC"/>
    <x v="7"/>
    <s v="caste name is dnc."/>
    <s v="Correctly Done"/>
    <m/>
    <m/>
    <m/>
    <x v="1"/>
    <x v="0"/>
    <x v="6"/>
    <n v="0.95700934579439256"/>
    <n v="1.0951871657754011"/>
    <n v="1.0835978835978837"/>
    <n v="1"/>
    <n v="1.2358620689655173"/>
    <n v="1.0835978835978837"/>
    <n v="1.2358620689655173"/>
    <n v="78.542319699999993"/>
  </r>
  <r>
    <s v="Dummy"/>
    <s v="2025-08-05 15:17:40.072024"/>
    <x v="3"/>
    <s v="(10.6048216, 78.5447544)"/>
    <s v="JG3W+Q2P,,Viralimalai,621316,Tamil Nadu,India."/>
    <s v="https://firebasestorage.googleapis.com/v0/b/mindbrink-survey-production.appspot.com/o/audioFiles%2FAtznECuQc6klLPsRR6u2%2Fi7rHaGVsQtUuH9WIbNPBcYow6HH3%2F2025-08-05%2015%3A17%3A35.658735.m4a?alt=media&amp;token=7494b93c-d24d-4a3c-9df9-59cf87033608"/>
    <n v="403"/>
    <s v="false"/>
    <x v="5"/>
    <s v="+917395821468"/>
    <x v="0"/>
    <s v="VIRALIMALAI"/>
    <x v="4"/>
    <s v="lalitha"/>
    <x v="0"/>
    <n v="9940830553"/>
    <x v="0"/>
    <s v="பணியாளர்/ Employee"/>
    <s v="10,000க்கும் குறைவானது/Less than 10,000"/>
    <x v="2"/>
    <x v="1"/>
    <x v="1"/>
    <x v="2"/>
    <s v="அதிமுக / AIADMK"/>
    <x v="3"/>
    <x v="3"/>
    <x v="0"/>
    <x v="0"/>
    <x v="0"/>
    <x v="0"/>
    <x v="1"/>
    <x v="0"/>
    <x v="2"/>
    <s v="SC"/>
    <x v="3"/>
    <n v="0"/>
    <s v="Correctly Done"/>
    <m/>
    <m/>
    <m/>
    <x v="1"/>
    <x v="0"/>
    <x v="3"/>
    <n v="0.95700934579439256"/>
    <n v="1.0951871657754011"/>
    <n v="1.0835978835978837"/>
    <n v="1.3119425242027003"/>
    <n v="1.28"/>
    <n v="1.4216181426281114"/>
    <n v="1.6792864309794564"/>
    <n v="78.544754400000002"/>
  </r>
  <r>
    <s v="Dummy"/>
    <s v="2025-08-05 15:32:13.681343"/>
    <x v="3"/>
    <s v="(10.6046372, 78.5453962)"/>
    <s v="466/1,,Viralimalai,621316,Tamil Nadu,India."/>
    <s v="https://firebasestorage.googleapis.com/v0/b/mindbrink-survey-production.appspot.com/o/audioFiles%2FAtznECuQc6klLPsRR6u2%2Fio3eMuqyU5eWdOSV7NnjRG3eOnc2%2F2025-08-05%2015%3A32%3A01.346274.m4a?alt=media&amp;token=6e777976-0c9d-4c7d-b77a-49a48552ff90"/>
    <n v="317"/>
    <s v="false"/>
    <x v="4"/>
    <s v="+919790903597"/>
    <x v="0"/>
    <s v="VIRALIMALAI"/>
    <x v="4"/>
    <s v="meena"/>
    <x v="1"/>
    <n v="8870566179"/>
    <x v="0"/>
    <s v="இல்லத்தரசி/ Housewife"/>
    <s v="10,000 - 25,000"/>
    <x v="0"/>
    <x v="0"/>
    <x v="1"/>
    <x v="2"/>
    <s v="பிற கட்சிகள் / Others"/>
    <x v="3"/>
    <x v="0"/>
    <x v="1"/>
    <x v="2"/>
    <x v="2"/>
    <x v="0"/>
    <x v="0"/>
    <x v="2"/>
    <x v="0"/>
    <s v="BC"/>
    <x v="7"/>
    <n v="0"/>
    <s v="Correctly Done"/>
    <m/>
    <m/>
    <m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545396199999999"/>
  </r>
  <r>
    <s v="Dummy"/>
    <s v="2025-08-05 15:54:40.198111"/>
    <x v="3"/>
    <s v="(10.60486, 78.5442168)"/>
    <s v="JG3V+XJ8,,Viralimalai,621316,Tamil Nadu,India."/>
    <s v="https://firebasestorage.googleapis.com/v0/b/mindbrink-survey-production.appspot.com/o/audioFiles%2FAtznECuQc6klLPsRR6u2%2Fio3eMuqyU5eWdOSV7NnjRG3eOnc2%2F2025-08-05%2015%3A54%3A25.988096.m4a?alt=media&amp;token=2eca2863-07a3-4857-b71c-1b08e5b240e5"/>
    <n v="330"/>
    <s v="false"/>
    <x v="4"/>
    <s v="+919790903597"/>
    <x v="0"/>
    <s v="VIRALIMALAI"/>
    <x v="4"/>
    <s v="paramaeswari"/>
    <x v="1"/>
    <n v="8610038773"/>
    <x v="3"/>
    <s v="இல்லத்தரசி/ Housewife"/>
    <s v="10,000 - 25,000"/>
    <x v="2"/>
    <x v="1"/>
    <x v="1"/>
    <x v="2"/>
    <s v="அதிமுக / AIADMK"/>
    <x v="3"/>
    <x v="1"/>
    <x v="1"/>
    <x v="2"/>
    <x v="2"/>
    <x v="2"/>
    <x v="0"/>
    <x v="2"/>
    <x v="0"/>
    <s v="BC"/>
    <x v="7"/>
    <n v="0"/>
    <s v="Correctly Done"/>
    <m/>
    <m/>
    <m/>
    <x v="1"/>
    <x v="0"/>
    <x v="6"/>
    <n v="1.047034764826176"/>
    <n v="1.0308724832214764"/>
    <n v="1.28"/>
    <n v="1.3119425242027003"/>
    <n v="1.2358620689655173"/>
    <n v="1.6792864309794564"/>
    <n v="1.6213800023249925"/>
    <n v="78.544216800000001"/>
  </r>
  <r>
    <s v="Dummy"/>
    <s v="2025-08-06 12:27:07.933378"/>
    <x v="4"/>
    <s v="(10.5988017, 78.5457317)"/>
    <s v="1037,,Viralimalai,621316,Tamil Nadu,India."/>
    <s v="https://firebasestorage.googleapis.com/v0/b/mindbrink-survey-production.appspot.com/o/audioFiles%2FAtznECuQc6klLPsRR6u2%2Fio3eMuqyU5eWdOSV7NnjRG3eOnc2%2F2025-08-06%2012%3A26%3A58.735746.m4a?alt=media&amp;token=46523d50-a216-4b02-b62c-a379effed44d"/>
    <n v="295"/>
    <s v="false"/>
    <x v="4"/>
    <s v="+919790903597"/>
    <x v="0"/>
    <s v="VIRALIMALAI"/>
    <x v="4"/>
    <s v="sarniya"/>
    <x v="1"/>
    <n v="9626166282"/>
    <x v="0"/>
    <s v="இல்லத்தரசி/ Housewife"/>
    <s v="10,000 - 25,000"/>
    <x v="0"/>
    <x v="0"/>
    <x v="0"/>
    <x v="0"/>
    <s v="திமுக / DMK"/>
    <x v="0"/>
    <x v="0"/>
    <x v="1"/>
    <x v="2"/>
    <x v="1"/>
    <x v="0"/>
    <x v="0"/>
    <x v="7"/>
    <x v="0"/>
    <s v="SC"/>
    <x v="5"/>
    <n v="0"/>
    <s v="Correctly Done"/>
    <m/>
    <m/>
    <m/>
    <x v="1"/>
    <x v="0"/>
    <x v="5"/>
    <n v="1.047034764826176"/>
    <n v="1.0951871657754011"/>
    <n v="1.107027027027027"/>
    <n v="0.73680082449963535"/>
    <n v="0.99902439024390244"/>
    <n v="0.81565842625689366"/>
    <n v="0.73608199442695277"/>
    <n v="78.545731700000005"/>
  </r>
  <r>
    <s v="Dummy"/>
    <s v="2025-08-06 12:31:44.497020"/>
    <x v="4"/>
    <s v="(10.5982703, 78.5449674)"/>
    <s v="Viralimalai Theppakulam Park,,Viralimalai,621316,Tamil Nadu,India."/>
    <s v="https://firebasestorage.googleapis.com/v0/b/mindbrink-survey-production.appspot.com/o/audioFiles%2FAtznECuQc6klLPsRR6u2%2Fi7rHaGVsQtUuH9WIbNPBcYow6HH3%2F2025-08-06%2012%3A31%3A39.858917.m4a?alt=media&amp;token=af7678e6-e447-4df1-9c9e-9c469d18dfe9"/>
    <n v="309"/>
    <s v="false"/>
    <x v="5"/>
    <s v="+917395821468"/>
    <x v="0"/>
    <s v="VIRALIMALAI"/>
    <x v="4"/>
    <s v="maruthamuthu"/>
    <x v="0"/>
    <n v="9626830666"/>
    <x v="2"/>
    <s v="கூலி தொழில்/ Daily Wage"/>
    <s v="10,000க்கும் குறைவானது/Less than 10,000"/>
    <x v="0"/>
    <x v="0"/>
    <x v="0"/>
    <x v="0"/>
    <s v="இந்திய தேசிய காங்கிரஸ் / INC"/>
    <x v="5"/>
    <x v="1"/>
    <x v="0"/>
    <x v="0"/>
    <x v="1"/>
    <x v="0"/>
    <x v="0"/>
    <x v="7"/>
    <x v="2"/>
    <s v="OBC"/>
    <x v="7"/>
    <s v="he said MBC but here mentioned as OBC"/>
    <s v="Correctly Done"/>
    <m/>
    <m/>
    <m/>
    <x v="1"/>
    <x v="0"/>
    <x v="6"/>
    <n v="0.95700934579439256"/>
    <n v="0.8797250859106529"/>
    <n v="0.79503105590062106"/>
    <n v="0.73680082449963535"/>
    <n v="1.2358620689655173"/>
    <n v="0.58577953749039324"/>
    <n v="0.91058419138161839"/>
    <n v="78.544967400000004"/>
  </r>
  <r>
    <s v="Dummy"/>
    <s v="2025-08-06 12:55:16.224906"/>
    <x v="4"/>
    <s v="(10.5996936, 78.5460323)"/>
    <s v="HGXW+R67,,Viralimalai,621316,Tamil Nadu,India."/>
    <s v="https://firebasestorage.googleapis.com/v0/b/mindbrink-survey-production.appspot.com/o/audioFiles%2FAtznECuQc6klLPsRR6u2%2Fi7rHaGVsQtUuH9WIbNPBcYow6HH3%2F2025-08-06%2012%3A55%3A09.557281.m4a?alt=media&amp;token=8114b7fe-6e4f-4cc3-b975-fc3d0a79df68"/>
    <n v="349"/>
    <s v="false"/>
    <x v="5"/>
    <s v="+917395821468"/>
    <x v="0"/>
    <s v="VIRALIMALAI"/>
    <x v="4"/>
    <s v="Subrmani"/>
    <x v="0"/>
    <n v="9965685797"/>
    <x v="0"/>
    <s v="கூலி தொழில்/ Daily Wage"/>
    <s v="10,000 - 25,000"/>
    <x v="2"/>
    <x v="1"/>
    <x v="1"/>
    <x v="1"/>
    <s v="அதிமுக / AIADMK"/>
    <x v="2"/>
    <x v="1"/>
    <x v="1"/>
    <x v="2"/>
    <x v="1"/>
    <x v="2"/>
    <x v="3"/>
    <x v="10"/>
    <x v="0"/>
    <s v="SC"/>
    <x v="3"/>
    <n v="0"/>
    <s v="Correctly Done"/>
    <m/>
    <m/>
    <m/>
    <x v="1"/>
    <x v="0"/>
    <x v="3"/>
    <n v="0.95700934579439256"/>
    <n v="1.0951871657754011"/>
    <n v="1.0835978835978837"/>
    <n v="1.3119425242027003"/>
    <n v="1.28"/>
    <n v="1.4216181426281114"/>
    <n v="1.6792864309794564"/>
    <n v="78.546032299999993"/>
  </r>
  <r>
    <s v="Dummy"/>
    <s v="2025-08-06 13:07:33.725774"/>
    <x v="4"/>
    <s v="(10.5989777, 78.5459401)"/>
    <s v="931/2,,Viralimalai,621316,Tamil Nadu,India."/>
    <s v="https://firebasestorage.googleapis.com/v0/b/mindbrink-survey-production.appspot.com/o/audioFiles%2FAtznECuQc6klLPsRR6u2%2Fio3eMuqyU5eWdOSV7NnjRG3eOnc2%2F2025-08-06%2013%3A07%3A24.701287.m4a?alt=media&amp;token=56cd8cba-d7a6-4f16-b660-43d88e16afdd"/>
    <n v="425"/>
    <s v="false"/>
    <x v="4"/>
    <s v="+919790903597"/>
    <x v="0"/>
    <s v="VIRALIMALAI"/>
    <x v="4"/>
    <s v="chithr"/>
    <x v="0"/>
    <n v="9092646582"/>
    <x v="0"/>
    <s v="கூலி தொழில்/ Daily Wage"/>
    <s v="10,000 - 25,000"/>
    <x v="2"/>
    <x v="2"/>
    <x v="1"/>
    <x v="1"/>
    <s v="பிற கட்சிகள் / Others"/>
    <x v="1"/>
    <x v="0"/>
    <x v="1"/>
    <x v="2"/>
    <x v="0"/>
    <x v="1"/>
    <x v="0"/>
    <x v="2"/>
    <x v="0"/>
    <s v="SC"/>
    <x v="3"/>
    <s v="her name is didnt audiable in the audio"/>
    <s v="Correctly Done"/>
    <m/>
    <m/>
    <m/>
    <x v="1"/>
    <x v="0"/>
    <x v="3"/>
    <n v="0.95700934579439256"/>
    <n v="1.0951871657754011"/>
    <n v="1.0835978835978837"/>
    <n v="1.3119425242027003"/>
    <n v="1.28"/>
    <n v="1.4216181426281114"/>
    <n v="1.6792864309794564"/>
    <n v="78.545940099999996"/>
  </r>
  <r>
    <s v="Dummy"/>
    <s v="2025-08-06 13:35:33.448928"/>
    <x v="4"/>
    <s v="(10.5987433, 78.546875)"/>
    <s v="HGXW+GR,,Viralimalai,621316,Tamil Nadu,India."/>
    <s v="https://firebasestorage.googleapis.com/v0/b/mindbrink-survey-production.appspot.com/o/audioFiles%2FAtznECuQc6klLPsRR6u2%2Fio3eMuqyU5eWdOSV7NnjRG3eOnc2%2F2025-08-06%2013%3A35%3A18.825222.m4a?alt=media&amp;token=20ff1b6e-ff9b-4f67-8cf9-a6a391df0b9f"/>
    <n v="282"/>
    <s v="false"/>
    <x v="4"/>
    <s v="+919790903597"/>
    <x v="0"/>
    <s v="VIRALIMALAI"/>
    <x v="4"/>
    <s v="muthukaana"/>
    <x v="0"/>
    <n v="9965673048"/>
    <x v="0"/>
    <s v="சொந்த தொழில் / சுயதொழில் செய்பவர்/ Self Employed/Business"/>
    <s v="10,000 - 25,000"/>
    <x v="2"/>
    <x v="0"/>
    <x v="1"/>
    <x v="2"/>
    <s v="பிற கட்சிகள் / Others"/>
    <x v="3"/>
    <x v="0"/>
    <x v="0"/>
    <x v="0"/>
    <x v="2"/>
    <x v="2"/>
    <x v="0"/>
    <x v="0"/>
    <x v="6"/>
    <s v="BC"/>
    <x v="7"/>
    <s v="she said MUTTARAIYAR but didnt mentioned here"/>
    <s v="Correctly Done"/>
    <m/>
    <m/>
    <m/>
    <x v="1"/>
    <x v="0"/>
    <x v="6"/>
    <n v="0.95700934579439256"/>
    <n v="1.0951871657754011"/>
    <n v="1.0835978835978837"/>
    <n v="1.3119425242027003"/>
    <n v="1.2358620689655173"/>
    <n v="1.4216181426281114"/>
    <n v="1.6213800023249925"/>
    <n v="78.546875"/>
  </r>
  <r>
    <s v="Dummy"/>
    <s v="2025-08-06 13:36:38.408723"/>
    <x v="4"/>
    <s v="(10.5986802, 78.546688)"/>
    <s v="931/2,,Viralimalai,621316,Tamil Nadu,India."/>
    <s v="https://firebasestorage.googleapis.com/v0/b/mindbrink-survey-production.appspot.com/o/audioFiles%2FAtznECuQc6klLPsRR6u2%2Fi7rHaGVsQtUuH9WIbNPBcYow6HH3%2F2025-08-06%2013%3A36%3A31.892196.m4a?alt=media&amp;token=0a76d809-c5d0-4373-bfff-4897d60087ff"/>
    <n v="328"/>
    <s v="false"/>
    <x v="5"/>
    <s v="+917395821468"/>
    <x v="0"/>
    <s v="VIRALIMALAI"/>
    <x v="4"/>
    <s v="Gunaselan"/>
    <x v="0"/>
    <n v="9444371536"/>
    <x v="1"/>
    <s v="சொந்த தொழில் / சுயதொழில் செய்பவர்/ Self Employed/Business"/>
    <s v="10,000 - 25,000"/>
    <x v="2"/>
    <x v="1"/>
    <x v="4"/>
    <x v="2"/>
    <s v="தமிழக வெற்றி கழகம் / TVK"/>
    <x v="3"/>
    <x v="0"/>
    <x v="1"/>
    <x v="2"/>
    <x v="2"/>
    <x v="2"/>
    <x v="0"/>
    <x v="0"/>
    <x v="7"/>
    <s v="SC"/>
    <x v="5"/>
    <n v="0"/>
    <s v="Correctly Done"/>
    <m/>
    <m/>
    <m/>
    <x v="1"/>
    <x v="0"/>
    <x v="5"/>
    <n v="0.95700934579439256"/>
    <n v="0.97523809523809524"/>
    <n v="1.0666666666666667"/>
    <n v="1.4247885123333461"/>
    <n v="0.99902439024390244"/>
    <n v="1.5197744131555693"/>
    <n v="1.4233984747603381"/>
    <n v="78.546688000000003"/>
  </r>
  <r>
    <s v="Dummy"/>
    <s v="2025-08-06 13:44:37.927222"/>
    <x v="4"/>
    <s v="(10.5986424, 78.5456773)"/>
    <s v="HGXW+F4J,,Viralimalai,621316,Tamil Nadu,India."/>
    <s v="https://firebasestorage.googleapis.com/v0/b/mindbrink-survey-production.appspot.com/o/audioFiles%2FAtznECuQc6klLPsRR6u2%2Fi7rHaGVsQtUuH9WIbNPBcYow6HH3%2F2025-08-06%2013%3A44%3A33.154243.m4a?alt=media&amp;token=0e078990-7f34-4caa-bec2-2e4c8af664f2"/>
    <n v="311"/>
    <s v="false"/>
    <x v="5"/>
    <s v="+917395821468"/>
    <x v="0"/>
    <s v="VIRALIMALAI"/>
    <x v="4"/>
    <s v="Saravanan"/>
    <x v="0"/>
    <n v="9543435328"/>
    <x v="0"/>
    <s v="கூலி தொழில்/ Daily Wage"/>
    <s v="10,000க்கும் குறைவானது/Less than 10,000"/>
    <x v="0"/>
    <x v="0"/>
    <x v="0"/>
    <x v="0"/>
    <s v="திமுக / DMK"/>
    <x v="0"/>
    <x v="0"/>
    <x v="0"/>
    <x v="0"/>
    <x v="2"/>
    <x v="0"/>
    <x v="0"/>
    <x v="0"/>
    <x v="0"/>
    <s v="OBC"/>
    <x v="7"/>
    <n v="0"/>
    <s v="Correctly Done"/>
    <m/>
    <m/>
    <m/>
    <x v="1"/>
    <x v="0"/>
    <x v="6"/>
    <n v="0.95700934579439256"/>
    <n v="1.0951871657754011"/>
    <n v="1.0835978835978837"/>
    <n v="0.73680082449963535"/>
    <n v="1.2358620689655173"/>
    <n v="0.79839581406098059"/>
    <n v="0.91058419138161839"/>
    <n v="78.545677299999994"/>
  </r>
  <r>
    <s v="Dummy"/>
    <s v="2025-08-06 13:54:06.974785"/>
    <x v="4"/>
    <s v="(10.5983509, 78.5472939)"/>
    <s v="900,,Viralimalai,621316,Tamil Nadu,India."/>
    <s v="https://firebasestorage.googleapis.com/v0/b/mindbrink-survey-production.appspot.com/o/audioFiles%2FAtznECuQc6klLPsRR6u2%2Fi7rHaGVsQtUuH9WIbNPBcYow6HH3%2F2025-08-06%2013%3A54%3A01.512049.m4a?alt=media&amp;token=359d5eea-1864-4cf9-ad2e-7b9be81d76c6"/>
    <n v="345"/>
    <s v="false"/>
    <x v="5"/>
    <s v="+917395821468"/>
    <x v="0"/>
    <s v="VIRALIMALAI"/>
    <x v="4"/>
    <s v="RAJALAKSHMI"/>
    <x v="1"/>
    <n v="9443247213"/>
    <x v="0"/>
    <s v="விவசாயி/ Farmer"/>
    <s v="10,000க்கும் குறைவானது/Less than 10,000"/>
    <x v="1"/>
    <x v="1"/>
    <x v="1"/>
    <x v="1"/>
    <s v="அதிமுக / AIADMK"/>
    <x v="2"/>
    <x v="1"/>
    <x v="1"/>
    <x v="3"/>
    <x v="0"/>
    <x v="1"/>
    <x v="0"/>
    <x v="2"/>
    <x v="0"/>
    <s v="BC"/>
    <x v="7"/>
    <n v="0"/>
    <s v="Correctly Done"/>
    <m/>
    <m/>
    <m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5472939"/>
  </r>
  <r>
    <s v="Dummy"/>
    <s v="2025-08-06 14:38:26.777098"/>
    <x v="4"/>
    <s v="(10.6041056, 78.5470961)"/>
    <s v="Viralimalai Road,,Viralimalai,621316,Tamil Nadu,India."/>
    <s v="https://firebasestorage.googleapis.com/v0/b/mindbrink-survey-production.appspot.com/o/audioFiles%2FAtznECuQc6klLPsRR6u2%2FnV4IA56gMWWp4NfG0H1PGfyqfM92%2F2025-08-06%2014%3A38%3A10.438308.m4a?alt=media&amp;token=a5197fd0-2d40-489d-9508-ef02ab3a0a82"/>
    <n v="295"/>
    <s v="false"/>
    <x v="0"/>
    <s v="+918940041476"/>
    <x v="0"/>
    <s v="VIRALIMALAI"/>
    <x v="4"/>
    <s v="s.murugesan"/>
    <x v="0"/>
    <n v="9994650207"/>
    <x v="2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0"/>
    <x v="0"/>
    <x v="0"/>
    <x v="0"/>
    <x v="1"/>
    <x v="0"/>
    <x v="0"/>
    <x v="4"/>
    <s v="BC"/>
    <x v="7"/>
    <n v="0"/>
    <s v="Correctly Done"/>
    <m/>
    <m/>
    <m/>
    <x v="1"/>
    <x v="0"/>
    <x v="6"/>
    <n v="0.95700934579439256"/>
    <n v="0.8797250859106529"/>
    <n v="0.79503105590062106"/>
    <n v="0.73680082449963535"/>
    <n v="1.2358620689655173"/>
    <n v="0.58577953749039324"/>
    <n v="0.91058419138161839"/>
    <n v="78.547096100000005"/>
  </r>
  <r>
    <s v="Dummy"/>
    <s v="2025-08-06 14:47:52.229715"/>
    <x v="4"/>
    <s v="(10.6043513, 78.547183)"/>
    <s v="JG3W+MWV,,Viralimalai,621316,Tamil Nadu,India."/>
    <s v="https://firebasestorage.googleapis.com/v0/b/mindbrink-survey-production.appspot.com/o/audioFiles%2FAtznECuQc6klLPsRR6u2%2FnV4IA56gMWWp4NfG0H1PGfyqfM92%2F2025-08-06%2014%3A47%3A29.938090.m4a?alt=media&amp;token=cd5c92ce-930f-40b5-9f01-aacb9443718d"/>
    <n v="431"/>
    <s v="false"/>
    <x v="0"/>
    <s v="+918940041476"/>
    <x v="0"/>
    <s v="VIRALIMALAI"/>
    <x v="4"/>
    <s v="rani"/>
    <x v="0"/>
    <n v="7200497689"/>
    <x v="0"/>
    <s v="பணியாளர்/ Employee"/>
    <s v="10,000 - 25,000"/>
    <x v="1"/>
    <x v="1"/>
    <x v="1"/>
    <x v="1"/>
    <s v="அதிமுக / AIADMK"/>
    <x v="2"/>
    <x v="3"/>
    <x v="1"/>
    <x v="4"/>
    <x v="2"/>
    <x v="2"/>
    <x v="0"/>
    <x v="2"/>
    <x v="7"/>
    <s v="SC"/>
    <x v="5"/>
    <n v="0"/>
    <s v="Correctly Done"/>
    <m/>
    <m/>
    <m/>
    <x v="1"/>
    <x v="0"/>
    <x v="5"/>
    <n v="0.95700934579439256"/>
    <n v="1.0951871657754011"/>
    <n v="1.0835978835978837"/>
    <n v="1.3119425242027003"/>
    <n v="0.99902439024390244"/>
    <n v="1.4216181426281114"/>
    <n v="1.3106625802766489"/>
    <n v="78.547183000000004"/>
  </r>
  <r>
    <s v="Dummy"/>
    <s v="2025-08-06 14:55:10.881396"/>
    <x v="4"/>
    <s v="(10.5969512, 78.5430596)"/>
    <s v="HGWV+P8W,,Viralimalai,621316,Tamil Nadu,India."/>
    <s v="https://firebasestorage.googleapis.com/v0/b/mindbrink-survey-production.appspot.com/o/audioFiles%2FAtznECuQc6klLPsRR6u2%2Fi7rHaGVsQtUuH9WIbNPBcYow6HH3%2F2025-08-06%2014%3A55%3A05.201212.m4a?alt=media&amp;token=3f4209c7-16b7-4a2f-89fe-b1b7abe1173c"/>
    <n v="504"/>
    <s v="false"/>
    <x v="5"/>
    <s v="+917395821468"/>
    <x v="0"/>
    <s v="VIRALIMALAI"/>
    <x v="4"/>
    <s v="mugiya"/>
    <x v="1"/>
    <n v="8015853969"/>
    <x v="3"/>
    <s v="இல்லத்தரசி/ Housewife"/>
    <s v="10,000க்கும் குறைவானது/Less than 10,000"/>
    <x v="0"/>
    <x v="0"/>
    <x v="0"/>
    <x v="0"/>
    <s v="அதிமுக / AIADMK"/>
    <x v="0"/>
    <x v="3"/>
    <x v="0"/>
    <x v="0"/>
    <x v="0"/>
    <x v="0"/>
    <x v="0"/>
    <x v="0"/>
    <x v="2"/>
    <s v="SC"/>
    <x v="5"/>
    <n v="0"/>
    <s v="Correctly Done"/>
    <m/>
    <m/>
    <m/>
    <x v="1"/>
    <x v="0"/>
    <x v="5"/>
    <n v="1.047034764826176"/>
    <n v="1.0308724832214764"/>
    <n v="1.28"/>
    <n v="0.73680082449963535"/>
    <n v="0.99902439024390244"/>
    <n v="0.94310505535953326"/>
    <n v="0.73608199442695277"/>
    <n v="78.543059600000007"/>
  </r>
  <r>
    <s v="Dummy"/>
    <s v="2025-08-06 15:14:49.124743"/>
    <x v="4"/>
    <s v="(10.5981617, 78.5423493)"/>
    <s v="HGXR+5JG,,Viralimalai,621316,Tamil Nadu,India."/>
    <s v="https://firebasestorage.googleapis.com/v0/b/mindbrink-survey-production.appspot.com/o/audioFiles%2FAtznECuQc6klLPsRR6u2%2Fi7rHaGVsQtUuH9WIbNPBcYow6HH3%2F2025-08-06%2015%3A14%3A44.531915.m4a?alt=media&amp;token=1d31b573-3811-4d1b-a60e-7898526e7535"/>
    <n v="351"/>
    <s v="false"/>
    <x v="5"/>
    <s v="+917395821468"/>
    <x v="0"/>
    <s v="VIRALIMALAI"/>
    <x v="4"/>
    <s v="Thamilarsi"/>
    <x v="1"/>
    <n v="9597325490"/>
    <x v="2"/>
    <s v="இல்லத்தரசி/ Housewife"/>
    <s v="10,000க்கும் குறைவானது/Less than 10,000"/>
    <x v="0"/>
    <x v="0"/>
    <x v="0"/>
    <x v="0"/>
    <s v="திமுக / DMK"/>
    <x v="0"/>
    <x v="0"/>
    <x v="1"/>
    <x v="2"/>
    <x v="0"/>
    <x v="0"/>
    <x v="0"/>
    <x v="0"/>
    <x v="0"/>
    <s v="SC"/>
    <x v="5"/>
    <n v="0"/>
    <s v="Correctly Done"/>
    <m/>
    <m/>
    <m/>
    <x v="1"/>
    <x v="0"/>
    <x v="5"/>
    <n v="1.047034764826176"/>
    <n v="0.8797250859106529"/>
    <n v="0.98461538461538467"/>
    <n v="0.73680082449963535"/>
    <n v="0.99902439024390244"/>
    <n v="0.72546542719964102"/>
    <n v="0.73608199442695277"/>
    <n v="78.542349299999998"/>
  </r>
  <r>
    <s v="Dummy"/>
    <s v="2025-08-06 16:19:09.388178"/>
    <x v="4"/>
    <s v="(10.6049868, 78.5464856)"/>
    <s v="JG4W+2H9,,Viralimalai,621316,Tamil Nadu,India."/>
    <s v="https://firebasestorage.googleapis.com/v0/b/mindbrink-survey-production.appspot.com/o/audioFiles%2FAtznECuQc6klLPsRR6u2%2FnV4IA56gMWWp4NfG0H1PGfyqfM92%2F2025-08-06%2016%3A19%3A03.429470.m4a?alt=media&amp;token=27993cd3-e693-473d-b7b5-92a955267dbf"/>
    <n v="246"/>
    <s v="false"/>
    <x v="0"/>
    <s v="+918940041476"/>
    <x v="0"/>
    <s v="VIRALIMALAI"/>
    <x v="4"/>
    <s v="lakshmi"/>
    <x v="1"/>
    <n v="9786691539"/>
    <x v="2"/>
    <s v="கூலி தொழில்/ Daily Wage"/>
    <s v="10,000 - 25,000"/>
    <x v="0"/>
    <x v="0"/>
    <x v="0"/>
    <x v="0"/>
    <s v="அதிமுக / AIADMK"/>
    <x v="0"/>
    <x v="1"/>
    <x v="0"/>
    <x v="0"/>
    <x v="2"/>
    <x v="0"/>
    <x v="0"/>
    <x v="7"/>
    <x v="2"/>
    <s v="SC"/>
    <x v="5"/>
    <n v="0"/>
    <s v="Correctly Done"/>
    <m/>
    <m/>
    <m/>
    <x v="1"/>
    <x v="0"/>
    <x v="5"/>
    <n v="1.047034764826176"/>
    <n v="0.8797250859106529"/>
    <n v="0.98461538461538467"/>
    <n v="0.73680082449963535"/>
    <n v="0.99902439024390244"/>
    <n v="0.72546542719964102"/>
    <n v="0.73608199442695277"/>
    <n v="78.546485599999997"/>
  </r>
  <r>
    <s v="Dummy"/>
    <s v="2025-08-06 18:33:52.025502"/>
    <x v="4"/>
    <s v="(10.604012, 78.5486381)"/>
    <s v="JG3X+G9X,,Viralimalai,621316,Tamil Nadu,India."/>
    <s v="https://firebasestorage.googleapis.com/v0/b/mindbrink-survey-production.appspot.com/o/audioFiles%2FAtznECuQc6klLPsRR6u2%2FvgezSzrsuLVlWSdHweefXnEvA793%2F2025-08-06%2018%3A33%3A44.390986.m4a?alt=media&amp;token=7dae48bd-cec7-437c-8d50-b9e6c863b6a1"/>
    <n v="260"/>
    <s v="false"/>
    <x v="6"/>
    <s v="+919976239565"/>
    <x v="0"/>
    <s v="VIRALIMALAI"/>
    <x v="4"/>
    <s v="selvam"/>
    <x v="0"/>
    <n v="8883576297"/>
    <x v="2"/>
    <s v="சொந்த தொழில் / சுயதொழில் செய்பவர்/ Self Employed/Business"/>
    <s v="10,000 - 25,000"/>
    <x v="2"/>
    <x v="0"/>
    <x v="0"/>
    <x v="0"/>
    <s v="திமுக / DMK"/>
    <x v="0"/>
    <x v="0"/>
    <x v="0"/>
    <x v="0"/>
    <x v="1"/>
    <x v="1"/>
    <x v="0"/>
    <x v="0"/>
    <x v="4"/>
    <s v="SC"/>
    <x v="5"/>
    <n v="0"/>
    <s v="Correctly Done"/>
    <m/>
    <m/>
    <m/>
    <x v="1"/>
    <x v="0"/>
    <x v="5"/>
    <n v="0.95700934579439256"/>
    <n v="0.8797250859106529"/>
    <n v="0.79503105590062106"/>
    <n v="0.73680082449963535"/>
    <n v="0.99902439024390244"/>
    <n v="0.58577953749039324"/>
    <n v="0.73608199442695277"/>
    <n v="78.548638100000005"/>
  </r>
  <r>
    <s v="Dummy"/>
    <s v="2025-08-07 10:03:30.984023"/>
    <x v="5"/>
    <s v="(10.6039062, 78.5525612)"/>
    <s v="JH33+H39,,Viralimalai,621316,Tamil Nadu,India."/>
    <s v="https://firebasestorage.googleapis.com/v0/b/mindbrink-survey-production.appspot.com/o/audioFiles%2FAtznECuQc6klLPsRR6u2%2FnV4IA56gMWWp4NfG0H1PGfyqfM92%2F2025-08-07%2010%3A02%3A53.990901.m4a?alt=media&amp;token=46aab7d5-69eb-4592-899b-677c08c30923"/>
    <n v="272"/>
    <s v="false"/>
    <x v="0"/>
    <s v="+918940041476"/>
    <x v="0"/>
    <s v="VIRALIMALAI"/>
    <x v="4"/>
    <s v="Harisuthan"/>
    <x v="0"/>
    <n v="8870631556"/>
    <x v="1"/>
    <s v="சொந்த தொழில் / சுயதொழில் செய்பவர்/ Self Employed/Business"/>
    <s v="10,000 - 25,000"/>
    <x v="2"/>
    <x v="2"/>
    <x v="1"/>
    <x v="1"/>
    <s v="அதிமுக / AIADMK"/>
    <x v="2"/>
    <x v="3"/>
    <x v="1"/>
    <x v="1"/>
    <x v="1"/>
    <x v="0"/>
    <x v="3"/>
    <x v="4"/>
    <x v="0"/>
    <s v="SC"/>
    <x v="5"/>
    <n v="0"/>
    <s v="Correctly Done"/>
    <m/>
    <m/>
    <m/>
    <x v="1"/>
    <x v="0"/>
    <x v="5"/>
    <n v="0.95700934579439256"/>
    <n v="0.97523809523809524"/>
    <n v="1.0666666666666667"/>
    <n v="1.3119425242027003"/>
    <n v="0.99902439024390244"/>
    <n v="1.399405359149547"/>
    <n v="1.3106625802766489"/>
    <n v="78.5525612"/>
  </r>
  <r>
    <s v="Dummy"/>
    <s v="2025-08-07 10:30:53.611112"/>
    <x v="5"/>
    <s v="(10.6099344, 78.5537054)"/>
    <s v="JH63+55H,,Viralimalai,621316,Tamil Nadu,India."/>
    <s v="https://firebasestorage.googleapis.com/v0/b/mindbrink-survey-production.appspot.com/o/audioFiles%2FAtznECuQc6klLPsRR6u2%2FnV4IA56gMWWp4NfG0H1PGfyqfM92%2F2025-08-07%2010%3A30%3A44.697955.m4a?alt=media&amp;token=f70ccb56-04b3-444b-a30a-f2c52ff92fb5"/>
    <n v="307"/>
    <s v="false"/>
    <x v="0"/>
    <s v="+918940041476"/>
    <x v="0"/>
    <s v="VIRALIMALAI"/>
    <x v="4"/>
    <s v="Ramachandran"/>
    <x v="0"/>
    <n v="9361441386"/>
    <x v="1"/>
    <s v="கூலி தொழில்/ Daily Wage"/>
    <s v="10,000 - 25,000"/>
    <x v="2"/>
    <x v="0"/>
    <x v="4"/>
    <x v="2"/>
    <s v="தமிழக வெற்றி கழகம் / TVK"/>
    <x v="3"/>
    <x v="0"/>
    <x v="0"/>
    <x v="0"/>
    <x v="0"/>
    <x v="1"/>
    <x v="3"/>
    <x v="0"/>
    <x v="2"/>
    <s v="OBC"/>
    <x v="7"/>
    <s v="he said &quot;i just want to vote nota&quot;"/>
    <s v="Correctly Done"/>
    <m/>
    <m/>
    <m/>
    <x v="1"/>
    <x v="0"/>
    <x v="6"/>
    <n v="0.95700934579439256"/>
    <n v="0.97523809523809524"/>
    <n v="1.0666666666666667"/>
    <n v="1.4247885123333461"/>
    <n v="1.2358620689655173"/>
    <n v="1.5197744131555693"/>
    <n v="1.7608420786905907"/>
    <n v="78.553705399999998"/>
  </r>
  <r>
    <s v="Dummy"/>
    <s v="2025-08-07 11:01:39.412743"/>
    <x v="5"/>
    <s v="(10.6152258, 78.5541801)"/>
    <s v="1,,Viralimalai,621316,Tamil Nadu,India."/>
    <s v="https://firebasestorage.googleapis.com/v0/b/mindbrink-survey-production.appspot.com/o/audioFiles%2FAtznECuQc6klLPsRR6u2%2FnV4IA56gMWWp4NfG0H1PGfyqfM92%2F2025-08-07%2011%3A01%3A23.928028.m4a?alt=media&amp;token=93622c61-14c6-4e7a-b4e9-01dd5ac66a78"/>
    <n v="363"/>
    <s v="false"/>
    <x v="0"/>
    <s v="+918940041476"/>
    <x v="0"/>
    <s v="VIRALIMALAI"/>
    <x v="4"/>
    <s v="Murugan"/>
    <x v="0"/>
    <n v="9952707146"/>
    <x v="2"/>
    <s v="சொந்த தொழில் / சுயதொழில் செய்பவர்/ Self Employed/Business"/>
    <s v="10,000க்கும் குறைவானது/Less than 10,000"/>
    <x v="1"/>
    <x v="1"/>
    <x v="1"/>
    <x v="1"/>
    <s v="அதிமுக / AIADMK"/>
    <x v="2"/>
    <x v="3"/>
    <x v="0"/>
    <x v="0"/>
    <x v="2"/>
    <x v="0"/>
    <x v="3"/>
    <x v="2"/>
    <x v="1"/>
    <s v="SC"/>
    <x v="5"/>
    <s v="SUDDENLY PHONE RANG AND THE AUDIO MUTED"/>
    <s v="Not Asking All The Questions"/>
    <m/>
    <m/>
    <m/>
    <x v="1"/>
    <x v="0"/>
    <x v="5"/>
    <n v="0.95700934579439256"/>
    <n v="0.8797250859106529"/>
    <n v="0.79503105590062106"/>
    <n v="1.3119425242027003"/>
    <n v="0.99902439024390244"/>
    <n v="1.043035050297799"/>
    <n v="1.3106625802766489"/>
    <n v="78.554180099999996"/>
  </r>
  <r>
    <s v="Dummy"/>
    <s v="2025-08-07 11:14:19.155558"/>
    <x v="5"/>
    <s v="(10.601052, 78.5453223)"/>
    <s v="JG2W+F44,,Viralimalai,621316,Tamil Nadu,India."/>
    <s v="https://firebasestorage.googleapis.com/v0/b/mindbrink-survey-production.appspot.com/o/audioFiles%2FAtznECuQc6klLPsRR6u2%2Fi7rHaGVsQtUuH9WIbNPBcYow6HH3%2F2025-08-07%2011%3A14%3A12.803971.m4a?alt=media&amp;token=74538d95-16e7-4baa-8f6d-d91b44683aa4"/>
    <n v="411"/>
    <s v="false"/>
    <x v="5"/>
    <s v="+917395821468"/>
    <x v="0"/>
    <s v="VIRALIMALAI"/>
    <x v="4"/>
    <s v="Ammala"/>
    <x v="1"/>
    <n v="7639814378"/>
    <x v="0"/>
    <s v="இல்லத்தரசி/ Housewife"/>
    <s v="10,000 - 25,000"/>
    <x v="2"/>
    <x v="1"/>
    <x v="1"/>
    <x v="1"/>
    <s v="அதிமுக / AIADMK"/>
    <x v="2"/>
    <x v="2"/>
    <x v="1"/>
    <x v="2"/>
    <x v="2"/>
    <x v="2"/>
    <x v="3"/>
    <x v="2"/>
    <x v="0"/>
    <s v="BC"/>
    <x v="7"/>
    <n v="0"/>
    <s v="Correctly Done"/>
    <m/>
    <m/>
    <m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545322299999995"/>
  </r>
  <r>
    <s v="Dummy"/>
    <s v="2025-08-07 11:15:12.626664"/>
    <x v="5"/>
    <s v="(10.6017311, 78.5449674)"/>
    <s v="West,,Viralimalai,621316,Tamil Nadu,India."/>
    <s v="https://firebasestorage.googleapis.com/v0/b/mindbrink-survey-production.appspot.com/o/audioFiles%2FAtznECuQc6klLPsRR6u2%2Fio3eMuqyU5eWdOSV7NnjRG3eOnc2%2F2025-08-07%2011%3A15%3A03.651994.m4a?alt=media&amp;token=ed841dc9-1e52-4eca-9e02-61d03208d2e4"/>
    <n v="323"/>
    <s v="false"/>
    <x v="4"/>
    <s v="+919790903597"/>
    <x v="0"/>
    <s v="VIRALIMALAI"/>
    <x v="4"/>
    <s v="marakatham"/>
    <x v="1"/>
    <n v="9655584316"/>
    <x v="2"/>
    <s v="இல்லத்தரசி/ Housewife"/>
    <s v="10,000 - 25,000"/>
    <x v="1"/>
    <x v="2"/>
    <x v="1"/>
    <x v="2"/>
    <s v="பிற கட்சிகள் / Others"/>
    <x v="3"/>
    <x v="0"/>
    <x v="0"/>
    <x v="0"/>
    <x v="1"/>
    <x v="2"/>
    <x v="0"/>
    <x v="0"/>
    <x v="0"/>
    <s v="BC"/>
    <x v="7"/>
    <s v="SHE SAID HER CASTE AS MUTTARAIYAR"/>
    <s v="Correctly Done"/>
    <m/>
    <m/>
    <m/>
    <x v="1"/>
    <x v="0"/>
    <x v="6"/>
    <n v="1.047034764826176"/>
    <n v="0.8797250859106529"/>
    <n v="0.98461538461538467"/>
    <n v="1.3119425242027003"/>
    <n v="1.2358620689655173"/>
    <n v="1.2917587930611203"/>
    <n v="1.6213800023249925"/>
    <n v="78.544967400000004"/>
  </r>
  <r>
    <s v="Dummy"/>
    <s v="2025-08-07 11:27:23.775922"/>
    <x v="5"/>
    <s v="(10.6004667, 78.5451483)"/>
    <s v="1017,,Viralimalai,621316,Tamil Nadu,India."/>
    <s v="https://firebasestorage.googleapis.com/v0/b/mindbrink-survey-production.appspot.com/o/audioFiles%2FAtznECuQc6klLPsRR6u2%2Fio3eMuqyU5eWdOSV7NnjRG3eOnc2%2F2025-08-07%2011%3A27%3A18.577389.m4a?alt=media&amp;token=afc5ecb1-b99e-48e5-90d0-ad348e2e950e"/>
    <n v="289"/>
    <s v="false"/>
    <x v="4"/>
    <s v="+919790903597"/>
    <x v="0"/>
    <s v="VIRALIMALAI"/>
    <x v="4"/>
    <s v="kannavali"/>
    <x v="1"/>
    <n v="9994368498"/>
    <x v="2"/>
    <s v="இல்லத்தரசி/ Housewife"/>
    <s v="10,000 - 25,000"/>
    <x v="1"/>
    <x v="1"/>
    <x v="1"/>
    <x v="1"/>
    <s v="அதிமுக / AIADMK"/>
    <x v="2"/>
    <x v="1"/>
    <x v="0"/>
    <x v="0"/>
    <x v="1"/>
    <x v="1"/>
    <x v="0"/>
    <x v="2"/>
    <x v="0"/>
    <s v="BC"/>
    <x v="7"/>
    <s v="HE SAID HIS CASTE MUTTARAIYAR"/>
    <s v="Correctly Done"/>
    <m/>
    <m/>
    <m/>
    <x v="1"/>
    <x v="0"/>
    <x v="6"/>
    <n v="1.047034764826176"/>
    <n v="0.8797250859106529"/>
    <n v="0.98461538461538467"/>
    <n v="1.3119425242027003"/>
    <n v="1.2358620689655173"/>
    <n v="1.2917587930611203"/>
    <n v="1.6213800023249925"/>
    <n v="78.545148299999994"/>
  </r>
  <r>
    <s v="Dummy"/>
    <s v="2025-08-07 11:31:40.099679"/>
    <x v="5"/>
    <s v="(10.6102947, 78.5509396)"/>
    <s v="29/16,,Viralimalai,620009,Tamil Nadu,India."/>
    <s v="https://firebasestorage.googleapis.com/v0/b/mindbrink-survey-production.appspot.com/o/audioFiles%2FAtznECuQc6klLPsRR6u2%2FnV4IA56gMWWp4NfG0H1PGfyqfM92%2F2025-08-07%2011%3A31%3A29.301861.m4a?alt=media&amp;token=a05f7bad-8477-4d4c-9304-b18af1323559"/>
    <n v="460"/>
    <s v="false"/>
    <x v="0"/>
    <s v="+918940041476"/>
    <x v="0"/>
    <s v="VIRALIMALAI"/>
    <x v="4"/>
    <s v="Francis"/>
    <x v="0"/>
    <n v="9500713810"/>
    <x v="2"/>
    <s v="விவசாயி/ Farmer"/>
    <s v="10,000க்கும் குறைவானது/Less than 10,000"/>
    <x v="2"/>
    <x v="2"/>
    <x v="0"/>
    <x v="0"/>
    <s v="திமுக / DMK"/>
    <x v="0"/>
    <x v="0"/>
    <x v="0"/>
    <x v="0"/>
    <x v="1"/>
    <x v="0"/>
    <x v="3"/>
    <x v="7"/>
    <x v="1"/>
    <s v="Christian"/>
    <x v="5"/>
    <n v="0"/>
    <s v="Correctly Done"/>
    <m/>
    <m/>
    <m/>
    <x v="1"/>
    <x v="0"/>
    <x v="5"/>
    <n v="0.95700934579439256"/>
    <n v="0.8797250859106529"/>
    <n v="0.79503105590062106"/>
    <n v="0.73680082449963535"/>
    <n v="0.99902439024390244"/>
    <n v="0.58577953749039324"/>
    <n v="0.73608199442695277"/>
    <n v="78.550939600000007"/>
  </r>
  <r>
    <s v="Dummy"/>
    <s v="2025-08-07 11:33:01.114853"/>
    <x v="5"/>
    <s v="(10.601065, 78.5456773)"/>
    <s v="1,,Viralimalai,621316,Tamil Nadu,India."/>
    <s v="https://firebasestorage.googleapis.com/v0/b/mindbrink-survey-production.appspot.com/o/audioFiles%2FAtznECuQc6klLPsRR6u2%2Fi7rHaGVsQtUuH9WIbNPBcYow6HH3%2F2025-08-07%2011%3A32%3A50.641254.m4a?alt=media&amp;token=c05ac502-679f-4e97-8159-2bd5c3c8539c"/>
    <n v="352"/>
    <s v="false"/>
    <x v="5"/>
    <s v="+917395821468"/>
    <x v="0"/>
    <s v="VIRALIMALAI"/>
    <x v="4"/>
    <s v="Banu"/>
    <x v="1"/>
    <n v="958590205"/>
    <x v="3"/>
    <s v="இல்லத்தரசி/ Housewife"/>
    <s v="10,000க்கும் குறைவானது/Less than 10,000"/>
    <x v="0"/>
    <x v="0"/>
    <x v="0"/>
    <x v="0"/>
    <s v="திமுக / DMK"/>
    <x v="0"/>
    <x v="0"/>
    <x v="0"/>
    <x v="0"/>
    <x v="1"/>
    <x v="1"/>
    <x v="0"/>
    <x v="0"/>
    <x v="0"/>
    <s v="BC"/>
    <x v="7"/>
    <s v="PHONE NUMBER ONLY 9 NUMBERS"/>
    <s v="Correctly Done"/>
    <m/>
    <m/>
    <m/>
    <x v="1"/>
    <x v="0"/>
    <x v="6"/>
    <n v="1.047034764826176"/>
    <n v="1.0308724832214764"/>
    <n v="1.28"/>
    <n v="0.73680082449963535"/>
    <n v="1.2358620689655173"/>
    <n v="0.94310505535953326"/>
    <n v="0.91058419138161839"/>
    <n v="78.545677299999994"/>
  </r>
  <r>
    <s v="Dummy"/>
    <s v="2025-08-07 11:41:26.729626"/>
    <x v="5"/>
    <s v="(10.6000267, 78.5456773)"/>
    <s v="JG2W+559,,Viralimalai,621316,Tamil Nadu,India."/>
    <s v="https://firebasestorage.googleapis.com/v0/b/mindbrink-survey-production.appspot.com/o/audioFiles%2FAtznECuQc6klLPsRR6u2%2Fi7rHaGVsQtUuH9WIbNPBcYow6HH3%2F2025-08-07%2011%3A41%3A21.134893.m4a?alt=media&amp;token=c4cc9189-9fa5-4ba3-add9-59410894be61"/>
    <n v="374"/>
    <s v="false"/>
    <x v="5"/>
    <s v="+917395821468"/>
    <x v="0"/>
    <s v="VIRALIMALAI"/>
    <x v="4"/>
    <s v="Nallu"/>
    <x v="1"/>
    <n v="9626534352"/>
    <x v="2"/>
    <s v="கூலி தொழில்/ Daily Wage"/>
    <s v="10,000 - 25,000"/>
    <x v="1"/>
    <x v="0"/>
    <x v="1"/>
    <x v="1"/>
    <s v="அதிமுக / AIADMK"/>
    <x v="2"/>
    <x v="1"/>
    <x v="1"/>
    <x v="2"/>
    <x v="2"/>
    <x v="2"/>
    <x v="2"/>
    <x v="0"/>
    <x v="1"/>
    <s v="SC"/>
    <x v="3"/>
    <n v="0"/>
    <s v="Correctly Done"/>
    <m/>
    <m/>
    <m/>
    <x v="1"/>
    <x v="0"/>
    <x v="3"/>
    <n v="1.047034764826176"/>
    <n v="0.8797250859106529"/>
    <n v="0.98461538461538467"/>
    <n v="1.3119425242027003"/>
    <n v="1.28"/>
    <n v="1.2917587930611203"/>
    <n v="1.6792864309794564"/>
    <n v="78.545677299999994"/>
  </r>
  <r>
    <s v="Dummy"/>
    <s v="2025-08-07 11:42:30.915733"/>
    <x v="5"/>
    <s v="(10.5994267, 78.544995)"/>
    <s v="HGXW+P3V,,Viralimalai,621316,Tamil Nadu,India."/>
    <s v="https://firebasestorage.googleapis.com/v0/b/mindbrink-survey-production.appspot.com/o/audioFiles%2FAtznECuQc6klLPsRR6u2%2Fio3eMuqyU5eWdOSV7NnjRG3eOnc2%2F2025-08-07%2011%3A42%3A25.886579.m4a?alt=media&amp;token=d024dd89-39a7-4f48-aaf6-b2950e04ea1b"/>
    <n v="263"/>
    <s v="false"/>
    <x v="4"/>
    <s v="+919790903597"/>
    <x v="0"/>
    <s v="VIRALIMALAI"/>
    <x v="4"/>
    <s v="nanithini"/>
    <x v="1"/>
    <n v="7448754639"/>
    <x v="1"/>
    <s v="இல்லத்தரசி/ Housewife"/>
    <s v="10,000 - 25,000"/>
    <x v="0"/>
    <x v="1"/>
    <x v="3"/>
    <x v="2"/>
    <s v="அதிமுக / AIADMK"/>
    <x v="3"/>
    <x v="3"/>
    <x v="1"/>
    <x v="1"/>
    <x v="2"/>
    <x v="2"/>
    <x v="0"/>
    <x v="0"/>
    <x v="7"/>
    <s v="General"/>
    <x v="7"/>
    <s v="she said muttaraiyar as her caste"/>
    <s v="Correctly Done"/>
    <m/>
    <m/>
    <m/>
    <x v="1"/>
    <x v="0"/>
    <x v="6"/>
    <n v="1.047034764826176"/>
    <n v="0.97523809523809524"/>
    <n v="0.89824561403508774"/>
    <n v="1"/>
    <n v="1.2358620689655173"/>
    <n v="0.89824561403508774"/>
    <n v="1.2358620689655173"/>
    <n v="78.544995"/>
  </r>
  <r>
    <s v="Dummy"/>
    <s v="2025-08-07 11:55:02.998351"/>
    <x v="5"/>
    <s v="(10.6000534, 78.5438594)"/>
    <s v="JG2V+2CV,,Viralimalai,621316,Tamil Nadu,India."/>
    <s v="https://firebasestorage.googleapis.com/v0/b/mindbrink-survey-production.appspot.com/o/audioFiles%2FAtznECuQc6klLPsRR6u2%2Fio3eMuqyU5eWdOSV7NnjRG3eOnc2%2F2025-08-07%2011%3A54%3A55.208671.m4a?alt=media&amp;token=dcbeb90f-67b8-42ab-a604-4e5a9ac61fb0"/>
    <n v="265"/>
    <s v="false"/>
    <x v="4"/>
    <s v="+919790903597"/>
    <x v="0"/>
    <s v="VIRALIMALAI"/>
    <x v="4"/>
    <s v="vimala"/>
    <x v="1"/>
    <n v="7708411646"/>
    <x v="0"/>
    <s v="இல்லத்தரசி/ Housewife"/>
    <s v="10,000 - 25,000"/>
    <x v="0"/>
    <x v="2"/>
    <x v="1"/>
    <x v="2"/>
    <s v="அதிமுக / AIADMK"/>
    <x v="3"/>
    <x v="1"/>
    <x v="0"/>
    <x v="0"/>
    <x v="1"/>
    <x v="0"/>
    <x v="0"/>
    <x v="0"/>
    <x v="2"/>
    <s v="SC"/>
    <x v="3"/>
    <n v="0"/>
    <s v="Correctly Done"/>
    <m/>
    <m/>
    <m/>
    <x v="1"/>
    <x v="0"/>
    <x v="3"/>
    <n v="1.047034764826176"/>
    <n v="1.0951871657754011"/>
    <n v="1.107027027027027"/>
    <n v="1.3119425242027003"/>
    <n v="1.28"/>
    <n v="1.4523558321984489"/>
    <n v="1.6792864309794564"/>
    <n v="78.543859400000002"/>
  </r>
  <r>
    <s v="Dummy"/>
    <s v="2025-08-07 12:00:45.985624"/>
    <x v="5"/>
    <s v="(10.5996546, 78.5449674)"/>
    <s v="39,,Manapparai,621306,Tamil Nadu,India."/>
    <s v="https://firebasestorage.googleapis.com/v0/b/mindbrink-survey-production.appspot.com/o/audioFiles%2FAtznECuQc6klLPsRR6u2%2Fio3eMuqyU5eWdOSV7NnjRG3eOnc2%2F2025-08-07%2012%3A00%3A37.552158.m4a?alt=media&amp;token=5cd73000-4674-44b4-9a8b-59755b992291"/>
    <n v="278"/>
    <s v="false"/>
    <x v="4"/>
    <s v="+919790903597"/>
    <x v="0"/>
    <s v="VIRALIMALAI"/>
    <x v="4"/>
    <s v="suba"/>
    <x v="1"/>
    <n v="9786811407"/>
    <x v="0"/>
    <s v="இல்லத்தரசி/ Housewife"/>
    <s v="10,000 - 25,000"/>
    <x v="2"/>
    <x v="1"/>
    <x v="1"/>
    <x v="2"/>
    <s v="அதிமுக / AIADMK"/>
    <x v="3"/>
    <x v="3"/>
    <x v="1"/>
    <x v="2"/>
    <x v="1"/>
    <x v="0"/>
    <x v="1"/>
    <x v="2"/>
    <x v="0"/>
    <s v="SC"/>
    <x v="3"/>
    <n v="0"/>
    <s v="Correctly Done"/>
    <m/>
    <m/>
    <m/>
    <x v="1"/>
    <x v="0"/>
    <x v="3"/>
    <n v="1.047034764826176"/>
    <n v="1.0951871657754011"/>
    <n v="1.107027027027027"/>
    <n v="1.3119425242027003"/>
    <n v="1.28"/>
    <n v="1.4523558321984489"/>
    <n v="1.6792864309794564"/>
    <n v="78.544967400000004"/>
  </r>
  <r>
    <s v="Dummy"/>
    <s v="2025-08-07 12:04:10.074764"/>
    <x v="5"/>
    <s v="(10.6078485, 78.5485952)"/>
    <s v="JG5X+4FQ,,Viralimalai,621316,Tamil Nadu,India."/>
    <s v="https://firebasestorage.googleapis.com/v0/b/mindbrink-survey-production.appspot.com/o/audioFiles%2FAtznECuQc6klLPsRR6u2%2FnV4IA56gMWWp4NfG0H1PGfyqfM92%2F2025-08-07%2012%3A03%3A52.027855.m4a?alt=media&amp;token=e17ea074-5cfe-47ea-9266-296f4447deda"/>
    <n v="738"/>
    <s v="false"/>
    <x v="0"/>
    <s v="+918940041476"/>
    <x v="0"/>
    <s v="VIRALIMALAI"/>
    <x v="4"/>
    <s v="Manimaran"/>
    <x v="0"/>
    <n v="8220338365"/>
    <x v="1"/>
    <s v="கூலி தொழில்/ Daily Wage"/>
    <s v="10,000க்கும் குறைவானது/Less than 10,000"/>
    <x v="1"/>
    <x v="2"/>
    <x v="3"/>
    <x v="0"/>
    <s v="திமுக / DMK"/>
    <x v="0"/>
    <x v="0"/>
    <x v="0"/>
    <x v="0"/>
    <x v="1"/>
    <x v="1"/>
    <x v="0"/>
    <x v="7"/>
    <x v="7"/>
    <s v="SC"/>
    <x v="5"/>
    <n v="0"/>
    <s v="Correctly Done"/>
    <m/>
    <m/>
    <m/>
    <x v="1"/>
    <x v="0"/>
    <x v="5"/>
    <n v="0.95700934579439256"/>
    <n v="0.97523809523809524"/>
    <n v="1.0666666666666667"/>
    <n v="1"/>
    <n v="0.99902439024390244"/>
    <n v="1.0666666666666667"/>
    <n v="0.99902439024390244"/>
    <n v="78.548595199999994"/>
  </r>
  <r>
    <s v="Dummy"/>
    <s v="2025-08-07 12:33:31.433547"/>
    <x v="5"/>
    <s v="(10.6001785, 78.542895)"/>
    <s v="JG2V+2CV,,Viralimalai,621316,Tamil Nadu,India."/>
    <s v="https://firebasestorage.googleapis.com/v0/b/mindbrink-survey-production.appspot.com/o/audioFiles%2FAtznECuQc6klLPsRR6u2%2Fio3eMuqyU5eWdOSV7NnjRG3eOnc2%2F2025-08-07%2012%3A33%3A22.005021.m4a?alt=media&amp;token=912477fd-456a-449d-bf2d-e0eb3dcac3f3"/>
    <n v="294"/>
    <s v="false"/>
    <x v="4"/>
    <s v="+919790903597"/>
    <x v="0"/>
    <s v="VIRALIMALAI"/>
    <x v="4"/>
    <s v="pothumbonny"/>
    <x v="0"/>
    <n v="9345166165"/>
    <x v="0"/>
    <s v="பணியாளர்/ Employee"/>
    <s v="10,000 - 25,000"/>
    <x v="0"/>
    <x v="1"/>
    <x v="0"/>
    <x v="1"/>
    <s v="திமுக / DMK"/>
    <x v="0"/>
    <x v="0"/>
    <x v="0"/>
    <x v="0"/>
    <x v="0"/>
    <x v="2"/>
    <x v="2"/>
    <x v="2"/>
    <x v="0"/>
    <s v="SC"/>
    <x v="3"/>
    <n v="0"/>
    <s v="Correctly Done"/>
    <m/>
    <m/>
    <m/>
    <x v="1"/>
    <x v="0"/>
    <x v="3"/>
    <n v="0.95700934579439256"/>
    <n v="1.0951871657754011"/>
    <n v="1.0835978835978837"/>
    <n v="0.73680082449963535"/>
    <n v="1.28"/>
    <n v="0.79839581406098059"/>
    <n v="0.94310505535953326"/>
    <n v="78.542895000000001"/>
  </r>
  <r>
    <s v="Dummy"/>
    <s v="2025-08-07 12:34:06.737044"/>
    <x v="5"/>
    <s v="(10.600117, 78.5427257)"/>
    <s v="JG2V+2CV,,Viralimalai,621316,Tamil Nadu,India."/>
    <s v="https://firebasestorage.googleapis.com/v0/b/mindbrink-survey-production.appspot.com/o/audioFiles%2FAtznECuQc6klLPsRR6u2%2Fi7rHaGVsQtUuH9WIbNPBcYow6HH3%2F2025-08-07%2012%3A34%3A02.309921.m4a?alt=media&amp;token=fd8d3e3b-b37d-49cc-bc14-910cfcf3a8ce"/>
    <n v="378"/>
    <s v="false"/>
    <x v="5"/>
    <s v="+917395821468"/>
    <x v="0"/>
    <s v="VIRALIMALAI"/>
    <x v="4"/>
    <s v="Vasanthi"/>
    <x v="1"/>
    <n v="9942232873"/>
    <x v="2"/>
    <s v="இல்லத்தரசி/ Housewife"/>
    <s v="10,000 - 25,000"/>
    <x v="0"/>
    <x v="1"/>
    <x v="0"/>
    <x v="0"/>
    <s v="அதிமுக / AIADMK"/>
    <x v="0"/>
    <x v="1"/>
    <x v="1"/>
    <x v="2"/>
    <x v="0"/>
    <x v="1"/>
    <x v="0"/>
    <x v="2"/>
    <x v="2"/>
    <s v="BC"/>
    <x v="7"/>
    <n v="0"/>
    <s v="Correctly Done"/>
    <m/>
    <m/>
    <m/>
    <x v="1"/>
    <x v="0"/>
    <x v="6"/>
    <n v="1.047034764826176"/>
    <n v="0.8797250859106529"/>
    <n v="0.98461538461538467"/>
    <n v="0.73680082449963535"/>
    <n v="1.2358620689655173"/>
    <n v="0.72546542719964102"/>
    <n v="0.91058419138161839"/>
    <n v="78.542725700000005"/>
  </r>
  <r>
    <s v="Dummy"/>
    <s v="2025-08-07 12:38:50.383357"/>
    <x v="5"/>
    <s v="(10.6000807, 78.5427394)"/>
    <s v="JG2V+2CV,,Viralimalai,621316,Tamil Nadu,India."/>
    <s v="https://firebasestorage.googleapis.com/v0/b/mindbrink-survey-production.appspot.com/o/audioFiles%2FAtznECuQc6klLPsRR6u2%2Fi7rHaGVsQtUuH9WIbNPBcYow6HH3%2F2025-08-07%2012%3A38%3A45.966442.m4a?alt=media&amp;token=c20f8007-5293-4267-a37d-359e44371ee5"/>
    <n v="272"/>
    <s v="false"/>
    <x v="5"/>
    <s v="+917395821468"/>
    <x v="0"/>
    <s v="VIRALIMALAI"/>
    <x v="4"/>
    <s v="shanthiq"/>
    <x v="1"/>
    <n v="9578245893"/>
    <x v="2"/>
    <s v="இல்லத்தரசி/ Housewife"/>
    <s v="10,000க்கும் குறைவானது/Less than 10,000"/>
    <x v="1"/>
    <x v="1"/>
    <x v="1"/>
    <x v="1"/>
    <s v="அதிமுக / AIADMK"/>
    <x v="2"/>
    <x v="1"/>
    <x v="0"/>
    <x v="0"/>
    <x v="1"/>
    <x v="2"/>
    <x v="0"/>
    <x v="2"/>
    <x v="0"/>
    <s v="OBC"/>
    <x v="7"/>
    <s v="spelling mistake on her name"/>
    <s v="Correctly Done"/>
    <m/>
    <m/>
    <m/>
    <x v="1"/>
    <x v="0"/>
    <x v="6"/>
    <n v="1.047034764826176"/>
    <n v="0.8797250859106529"/>
    <n v="0.98461538461538467"/>
    <n v="1.3119425242027003"/>
    <n v="1.2358620689655173"/>
    <n v="1.2917587930611203"/>
    <n v="1.6213800023249925"/>
    <n v="78.542739400000002"/>
  </r>
  <r>
    <s v="Dummy"/>
    <s v="2025-08-07 12:48:36.202314"/>
    <x v="5"/>
    <s v="(10.600177, 78.5431062)"/>
    <s v="JG2V+2CV,,Viralimalai,621316,Tamil Nadu,India."/>
    <s v="https://firebasestorage.googleapis.com/v0/b/mindbrink-survey-production.appspot.com/o/audioFiles%2FAtznECuQc6klLPsRR6u2%2Fi7rHaGVsQtUuH9WIbNPBcYow6HH3%2F2025-08-07%2012%3A48%3A31.605688.m4a?alt=media&amp;token=7afc0822-2448-4e27-ab20-7a520c2460fd"/>
    <n v="298"/>
    <s v="false"/>
    <x v="5"/>
    <s v="+917395821468"/>
    <x v="0"/>
    <s v="VIRALIMALAI"/>
    <x v="4"/>
    <s v="Vekens"/>
    <x v="0"/>
    <n v="8838383307"/>
    <x v="1"/>
    <s v="மற்றவை/ Others"/>
    <s v="10,000க்கும் குறைவானது/Less than 10,000"/>
    <x v="0"/>
    <x v="1"/>
    <x v="1"/>
    <x v="1"/>
    <s v="அதிமுக / AIADMK"/>
    <x v="2"/>
    <x v="1"/>
    <x v="0"/>
    <x v="0"/>
    <x v="1"/>
    <x v="2"/>
    <x v="0"/>
    <x v="0"/>
    <x v="2"/>
    <s v="BC"/>
    <x v="7"/>
    <n v="0"/>
    <s v="Correctly Done"/>
    <m/>
    <m/>
    <m/>
    <x v="1"/>
    <x v="0"/>
    <x v="6"/>
    <n v="0.95700934579439256"/>
    <n v="0.97523809523809524"/>
    <n v="1.0666666666666667"/>
    <n v="1.3119425242027003"/>
    <n v="1.2358620689655173"/>
    <n v="1.399405359149547"/>
    <n v="1.6213800023249925"/>
    <n v="78.543106199999997"/>
  </r>
  <r>
    <s v="Dummy"/>
    <s v="2025-08-07 13:12:02.419192"/>
    <x v="5"/>
    <s v="(10.601359, 78.5442575)"/>
    <s v="JG2V+CQV,,Viralimalai,621316,Tamil Nadu,India."/>
    <s v="https://firebasestorage.googleapis.com/v0/b/mindbrink-survey-production.appspot.com/o/audioFiles%2FAtznECuQc6klLPsRR6u2%2Fi7rHaGVsQtUuH9WIbNPBcYow6HH3%2F2025-08-07%2013%3A11%3A54.406386.m4a?alt=media&amp;token=27d49467-f523-4694-866c-451d5fb004f6"/>
    <n v="247"/>
    <s v="false"/>
    <x v="5"/>
    <s v="+917395821468"/>
    <x v="0"/>
    <s v="VIRALIMALAI"/>
    <x v="4"/>
    <s v="Gokila"/>
    <x v="1"/>
    <n v="9940869485"/>
    <x v="1"/>
    <s v="இல்லத்தரசி/ Housewife"/>
    <s v="10,000 - 25,000"/>
    <x v="1"/>
    <x v="1"/>
    <x v="1"/>
    <x v="1"/>
    <s v="அதிமுக / AIADMK"/>
    <x v="2"/>
    <x v="1"/>
    <x v="1"/>
    <x v="1"/>
    <x v="2"/>
    <x v="2"/>
    <x v="2"/>
    <x v="2"/>
    <x v="4"/>
    <s v="BC"/>
    <x v="7"/>
    <n v="0"/>
    <s v="Correctly Done"/>
    <m/>
    <m/>
    <m/>
    <x v="1"/>
    <x v="0"/>
    <x v="6"/>
    <n v="1.047034764826176"/>
    <n v="0.97523809523809524"/>
    <n v="0.89824561403508774"/>
    <n v="1.3119425242027003"/>
    <n v="1.2358620689655173"/>
    <n v="1.1784466182311975"/>
    <n v="1.6213800023249925"/>
    <n v="78.544257500000001"/>
  </r>
  <r>
    <s v="Dummy"/>
    <s v="2025-08-07 13:22:17.905852"/>
    <x v="5"/>
    <s v="(10.6008302, 78.5427314)"/>
    <s v="JG2V+84M,,Viralimalai,621316,Tamil Nadu,India."/>
    <s v="https://firebasestorage.googleapis.com/v0/b/mindbrink-survey-production.appspot.com/o/audioFiles%2FAtznECuQc6klLPsRR6u2%2Fi7rHaGVsQtUuH9WIbNPBcYow6HH3%2F2025-08-07%2013%3A22%3A12.201497.m4a?alt=media&amp;token=2f514c33-851f-4ff3-9c65-49bfea5a6ac7"/>
    <n v="260"/>
    <s v="false"/>
    <x v="5"/>
    <s v="+917395821468"/>
    <x v="0"/>
    <s v="VIRALIMALAI"/>
    <x v="4"/>
    <s v="Santhiya"/>
    <x v="0"/>
    <n v="8760239291"/>
    <x v="0"/>
    <s v="பணியாளர்/ Employee"/>
    <s v="10,000 - 25,000"/>
    <x v="2"/>
    <x v="1"/>
    <x v="0"/>
    <x v="2"/>
    <s v="திமுக / DMK"/>
    <x v="0"/>
    <x v="0"/>
    <x v="1"/>
    <x v="2"/>
    <x v="1"/>
    <x v="2"/>
    <x v="3"/>
    <x v="0"/>
    <x v="2"/>
    <s v="SC"/>
    <x v="3"/>
    <n v="0"/>
    <s v="Correctly Done"/>
    <m/>
    <m/>
    <m/>
    <x v="1"/>
    <x v="0"/>
    <x v="3"/>
    <n v="0.95700934579439256"/>
    <n v="1.0951871657754011"/>
    <n v="1.0835978835978837"/>
    <n v="0.73680082449963535"/>
    <n v="1.28"/>
    <n v="0.79839581406098059"/>
    <n v="0.94310505535953326"/>
    <n v="78.542731399999994"/>
  </r>
  <r>
    <s v="Dummy"/>
    <s v="2025-08-07 13:45:37.072633"/>
    <x v="5"/>
    <s v="(10.5994617, 78.5435833)"/>
    <s v="JG2V+2CV,,Viralimalai,621316,Tamil Nadu,India."/>
    <s v="https://firebasestorage.googleapis.com/v0/b/mindbrink-survey-production.appspot.com/o/audioFiles%2FAtznECuQc6klLPsRR6u2%2Fio3eMuqyU5eWdOSV7NnjRG3eOnc2%2F2025-08-07%2013%3A45%3A16.762945.m4a?alt=media&amp;token=0b77f50e-1c8b-4a0d-900e-cd4f1a2b22c5"/>
    <n v="309"/>
    <s v="false"/>
    <x v="4"/>
    <s v="+919790903597"/>
    <x v="0"/>
    <s v="VIRALIMALAI"/>
    <x v="4"/>
    <s v="banumathi"/>
    <x v="1"/>
    <n v="8940170368"/>
    <x v="0"/>
    <s v="இல்லத்தரசி/ Housewife"/>
    <s v="10,000 - 25,000"/>
    <x v="2"/>
    <x v="2"/>
    <x v="1"/>
    <x v="5"/>
    <s v="பிற கட்சிகள் / Others"/>
    <x v="1"/>
    <x v="0"/>
    <x v="0"/>
    <x v="0"/>
    <x v="0"/>
    <x v="1"/>
    <x v="0"/>
    <x v="0"/>
    <x v="0"/>
    <s v="BC"/>
    <x v="7"/>
    <s v="caste didnt mention here ( Muttaraiyar)"/>
    <s v="Correctly Done"/>
    <m/>
    <m/>
    <m/>
    <x v="1"/>
    <x v="0"/>
    <x v="6"/>
    <n v="1.047034764826176"/>
    <n v="1.0951871657754011"/>
    <n v="1.107027027027027"/>
    <n v="1.3119425242027003"/>
    <n v="1.2358620689655173"/>
    <n v="1.4523558321984489"/>
    <n v="1.6213800023249925"/>
    <n v="78.543583299999995"/>
  </r>
  <r>
    <s v="Dummy"/>
    <s v="2025-08-07 13:52:29.045375"/>
    <x v="5"/>
    <s v="(10.5995934, 78.5438758)"/>
    <s v="JG2V+2CV,,Viralimalai,621316,Tamil Nadu,India."/>
    <s v="https://firebasestorage.googleapis.com/v0/b/mindbrink-survey-production.appspot.com/o/audioFiles%2FAtznECuQc6klLPsRR6u2%2Fi7rHaGVsQtUuH9WIbNPBcYow6HH3%2F2025-08-07%2013%3A52%3A24.311937.m4a?alt=media&amp;token=09b8b2ef-fc8d-42b4-a425-38e570e07af0"/>
    <n v="321"/>
    <s v="false"/>
    <x v="5"/>
    <s v="+917395821468"/>
    <x v="0"/>
    <s v="VIRALIMALAI"/>
    <x v="4"/>
    <s v="maruthmudhi"/>
    <x v="0"/>
    <n v="8760047663"/>
    <x v="3"/>
    <s v="கூலி தொழில்/ Daily Wage"/>
    <s v="10,000 - 25,000"/>
    <x v="0"/>
    <x v="2"/>
    <x v="1"/>
    <x v="1"/>
    <s v="அதிமுக / AIADMK"/>
    <x v="2"/>
    <x v="1"/>
    <x v="1"/>
    <x v="3"/>
    <x v="2"/>
    <x v="2"/>
    <x v="0"/>
    <x v="2"/>
    <x v="2"/>
    <s v="BC"/>
    <x v="7"/>
    <n v="0"/>
    <s v="Correctly Done"/>
    <m/>
    <m/>
    <m/>
    <x v="1"/>
    <x v="0"/>
    <x v="6"/>
    <n v="0.95700934579439256"/>
    <n v="1.0308724832214764"/>
    <n v="0.86292134831460676"/>
    <n v="1.3119425242027003"/>
    <n v="1.2358620689655173"/>
    <n v="1.1321032118962628"/>
    <n v="1.6213800023249925"/>
    <n v="78.543875799999995"/>
  </r>
  <r>
    <s v="Dummy"/>
    <s v="2025-08-07 13:55:25.561884"/>
    <x v="5"/>
    <s v="(10.6043307, 78.5403528)"/>
    <s v="JG3Q+GQC,,Viralimalai,621316,Tamil Nadu,India."/>
    <s v="https://firebasestorage.googleapis.com/v0/b/mindbrink-survey-production.appspot.com/o/audioFiles%2FAtznECuQc6klLPsRR6u2%2FnV4IA56gMWWp4NfG0H1PGfyqfM92%2F2025-08-07%2013%3A55%3A19.538615.m4a?alt=media&amp;token=593ab8e6-c4ce-41b3-8024-ffc5984c4265"/>
    <n v="288"/>
    <s v="false"/>
    <x v="0"/>
    <s v="+918940041476"/>
    <x v="0"/>
    <s v="VIRALIMALAI"/>
    <x v="4"/>
    <s v="p.sundarajan"/>
    <x v="0"/>
    <n v="8778104078"/>
    <x v="1"/>
    <s v="சொந்த தொழில் / சுயதொழில் செய்பவர்/ Self Employed/Business"/>
    <s v="25,000 - 50,000"/>
    <x v="0"/>
    <x v="1"/>
    <x v="0"/>
    <x v="0"/>
    <s v="திமுக / DMK"/>
    <x v="0"/>
    <x v="0"/>
    <x v="1"/>
    <x v="1"/>
    <x v="2"/>
    <x v="2"/>
    <x v="2"/>
    <x v="7"/>
    <x v="5"/>
    <s v="BC"/>
    <x v="7"/>
    <n v="0"/>
    <s v="Correctly Done"/>
    <m/>
    <m/>
    <m/>
    <x v="1"/>
    <x v="0"/>
    <x v="6"/>
    <n v="0.95700934579439256"/>
    <n v="0.97523809523809524"/>
    <n v="1.0666666666666667"/>
    <n v="0.73680082449963535"/>
    <n v="1.2358620689655173"/>
    <n v="0.78592087946627776"/>
    <n v="0.91058419138161839"/>
    <n v="78.540352799999994"/>
  </r>
  <r>
    <s v="Dummy"/>
    <s v="2025-08-07 14:14:10.198505"/>
    <x v="5"/>
    <s v="(10.6053233, 78.5330467)"/>
    <s v="Kulithalai - Manapparai Road,,Sevanapatti,621316,Tamil Nadu,India."/>
    <s v="https://firebasestorage.googleapis.com/v0/b/mindbrink-survey-production.appspot.com/o/audioFiles%2FAtznECuQc6klLPsRR6u2%2FnV4IA56gMWWp4NfG0H1PGfyqfM92%2F2025-08-07%2014%3A13%3A56.848249.m4a?alt=media&amp;token=09143bcb-1df0-4260-9716-084daa0b97b9"/>
    <n v="458"/>
    <s v="false"/>
    <x v="0"/>
    <s v="+918940041476"/>
    <x v="0"/>
    <s v="VIRALIMALAI"/>
    <x v="4"/>
    <s v="Durau"/>
    <x v="0"/>
    <n v="7448456053"/>
    <x v="2"/>
    <s v="சொந்த தொழில் / சுயதொழில் செய்பவர்/ Self Employed/Business"/>
    <s v="10,000க்கும் குறைவானது/Less than 10,000"/>
    <x v="2"/>
    <x v="1"/>
    <x v="1"/>
    <x v="1"/>
    <s v="அதிமுக / AIADMK"/>
    <x v="2"/>
    <x v="3"/>
    <x v="0"/>
    <x v="0"/>
    <x v="0"/>
    <x v="1"/>
    <x v="0"/>
    <x v="0"/>
    <x v="2"/>
    <s v="BC"/>
    <x v="7"/>
    <n v="0"/>
    <s v="Correctly Done"/>
    <m/>
    <m/>
    <m/>
    <x v="1"/>
    <x v="0"/>
    <x v="6"/>
    <n v="0.95700934579439256"/>
    <n v="0.8797250859106529"/>
    <n v="0.79503105590062106"/>
    <n v="1.3119425242027003"/>
    <n v="1.2358620689655173"/>
    <n v="1.043035050297799"/>
    <n v="1.6213800023249925"/>
    <n v="78.5330467"/>
  </r>
  <r>
    <s v="Dummy"/>
    <s v="2025-08-07 16:31:41.879764"/>
    <x v="5"/>
    <s v="(10.6077575, 78.5458905)"/>
    <s v="JG5W+3F4,,Viralimalai,621316,Tamil Nadu,India."/>
    <s v="https://firebasestorage.googleapis.com/v0/b/mindbrink-survey-production.appspot.com/o/audioFiles%2FAtznECuQc6klLPsRR6u2%2Fi7rHaGVsQtUuH9WIbNPBcYow6HH3%2F2025-08-07%2016%3A31%3A36.393852.m4a?alt=media&amp;token=230a17e9-879f-4b96-9cdb-98f95de11c67"/>
    <n v="288"/>
    <s v="false"/>
    <x v="5"/>
    <s v="+917395821468"/>
    <x v="0"/>
    <s v="VIRALIMALAI"/>
    <x v="4"/>
    <s v="manikandan"/>
    <x v="0"/>
    <n v="9566826547"/>
    <x v="0"/>
    <s v="பணியாளர்/ Employee"/>
    <s v="10,000 - 25,000"/>
    <x v="2"/>
    <x v="2"/>
    <x v="1"/>
    <x v="2"/>
    <s v="அதிமுக / AIADMK"/>
    <x v="3"/>
    <x v="1"/>
    <x v="1"/>
    <x v="1"/>
    <x v="2"/>
    <x v="2"/>
    <x v="3"/>
    <x v="0"/>
    <x v="7"/>
    <s v="SC"/>
    <x v="5"/>
    <n v="0"/>
    <s v="Correctly Done"/>
    <m/>
    <m/>
    <m/>
    <x v="1"/>
    <x v="0"/>
    <x v="5"/>
    <n v="0.95700934579439256"/>
    <n v="1.0951871657754011"/>
    <n v="1.0835978835978837"/>
    <n v="1.3119425242027003"/>
    <n v="0.99902439024390244"/>
    <n v="1.4216181426281114"/>
    <n v="1.3106625802766489"/>
    <n v="78.545890499999999"/>
  </r>
  <r>
    <s v="Dummy"/>
    <s v="2025-08-07 18:13:39.046648"/>
    <x v="5"/>
    <s v="(10.6099333, 78.4719217)"/>
    <s v="JF6C+49M,Rajalipatty,Nambampatty,621312,Tamil Nadu,India."/>
    <s v="https://firebasestorage.googleapis.com/v0/b/mindbrink-survey-production.appspot.com/o/audioFiles%2FAtznECuQc6klLPsRR6u2%2FvgezSzrsuLVlWSdHweefXnEvA793%2F2025-08-07%2018%3A13%3A13.122994.m4a?alt=media&amp;token=f728d0e3-cf6e-45ca-bb50-ec7c2cdf234f"/>
    <n v="263"/>
    <s v="false"/>
    <x v="6"/>
    <s v="+919976239565"/>
    <x v="0"/>
    <s v="VIRALIMALAI"/>
    <x v="9"/>
    <s v="m.mariyappan"/>
    <x v="0"/>
    <n v="9994647009"/>
    <x v="2"/>
    <s v="கூலி தொழில்/ Daily Wage"/>
    <s v="10,000க்கும் குறைவானது/Less than 10,000"/>
    <x v="0"/>
    <x v="0"/>
    <x v="0"/>
    <x v="0"/>
    <s v="அதிமுக / AIADMK"/>
    <x v="0"/>
    <x v="1"/>
    <x v="0"/>
    <x v="0"/>
    <x v="1"/>
    <x v="2"/>
    <x v="0"/>
    <x v="0"/>
    <x v="7"/>
    <s v="SC"/>
    <x v="3"/>
    <n v="0"/>
    <s v="Correctly Done"/>
    <m/>
    <m/>
    <m/>
    <x v="1"/>
    <x v="0"/>
    <x v="3"/>
    <n v="0.95700934579439256"/>
    <n v="0.8797250859106529"/>
    <n v="0.79503105590062106"/>
    <n v="0.73680082449963535"/>
    <n v="1.28"/>
    <n v="0.58577953749039324"/>
    <n v="0.94310505535953326"/>
    <n v="78.471921699999996"/>
  </r>
  <r>
    <s v="Dummy"/>
    <s v="2025-08-07 18:30:15.730865"/>
    <x v="5"/>
    <s v="(10.6100567, 78.4713683)"/>
    <s v="JF6C+49M,Rajalipatty,Nambampatty,621312,Tamil Nadu,India."/>
    <s v="https://firebasestorage.googleapis.com/v0/b/mindbrink-survey-production.appspot.com/o/audioFiles%2FAtznECuQc6klLPsRR6u2%2FvgezSzrsuLVlWSdHweefXnEvA793%2F2025-08-07%2018%3A29%3A55.211821.m4a?alt=media&amp;token=02cccad2-d222-45a2-b3ce-f50bd9dba0dd"/>
    <n v="342"/>
    <s v="false"/>
    <x v="6"/>
    <s v="+919976239565"/>
    <x v="0"/>
    <s v="VIRALIMALAI"/>
    <x v="9"/>
    <s v="t.saravanan"/>
    <x v="0"/>
    <n v="8870910486"/>
    <x v="2"/>
    <s v="கூலி தொழில்/ Daily Wage"/>
    <s v="10,000க்கும் குறைவானது/Less than 10,000"/>
    <x v="1"/>
    <x v="1"/>
    <x v="1"/>
    <x v="1"/>
    <s v="அதிமுக / AIADMK"/>
    <x v="2"/>
    <x v="1"/>
    <x v="0"/>
    <x v="0"/>
    <x v="2"/>
    <x v="1"/>
    <x v="2"/>
    <x v="2"/>
    <x v="5"/>
    <s v="SC"/>
    <x v="3"/>
    <n v="0"/>
    <s v="Correctly Done"/>
    <m/>
    <m/>
    <m/>
    <x v="1"/>
    <x v="0"/>
    <x v="3"/>
    <n v="0.95700934579439256"/>
    <n v="0.8797250859106529"/>
    <n v="0.79503105590062106"/>
    <n v="1.3119425242027003"/>
    <n v="1.28"/>
    <n v="1.043035050297799"/>
    <n v="1.6792864309794564"/>
    <n v="78.471368299999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6F915-FC5D-4146-ACC6-3DAE30393C5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D44" firstHeaderRow="1" firstDataRow="2" firstDataCol="1" rowPageCount="1" colPageCount="1"/>
  <pivotFields count="53">
    <pivotField dataField="1" showAll="0"/>
    <pivotField showAll="0"/>
    <pivotField axis="axisPage" numFmtId="14" showAll="0">
      <items count="9">
        <item m="1" x="7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1"/>
        <item x="2"/>
        <item x="4"/>
        <item x="5"/>
        <item x="6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2">
    <field x="10"/>
    <field x="8"/>
  </rowFields>
  <rowItems count="4">
    <i>
      <x/>
    </i>
    <i r="1">
      <x v="4"/>
    </i>
    <i r="1">
      <x v="5"/>
    </i>
    <i t="grand">
      <x/>
    </i>
  </rowItems>
  <colFields count="1">
    <field x="14"/>
  </colFields>
  <colItems count="3">
    <i>
      <x/>
    </i>
    <i>
      <x v="1"/>
    </i>
    <i t="grand">
      <x/>
    </i>
  </colItems>
  <pageFields count="1">
    <pageField fld="2" item="7" hier="-1"/>
  </pageFields>
  <dataFields count="1">
    <dataField name="Count of Sample ID" fld="0" subtotal="count" showDataAs="percentOfRow" baseField="0" baseItem="0" numFmtId="10"/>
  </dataFields>
  <formats count="5">
    <format dxfId="105">
      <pivotArea collapsedLevelsAreSubtotals="1" fieldPosition="0">
        <references count="2">
          <reference field="8" count="4">
            <x v="1"/>
            <x v="4"/>
            <x v="5"/>
            <x v="6"/>
          </reference>
          <reference field="10" count="0" selected="0"/>
        </references>
      </pivotArea>
    </format>
    <format dxfId="104">
      <pivotArea grandRow="1" outline="0" collapsedLevelsAreSubtotals="1" fieldPosition="0"/>
    </format>
    <format dxfId="103">
      <pivotArea collapsedLevelsAreSubtotals="1" fieldPosition="0">
        <references count="3">
          <reference field="8" count="1">
            <x v="1"/>
          </reference>
          <reference field="10" count="0" selected="0"/>
          <reference field="14" count="1" selected="0">
            <x v="0"/>
          </reference>
        </references>
      </pivotArea>
    </format>
    <format dxfId="102">
      <pivotArea collapsedLevelsAreSubtotals="1" fieldPosition="0">
        <references count="3">
          <reference field="8" count="2">
            <x v="4"/>
            <x v="5"/>
          </reference>
          <reference field="10" count="0" selected="0"/>
          <reference field="14" count="1" selected="0">
            <x v="1"/>
          </reference>
        </references>
      </pivotArea>
    </format>
    <format dxfId="101">
      <pivotArea collapsedLevelsAreSubtotals="1" fieldPosition="0">
        <references count="3">
          <reference field="8" count="1">
            <x v="6"/>
          </reference>
          <reference field="10" count="0" selected="0"/>
          <reference field="1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3E46A-B367-4293-AB75-B1A1740F3807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4:L30" firstHeaderRow="1" firstDataRow="2" firstDataCol="1" rowPageCount="2" colPageCount="1"/>
  <pivotFields count="53">
    <pivotField dataField="1" showAll="0"/>
    <pivotField showAll="0"/>
    <pivotField axis="axisPage" numFmtId="14" showAll="0">
      <items count="9">
        <item m="1" x="7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1"/>
        <item x="2"/>
        <item x="4"/>
        <item x="5"/>
        <item x="6"/>
        <item t="default"/>
      </items>
    </pivotField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8"/>
  </rowFields>
  <rowItems count="5">
    <i>
      <x v="1"/>
    </i>
    <i>
      <x v="4"/>
    </i>
    <i>
      <x v="5"/>
    </i>
    <i>
      <x v="6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pageFields count="2">
    <pageField fld="2" item="6" hier="-1"/>
    <pageField fld="10" hier="-1"/>
  </pageFields>
  <dataFields count="1">
    <dataField name="Count of Sampl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B9AA3-6E44-41CC-B964-EA531F0B4ED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3" firstHeaderRow="1" firstDataRow="2" firstDataCol="1"/>
  <pivotFields count="53">
    <pivotField dataField="1" showAll="0"/>
    <pivotField showAll="0"/>
    <pivotField axis="axisCol" numFmtId="14" showAll="0">
      <items count="9">
        <item m="1" x="7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1"/>
        <item x="2"/>
        <item x="4"/>
        <item x="5"/>
        <item x="6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2">
    <field x="10"/>
    <field x="8"/>
  </rowFields>
  <rowItems count="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2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Sampl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C7594-FB2D-4580-9843-ACA5014F5F2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C28" firstHeaderRow="1" firstDataRow="2" firstDataCol="1" rowPageCount="2" colPageCount="1"/>
  <pivotFields count="53">
    <pivotField dataField="1" showAll="0"/>
    <pivotField showAll="0"/>
    <pivotField axis="axisPage" numFmtId="14" showAll="0">
      <items count="9">
        <item m="1" x="7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1"/>
        <item x="2"/>
        <item x="4"/>
        <item x="5"/>
        <item x="6"/>
        <item t="default"/>
      </items>
    </pivotField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8"/>
  </rowFields>
  <rowItems count="3">
    <i>
      <x v="4"/>
    </i>
    <i>
      <x v="5"/>
    </i>
    <i t="grand">
      <x/>
    </i>
  </rowItems>
  <colFields count="1">
    <field x="41"/>
  </colFields>
  <colItems count="2">
    <i>
      <x/>
    </i>
    <i t="grand">
      <x/>
    </i>
  </colItems>
  <pageFields count="2">
    <pageField fld="2" item="7" hier="-1"/>
    <pageField fld="10" hier="-1"/>
  </pageFields>
  <dataFields count="1">
    <dataField name="Count of Sampl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A4284-9DD8-46B6-9009-0A99937342B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9" firstHeaderRow="1" firstDataRow="1" firstDataCol="1" rowPageCount="2" colPageCount="1"/>
  <pivotFields count="53">
    <pivotField dataField="1" showAll="0"/>
    <pivotField showAll="0"/>
    <pivotField axis="axisPage" numFmtId="14" showAll="0">
      <items count="9">
        <item m="1" x="7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axis="axisRow" showAll="0">
      <items count="12">
        <item m="1" x="10"/>
        <item x="5"/>
        <item x="0"/>
        <item x="2"/>
        <item x="3"/>
        <item x="4"/>
        <item m="1" x="9"/>
        <item x="6"/>
        <item x="7"/>
        <item x="1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24"/>
  </rowFields>
  <rowItems count="5">
    <i>
      <x v="2"/>
    </i>
    <i>
      <x v="3"/>
    </i>
    <i>
      <x v="4"/>
    </i>
    <i>
      <x v="9"/>
    </i>
    <i t="grand">
      <x/>
    </i>
  </rowItems>
  <colItems count="1">
    <i/>
  </colItems>
  <pageFields count="2">
    <pageField fld="2" item="7" hier="-1"/>
    <pageField fld="40" hier="-1"/>
  </pageFields>
  <dataFields count="1">
    <dataField name="Count of Sample ID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6B736-8BD2-4ABD-A217-05E0F0012FB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14" firstHeaderRow="1" firstDataRow="1" firstDataCol="1" rowPageCount="2" colPageCount="1"/>
  <pivotFields count="53">
    <pivotField dataField="1" showAll="0"/>
    <pivotField showAll="0"/>
    <pivotField axis="axisPage" numFmtId="14" showAll="0">
      <items count="9">
        <item m="1" x="7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axis="axisRow" showAll="0">
      <items count="12">
        <item m="1" x="10"/>
        <item x="5"/>
        <item x="0"/>
        <item x="2"/>
        <item x="3"/>
        <item x="4"/>
        <item m="1" x="9"/>
        <item x="6"/>
        <item x="7"/>
        <item x="1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24"/>
  </rowFields>
  <rowItems count="10"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 t="grand">
      <x/>
    </i>
  </rowItems>
  <colItems count="1">
    <i/>
  </colItems>
  <pageFields count="2">
    <pageField fld="2" hier="-1"/>
    <pageField fld="40" hier="-1"/>
  </pageFields>
  <dataFields count="1">
    <dataField name="Count of Sample ID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3EE5D-DF5C-4450-875D-12DE63D8B659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6:V29" firstHeaderRow="1" firstDataRow="2" firstDataCol="1"/>
  <pivotFields count="53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"/>
        <item x="0"/>
        <item x="7"/>
        <item x="5"/>
        <item x="8"/>
        <item x="2"/>
        <item x="6"/>
        <item x="9"/>
        <item x="3"/>
        <item x="4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axis="axisCol" showAll="0">
      <items count="12">
        <item x="2"/>
        <item x="6"/>
        <item x="7"/>
        <item x="4"/>
        <item x="0"/>
        <item x="5"/>
        <item x="8"/>
        <item x="1"/>
        <item x="3"/>
        <item m="1" x="9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1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Sampl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6AE0F-84BC-4A50-9321-CCF875CEC60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6:J24" firstHeaderRow="1" firstDataRow="1" firstDataCol="1" rowPageCount="1" colPageCount="1"/>
  <pivotFields count="53">
    <pivotField dataField="1" showAll="0"/>
    <pivotField showAll="0"/>
    <pivotField axis="axisRow" numFmtId="14" showAll="0">
      <items count="9">
        <item m="1" x="7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2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40" hier="-1"/>
  </pageFields>
  <dataFields count="1">
    <dataField name="Count of Sampl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885E9-CBFA-4163-91DE-C74FE62F1001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5:E54" firstHeaderRow="0" firstDataRow="1" firstDataCol="2" rowPageCount="1" colPageCount="1"/>
  <pivotFields count="53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1"/>
        <item x="0"/>
        <item x="2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5"/>
        <item x="6"/>
        <item x="1"/>
        <item x="4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0"/>
        <item x="1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4">
        <item x="1"/>
        <item x="0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5">
        <item x="4"/>
        <item x="1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6"/>
    <field x="14"/>
  </rowFields>
  <rowItems count="9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40" item="1" hier="-1"/>
  </pageFields>
  <dataFields count="2">
    <dataField name="Count" fld="0" subtotal="count" baseField="0" baseItem="0"/>
    <dataField name="%" fld="0" subtotal="count" showDataAs="percentOfCol" baseField="0" baseItem="0" numFmtId="10"/>
  </dataFields>
  <formats count="1">
    <format dxfId="100">
      <pivotArea outline="0" fieldPosition="0">
        <references count="3">
          <reference field="4294967294" count="1" selected="0">
            <x v="1"/>
          </reference>
          <reference field="14" count="1" selected="0">
            <x v="0"/>
          </reference>
          <reference field="16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4C606-144C-4DCE-987C-49AB624B2014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0:D70" firstHeaderRow="0" firstDataRow="1" firstDataCol="1" rowPageCount="1" colPageCount="1"/>
  <pivotFields count="53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axis="axisRow" showAll="0">
      <items count="10">
        <item x="8"/>
        <item x="4"/>
        <item x="5"/>
        <item x="1"/>
        <item x="7"/>
        <item x="6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4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1">
    <pageField fld="40" item="1" hier="-1"/>
  </pageFields>
  <dataFields count="2">
    <dataField name="Count" fld="0" subtotal="count" baseField="0" baseItem="0"/>
    <dataField name="%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8ED93-7846-4200-BFB1-A7C044AEE2C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C14" firstHeaderRow="0" firstDataRow="1" firstDataCol="1" rowPageCount="1" colPageCount="1"/>
  <pivotFields count="53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2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40" item="1" hier="-1"/>
  </pageFields>
  <dataFields count="2">
    <dataField name="Count" fld="0" subtotal="count" baseField="0" baseItem="0"/>
    <dataField name="%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A3CA9-C054-40B2-AAA6-5DDC2CC04F08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C30" firstHeaderRow="0" firstDataRow="1" firstDataCol="1" rowPageCount="1" colPageCount="1"/>
  <pivotFields count="53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40" item="1" hier="-1"/>
  </pageFields>
  <dataFields count="2">
    <dataField name="Count" fld="0" subtotal="count" baseField="0" baseItem="0"/>
    <dataField name="%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C86BE-A51C-487A-8AAE-A981086BB1A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C40" firstHeaderRow="0" firstDataRow="1" firstDataCol="1" rowPageCount="1" colPageCount="1"/>
  <pivotFields count="53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40" item="1" hier="-1"/>
  </pageFields>
  <dataFields count="2">
    <dataField name="Count" fld="0" subtotal="count" baseField="0" baseItem="0"/>
    <dataField name="%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435DE-D1EE-4B49-8247-FF010BFB44F2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8:D104" firstHeaderRow="1" firstDataRow="2" firstDataCol="1" rowPageCount="1" colPageCount="1"/>
  <pivotFields count="5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showAll="0"/>
    <pivotField showAll="0"/>
    <pivotField axis="axisCol" showAll="0">
      <items count="3">
        <item n="No" x="0"/>
        <item n=" Yes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n="DMK Alliance" x="0"/>
        <item n="AIADMK Alliance" x="1"/>
        <item n="Others" x="2"/>
        <item n="Didn’t Vote/ Rember" x="3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51"/>
  </rowFields>
  <rowItems count="5">
    <i>
      <x/>
    </i>
    <i>
      <x v="1"/>
    </i>
    <i>
      <x v="2"/>
    </i>
    <i>
      <x v="3"/>
    </i>
    <i t="grand">
      <x/>
    </i>
  </rowItems>
  <colFields count="1">
    <field x="26"/>
  </colFields>
  <colItems count="3">
    <i>
      <x/>
    </i>
    <i>
      <x v="1"/>
    </i>
    <i t="grand">
      <x/>
    </i>
  </colItems>
  <pageFields count="1">
    <pageField fld="40" item="1" hier="-1"/>
  </pageFields>
  <dataFields count="1">
    <dataField name="2021 Ae" fld="46" showDataAs="percentOfRow" baseField="0" baseItem="0" numFmtId="9"/>
  </dataFields>
  <formats count="2">
    <format dxfId="5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8B0C61-BF9F-46C0-8B05-8D071B54D936}" name="PivotTable2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2:B204" firstHeaderRow="1" firstDataRow="1" firstDataCol="1" rowPageCount="1" colPageCount="1"/>
  <pivotFields count="5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2"/>
        <item x="8"/>
        <item x="4"/>
        <item x="7"/>
        <item x="6"/>
        <item x="10"/>
        <item n="INC+VCK+Communist" x="5"/>
        <item x="3"/>
        <item x="1"/>
        <item x="9"/>
        <item n="Contest Independently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n="AIADMK Alliance" x="1"/>
        <item n="DMK Alliance" x="0"/>
        <item n="Others" x="2"/>
        <item n="Didn’t Vote/ Rember" x="3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3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40" item="1" hier="-1"/>
  </pageFields>
  <dataFields count="1">
    <dataField name="2021 Ae" fld="46" showDataAs="percentOfCol" baseField="0" baseItem="0" numFmtId="9"/>
  </dataFields>
  <formats count="2">
    <format dxfId="5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9787F-1823-45F4-94EC-D3EFE7406AF6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5:K91" firstHeaderRow="1" firstDataRow="2" firstDataCol="1" rowPageCount="1" colPageCount="1"/>
  <pivotFields count="5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axis="axisCol" showAll="0">
      <items count="12">
        <item x="0"/>
        <item x="2"/>
        <item x="3"/>
        <item x="8"/>
        <item x="4"/>
        <item x="5"/>
        <item x="6"/>
        <item x="7"/>
        <item x="1"/>
        <item m="1" x="9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n="DMK Alliance" x="0"/>
        <item n="AIADMK Alliance" x="1"/>
        <item n="Others" x="2"/>
        <item n="Didn’t Vote/ Rember" x="3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51"/>
  </rowFields>
  <rowItems count="5">
    <i>
      <x/>
    </i>
    <i>
      <x v="1"/>
    </i>
    <i>
      <x v="2"/>
    </i>
    <i>
      <x v="3"/>
    </i>
    <i t="grand">
      <x/>
    </i>
  </rowItems>
  <colFields count="1">
    <field x="2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40" item="1" hier="-1"/>
  </pageFields>
  <dataFields count="1">
    <dataField name="2021 Ae" fld="46" showDataAs="percentOfRow" baseField="0" baseItem="0" numFmtId="9"/>
  </dataFields>
  <formats count="2">
    <format dxfId="5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612E7-F7BE-4098-B29D-62987ABAC51B}" name="PivotTable2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0:B249" firstHeaderRow="1" firstDataRow="1" firstDataCol="1" rowPageCount="1" colPageCount="1"/>
  <pivotFields count="5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9">
        <item x="6"/>
        <item n="Infrastructure development" x="3"/>
        <item n=" Corruption" x="5"/>
        <item n="Law and order" x="4"/>
        <item n="Caste discrimination" x="7"/>
        <item n="Alcohol/Drug abuse" x="0"/>
        <item n="Agricultural crisis" x="1"/>
        <item n="Unemployment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n="AIADMK Alliance" x="1"/>
        <item n="DMK Alliance" x="0"/>
        <item n="Others" x="2"/>
        <item n="Didn’t Vote/ Rember" x="3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32"/>
  </rowFields>
  <rowItems count="9">
    <i>
      <x v="5"/>
    </i>
    <i>
      <x v="7"/>
    </i>
    <i>
      <x v="3"/>
    </i>
    <i>
      <x v="6"/>
    </i>
    <i>
      <x v="4"/>
    </i>
    <i>
      <x v="2"/>
    </i>
    <i>
      <x/>
    </i>
    <i>
      <x v="1"/>
    </i>
    <i t="grand">
      <x/>
    </i>
  </rowItems>
  <colItems count="1">
    <i/>
  </colItems>
  <pageFields count="1">
    <pageField fld="40" item="1" hier="-1"/>
  </pageFields>
  <dataFields count="1">
    <dataField name="2021 Ae" fld="46" showDataAs="percentOfCol" baseField="0" baseItem="0" numFmtId="9"/>
  </dataFields>
  <formats count="2">
    <format dxfId="6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ABC46-C848-4AB5-8C30-E5124B66411A}" name="PivotTable2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0:B185" firstHeaderRow="1" firstDataRow="1" firstDataCol="1" rowPageCount="2" colPageCount="1"/>
  <pivotFields count="5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showAll="0"/>
    <pivotField showAll="0"/>
    <pivotField name="Do you believe Vijay’s political entry will significantly impact the 2026 elections?" axis="axisPage" showAll="0">
      <items count="3">
        <item x="1"/>
        <item x="0"/>
        <item t="default"/>
      </items>
    </pivotField>
    <pivotField axis="axisRow" showAll="0">
      <items count="6">
        <item x="0"/>
        <item n="DMK Alliance" x="1"/>
        <item n="AIADMK Alliance" x="3"/>
        <item n="NTK" x="4"/>
        <item n="Others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n="AIADMK Alliance" x="1"/>
        <item n="DMK Alliance" x="0"/>
        <item n="Others" x="2"/>
        <item n="Didn’t Vote/ Rember" x="3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27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40" item="1" hier="-1"/>
    <pageField fld="26" item="0" hier="-1"/>
  </pageFields>
  <dataFields count="1">
    <dataField name="2021 Ae" fld="46" showDataAs="percentOfCol" baseField="0" baseItem="0" numFmtId="9"/>
  </dataFields>
  <formats count="2">
    <format dxfId="6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4EA93-565A-4B1E-B7DF-1F3A6023D91A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K34" firstHeaderRow="1" firstDataRow="2" firstDataCol="1" rowPageCount="1" colPageCount="1"/>
  <pivotFields count="5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axis="axisCol" showAll="0">
      <items count="12">
        <item x="0"/>
        <item x="2"/>
        <item x="3"/>
        <item x="8"/>
        <item x="4"/>
        <item x="5"/>
        <item x="6"/>
        <item x="7"/>
        <item x="1"/>
        <item m="1" x="9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2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40" item="1" hier="-1"/>
  </pageFields>
  <dataFields count="1">
    <dataField name="2021 Ae" fld="46" showDataAs="percentOfRow" baseField="0" baseItem="0" numFmtId="9"/>
  </dataFields>
  <formats count="2">
    <format dxfId="6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0D8BA-57AC-49F6-84DB-77B1B1793EEB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0:E166" firstHeaderRow="1" firstDataRow="2" firstDataCol="1" rowPageCount="1" colPageCount="1"/>
  <pivotFields count="5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axis="axisRow" showAll="0">
      <items count="12">
        <item h="1" x="0"/>
        <item x="2"/>
        <item h="1" x="3"/>
        <item x="8"/>
        <item x="5"/>
        <item x="4"/>
        <item h="1" x="6"/>
        <item h="1" x="7"/>
        <item h="1" x="1"/>
        <item m="1" x="9"/>
        <item h="1" m="1" x="10"/>
        <item t="default"/>
      </items>
    </pivotField>
    <pivotField axis="axisCol" showAll="0">
      <items count="5">
        <item x="0"/>
        <item n="Yes, I will shift my vote to the TVK alliance" x="1"/>
        <item n="No, I will not vote for the alliance" x="2"/>
        <item n="Not sure / Depends on candidate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n="AIADMK Alliance" x="1"/>
        <item n="DMK Alliance" x="0"/>
        <item n="Others" x="2"/>
        <item n="Didn’t Vote/ Rember" x="3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24"/>
  </rowFields>
  <rowItems count="5">
    <i>
      <x v="1"/>
    </i>
    <i>
      <x v="3"/>
    </i>
    <i>
      <x v="4"/>
    </i>
    <i>
      <x v="5"/>
    </i>
    <i t="grand">
      <x/>
    </i>
  </rowItems>
  <colFields count="1">
    <field x="25"/>
  </colFields>
  <colItems count="4">
    <i>
      <x v="1"/>
    </i>
    <i>
      <x v="2"/>
    </i>
    <i>
      <x v="3"/>
    </i>
    <i t="grand">
      <x/>
    </i>
  </colItems>
  <pageFields count="1">
    <pageField fld="40" item="1" hier="-1"/>
  </pageFields>
  <dataFields count="1">
    <dataField name="2021 Ae" fld="46" showDataAs="percentOfRow" baseField="0" baseItem="0" numFmtId="9"/>
  </dataFields>
  <formats count="2">
    <format dxfId="6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8D000-EB52-48EF-80A4-3F90E2F2E609}" name="PivotTable2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0:M217" firstHeaderRow="1" firstDataRow="2" firstDataCol="1" rowPageCount="1" colPageCount="1"/>
  <pivotFields count="5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>
      <items count="8">
        <item n="M.K. Stalin (DMK)" x="0"/>
        <item n="EPS (AIADMK)" x="1"/>
        <item n=" Vijay (TVK)" x="2"/>
        <item n="Seeman (NTK)" x="4"/>
        <item n="Premalatha Vijayakanth (DMDK) " x="3"/>
        <item n="Anbumani Ramadoss (PMK)"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2">
        <item n="AIADMK" x="2"/>
        <item n="BJP" x="8"/>
        <item n="AIADMK + BJP" x="4"/>
        <item n="NTK" x="1"/>
        <item n=" DMDK" x="3"/>
        <item n="Contest Independently" x="0"/>
        <item n="DMK" x="7"/>
        <item n=" INC" x="6"/>
        <item n="DMK+INC" x="10"/>
        <item n="INC+VCK+Communist" x="5"/>
        <item n=" PMK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n="AIADMK Alliance" x="1"/>
        <item n="DMK Alliance" x="0"/>
        <item n="Others" x="2"/>
        <item n="Didn’t Vote/ Rember" x="3"/>
        <item t="default"/>
      </items>
    </pivotField>
    <pivotField axis="axisRow" showAll="0">
      <items count="6">
        <item n="M.K. Stalin (DMK)" x="0"/>
        <item n="EPS (AIADMK)" x="1"/>
        <item n=" Vijay (TVK)" x="2"/>
        <item n="Seeman (NTK)" x="3"/>
        <item x="4"/>
        <item t="default"/>
      </items>
    </pivotField>
  </pivotFields>
  <rowFields count="1">
    <field x="5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1">
    <pageField fld="40" item="1" hier="-1"/>
  </pageFields>
  <dataFields count="1">
    <dataField name="2021 Ae" fld="46" showDataAs="percentOfRow" baseField="0" baseItem="0" numFmtId="9"/>
  </dataFields>
  <formats count="2">
    <format dxfId="6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530ED-A7F6-4AC7-AAB2-BD44A847499F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vk Performance">
  <location ref="A140:B144" firstHeaderRow="1" firstDataRow="1" firstDataCol="1" rowPageCount="1" colPageCount="1"/>
  <pivotFields count="5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n="Satisfactory" x="2"/>
        <item n="Needs more momentum" x="1"/>
        <item n="Unsatisfactory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n="AIADMK Alliance" x="1"/>
        <item n="DMK Alliance" x="0"/>
        <item n="Others" x="2"/>
        <item n="Didn’t Vote/ Rember" x="3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28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40" item="1" hier="-1"/>
  </pageFields>
  <dataFields count="1">
    <dataField name="2021 Ae" fld="46" showDataAs="percentOfCol" baseField="0" baseItem="0" numFmtId="9"/>
  </dataFields>
  <formats count="2">
    <format dxfId="7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56BAA-C271-482B-BD4E-F150F662D65F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0:E115" firstHeaderRow="1" firstDataRow="2" firstDataCol="1" rowPageCount="1" colPageCount="1"/>
  <pivotFields count="5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n="Satisfactory" x="0"/>
        <item n="Needs improvement" x="2"/>
        <item n="Unsatisfactory" x="1"/>
        <item t="default"/>
      </items>
    </pivotField>
    <pivotField axis="axisCol" showAll="0">
      <items count="4">
        <item n="Yes" x="1"/>
        <item n="No" x="0"/>
        <item n="Not Sure" x="2"/>
        <item t="default"/>
      </items>
    </pivotField>
    <pivotField showAll="0">
      <items count="6">
        <item x="1"/>
        <item x="0"/>
        <item x="4"/>
        <item x="2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n="AIADMK Alliance" x="1"/>
        <item n="DMK Alliance" x="0"/>
        <item n="Others" x="2"/>
        <item n="Didn’t Vote/ Rember" x="3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pageFields count="1">
    <pageField fld="40" item="1" hier="-1"/>
  </pageFields>
  <dataFields count="1">
    <dataField name="2021 Ae" fld="46" showDataAs="percentOfRow" baseField="0" baseItem="0" numFmtId="9"/>
  </dataFields>
  <formats count="2">
    <format dxfId="7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C4FA3-D82C-46C5-AF6A-D21271740BCC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4:I80" firstHeaderRow="1" firstDataRow="2" firstDataCol="1" rowPageCount="1" colPageCount="1"/>
  <pivotFields count="5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axis="axisCol" showAll="0">
      <items count="8">
        <item n="M.K. Stalin (DMK)" x="0"/>
        <item n="EPS (AIADMK)" x="1"/>
        <item n=" Vijay (TVK)" x="2"/>
        <item n="Seeman (NTK)" x="4"/>
        <item n="Premalatha Vijayakanth (DMDK) " x="3"/>
        <item n="Anbumani Ramadoss (PMK)"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n="DMK Alliance" x="0"/>
        <item n="AIADMK Alliance" x="1"/>
        <item n="Others" x="2"/>
        <item n="Didn’t Vote/ Rember" x="3"/>
        <item t="default"/>
      </items>
    </pivotField>
    <pivotField showAll="0">
      <items count="6">
        <item n="M.K. Stalin (DMK)" x="0"/>
        <item n="EPS (AIADMK)" x="1"/>
        <item n=" Vijay (TVK)" x="2"/>
        <item n="Seeman (NTK)" x="3"/>
        <item x="4"/>
        <item t="default"/>
      </items>
    </pivotField>
  </pivotFields>
  <rowFields count="1">
    <field x="51"/>
  </rowFields>
  <rowItems count="5">
    <i>
      <x/>
    </i>
    <i>
      <x v="1"/>
    </i>
    <i>
      <x v="2"/>
    </i>
    <i>
      <x v="3"/>
    </i>
    <i t="grand">
      <x/>
    </i>
  </rowItems>
  <colFields count="1">
    <field x="2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40" item="1" hier="-1"/>
  </pageFields>
  <dataFields count="1">
    <dataField name="2021 Ae" fld="46" showDataAs="percentOfRow" baseField="0" baseItem="0" numFmtId="9"/>
  </dataFields>
  <formats count="2">
    <format dxfId="7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9A2BF-1226-4D87-982C-B65E9A5AFCD5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K51" firstHeaderRow="1" firstDataRow="2" firstDataCol="1" rowPageCount="1" colPageCount="1"/>
  <pivotFields count="5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axis="axisCol" showAll="0">
      <items count="12">
        <item x="0"/>
        <item x="2"/>
        <item x="3"/>
        <item x="8"/>
        <item x="4"/>
        <item x="5"/>
        <item x="6"/>
        <item x="7"/>
        <item x="1"/>
        <item m="1" x="9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2">
    <field x="14"/>
    <field x="1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2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40" item="1" hier="-1"/>
  </pageFields>
  <dataFields count="1">
    <dataField name="2021 Ae" fld="46" showDataAs="percentOfRow" baseField="0" baseItem="0" numFmtId="9"/>
  </dataFields>
  <formats count="2">
    <format dxfId="7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5C993-7D0F-4493-B0BE-BE8251812148}" name="PivotTable2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0:B235" firstHeaderRow="1" firstDataRow="1" firstDataCol="1" rowPageCount="1" colPageCount="1"/>
  <pivotFields count="5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n="Yes: DMK Alliance will break up" x="2"/>
        <item n="Yes: AIADMK alliance will break up" x="1"/>
        <item n="Yes: Both DMK &amp; AIADMK alliances will break up" x="3"/>
        <item n="No: Both DMK &amp; AIADMK alliances will not break up 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n="AIADMK Alliance" x="1"/>
        <item n="DMK Alliance" x="0"/>
        <item n="Others" x="2"/>
        <item n="Didn’t Vote/ Rember" x="3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3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40" item="1" hier="-1"/>
  </pageFields>
  <dataFields count="1">
    <dataField name="2021 Ae" fld="46" showDataAs="percentOfCol" baseField="0" baseItem="0" numFmtId="9"/>
  </dataFields>
  <formats count="2">
    <format dxfId="7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EF07E-AB2D-44BE-8672-3D74EE9BF5CD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K23" firstHeaderRow="1" firstDataRow="2" firstDataCol="1" rowPageCount="1" colPageCount="1"/>
  <pivotFields count="5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axis="axisCol" showAll="0">
      <items count="12">
        <item x="0"/>
        <item x="2"/>
        <item x="3"/>
        <item x="8"/>
        <item x="4"/>
        <item x="5"/>
        <item x="6"/>
        <item x="7"/>
        <item x="1"/>
        <item m="1" x="9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Fields count="1">
    <field x="2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40" item="1" hier="-1"/>
  </pageFields>
  <dataFields count="1">
    <dataField name="2021 Ae" fld="46" showDataAs="percentOfRow" baseField="0" baseItem="0" numFmtId="9"/>
  </dataFields>
  <formats count="2">
    <format dxfId="8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D03E3-10FD-4202-88B8-995060A0CAE6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2:B175" firstHeaderRow="1" firstDataRow="1" firstDataCol="1" rowPageCount="1" colPageCount="1"/>
  <pivotFields count="5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n="AIADMK Alliance" x="1"/>
        <item n="DMK Alliance" x="0"/>
        <item n="Others" x="2"/>
        <item n="Didn’t Vote/ Rember" x="3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26"/>
  </rowFields>
  <rowItems count="3">
    <i>
      <x/>
    </i>
    <i>
      <x v="1"/>
    </i>
    <i t="grand">
      <x/>
    </i>
  </rowItems>
  <colItems count="1">
    <i/>
  </colItems>
  <pageFields count="1">
    <pageField fld="40" item="1" hier="-1"/>
  </pageFields>
  <dataFields count="1">
    <dataField name="2021 Ae" fld="46" showDataAs="percentOfCol" baseField="0" baseItem="0" numFmtId="9"/>
  </dataFields>
  <formats count="2">
    <format dxfId="8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B17B3-8C3E-4AD0-9AB7-887EA4D219A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3" firstHeaderRow="0" firstDataRow="1" firstDataCol="1" rowPageCount="1" colPageCount="1"/>
  <pivotFields count="53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axis="axisRow" showAll="0">
      <items count="12">
        <item x="0"/>
        <item x="2"/>
        <item x="3"/>
        <item x="8"/>
        <item x="4"/>
        <item x="5"/>
        <item x="6"/>
        <item x="7"/>
        <item x="1"/>
        <item m="1" x="9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2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40" item="1" hier="-1"/>
  </pageFields>
  <dataFields count="9">
    <dataField name="Count" fld="0" subtotal="count" baseField="0" baseItem="0"/>
    <dataField name="Raw %" fld="0" subtotal="count" showDataAs="percentOfCol" baseField="0" baseItem="0" numFmtId="9"/>
    <dataField name="Gender" fld="43" showDataAs="percentOfCol" baseField="0" baseItem="0" numFmtId="9"/>
    <dataField name="Age" fld="44" showDataAs="percentOfCol" baseField="0" baseItem="0" numFmtId="9"/>
    <dataField name="Age &amp; Gender" fld="45" showDataAs="percentOfCol" baseField="0" baseItem="0" numFmtId="9"/>
    <dataField name="2021 Ae" fld="46" showDataAs="percentOfCol" baseField="0" baseItem="0" numFmtId="9"/>
    <dataField name="Caste" fld="47" showDataAs="percentOfCol" baseField="0" baseItem="0" numFmtId="9"/>
    <dataField name="Multi Facto" fld="48" showDataAs="percentOfCol" baseField="0" baseItem="0" numFmtId="10"/>
    <dataField name="Sum of Multi Factor 2" fld="49" showDataAs="percentOfCol" baseField="0" baseItem="0" numFmtId="10"/>
  </dataFields>
  <formats count="9">
    <format dxfId="91">
      <pivotArea outline="0" collapsedLevelsAreSubtotals="1" fieldPosition="0">
        <references count="1">
          <reference field="4294967294" count="5" selected="0">
            <x v="2"/>
            <x v="3"/>
            <x v="4"/>
            <x v="5"/>
            <x v="6"/>
          </reference>
        </references>
      </pivotArea>
    </format>
    <format dxfId="90">
      <pivotArea outline="0" collapsedLevelsAreSubtotals="1" fieldPosition="0">
        <references count="1">
          <reference field="4294967294" count="5" selected="0">
            <x v="2"/>
            <x v="3"/>
            <x v="4"/>
            <x v="5"/>
            <x v="6"/>
          </reference>
        </references>
      </pivotArea>
    </format>
    <format dxfId="89">
      <pivotArea outline="0" fieldPosition="0">
        <references count="1">
          <reference field="4294967294" count="1">
            <x v="1"/>
          </reference>
        </references>
      </pivotArea>
    </format>
    <format dxfId="8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7">
      <pivotArea outline="0" fieldPosition="0">
        <references count="1">
          <reference field="4294967294" count="1">
            <x v="7"/>
          </reference>
        </references>
      </pivotArea>
    </format>
    <format dxfId="86">
      <pivotArea outline="0" fieldPosition="0">
        <references count="1">
          <reference field="4294967294" count="1">
            <x v="8"/>
          </reference>
        </references>
      </pivotArea>
    </format>
    <format dxfId="85">
      <pivotArea outline="0" collapsedLevelsAreSubtotals="1" fieldPosition="0"/>
    </format>
    <format dxfId="84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83">
      <pivotArea dataOnly="0" labelOnly="1"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010B1-7DB9-466F-91D5-190EC4EECC48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ov Change">
  <location ref="A130:K135" firstHeaderRow="1" firstDataRow="2" firstDataCol="1" rowPageCount="1" colPageCount="1"/>
  <pivotFields count="5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n="Not Sure" x="2"/>
        <item t="default"/>
      </items>
    </pivotField>
    <pivotField showAll="0">
      <items count="6">
        <item x="1"/>
        <item x="0"/>
        <item x="4"/>
        <item x="2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axis="axisCol" showAll="0">
      <items count="12">
        <item x="0"/>
        <item x="2"/>
        <item x="3"/>
        <item x="8"/>
        <item x="4"/>
        <item x="5"/>
        <item x="6"/>
        <item x="7"/>
        <item x="1"/>
        <item m="1" x="9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n="AIADMK Alliance" x="1"/>
        <item n="DMK Alliance" x="0"/>
        <item n="Others" x="2"/>
        <item n="Didn’t Vote/ Rember" x="3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Fields count="1">
    <field x="2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40" item="1" hier="-1"/>
  </pageFields>
  <dataFields count="1">
    <dataField name="2021 Ae" fld="46" showDataAs="percentOfRow" baseField="0" baseItem="0" numFmtId="9"/>
  </dataFields>
  <formats count="2">
    <format dxfId="9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3B0595-9FCA-4CCF-ADDA-E0997E4986D3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VK Social issues">
  <location ref="A150:B154" firstHeaderRow="1" firstDataRow="1" firstDataCol="1" rowPageCount="1" colPageCount="1"/>
  <pivotFields count="5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n="Adequate" x="2"/>
        <item n="Inadequate" x="0"/>
        <item n="Not effective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n="AIADMK Alliance" x="1"/>
        <item n="DMK Alliance" x="0"/>
        <item n="Others" x="2"/>
        <item n="Didn’t Vote/ Rember" x="3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29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40" item="1" hier="-1"/>
  </pageFields>
  <dataFields count="1">
    <dataField name="2021 Ae" fld="46" showDataAs="percentOfCol" baseField="0" baseItem="0" numFmtId="9"/>
  </dataFields>
  <formats count="2">
    <format dxfId="9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070140-907A-4E6A-8B71-95EA3348245F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7:K68" firstHeaderRow="1" firstDataRow="2" firstDataCol="1" rowPageCount="1" colPageCount="1"/>
  <pivotFields count="5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axis="axisCol" showAll="0">
      <items count="12">
        <item x="0"/>
        <item x="2"/>
        <item x="3"/>
        <item x="8"/>
        <item x="4"/>
        <item x="5"/>
        <item x="6"/>
        <item x="7"/>
        <item x="1"/>
        <item m="1" x="9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axis="axisRow" showAll="0">
      <items count="10">
        <item x="6"/>
        <item x="5"/>
        <item x="1"/>
        <item x="3"/>
        <item x="8"/>
        <item x="0"/>
        <item x="7"/>
        <item x="4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4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40" item="1" hier="-1"/>
  </pageFields>
  <dataFields count="1">
    <dataField name="2021 Ae" fld="46" showDataAs="percentOfRow" baseField="0" baseItem="0" numFmtId="9"/>
  </dataFields>
  <formats count="2">
    <format dxfId="9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61693-78B2-4EE8-965A-9D19F5C8686D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0:I125" firstHeaderRow="1" firstDataRow="2" firstDataCol="1" rowPageCount="1" colPageCount="1"/>
  <pivotFields count="5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n="Satisfactory" x="0"/>
        <item n="Needs improvement" x="2"/>
        <item n="Unsatisfactory" x="1"/>
        <item t="default"/>
      </items>
    </pivotField>
    <pivotField showAll="0"/>
    <pivotField showAll="0">
      <items count="6">
        <item x="1"/>
        <item x="0"/>
        <item x="4"/>
        <item x="2"/>
        <item x="3"/>
        <item t="default"/>
      </items>
    </pivotField>
    <pivotField axis="axisCol" showAll="0">
      <items count="8">
        <item n="M.K. Stalin (DMK)" x="0"/>
        <item n="EPS (AIADMK)" x="1"/>
        <item n=" Vijay (TVK)" x="2"/>
        <item n="Seeman (NTK)" x="4"/>
        <item n="Premalatha Vijayakanth (DMDK) " x="3"/>
        <item n="Anbumani Ramadoss (PMK)"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n="AIADMK Alliance" x="1"/>
        <item n="DMK Alliance" x="0"/>
        <item n="Others" x="2"/>
        <item n="Didn’t Vote/ Rember" x="3"/>
        <item t="default"/>
      </items>
    </pivotField>
    <pivotField showAll="0">
      <items count="6">
        <item n="M.K. Stalin (DMK)" x="0"/>
        <item n="EPS (AIADMK)" x="1"/>
        <item n=" Vijay (TVK)" x="2"/>
        <item n="Seeman (NTK)" x="3"/>
        <item x="4"/>
        <item t="default"/>
      </items>
    </pivotField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2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40" item="1" hier="-1"/>
  </pageFields>
  <dataFields count="1">
    <dataField name="2021 Ae" fld="46" showDataAs="percentOfRow" baseField="0" baseItem="0" numFmtId="9"/>
  </dataFields>
  <formats count="2">
    <format dxfId="9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EABE9-1F74-4369-A634-F7BAE6EB8EE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22:S25" firstHeaderRow="1" firstDataRow="1" firstDataCol="1" rowPageCount="1" colPageCount="1"/>
  <pivotFields count="53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pageFields count="1">
    <pageField fld="40" hier="-1"/>
  </pageFields>
  <dataFields count="1">
    <dataField name="Count of Sample ID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739DB5-87AF-48CD-A09E-402806D81C0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30:S35" firstHeaderRow="1" firstDataRow="1" firstDataCol="1" rowPageCount="1" colPageCount="1"/>
  <pivotFields count="53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40" hier="-1"/>
  </pageFields>
  <dataFields count="1">
    <dataField name="Count of Sample ID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F0DA30-D90E-4966-991C-D1B1CCEB6540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6:L16" firstHeaderRow="1" firstDataRow="1" firstDataCol="1" rowPageCount="4" colPageCount="1"/>
  <pivotFields count="53">
    <pivotField dataField="1" showAll="0"/>
    <pivotField showAll="0"/>
    <pivotField axis="axisPage" numFmtId="14" showAll="0">
      <items count="9">
        <item m="1" x="7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8">
        <item x="3"/>
        <item x="0"/>
        <item x="1"/>
        <item x="2"/>
        <item x="4"/>
        <item x="5"/>
        <item x="6"/>
        <item t="default"/>
      </items>
    </pivotField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m="1" x="2"/>
        <item t="default"/>
      </items>
    </pivotField>
    <pivotField showAll="0"/>
    <pivotField axis="axisRow" showAll="0">
      <items count="10">
        <item x="8"/>
        <item x="4"/>
        <item x="5"/>
        <item x="1"/>
        <item x="7"/>
        <item x="6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4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4">
    <pageField fld="2" hier="-1"/>
    <pageField fld="10" hier="-1"/>
    <pageField fld="8" hier="-1"/>
    <pageField fld="40" hier="-1"/>
  </pageFields>
  <dataFields count="1">
    <dataField name="Count of Sampl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D2C60-CE91-486F-9B63-A3FD77D193F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41:S82" firstHeaderRow="1" firstDataRow="1" firstDataCol="1" rowPageCount="2" colPageCount="1"/>
  <pivotFields count="53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8">
        <item x="2"/>
        <item x="25"/>
        <item m="1" x="53"/>
        <item x="30"/>
        <item x="23"/>
        <item x="47"/>
        <item x="44"/>
        <item x="22"/>
        <item x="6"/>
        <item x="32"/>
        <item x="26"/>
        <item x="14"/>
        <item x="4"/>
        <item x="5"/>
        <item m="1" x="49"/>
        <item m="1" x="52"/>
        <item x="46"/>
        <item x="45"/>
        <item x="36"/>
        <item x="37"/>
        <item x="41"/>
        <item x="27"/>
        <item x="28"/>
        <item x="48"/>
        <item x="21"/>
        <item x="24"/>
        <item x="1"/>
        <item x="8"/>
        <item x="42"/>
        <item x="7"/>
        <item x="39"/>
        <item x="3"/>
        <item x="38"/>
        <item m="1" x="55"/>
        <item m="1" x="56"/>
        <item m="1" x="51"/>
        <item x="19"/>
        <item m="1" x="54"/>
        <item x="35"/>
        <item x="0"/>
        <item x="33"/>
        <item x="20"/>
        <item x="31"/>
        <item x="17"/>
        <item x="40"/>
        <item x="43"/>
        <item x="34"/>
        <item x="29"/>
        <item m="1" x="50"/>
        <item x="18"/>
        <item x="16"/>
        <item x="10"/>
        <item x="12"/>
        <item x="9"/>
        <item x="13"/>
        <item x="15"/>
        <item x="11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m="1" x="2"/>
        <item t="default"/>
      </items>
    </pivotField>
    <pivotField showAll="0"/>
    <pivotField axis="axisPage" showAll="0">
      <items count="10">
        <item x="8"/>
        <item x="4"/>
        <item x="5"/>
        <item x="1"/>
        <item x="7"/>
        <item x="6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34"/>
  </rowFields>
  <rowItems count="41">
    <i>
      <x/>
    </i>
    <i>
      <x v="1"/>
    </i>
    <i>
      <x v="3"/>
    </i>
    <i>
      <x v="4"/>
    </i>
    <i>
      <x v="5"/>
    </i>
    <i>
      <x v="6"/>
    </i>
    <i>
      <x v="7"/>
    </i>
    <i>
      <x v="9"/>
    </i>
    <i>
      <x v="10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8"/>
    </i>
    <i>
      <x v="30"/>
    </i>
    <i>
      <x v="32"/>
    </i>
    <i>
      <x v="36"/>
    </i>
    <i>
      <x v="38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Items count="1">
    <i/>
  </colItems>
  <pageFields count="2">
    <pageField fld="40" hier="-1"/>
    <pageField fld="42" item="6" hier="-1"/>
  </pageFields>
  <dataFields count="1">
    <dataField name="Count of Sampl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EDC53-FD2E-43CA-9BA8-68B632C24A09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2:L32" firstHeaderRow="1" firstDataRow="1" firstDataCol="1" rowPageCount="4" colPageCount="1"/>
  <pivotFields count="53">
    <pivotField dataField="1" showAll="0"/>
    <pivotField showAll="0"/>
    <pivotField axis="axisPage" numFmtId="14" showAll="0">
      <items count="9">
        <item m="1" x="7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8">
        <item x="3"/>
        <item x="0"/>
        <item x="1"/>
        <item x="2"/>
        <item x="4"/>
        <item x="5"/>
        <item x="6"/>
        <item t="default"/>
      </items>
    </pivotField>
    <pivotField showAll="0"/>
    <pivotField axis="axisPage" showAll="0">
      <items count="2">
        <item x="0"/>
        <item t="default"/>
      </items>
    </pivotField>
    <pivotField showAll="0"/>
    <pivotField axis="axisRow" showAll="0">
      <items count="12">
        <item x="1"/>
        <item x="0"/>
        <item x="7"/>
        <item x="5"/>
        <item x="8"/>
        <item x="2"/>
        <item x="6"/>
        <item x="3"/>
        <item x="4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>
      <items count="8">
        <item x="5"/>
        <item x="6"/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</pivotFields>
  <rowFields count="1">
    <field x="12"/>
  </rowFields>
  <rowItems count="10">
    <i>
      <x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 t="grand">
      <x/>
    </i>
  </rowItems>
  <colItems count="1">
    <i/>
  </colItems>
  <pageFields count="4">
    <pageField fld="2" hier="-1"/>
    <pageField fld="10" hier="-1"/>
    <pageField fld="8" hier="-1"/>
    <pageField fld="40" hier="-1"/>
  </pageFields>
  <dataFields count="1">
    <dataField name="Count of Sampl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5CACF-BDD9-45B0-A7F0-CBC2E809538D}" name="PivotTable8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Q4:S6" firstHeaderRow="0" firstDataRow="1" firstDataCol="1" rowPageCount="2" colPageCount="1"/>
  <pivotFields count="5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40" name="[Table1].[Consider].[All]" cap="All"/>
    <pageField fld="4" hier="2" name="[Table1].[Date].[All]" cap="All"/>
  </pageFields>
  <dataFields count="2">
    <dataField name="Distinct Count of Surveyor Name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Count of Sample ID" fld="1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Distinct Count of Surveyor Name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_Viralimalai_Overall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CD44C-6BA1-4287-A384-DAAB71EFC0CF}" name="Table1" displayName="Table1" ref="A1:AY1108" totalsRowShown="0" headerRowDxfId="52">
  <autoFilter ref="A1:AY1108" xr:uid="{470CD44C-6BA1-4287-A384-DAAB71EFC0CF}">
    <filterColumn colId="40">
      <filters>
        <filter val="Yes"/>
      </filters>
    </filterColumn>
  </autoFilter>
  <tableColumns count="51">
    <tableColumn id="1" xr3:uid="{5F97BE11-3397-4300-8019-C5DF4DA5D34F}" name="Sample ID" dataDxfId="51"/>
    <tableColumn id="2" xr3:uid="{CFCBA4FD-67CC-43B8-81B3-56DCA38D968E}" name="Timestamp" dataDxfId="50"/>
    <tableColumn id="3" xr3:uid="{65F39BD3-3DF6-42B5-AD55-4E4543EC2B14}" name="Date" dataDxfId="49"/>
    <tableColumn id="4" xr3:uid="{CCFCDD02-DD77-4F37-93F6-61B2C9AB7D31}" name="Location" dataDxfId="48"/>
    <tableColumn id="5" xr3:uid="{041155CD-4573-4C30-BC7E-B30F642F9848}" name="Address" dataDxfId="47"/>
    <tableColumn id="6" xr3:uid="{D9C58C99-6247-4B63-99DA-FA85BF427972}" name="Audio Url" dataDxfId="46"/>
    <tableColumn id="7" xr3:uid="{91CE302C-B4E7-4B75-93C2-6DE033F8532F}" name="Audio Duration (in secs)" dataDxfId="45"/>
    <tableColumn id="8" xr3:uid="{8E2E5627-5FE7-41CB-A394-77A14C8356C4}" name="Offline Mode" dataDxfId="44"/>
    <tableColumn id="9" xr3:uid="{6834607D-73C2-4FAD-990A-7FA555996101}" name="Surveyor Name" dataDxfId="43"/>
    <tableColumn id="10" xr3:uid="{2FF6204D-4E78-40A9-8A30-44034A9A7705}" name="Surveyor Phone Number" dataDxfId="42"/>
    <tableColumn id="11" xr3:uid="{B630A1A8-4869-4F3C-AC36-F7F16D8DE20B}" name="Surveyor Vendor Name" dataDxfId="41"/>
    <tableColumn id="13" xr3:uid="{85BDFB04-F484-495D-8A25-15DADA67AE64}" name="TALUKA/BLOCK" dataDxfId="40"/>
    <tableColumn id="14" xr3:uid="{4B07793A-B5E6-4B21-AA93-3454F01F25B4}" name="LOCALITY" dataDxfId="39"/>
    <tableColumn id="15" xr3:uid="{D418ECB5-4CD4-4FCF-AC19-FD8B035E4F5C}" name="பதிலளிப்பவர் பெயர்/Respondent Name" dataDxfId="38"/>
    <tableColumn id="16" xr3:uid="{95F8C89F-3289-40F4-8150-F4F254CC0A75}" name="பாலினம்/Gender" dataDxfId="37"/>
    <tableColumn id="17" xr3:uid="{760CB135-A342-485E-B940-DB938D837EDA}" name="பதிலளித்தவரின் மொபைல்  எண்/Mobile Number" dataDxfId="36"/>
    <tableColumn id="18" xr3:uid="{D4A4D1BA-173C-4728-AE1B-02D5F7CF1163}" name="பதிலளித்தவரின் வயது/Age Group" dataDxfId="35"/>
    <tableColumn id="19" xr3:uid="{BC356E9B-B4F5-4C03-BF87-78FDDB168AE5}" name="தொழில்/Occupation" dataDxfId="34"/>
    <tableColumn id="20" xr3:uid="{286BAC59-F010-480B-8F5E-9D64C7AF5D33}" name="மாத வருமானம்/Monthly Income" dataDxfId="33"/>
    <tableColumn id="21" xr3:uid="{DEEC1FA6-DC58-4D2A-93A4-391242BD2FDD}" name="தமிழக முதல்வர் மு.க. ஸ்டாலின் தலைமையிலான தற்போதைய திமுக அரசின் செயல்திறனை நீங்கள் எப்படி மதிப்பீடு செய்கிறீர்கள்?/ How would you rate the performance of the current DMK-led government under Chief Minister M.K. Stalin?" dataDxfId="32"/>
    <tableColumn id="22" xr3:uid="{71E40B58-0B89-4736-96AA-2DDB8F0FC115}" name="2026 சட்டமன்றத் தேர்தலில் ஆட்சி மாற்றம் தேவை என நீங்கள் கருதுகிறீர்களா?/ Do you feel a change in government is needed in the 2026 assembly Elections?" dataDxfId="31"/>
    <tableColumn id="23" xr3:uid="{58DA758D-1F58-4CB8-875F-4F12FD2D1103}" name="2021 சட்டமன்றத் தேர்தலில் நீங்கள் எந்தக் கட்சிக்கு வாக்களித்தீர்கள்?/ Which party did you vote in 2021 Assembly Elections?   " dataDxfId="30"/>
    <tableColumn id="24" xr3:uid="{1F78711F-38BF-41E0-A886-C5CDFD919B24}" name="தமிழகத்தின் அடுத்த முதல்வராக யாருக்கு நீங்கள் ஆதரவு அளிக்க விரும்புகிறீர்கள்?/ Who would you support as Tamil Nadu’s next Chief Minister?" dataDxfId="29"/>
    <tableColumn id="25" xr3:uid="{99A69088-8F12-47EC-BA5F-6DF8DBF34617}" name="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" dataDxfId="28"/>
    <tableColumn id="41" xr3:uid="{BBBA7353-483F-44E6-9CA4-22AB463E23C5}" name="Rev Party" dataDxfId="27"/>
    <tableColumn id="12" xr3:uid="{7584199A-F799-441C-BD92-B56B2D9571EE}" name="நீங்கள் விரும்பும் கட்சி (வினா 13 இல் தெரிவுசெய்தது) தமிழக வெற்றி கழகத்துடன் கூட்டணி அமைத்தால், நீங்கள் அந்த கூட்டணிக்கு வாக்களிக்கிறீர்களா?  (இந்த வினா AIADMK, NTK, PMK, DMDK, அல்லது INC-ஐ தேர்ந்தெடுத்தவர்களுக்கே लागू) / If your preferred party (in quest" dataDxfId="26"/>
    <tableColumn id="26" xr3:uid="{CEE346CC-00BA-4701-B6F4-D86D9EF94F3A}" name="விஜயின் அரசியல் வருகை 2026 தேர்தலில் குறிப்பிடத்தக்க தாக்கத்தை ஏற்படுத்தும் என நீங்கள் நம்புகிறீர்களா?/ Do you believe Vijay’s political entry will significantly impact the 2026 elections?" dataDxfId="25"/>
    <tableColumn id="27" xr3:uid="{2799EFE2-0D75-421B-A9CE-4D753E3BA4DD}" name="உங்கள் பதில் &quot;ஆமாம்&quot; எனில், விஜயின் அரசியல் வருகையால் அதிகம் பாதிக்கப்படக்கூடிய கட்சி/கூட்டணி எது? / If yes, which party/alliance will be most affected by Vijay’s entry?" dataDxfId="24"/>
    <tableColumn id="28" xr3:uid="{63DF7E5E-78CE-4AA9-8257-E8B310553177}" name="தமிழக வெற்றி கழகம் (TVK) தற்போது எப்படி செயல்படுகிறது என நீங்கள் மதிப்பீடு செய்கிறீர்கள்? / How would you rate Tamilaga Vettri Kazhagam’s (TVK) current performance?" dataDxfId="23"/>
    <tableColumn id="29" xr3:uid="{CE20C0CA-D768-431C-B82C-135A6EE960FA}" name="சமூக பிரச்சனைகளைத் தீர்க்கும் முயற்சிகளில் விஜய் எவ்வளவு பயனுள்ளதாக இருந்துள்ளார்?/ How effective has Vijay been in addressing social issues?" dataDxfId="22"/>
    <tableColumn id="30" xr3:uid="{4F24D41C-0099-480E-86A0-0430B625B9C6}" name="திமுக அல்லது அதிமுக கூட்டணிகள் 2026க்கு முந்தைய காலத்தில் உடைந்துவிடும் என நீங்கள் கருதுகிறீர்களா? / Do you foresee the DMK or AIADMK alliances breaking apart before 2026?" dataDxfId="21"/>
    <tableColumn id="31" xr3:uid="{139363A6-21F5-476A-98CE-4B2EB2C0A317}" name="எந்தக் கூட்டணியில் விஜயின் கட்சி (TVK) சேரவேண்டும் என நீங்கள் விரும்புகிறீர்கள்?/ Which alliance would you prefer Vijay’s party (TVK) to join, if any?" dataDxfId="20"/>
    <tableColumn id="32" xr3:uid="{67C5C335-3506-4C4C-AAC5-92AFB0A780BE}" name="தற்போதைய தமிழகத்தில் மிக முக்கியமான பிரச்சனை எது என நீங்கள் கருதுகிறீர்கள்?/ What is the most critical issue facing Tamil Nadu today?" dataDxfId="19"/>
    <tableColumn id="33" xr3:uid="{3D2A2DCB-A23F-4D77-A461-B43D4E6642D9}" name="சாதி வகை/Caste Category" dataDxfId="18"/>
    <tableColumn id="34" xr3:uid="{6EB9A7B3-5C92-4685-987E-1626B958BF20}" name="சாதி/Caste" dataDxfId="17"/>
    <tableColumn id="35" xr3:uid="{CBDE5CA4-B23C-4011-9301-BB3B8A8FCC10}" name="QC Comment" dataDxfId="16">
      <calculatedColumnFormula>IFERROR(_xlfn.XLOOKUP(Table1[[#This Row],[Audio Url]],Qc!C:C,Qc!F:F),"")</calculatedColumnFormula>
    </tableColumn>
    <tableColumn id="36" xr3:uid="{A48E640E-9B77-4017-BF6D-46855F23B69B}" name="QC Remark" dataDxfId="15">
      <calculatedColumnFormula>IFERROR(_xlfn.XLOOKUP(Table1[[#This Row],[Audio Url]],Qc!C:C,Qc!E:E),"")</calculatedColumnFormula>
    </tableColumn>
    <tableColumn id="37" xr3:uid="{F043BA04-73D7-4ADE-89AB-670C798248E1}" name="QC User Name" dataDxfId="14"/>
    <tableColumn id="38" xr3:uid="{6BE13933-854B-4D3D-A853-7B5211191D7B}" name="QC Date" dataDxfId="13"/>
    <tableColumn id="39" xr3:uid="{CAA062B9-C36C-4CFE-B25E-DAEBA453B73F}" name="App Version" dataDxfId="12">
      <calculatedColumnFormula>VLOOKUP(Table1[[#This Row],[LOCALITY]],Sheet2!$F:$H,3,0)</calculatedColumnFormula>
    </tableColumn>
    <tableColumn id="45" xr3:uid="{CB9EAE9D-7361-411C-8EAA-2D8A491E87E5}" name="Consider" dataDxfId="11"/>
    <tableColumn id="40" xr3:uid="{81C4A47E-41A5-4813-8C1E-0940B0DC24FE}" name="Time" dataDxfId="10">
      <calculatedColumnFormula>IF(Table1[[#This Row],[Audio Duration (in secs)]]&gt;180,"Greater than 3 Minutes","Less than 3 Minutes")</calculatedColumnFormula>
    </tableColumn>
    <tableColumn id="42" xr3:uid="{94731E87-2F90-4817-B871-9727E602DCF5}" name="Rev Caste" dataDxfId="9">
      <calculatedColumnFormula>IFERROR(VLOOKUP(Table1[[#This Row],[சாதி/Caste]],MApping!$E$1:$F$10,2,0),"Others")</calculatedColumnFormula>
    </tableColumn>
    <tableColumn id="46" xr3:uid="{D1A63AD9-8C85-4939-8B57-CB258E950673}" name="Gender Factor" dataDxfId="8">
      <calculatedColumnFormula>VLOOKUP(Table1[[#This Row],[பாலினம்/Gender]],Factor!$F$26:$I$28,4,0)</calculatedColumnFormula>
    </tableColumn>
    <tableColumn id="47" xr3:uid="{C8606499-8F67-412F-81D8-9EE2DE4BAE36}" name="Age Factor" dataDxfId="7">
      <calculatedColumnFormula>VLOOKUP(Table1[[#This Row],[பதிலளித்தவரின் வயது/Age Group]],Factor!$F$35:$I$39,4,0)</calculatedColumnFormula>
    </tableColumn>
    <tableColumn id="48" xr3:uid="{2E4D1A17-2370-4413-9DEC-01E742688271}" name="Age &amp; Gender Factor" dataDxfId="6">
      <calculatedColumnFormula>VLOOKUP(Table1[[#This Row],[பதிலளித்தவரின் வயது/Age Group]]&amp;Table1[[#This Row],[பாலினம்/Gender]],Factor!$A$45:$G$53,7,0)</calculatedColumnFormula>
    </tableColumn>
    <tableColumn id="49" xr3:uid="{F48ED6FE-7FE8-4354-B66D-685AA78E43C5}" name="2021 Ae Factor" dataDxfId="5">
      <calculatedColumnFormula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calculatedColumnFormula>
    </tableColumn>
    <tableColumn id="50" xr3:uid="{D8137776-1A9B-4921-B5E7-E8AC8CEB02AC}" name="Caste Factor" dataDxfId="4">
      <calculatedColumnFormula>VLOOKUP(Table1[[#This Row],[Rev Caste]],Factor!$F$59:$I$68,4,0)</calculatedColumnFormula>
    </tableColumn>
    <tableColumn id="51" xr3:uid="{EA780614-C49B-4DD9-A02A-695DF446ADC6}" name="Multi Factor" dataDxfId="3">
      <calculatedColumnFormula>Table1[[#This Row],[2021 Ae Factor]]*Table1[[#This Row],[Age &amp; Gender Factor]]</calculatedColumnFormula>
    </tableColumn>
    <tableColumn id="43" xr3:uid="{7B36A5AD-F14F-4180-B3B7-A6CA40103935}" name="Multi Factor 2" dataDxfId="2">
      <calculatedColumnFormula>Table1[[#This Row],[2021 Ae Factor]]*Table1[[#This Row],[Caste Factor]]</calculatedColumnFormula>
    </tableColumn>
    <tableColumn id="44" xr3:uid="{A59EC6FA-83DA-49F3-91BA-B98E2E31DFE0}" name="Long" dataDxfId="1">
      <calculatedColumnFormula>VALUE(MID(D2, FIND(",",D2)+2, FIND(")",D2)-FIND(",",D2)-2))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1.xml"/><Relationship Id="rId13" Type="http://schemas.openxmlformats.org/officeDocument/2006/relationships/pivotTable" Target="../pivotTables/pivotTable26.xml"/><Relationship Id="rId18" Type="http://schemas.openxmlformats.org/officeDocument/2006/relationships/pivotTable" Target="../pivotTables/pivotTable31.xml"/><Relationship Id="rId3" Type="http://schemas.openxmlformats.org/officeDocument/2006/relationships/pivotTable" Target="../pivotTables/pivotTable16.xml"/><Relationship Id="rId7" Type="http://schemas.openxmlformats.org/officeDocument/2006/relationships/pivotTable" Target="../pivotTables/pivotTable20.xml"/><Relationship Id="rId12" Type="http://schemas.openxmlformats.org/officeDocument/2006/relationships/pivotTable" Target="../pivotTables/pivotTable25.xml"/><Relationship Id="rId17" Type="http://schemas.openxmlformats.org/officeDocument/2006/relationships/pivotTable" Target="../pivotTables/pivotTable30.xml"/><Relationship Id="rId2" Type="http://schemas.openxmlformats.org/officeDocument/2006/relationships/pivotTable" Target="../pivotTables/pivotTable15.xml"/><Relationship Id="rId16" Type="http://schemas.openxmlformats.org/officeDocument/2006/relationships/pivotTable" Target="../pivotTables/pivotTable29.xml"/><Relationship Id="rId20" Type="http://schemas.openxmlformats.org/officeDocument/2006/relationships/pivotTable" Target="../pivotTables/pivotTable33.xml"/><Relationship Id="rId1" Type="http://schemas.openxmlformats.org/officeDocument/2006/relationships/pivotTable" Target="../pivotTables/pivotTable14.xml"/><Relationship Id="rId6" Type="http://schemas.openxmlformats.org/officeDocument/2006/relationships/pivotTable" Target="../pivotTables/pivotTable19.xml"/><Relationship Id="rId11" Type="http://schemas.openxmlformats.org/officeDocument/2006/relationships/pivotTable" Target="../pivotTables/pivotTable24.xml"/><Relationship Id="rId5" Type="http://schemas.openxmlformats.org/officeDocument/2006/relationships/pivotTable" Target="../pivotTables/pivotTable18.xml"/><Relationship Id="rId15" Type="http://schemas.openxmlformats.org/officeDocument/2006/relationships/pivotTable" Target="../pivotTables/pivotTable28.xml"/><Relationship Id="rId10" Type="http://schemas.openxmlformats.org/officeDocument/2006/relationships/pivotTable" Target="../pivotTables/pivotTable23.xml"/><Relationship Id="rId19" Type="http://schemas.openxmlformats.org/officeDocument/2006/relationships/pivotTable" Target="../pivotTables/pivotTable32.xml"/><Relationship Id="rId4" Type="http://schemas.openxmlformats.org/officeDocument/2006/relationships/pivotTable" Target="../pivotTables/pivotTable17.xml"/><Relationship Id="rId9" Type="http://schemas.openxmlformats.org/officeDocument/2006/relationships/pivotTable" Target="../pivotTables/pivotTable22.xml"/><Relationship Id="rId14" Type="http://schemas.openxmlformats.org/officeDocument/2006/relationships/pivotTable" Target="../pivotTables/pivotTable2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6.xml"/><Relationship Id="rId2" Type="http://schemas.openxmlformats.org/officeDocument/2006/relationships/pivotTable" Target="../pivotTables/pivotTable35.xml"/><Relationship Id="rId1" Type="http://schemas.openxmlformats.org/officeDocument/2006/relationships/pivotTable" Target="../pivotTables/pivotTable34.xml"/><Relationship Id="rId6" Type="http://schemas.openxmlformats.org/officeDocument/2006/relationships/pivotTable" Target="../pivotTables/pivotTable39.xml"/><Relationship Id="rId5" Type="http://schemas.openxmlformats.org/officeDocument/2006/relationships/pivotTable" Target="../pivotTables/pivotTable38.xml"/><Relationship Id="rId4" Type="http://schemas.openxmlformats.org/officeDocument/2006/relationships/pivotTable" Target="../pivotTables/pivotTable3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firebasestorage.googleapis.com/v0/b/mindbrink-survey-production.appspot.com/o/audioFiles%2FAtznECuQc6klLPsRR6u2%2Fio3eMuqyU5eWdOSV7NnjRG3eOnc2%2F2025-08-07%2012%3A07%3A24.865333.m4a?alt=media&amp;token=4985aebd-1e0e-493b-aed2-7d74a0f5bf83" TargetMode="External"/><Relationship Id="rId21" Type="http://schemas.openxmlformats.org/officeDocument/2006/relationships/hyperlink" Target="https://firebasestorage.googleapis.com/v0/b/mindbrink-survey-production.appspot.com/o/audioFiles%2FAtznECuQc6klLPsRR6u2%2Fio3eMuqyU5eWdOSV7NnjRG3eOnc2%2F2025-08-07%2011%3A54%3A55.208671.m4a?alt=media&amp;token=dcbeb90f-67b8-42ab-a604-4e5a9ac61fb0" TargetMode="External"/><Relationship Id="rId42" Type="http://schemas.openxmlformats.org/officeDocument/2006/relationships/hyperlink" Target="https://firebasestorage.googleapis.com/v0/b/mindbrink-survey-production.appspot.com/o/audioFiles%2FAtznECuQc6klLPsRR6u2%2Fi7rHaGVsQtUuH9WIbNPBcYow6HH3%2F2025-08-07%2013%3A06%3A00.027281.m4a?alt=media&amp;token=9d4b3d8b-4322-4c86-95df-e8655c68d42a" TargetMode="External"/><Relationship Id="rId47" Type="http://schemas.openxmlformats.org/officeDocument/2006/relationships/hyperlink" Target="https://firebasestorage.googleapis.com/v0/b/mindbrink-survey-production.appspot.com/o/audioFiles%2FAtznECuQc6klLPsRR6u2%2Fio3eMuqyU5eWdOSV7NnjRG3eOnc2%2F2025-08-07%2013%3A22%3A11.753666.m4a?alt=media&amp;token=542f6669-ea44-4f09-a27c-71da6e785214" TargetMode="External"/><Relationship Id="rId63" Type="http://schemas.openxmlformats.org/officeDocument/2006/relationships/hyperlink" Target="https://firebasestorage.googleapis.com/v0/b/mindbrink-survey-production.appspot.com/o/audioFiles%2FAtznECuQc6klLPsRR6u2%2Fi7rHaGVsQtUuH9WIbNPBcYow6HH3%2F2025-08-07%2015%3A43%3A09.805256.m4a?alt=media&amp;token=539f46f9-fdd7-47d2-9f98-c5677310c53c" TargetMode="External"/><Relationship Id="rId68" Type="http://schemas.openxmlformats.org/officeDocument/2006/relationships/hyperlink" Target="https://firebasestorage.googleapis.com/v0/b/mindbrink-survey-production.appspot.com/o/audioFiles%2FAtznECuQc6klLPsRR6u2%2Fio3eMuqyU5eWdOSV7NnjRG3eOnc2%2F2025-08-07%2016%3A09%3A52.512611.m4a?alt=media&amp;token=21abcf99-e69a-4f88-bd40-fa783aff53db" TargetMode="External"/><Relationship Id="rId84" Type="http://schemas.openxmlformats.org/officeDocument/2006/relationships/hyperlink" Target="https://firebasestorage.googleapis.com/v0/b/mindbrink-survey-production.appspot.com/o/audioFiles%2FAtznECuQc6klLPsRR6u2%2FnV4IA56gMWWp4NfG0H1PGfyqfM92%2F2025-08-07%2017%3A18%3A55.530667.m4a?alt=media&amp;token=7f4dc643-ece5-49e2-9ca6-ea170727d93c" TargetMode="External"/><Relationship Id="rId89" Type="http://schemas.openxmlformats.org/officeDocument/2006/relationships/hyperlink" Target="https://firebasestorage.googleapis.com/v0/b/mindbrink-survey-production.appspot.com/o/audioFiles%2FAtznECuQc6klLPsRR6u2%2FvgezSzrsuLVlWSdHweefXnEvA793%2F2025-08-07%2018%3A29%3A55.211821.m4a?alt=media&amp;token=02cccad2-d222-45a2-b3ce-f50bd9dba0dd" TargetMode="External"/><Relationship Id="rId16" Type="http://schemas.openxmlformats.org/officeDocument/2006/relationships/hyperlink" Target="https://firebasestorage.googleapis.com/v0/b/mindbrink-survey-production.appspot.com/o/audioFiles%2FAtznECuQc6klLPsRR6u2%2FnV4IA56gMWWp4NfG0H1PGfyqfM92%2F2025-08-07%2011%3A39%3A17.170865.m4a?alt=media&amp;token=0eb525f0-ca04-4d5a-9da8-8f8b7541a1e3" TargetMode="External"/><Relationship Id="rId11" Type="http://schemas.openxmlformats.org/officeDocument/2006/relationships/hyperlink" Target="https://firebasestorage.googleapis.com/v0/b/mindbrink-survey-production.appspot.com/o/audioFiles%2FAtznECuQc6klLPsRR6u2%2Fi7rHaGVsQtUuH9WIbNPBcYow6HH3%2F2025-08-07%2011%3A24%3A54.713387.m4a?alt=media&amp;token=f83136a0-11fa-4e2a-8c28-3e5f45442d35" TargetMode="External"/><Relationship Id="rId32" Type="http://schemas.openxmlformats.org/officeDocument/2006/relationships/hyperlink" Target="https://firebasestorage.googleapis.com/v0/b/mindbrink-survey-production.appspot.com/o/audioFiles%2FAtznECuQc6klLPsRR6u2%2Fio3eMuqyU5eWdOSV7NnjRG3eOnc2%2F2025-08-07%2012%3A25%3A49.539475.m4a?alt=media&amp;token=cabcd65c-db4a-4bc9-853f-3ba4af6a445f" TargetMode="External"/><Relationship Id="rId37" Type="http://schemas.openxmlformats.org/officeDocument/2006/relationships/hyperlink" Target="https://firebasestorage.googleapis.com/v0/b/mindbrink-survey-production.appspot.com/o/audioFiles%2FAtznECuQc6klLPsRR6u2%2FvgezSzrsuLVlWSdHweefXnEvA793%2F2025-08-07%2012%3A39%3A01.694224.m4a?alt=media&amp;token=ebe98d87-3239-4488-bade-a6d7ea71dab8" TargetMode="External"/><Relationship Id="rId53" Type="http://schemas.openxmlformats.org/officeDocument/2006/relationships/hyperlink" Target="https://firebasestorage.googleapis.com/v0/b/mindbrink-survey-production.appspot.com/o/audioFiles%2FAtznECuQc6klLPsRR6u2%2Fio3eMuqyU5eWdOSV7NnjRG3eOnc2%2F2025-08-07%2013%3A45%3A16.762945.m4a?alt=media&amp;token=0b77f50e-1c8b-4a0d-900e-cd4f1a2b22c5" TargetMode="External"/><Relationship Id="rId58" Type="http://schemas.openxmlformats.org/officeDocument/2006/relationships/hyperlink" Target="https://firebasestorage.googleapis.com/v0/b/mindbrink-survey-production.appspot.com/o/audioFiles%2FAtznECuQc6klLPsRR6u2%2Fio3eMuqyU5eWdOSV7NnjRG3eOnc2%2F2025-08-07%2015%3A16%3A13.412647.m4a?alt=media&amp;token=95103826-a602-4f2c-bd46-f5ca30b8dad9" TargetMode="External"/><Relationship Id="rId74" Type="http://schemas.openxmlformats.org/officeDocument/2006/relationships/hyperlink" Target="https://firebasestorage.googleapis.com/v0/b/mindbrink-survey-production.appspot.com/o/audioFiles%2FAtznECuQc6klLPsRR6u2%2FvgezSzrsuLVlWSdHweefXnEvA793%2F2025-08-07%2016%3A27%3A38.147580.m4a?alt=media&amp;token=4a1d97c5-b747-43fd-91d0-8c76e48699dc" TargetMode="External"/><Relationship Id="rId79" Type="http://schemas.openxmlformats.org/officeDocument/2006/relationships/hyperlink" Target="https://firebasestorage.googleapis.com/v0/b/mindbrink-survey-production.appspot.com/o/audioFiles%2FAtznECuQc6klLPsRR6u2%2Fio3eMuqyU5eWdOSV7NnjRG3eOnc2%2F2025-08-07%2016%3A57%3A03.132576.m4a?alt=media&amp;token=531373e9-0481-4c98-b212-360b9e20484e" TargetMode="External"/><Relationship Id="rId5" Type="http://schemas.openxmlformats.org/officeDocument/2006/relationships/hyperlink" Target="https://firebasestorage.googleapis.com/v0/b/mindbrink-survey-production.appspot.com/o/audioFiles%2FAtznECuQc6klLPsRR6u2%2FnV4IA56gMWWp4NfG0H1PGfyqfM92%2F2025-08-07%2010%3A30%3A44.697955.m4a?alt=media&amp;token=f70ccb56-04b3-444b-a30a-f2c52ff92fb5" TargetMode="External"/><Relationship Id="rId90" Type="http://schemas.openxmlformats.org/officeDocument/2006/relationships/hyperlink" Target="https://firebasestorage.googleapis.com/v0/b/mindbrink-survey-production.appspot.com/o/audioFiles%2FAtznECuQc6klLPsRR6u2%2FnV4IA56gMWWp4NfG0H1PGfyqfM92%2F2025-08-07%2018%3A48%3A10.976239.m4a?alt=media&amp;token=c1ab8cb3-7128-4a06-8c58-2447e198e876" TargetMode="External"/><Relationship Id="rId22" Type="http://schemas.openxmlformats.org/officeDocument/2006/relationships/hyperlink" Target="https://firebasestorage.googleapis.com/v0/b/mindbrink-survey-production.appspot.com/o/audioFiles%2FAtznECuQc6klLPsRR6u2%2Fio3eMuqyU5eWdOSV7NnjRG3eOnc2%2F2025-08-07%2012%3A00%3A37.552158.m4a?alt=media&amp;token=5cd73000-4674-44b4-9a8b-59755b992291" TargetMode="External"/><Relationship Id="rId27" Type="http://schemas.openxmlformats.org/officeDocument/2006/relationships/hyperlink" Target="https://firebasestorage.googleapis.com/v0/b/mindbrink-survey-production.appspot.com/o/audioFiles%2FAtznECuQc6klLPsRR6u2%2Fio3eMuqyU5eWdOSV7NnjRG3eOnc2%2F2025-08-07%2012%3A14%3A56.055824.m4a?alt=media&amp;token=9d8f3a1f-9930-4acc-83f8-6f061b1d1e03" TargetMode="External"/><Relationship Id="rId43" Type="http://schemas.openxmlformats.org/officeDocument/2006/relationships/hyperlink" Target="https://firebasestorage.googleapis.com/v0/b/mindbrink-survey-production.appspot.com/o/audioFiles%2FAtznECuQc6klLPsRR6u2%2Fio3eMuqyU5eWdOSV7NnjRG3eOnc2%2F2025-08-07%2013%3A06%3A39.339016.m4a?alt=media&amp;token=a54d2ca0-ace8-4110-bcfd-0bbd1edb4e94" TargetMode="External"/><Relationship Id="rId48" Type="http://schemas.openxmlformats.org/officeDocument/2006/relationships/hyperlink" Target="https://firebasestorage.googleapis.com/v0/b/mindbrink-survey-production.appspot.com/o/audioFiles%2FAtznECuQc6klLPsRR6u2%2Fio3eMuqyU5eWdOSV7NnjRG3eOnc2%2F2025-08-07%2013%3A27%3A13.358471.m4a?alt=media&amp;token=54c2c8a0-7d64-4597-993a-d1c9ce2531ce" TargetMode="External"/><Relationship Id="rId64" Type="http://schemas.openxmlformats.org/officeDocument/2006/relationships/hyperlink" Target="https://firebasestorage.googleapis.com/v0/b/mindbrink-survey-production.appspot.com/o/audioFiles%2FAtznECuQc6klLPsRR6u2%2Fi7rHaGVsQtUuH9WIbNPBcYow6HH3%2F2025-08-07%2015%3A53%3A14.663890.m4a?alt=media&amp;token=0889677a-5dfb-4c58-b981-f7d352038ca0" TargetMode="External"/><Relationship Id="rId69" Type="http://schemas.openxmlformats.org/officeDocument/2006/relationships/hyperlink" Target="https://firebasestorage.googleapis.com/v0/b/mindbrink-survey-production.appspot.com/o/audioFiles%2FAtznECuQc6klLPsRR6u2%2Fi7rHaGVsQtUuH9WIbNPBcYow6HH3%2F2025-08-07%2016%3A10%3A08.663219.m4a?alt=media&amp;token=ed1086be-bcc4-42df-9494-7ae8b1d20ff8" TargetMode="External"/><Relationship Id="rId8" Type="http://schemas.openxmlformats.org/officeDocument/2006/relationships/hyperlink" Target="https://firebasestorage.googleapis.com/v0/b/mindbrink-survey-production.appspot.com/o/audioFiles%2FAtznECuQc6klLPsRR6u2%2FnV4IA56gMWWp4NfG0H1PGfyqfM92%2F2025-08-07%2011%3A11%3A59.471491.m4a?alt=media&amp;token=11279e2f-4067-451b-b078-bcf7ab85e0a4" TargetMode="External"/><Relationship Id="rId51" Type="http://schemas.openxmlformats.org/officeDocument/2006/relationships/hyperlink" Target="https://firebasestorage.googleapis.com/v0/b/mindbrink-survey-production.appspot.com/o/audioFiles%2FAtznECuQc6klLPsRR6u2%2Fio3eMuqyU5eWdOSV7NnjRG3eOnc2%2F2025-08-07%2013%3A38%3A54.312411.m4a?alt=media&amp;token=d4197681-e67e-4ec7-87aa-476815aa2e50" TargetMode="External"/><Relationship Id="rId72" Type="http://schemas.openxmlformats.org/officeDocument/2006/relationships/hyperlink" Target="https://firebasestorage.googleapis.com/v0/b/mindbrink-survey-production.appspot.com/o/audioFiles%2FAtznECuQc6klLPsRR6u2%2Fio3eMuqyU5eWdOSV7NnjRG3eOnc2%2F2025-08-07%2016%3A18%3A55.893878.m4a?alt=media&amp;token=c996745b-b947-4f65-9631-8a9fd75ffcdc" TargetMode="External"/><Relationship Id="rId80" Type="http://schemas.openxmlformats.org/officeDocument/2006/relationships/hyperlink" Target="https://firebasestorage.googleapis.com/v0/b/mindbrink-survey-production.appspot.com/o/audioFiles%2FAtznECuQc6klLPsRR6u2%2FnV4IA56gMWWp4NfG0H1PGfyqfM92%2F2025-08-07%2017%3A01%3A30.542177.m4a?alt=media&amp;token=c781553a-5a8a-489f-8898-070c61d3b2ff" TargetMode="External"/><Relationship Id="rId85" Type="http://schemas.openxmlformats.org/officeDocument/2006/relationships/hyperlink" Target="https://firebasestorage.googleapis.com/v0/b/mindbrink-survey-production.appspot.com/o/audioFiles%2FAtznECuQc6klLPsRR6u2%2FnV4IA56gMWWp4NfG0H1PGfyqfM92%2F2025-08-07%2017%3A31%3A33.800108.m4a?alt=media&amp;token=e3b3012f-2c78-491b-9ace-708e15894502" TargetMode="External"/><Relationship Id="rId93" Type="http://schemas.openxmlformats.org/officeDocument/2006/relationships/hyperlink" Target="https://firebasestorage.googleapis.com/v0/b/mindbrink-survey-production.appspot.com/o/audioFiles%2FAtznECuQc6klLPsRR6u2%2FnV4IA56gMWWp4NfG0H1PGfyqfM92%2F2025-08-07%2019%3A35%3A15.050608.m4a?alt=media&amp;token=760b0f6d-4752-4ab1-8948-64f17d2ddbc1" TargetMode="External"/><Relationship Id="rId3" Type="http://schemas.openxmlformats.org/officeDocument/2006/relationships/hyperlink" Target="https://firebasestorage.googleapis.com/v0/b/mindbrink-survey-production.appspot.com/o/audioFiles%2FAtznECuQc6klLPsRR6u2%2FvgezSzrsuLVlWSdHweefXnEvA793%2F2025-08-07%2010%3A03%3A50.965972.m4a?alt=media&amp;token=2663a2b1-b8d9-4474-9008-c7df6ec51c27" TargetMode="External"/><Relationship Id="rId12" Type="http://schemas.openxmlformats.org/officeDocument/2006/relationships/hyperlink" Target="https://firebasestorage.googleapis.com/v0/b/mindbrink-survey-production.appspot.com/o/audioFiles%2FAtznECuQc6klLPsRR6u2%2Fio3eMuqyU5eWdOSV7NnjRG3eOnc2%2F2025-08-07%2011%3A27%3A18.577389.m4a?alt=media&amp;token=afc5ecb1-b99e-48e5-90d0-ad348e2e950e" TargetMode="External"/><Relationship Id="rId17" Type="http://schemas.openxmlformats.org/officeDocument/2006/relationships/hyperlink" Target="https://firebasestorage.googleapis.com/v0/b/mindbrink-survey-production.appspot.com/o/audioFiles%2FAtznECuQc6klLPsRR6u2%2Fi7rHaGVsQtUuH9WIbNPBcYow6HH3%2F2025-08-07%2011%3A41%3A21.134893.m4a?alt=media&amp;token=c4cc9189-9fa5-4ba3-add9-59410894be61" TargetMode="External"/><Relationship Id="rId25" Type="http://schemas.openxmlformats.org/officeDocument/2006/relationships/hyperlink" Target="https://firebasestorage.googleapis.com/v0/b/mindbrink-survey-production.appspot.com/o/audioFiles%2FAtznECuQc6klLPsRR6u2%2Fi7rHaGVsQtUuH9WIbNPBcYow6HH3%2F2025-08-07%2012%3A04%3A22.158404.m4a?alt=media&amp;token=6e1b68db-a182-48eb-ad42-a48781ffcfdb" TargetMode="External"/><Relationship Id="rId33" Type="http://schemas.openxmlformats.org/officeDocument/2006/relationships/hyperlink" Target="https://firebasestorage.googleapis.com/v0/b/mindbrink-survey-production.appspot.com/o/audioFiles%2FAtznECuQc6klLPsRR6u2%2FvgezSzrsuLVlWSdHweefXnEvA793%2F2025-08-07%2012%3A30%3A40.089740.m4a?alt=media&amp;token=c562adfa-f5fa-40a2-9230-0c6cb7fbf1cc" TargetMode="External"/><Relationship Id="rId38" Type="http://schemas.openxmlformats.org/officeDocument/2006/relationships/hyperlink" Target="https://firebasestorage.googleapis.com/v0/b/mindbrink-survey-production.appspot.com/o/audioFiles%2FAtznECuQc6klLPsRR6u2%2Fio3eMuqyU5eWdOSV7NnjRG3eOnc2%2F2025-08-07%2012%3A48%3A28.495245.m4a?alt=media&amp;token=c8778a6f-ac08-457f-b5ab-c7574e684aab" TargetMode="External"/><Relationship Id="rId46" Type="http://schemas.openxmlformats.org/officeDocument/2006/relationships/hyperlink" Target="https://firebasestorage.googleapis.com/v0/b/mindbrink-survey-production.appspot.com/o/audioFiles%2FAtznECuQc6klLPsRR6u2%2Fi7rHaGVsQtUuH9WIbNPBcYow6HH3%2F2025-08-07%2013%3A22%3A12.201497.m4a?alt=media&amp;token=2f514c33-851f-4ff3-9c65-49bfea5a6ac7" TargetMode="External"/><Relationship Id="rId59" Type="http://schemas.openxmlformats.org/officeDocument/2006/relationships/hyperlink" Target="https://firebasestorage.googleapis.com/v0/b/mindbrink-survey-production.appspot.com/o/audioFiles%2FAtznECuQc6klLPsRR6u2%2Fi7rHaGVsQtUuH9WIbNPBcYow6HH3%2F2025-08-07%2015%3A16%3A26.828133.m4a?alt=media&amp;token=a1943c1b-9b6c-4be1-8f67-9d0f13276bae" TargetMode="External"/><Relationship Id="rId67" Type="http://schemas.openxmlformats.org/officeDocument/2006/relationships/hyperlink" Target="https://firebasestorage.googleapis.com/v0/b/mindbrink-survey-production.appspot.com/o/audioFiles%2FAtznECuQc6klLPsRR6u2%2FvgezSzrsuLVlWSdHweefXnEvA793%2F2025-08-07%2016%3A06%3A03.097522.m4a?alt=media&amp;token=c3a92fdf-ebb8-4cc8-ba2b-0c9330d8be27" TargetMode="External"/><Relationship Id="rId20" Type="http://schemas.openxmlformats.org/officeDocument/2006/relationships/hyperlink" Target="https://firebasestorage.googleapis.com/v0/b/mindbrink-survey-production.appspot.com/o/audioFiles%2FAtznECuQc6klLPsRR6u2%2Fi7rHaGVsQtUuH9WIbNPBcYow6HH3%2F2025-08-07%2011%3A51%3A56.329681.m4a?alt=media&amp;token=e8e1c7dc-7acb-40fa-a734-129eb1ccd057" TargetMode="External"/><Relationship Id="rId41" Type="http://schemas.openxmlformats.org/officeDocument/2006/relationships/hyperlink" Target="https://firebasestorage.googleapis.com/v0/b/mindbrink-survey-production.appspot.com/o/audioFiles%2FAtznECuQc6klLPsRR6u2%2Fi7rHaGVsQtUuH9WIbNPBcYow6HH3%2F2025-08-07%2012%3A58%3A00.056876.m4a?alt=media&amp;token=b3c8a940-8796-4bb3-bb72-c5e74c2e1bf6" TargetMode="External"/><Relationship Id="rId54" Type="http://schemas.openxmlformats.org/officeDocument/2006/relationships/hyperlink" Target="https://firebasestorage.googleapis.com/v0/b/mindbrink-survey-production.appspot.com/o/audioFiles%2FAtznECuQc6klLPsRR6u2%2Fi7rHaGVsQtUuH9WIbNPBcYow6HH3%2F2025-08-07%2013%3A45%3A44.670392.m4a?alt=media&amp;token=3b82b62e-3364-4e73-bfb1-8c6c50d036e5" TargetMode="External"/><Relationship Id="rId62" Type="http://schemas.openxmlformats.org/officeDocument/2006/relationships/hyperlink" Target="https://firebasestorage.googleapis.com/v0/b/mindbrink-survey-production.appspot.com/o/audioFiles%2FAtznECuQc6klLPsRR6u2%2Fio3eMuqyU5eWdOSV7NnjRG3eOnc2%2F2025-08-07%2015%3A38%3A57.102733.m4a?alt=media&amp;token=2aad053e-c37c-40e6-b6b0-60ea1916bd16" TargetMode="External"/><Relationship Id="rId70" Type="http://schemas.openxmlformats.org/officeDocument/2006/relationships/hyperlink" Target="https://firebasestorage.googleapis.com/v0/b/mindbrink-survey-production.appspot.com/o/audioFiles%2FAtznECuQc6klLPsRR6u2%2FnV4IA56gMWWp4NfG0H1PGfyqfM92%2F2025-08-07%2016%3A18%3A11.308175.m4a?alt=media&amp;token=9cac24ac-e75a-4fc1-a5e5-ed9a6e2b1c92" TargetMode="External"/><Relationship Id="rId75" Type="http://schemas.openxmlformats.org/officeDocument/2006/relationships/hyperlink" Target="https://firebasestorage.googleapis.com/v0/b/mindbrink-survey-production.appspot.com/o/audioFiles%2FAtznECuQc6klLPsRR6u2%2Fi7rHaGVsQtUuH9WIbNPBcYow6HH3%2F2025-08-07%2016%3A31%3A36.393852.m4a?alt=media&amp;token=230a17e9-879f-4b96-9cdb-98f95de11c67" TargetMode="External"/><Relationship Id="rId83" Type="http://schemas.openxmlformats.org/officeDocument/2006/relationships/hyperlink" Target="https://firebasestorage.googleapis.com/v0/b/mindbrink-survey-production.appspot.com/o/audioFiles%2FAtznECuQc6klLPsRR6u2%2Fio3eMuqyU5eWdOSV7NnjRG3eOnc2%2F2025-08-07%2017%3A11%3A36.210861.m4a?alt=media&amp;token=11f26c2d-b8ca-4b09-a323-31c8130a464b" TargetMode="External"/><Relationship Id="rId88" Type="http://schemas.openxmlformats.org/officeDocument/2006/relationships/hyperlink" Target="https://firebasestorage.googleapis.com/v0/b/mindbrink-survey-production.appspot.com/o/audioFiles%2FAtznECuQc6klLPsRR6u2%2FnV4IA56gMWWp4NfG0H1PGfyqfM92%2F2025-08-07%2018%3A14%3A32.876425.m4a?alt=media&amp;token=358c05fa-694a-4a89-8f4f-ea78f9072e23" TargetMode="External"/><Relationship Id="rId91" Type="http://schemas.openxmlformats.org/officeDocument/2006/relationships/hyperlink" Target="https://firebasestorage.googleapis.com/v0/b/mindbrink-survey-production.appspot.com/o/audioFiles%2FAtznECuQc6klLPsRR6u2%2FvgezSzrsuLVlWSdHweefXnEvA793%2F2025-08-07%2018%3A59%3A16.060040.m4a?alt=media&amp;token=b7f76394-8d09-4537-8dc9-9f809e2001cf" TargetMode="External"/><Relationship Id="rId1" Type="http://schemas.openxmlformats.org/officeDocument/2006/relationships/hyperlink" Target="https://firebasestorage.googleapis.com/v0/b/mindbrink-survey-production.appspot.com/o/audioFiles%2FAtznECuQc6klLPsRR6u2%2FnV4IA56gMWWp4NfG0H1PGfyqfM92%2F2025-08-07%2009%3A56%3A44.005917.m4a?alt=media&amp;token=62967e84-57d0-47bf-8f2c-63e57457e6f0" TargetMode="External"/><Relationship Id="rId6" Type="http://schemas.openxmlformats.org/officeDocument/2006/relationships/hyperlink" Target="https://firebasestorage.googleapis.com/v0/b/mindbrink-survey-production.appspot.com/o/audioFiles%2FAtznECuQc6klLPsRR6u2%2FnV4IA56gMWWp4NfG0H1PGfyqfM92%2F2025-08-07%2010%3A48%3A44.309222.m4a?alt=media&amp;token=75976cf8-7219-42b8-88e9-9687fce894c6" TargetMode="External"/><Relationship Id="rId15" Type="http://schemas.openxmlformats.org/officeDocument/2006/relationships/hyperlink" Target="https://firebasestorage.googleapis.com/v0/b/mindbrink-survey-production.appspot.com/o/audioFiles%2FAtznECuQc6klLPsRR6u2%2Fio3eMuqyU5eWdOSV7NnjRG3eOnc2%2F2025-08-07%2011%3A34%3A30.895481.m4a?alt=media&amp;token=a92d957c-477c-4ad3-834a-8ae9b1b48f41" TargetMode="External"/><Relationship Id="rId23" Type="http://schemas.openxmlformats.org/officeDocument/2006/relationships/hyperlink" Target="https://firebasestorage.googleapis.com/v0/b/mindbrink-survey-production.appspot.com/o/audioFiles%2FAtznECuQc6klLPsRR6u2%2FvgezSzrsuLVlWSdHweefXnEvA793%2F2025-08-07%2012%3A02%3A47.607862.m4a?alt=media&amp;token=56ec287c-7601-4cb5-985d-120f844c4402" TargetMode="External"/><Relationship Id="rId28" Type="http://schemas.openxmlformats.org/officeDocument/2006/relationships/hyperlink" Target="https://firebasestorage.googleapis.com/v0/b/mindbrink-survey-production.appspot.com/o/audioFiles%2FAtznECuQc6klLPsRR6u2%2Fi7rHaGVsQtUuH9WIbNPBcYow6HH3%2F2025-08-07%2012%3A17%3A33.898291.m4a?alt=media&amp;token=3ec907b1-5c83-4b65-828f-ce40c548e63a" TargetMode="External"/><Relationship Id="rId36" Type="http://schemas.openxmlformats.org/officeDocument/2006/relationships/hyperlink" Target="https://firebasestorage.googleapis.com/v0/b/mindbrink-survey-production.appspot.com/o/audioFiles%2FAtznECuQc6klLPsRR6u2%2Fi7rHaGVsQtUuH9WIbNPBcYow6HH3%2F2025-08-07%2012%3A38%3A45.966442.m4a?alt=media&amp;token=c20f8007-5293-4267-a37d-359e44371ee5" TargetMode="External"/><Relationship Id="rId49" Type="http://schemas.openxmlformats.org/officeDocument/2006/relationships/hyperlink" Target="https://firebasestorage.googleapis.com/v0/b/mindbrink-survey-production.appspot.com/o/audioFiles%2FAtznECuQc6klLPsRR6u2%2Fi7rHaGVsQtUuH9WIbNPBcYow6HH3%2F2025-08-07%2013%3A29%3A41.565390.m4a?alt=media&amp;token=df565c73-63d5-4751-b3fb-3423a021e979" TargetMode="External"/><Relationship Id="rId57" Type="http://schemas.openxmlformats.org/officeDocument/2006/relationships/hyperlink" Target="https://firebasestorage.googleapis.com/v0/b/mindbrink-survey-production.appspot.com/o/audioFiles%2FAtznECuQc6klLPsRR6u2%2FnV4IA56gMWWp4NfG0H1PGfyqfM92%2F2025-08-07%2014%3A13%3A56.848249.m4a?alt=media&amp;token=09143bcb-1df0-4260-9716-084daa0b97b9" TargetMode="External"/><Relationship Id="rId10" Type="http://schemas.openxmlformats.org/officeDocument/2006/relationships/hyperlink" Target="https://firebasestorage.googleapis.com/v0/b/mindbrink-survey-production.appspot.com/o/audioFiles%2FAtznECuQc6klLPsRR6u2%2Fio3eMuqyU5eWdOSV7NnjRG3eOnc2%2F2025-08-07%2011%3A15%3A03.651994.m4a?alt=media&amp;token=ed841dc9-1e52-4eca-9e02-61d03208d2e4" TargetMode="External"/><Relationship Id="rId31" Type="http://schemas.openxmlformats.org/officeDocument/2006/relationships/hyperlink" Target="https://firebasestorage.googleapis.com/v0/b/mindbrink-survey-production.appspot.com/o/audioFiles%2FAtznECuQc6klLPsRR6u2%2Fi7rHaGVsQtUuH9WIbNPBcYow6HH3%2F2025-08-07%2012%3A25%3A33.032138.m4a?alt=media&amp;token=b7ad47e9-8f4a-49b7-8a58-beddf03a2b8c" TargetMode="External"/><Relationship Id="rId44" Type="http://schemas.openxmlformats.org/officeDocument/2006/relationships/hyperlink" Target="https://firebasestorage.googleapis.com/v0/b/mindbrink-survey-production.appspot.com/o/audioFiles%2FAtznECuQc6klLPsRR6u2%2FvgezSzrsuLVlWSdHweefXnEvA793%2F2025-08-07%2013%3A09%3A24.046592.m4a?alt=media&amp;token=8dbc2ca7-ad7c-4454-a3b7-34dc1f6995b6" TargetMode="External"/><Relationship Id="rId52" Type="http://schemas.openxmlformats.org/officeDocument/2006/relationships/hyperlink" Target="https://firebasestorage.googleapis.com/v0/b/mindbrink-survey-production.appspot.com/o/audioFiles%2FAtznECuQc6klLPsRR6u2%2Fi7rHaGVsQtUuH9WIbNPBcYow6HH3%2F2025-08-07%2013%3A40%3A20.194819.m4a?alt=media&amp;token=cc4fb123-0dc8-44db-b1bc-62826aa731b8" TargetMode="External"/><Relationship Id="rId60" Type="http://schemas.openxmlformats.org/officeDocument/2006/relationships/hyperlink" Target="https://firebasestorage.googleapis.com/v0/b/mindbrink-survey-production.appspot.com/o/audioFiles%2FAtznECuQc6klLPsRR6u2%2Fi7rHaGVsQtUuH9WIbNPBcYow6HH3%2F2025-08-07%2015%3A22%3A56.321615.m4a?alt=media&amp;token=46de723b-3544-4bb6-a598-b384846c5912" TargetMode="External"/><Relationship Id="rId65" Type="http://schemas.openxmlformats.org/officeDocument/2006/relationships/hyperlink" Target="https://firebasestorage.googleapis.com/v0/b/mindbrink-survey-production.appspot.com/o/audioFiles%2FAtznECuQc6klLPsRR6u2%2Fio3eMuqyU5eWdOSV7NnjRG3eOnc2%2F2025-08-07%2015%3A53%3A28.877666.m4a?alt=media&amp;token=4d171fc9-1efc-4a2a-ab2a-d60980c24bdd" TargetMode="External"/><Relationship Id="rId73" Type="http://schemas.openxmlformats.org/officeDocument/2006/relationships/hyperlink" Target="https://firebasestorage.googleapis.com/v0/b/mindbrink-survey-production.appspot.com/o/audioFiles%2FAtznECuQc6klLPsRR6u2%2Fio3eMuqyU5eWdOSV7NnjRG3eOnc2%2F2025-08-07%2016%3A24%3A40.647450.m4a?alt=media&amp;token=17fb1e9d-c74d-464a-af51-321c963b7253" TargetMode="External"/><Relationship Id="rId78" Type="http://schemas.openxmlformats.org/officeDocument/2006/relationships/hyperlink" Target="https://firebasestorage.googleapis.com/v0/b/mindbrink-survey-production.appspot.com/o/audioFiles%2FAtznECuQc6klLPsRR6u2%2Fi7rHaGVsQtUuH9WIbNPBcYow6HH3%2F2025-08-07%2016%3A56%3A06.179517.m4a?alt=media&amp;token=e75b60e4-f708-4f48-b003-a9c85f2a0ab4" TargetMode="External"/><Relationship Id="rId81" Type="http://schemas.openxmlformats.org/officeDocument/2006/relationships/hyperlink" Target="https://firebasestorage.googleapis.com/v0/b/mindbrink-survey-production.appspot.com/o/audioFiles%2FAtznECuQc6klLPsRR6u2%2Fio3eMuqyU5eWdOSV7NnjRG3eOnc2%2F2025-08-07%2017%3A06%3A14.215771.m4a?alt=media&amp;token=f6f1fe84-b747-4911-bd1c-7703df634464" TargetMode="External"/><Relationship Id="rId86" Type="http://schemas.openxmlformats.org/officeDocument/2006/relationships/hyperlink" Target="https://firebasestorage.googleapis.com/v0/b/mindbrink-survey-production.appspot.com/o/audioFiles%2FAtznECuQc6klLPsRR6u2%2FnV4IA56gMWWp4NfG0H1PGfyqfM92%2F2025-08-07%2017%3A54%3A15.122478.m4a?alt=media&amp;token=6a30a655-b729-46cc-8916-7c2f3b8edbd3" TargetMode="External"/><Relationship Id="rId94" Type="http://schemas.openxmlformats.org/officeDocument/2006/relationships/hyperlink" Target="https://firebasestorage.googleapis.com/v0/b/mindbrink-survey-production.appspot.com/o/audioFiles%2FAtznECuQc6klLPsRR6u2%2FnV4IA56gMWWp4NfG0H1PGfyqfM92%2F2025-08-07%2019%3A45%3A43.595974.m4a?alt=media&amp;token=022444cd-d7a3-4c30-a62c-0146d94f2424" TargetMode="External"/><Relationship Id="rId4" Type="http://schemas.openxmlformats.org/officeDocument/2006/relationships/hyperlink" Target="https://firebasestorage.googleapis.com/v0/b/mindbrink-survey-production.appspot.com/o/audioFiles%2FAtznECuQc6klLPsRR6u2%2FnV4IA56gMWWp4NfG0H1PGfyqfM92%2F2025-08-07%2010%3A10%3A39.273174.m4a?alt=media&amp;token=65edfac4-cede-43a6-a164-becbc8430c58" TargetMode="External"/><Relationship Id="rId9" Type="http://schemas.openxmlformats.org/officeDocument/2006/relationships/hyperlink" Target="https://firebasestorage.googleapis.com/v0/b/mindbrink-survey-production.appspot.com/o/audioFiles%2FAtznECuQc6klLPsRR6u2%2Fi7rHaGVsQtUuH9WIbNPBcYow6HH3%2F2025-08-07%2011%3A14%3A12.803971.m4a?alt=media&amp;token=74538d95-16e7-4baa-8f6d-d91b44683aa4" TargetMode="External"/><Relationship Id="rId13" Type="http://schemas.openxmlformats.org/officeDocument/2006/relationships/hyperlink" Target="https://firebasestorage.googleapis.com/v0/b/mindbrink-survey-production.appspot.com/o/audioFiles%2FAtznECuQc6klLPsRR6u2%2FnV4IA56gMWWp4NfG0H1PGfyqfM92%2F2025-08-07%2011%3A31%3A29.301861.m4a?alt=media&amp;token=a05f7bad-8477-4d4c-9304-b18af1323559" TargetMode="External"/><Relationship Id="rId18" Type="http://schemas.openxmlformats.org/officeDocument/2006/relationships/hyperlink" Target="https://firebasestorage.googleapis.com/v0/b/mindbrink-survey-production.appspot.com/o/audioFiles%2FAtznECuQc6klLPsRR6u2%2Fio3eMuqyU5eWdOSV7NnjRG3eOnc2%2F2025-08-07%2011%3A42%3A25.886579.m4a?alt=media&amp;token=d024dd89-39a7-4f48-aaf6-b2950e04ea1b" TargetMode="External"/><Relationship Id="rId39" Type="http://schemas.openxmlformats.org/officeDocument/2006/relationships/hyperlink" Target="https://firebasestorage.googleapis.com/v0/b/mindbrink-survey-production.appspot.com/o/audioFiles%2FAtznECuQc6klLPsRR6u2%2Fi7rHaGVsQtUuH9WIbNPBcYow6HH3%2F2025-08-07%2012%3A48%3A31.605688.m4a?alt=media&amp;token=7afc0822-2448-4e27-ab20-7a520c2460fd" TargetMode="External"/><Relationship Id="rId34" Type="http://schemas.openxmlformats.org/officeDocument/2006/relationships/hyperlink" Target="https://firebasestorage.googleapis.com/v0/b/mindbrink-survey-production.appspot.com/o/audioFiles%2FAtznECuQc6klLPsRR6u2%2Fio3eMuqyU5eWdOSV7NnjRG3eOnc2%2F2025-08-07%2012%3A33%3A22.005021.m4a?alt=media&amp;token=912477fd-456a-449d-bf2d-e0eb3dcac3f3" TargetMode="External"/><Relationship Id="rId50" Type="http://schemas.openxmlformats.org/officeDocument/2006/relationships/hyperlink" Target="https://firebasestorage.googleapis.com/v0/b/mindbrink-survey-production.appspot.com/o/audioFiles%2FAtznECuQc6klLPsRR6u2%2FvgezSzrsuLVlWSdHweefXnEvA793%2F2025-08-07%2013%3A30%3A15.981424.m4a?alt=media&amp;token=41ff1c6f-b2fd-40e1-bb0c-42c4995c7480" TargetMode="External"/><Relationship Id="rId55" Type="http://schemas.openxmlformats.org/officeDocument/2006/relationships/hyperlink" Target="https://firebasestorage.googleapis.com/v0/b/mindbrink-survey-production.appspot.com/o/audioFiles%2FAtznECuQc6klLPsRR6u2%2Fi7rHaGVsQtUuH9WIbNPBcYow6HH3%2F2025-08-07%2013%3A52%3A24.311937.m4a?alt=media&amp;token=09b8b2ef-fc8d-42b4-a425-38e570e07af0" TargetMode="External"/><Relationship Id="rId76" Type="http://schemas.openxmlformats.org/officeDocument/2006/relationships/hyperlink" Target="https://firebasestorage.googleapis.com/v0/b/mindbrink-survey-production.appspot.com/o/audioFiles%2FAtznECuQc6klLPsRR6u2%2Fi7rHaGVsQtUuH9WIbNPBcYow6HH3%2F2025-08-07%2016%3A43%3A31.556777.m4a?alt=media&amp;token=e90752c8-5fd6-41c6-91c7-fcc256a4c657" TargetMode="External"/><Relationship Id="rId7" Type="http://schemas.openxmlformats.org/officeDocument/2006/relationships/hyperlink" Target="https://firebasestorage.googleapis.com/v0/b/mindbrink-survey-production.appspot.com/o/audioFiles%2FAtznECuQc6klLPsRR6u2%2FnV4IA56gMWWp4NfG0H1PGfyqfM92%2F2025-08-07%2011%3A01%3A23.928028.m4a?alt=media&amp;token=93622c61-14c6-4e7a-b4e9-01dd5ac66a78" TargetMode="External"/><Relationship Id="rId71" Type="http://schemas.openxmlformats.org/officeDocument/2006/relationships/hyperlink" Target="https://firebasestorage.googleapis.com/v0/b/mindbrink-survey-production.appspot.com/o/audioFiles%2FAtznECuQc6klLPsRR6u2%2Fi7rHaGVsQtUuH9WIbNPBcYow6HH3%2F2025-08-07%2016%3A18%3A34.727519.m4a?alt=media&amp;token=a7ab6d51-2645-4e1b-9803-3555eb807928" TargetMode="External"/><Relationship Id="rId92" Type="http://schemas.openxmlformats.org/officeDocument/2006/relationships/hyperlink" Target="https://firebasestorage.googleapis.com/v0/b/mindbrink-survey-production.appspot.com/o/audioFiles%2FAtznECuQc6klLPsRR6u2%2FnV4IA56gMWWp4NfG0H1PGfyqfM92%2F2025-08-07%2019%3A20%3A31.075771.m4a?alt=media&amp;token=a8c0e26f-9c9f-412e-bbcf-e1a42e8734a9" TargetMode="External"/><Relationship Id="rId2" Type="http://schemas.openxmlformats.org/officeDocument/2006/relationships/hyperlink" Target="https://firebasestorage.googleapis.com/v0/b/mindbrink-survey-production.appspot.com/o/audioFiles%2FAtznECuQc6klLPsRR6u2%2FnV4IA56gMWWp4NfG0H1PGfyqfM92%2F2025-08-07%2010%3A02%3A53.990901.m4a?alt=media&amp;token=46aab7d5-69eb-4592-899b-677c08c30923" TargetMode="External"/><Relationship Id="rId29" Type="http://schemas.openxmlformats.org/officeDocument/2006/relationships/hyperlink" Target="https://firebasestorage.googleapis.com/v0/b/mindbrink-survey-production.appspot.com/o/audioFiles%2FAtznECuQc6klLPsRR6u2%2FvgezSzrsuLVlWSdHweefXnEvA793%2F2025-08-07%2012%3A19%3A43.444158.m4a?alt=media&amp;token=c86e39ba-3704-4e74-84c2-a596bad4528b" TargetMode="External"/><Relationship Id="rId24" Type="http://schemas.openxmlformats.org/officeDocument/2006/relationships/hyperlink" Target="https://firebasestorage.googleapis.com/v0/b/mindbrink-survey-production.appspot.com/o/audioFiles%2FAtznECuQc6klLPsRR6u2%2FnV4IA56gMWWp4NfG0H1PGfyqfM92%2F2025-08-07%2012%3A03%3A52.027855.m4a?alt=media&amp;token=e17ea074-5cfe-47ea-9266-296f4447deda" TargetMode="External"/><Relationship Id="rId40" Type="http://schemas.openxmlformats.org/officeDocument/2006/relationships/hyperlink" Target="https://firebasestorage.googleapis.com/v0/b/mindbrink-survey-production.appspot.com/o/audioFiles%2FAtznECuQc6klLPsRR6u2%2Fio3eMuqyU5eWdOSV7NnjRG3eOnc2%2F2025-08-07%2012%3A55%3A18.774531.m4a?alt=media&amp;token=29165d90-c1c8-46b9-a030-607d8d8e5b7e" TargetMode="External"/><Relationship Id="rId45" Type="http://schemas.openxmlformats.org/officeDocument/2006/relationships/hyperlink" Target="https://firebasestorage.googleapis.com/v0/b/mindbrink-survey-production.appspot.com/o/audioFiles%2FAtznECuQc6klLPsRR6u2%2Fi7rHaGVsQtUuH9WIbNPBcYow6HH3%2F2025-08-07%2013%3A11%3A54.406386.m4a?alt=media&amp;token=27d49467-f523-4694-866c-451d5fb004f6" TargetMode="External"/><Relationship Id="rId66" Type="http://schemas.openxmlformats.org/officeDocument/2006/relationships/hyperlink" Target="https://firebasestorage.googleapis.com/v0/b/mindbrink-survey-production.appspot.com/o/audioFiles%2FAtznECuQc6klLPsRR6u2%2Fi7rHaGVsQtUuH9WIbNPBcYow6HH3%2F2025-08-07%2015%3A59%3A19.312546.m4a?alt=media&amp;token=65ac3ad4-5085-4cad-a475-065a7ce55529" TargetMode="External"/><Relationship Id="rId87" Type="http://schemas.openxmlformats.org/officeDocument/2006/relationships/hyperlink" Target="https://firebasestorage.googleapis.com/v0/b/mindbrink-survey-production.appspot.com/o/audioFiles%2FAtznECuQc6klLPsRR6u2%2FvgezSzrsuLVlWSdHweefXnEvA793%2F2025-08-07%2018%3A13%3A13.122994.m4a?alt=media&amp;token=f728d0e3-cf6e-45ca-bb50-ec7c2cdf234f" TargetMode="External"/><Relationship Id="rId61" Type="http://schemas.openxmlformats.org/officeDocument/2006/relationships/hyperlink" Target="https://firebasestorage.googleapis.com/v0/b/mindbrink-survey-production.appspot.com/o/audioFiles%2FAtznECuQc6klLPsRR6u2%2Fio3eMuqyU5eWdOSV7NnjRG3eOnc2%2F2025-08-07%2015%3A23%3A15.078490.m4a?alt=media&amp;token=b0b46c13-e3af-4e6e-b8e5-d6178ad8fe19" TargetMode="External"/><Relationship Id="rId82" Type="http://schemas.openxmlformats.org/officeDocument/2006/relationships/hyperlink" Target="https://firebasestorage.googleapis.com/v0/b/mindbrink-survey-production.appspot.com/o/audioFiles%2FAtznECuQc6klLPsRR6u2%2Fi7rHaGVsQtUuH9WIbNPBcYow6HH3%2F2025-08-07%2017%3A06%3A52.050387.m4a?alt=media&amp;token=ae591fc7-cc3c-45ad-9dbe-be69afdac78b" TargetMode="External"/><Relationship Id="rId19" Type="http://schemas.openxmlformats.org/officeDocument/2006/relationships/hyperlink" Target="https://firebasestorage.googleapis.com/v0/b/mindbrink-survey-production.appspot.com/o/audioFiles%2FAtznECuQc6klLPsRR6u2%2FnV4IA56gMWWp4NfG0H1PGfyqfM92%2F2025-08-07%2011%3A47%3A57.710900.m4a?alt=media&amp;token=723a5002-ee07-4e0e-b9c5-57cb78f8984e" TargetMode="External"/><Relationship Id="rId14" Type="http://schemas.openxmlformats.org/officeDocument/2006/relationships/hyperlink" Target="https://firebasestorage.googleapis.com/v0/b/mindbrink-survey-production.appspot.com/o/audioFiles%2FAtznECuQc6klLPsRR6u2%2Fi7rHaGVsQtUuH9WIbNPBcYow6HH3%2F2025-08-07%2011%3A32%3A50.641254.m4a?alt=media&amp;token=c05ac502-679f-4e97-8159-2bd5c3c8539c" TargetMode="External"/><Relationship Id="rId30" Type="http://schemas.openxmlformats.org/officeDocument/2006/relationships/hyperlink" Target="https://firebasestorage.googleapis.com/v0/b/mindbrink-survey-production.appspot.com/o/audioFiles%2FAtznECuQc6klLPsRR6u2%2Fio3eMuqyU5eWdOSV7NnjRG3eOnc2%2F2025-08-07%2012%3A20%3A04.381178.m4a?alt=media&amp;token=ea397906-0492-4c6b-a782-fb46c2489a6d" TargetMode="External"/><Relationship Id="rId35" Type="http://schemas.openxmlformats.org/officeDocument/2006/relationships/hyperlink" Target="https://firebasestorage.googleapis.com/v0/b/mindbrink-survey-production.appspot.com/o/audioFiles%2FAtznECuQc6klLPsRR6u2%2Fi7rHaGVsQtUuH9WIbNPBcYow6HH3%2F2025-08-07%2012%3A34%3A02.309921.m4a?alt=media&amp;token=fd8d3e3b-b37d-49cc-bc14-910cfcf3a8ce" TargetMode="External"/><Relationship Id="rId56" Type="http://schemas.openxmlformats.org/officeDocument/2006/relationships/hyperlink" Target="https://firebasestorage.googleapis.com/v0/b/mindbrink-survey-production.appspot.com/o/audioFiles%2FAtznECuQc6klLPsRR6u2%2FnV4IA56gMWWp4NfG0H1PGfyqfM92%2F2025-08-07%2013%3A55%3A19.538615.m4a?alt=media&amp;token=593ab8e6-c4ce-41b3-8024-ffc5984c4265" TargetMode="External"/><Relationship Id="rId77" Type="http://schemas.openxmlformats.org/officeDocument/2006/relationships/hyperlink" Target="https://firebasestorage.googleapis.com/v0/b/mindbrink-survey-production.appspot.com/o/audioFiles%2FAtznECuQc6klLPsRR6u2%2Fio3eMuqyU5eWdOSV7NnjRG3eOnc2%2F2025-08-07%2016%3A48%3A43.762244.m4a?alt=media&amp;token=9333ed93-37da-4b34-8fce-72f7bd26fcd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7A50-935F-4406-80D1-CCA8630BD900}">
  <dimension ref="A3:L46"/>
  <sheetViews>
    <sheetView workbookViewId="0">
      <selection activeCell="E36" sqref="E36"/>
    </sheetView>
  </sheetViews>
  <sheetFormatPr defaultRowHeight="13.2" x14ac:dyDescent="0.25"/>
  <cols>
    <col min="1" max="1" width="20.21875" bestFit="1" customWidth="1"/>
    <col min="2" max="2" width="21.33203125" bestFit="1" customWidth="1"/>
    <col min="3" max="3" width="11.33203125" bestFit="1" customWidth="1"/>
    <col min="4" max="8" width="10.33203125" bestFit="1" customWidth="1"/>
    <col min="9" max="9" width="11.33203125" bestFit="1" customWidth="1"/>
    <col min="10" max="10" width="5.6640625" bestFit="1" customWidth="1"/>
    <col min="11" max="11" width="4.109375" bestFit="1" customWidth="1"/>
    <col min="12" max="12" width="11.33203125" bestFit="1" customWidth="1"/>
    <col min="13" max="13" width="15.33203125" bestFit="1" customWidth="1"/>
    <col min="14" max="14" width="11.33203125" bestFit="1" customWidth="1"/>
  </cols>
  <sheetData>
    <row r="3" spans="1:9" x14ac:dyDescent="0.25">
      <c r="A3" s="3" t="s">
        <v>440</v>
      </c>
      <c r="B3" s="3" t="s">
        <v>1268</v>
      </c>
    </row>
    <row r="4" spans="1:9" x14ac:dyDescent="0.25">
      <c r="A4" s="3" t="s">
        <v>425</v>
      </c>
      <c r="B4" s="7">
        <v>45868</v>
      </c>
      <c r="C4" s="7">
        <v>45869</v>
      </c>
      <c r="D4" s="7">
        <v>45873</v>
      </c>
      <c r="E4" s="7">
        <v>45874</v>
      </c>
      <c r="F4" s="7">
        <v>45875</v>
      </c>
      <c r="G4" s="7">
        <v>45876</v>
      </c>
      <c r="H4" s="7">
        <v>45877</v>
      </c>
      <c r="I4" s="7" t="s">
        <v>426</v>
      </c>
    </row>
    <row r="5" spans="1:9" x14ac:dyDescent="0.25">
      <c r="A5" s="4" t="s">
        <v>50</v>
      </c>
      <c r="B5">
        <v>101</v>
      </c>
      <c r="C5">
        <v>389</v>
      </c>
      <c r="D5">
        <v>146</v>
      </c>
      <c r="E5">
        <v>53</v>
      </c>
      <c r="F5">
        <v>137</v>
      </c>
      <c r="G5">
        <v>233</v>
      </c>
      <c r="H5">
        <v>48</v>
      </c>
      <c r="I5">
        <v>1107</v>
      </c>
    </row>
    <row r="6" spans="1:9" x14ac:dyDescent="0.25">
      <c r="A6" s="10" t="s">
        <v>244</v>
      </c>
      <c r="B6">
        <v>40</v>
      </c>
      <c r="C6">
        <v>106</v>
      </c>
      <c r="D6">
        <v>22</v>
      </c>
      <c r="I6">
        <v>168</v>
      </c>
    </row>
    <row r="7" spans="1:9" x14ac:dyDescent="0.25">
      <c r="A7" s="10" t="s">
        <v>48</v>
      </c>
      <c r="B7">
        <v>1</v>
      </c>
      <c r="C7">
        <v>6</v>
      </c>
      <c r="F7">
        <v>30</v>
      </c>
      <c r="G7">
        <v>61</v>
      </c>
      <c r="I7">
        <v>98</v>
      </c>
    </row>
    <row r="8" spans="1:9" x14ac:dyDescent="0.25">
      <c r="A8" s="10" t="s">
        <v>76</v>
      </c>
      <c r="B8">
        <v>24</v>
      </c>
      <c r="C8">
        <v>123</v>
      </c>
      <c r="I8">
        <v>147</v>
      </c>
    </row>
    <row r="9" spans="1:9" x14ac:dyDescent="0.25">
      <c r="A9" s="10" t="s">
        <v>109</v>
      </c>
      <c r="B9">
        <v>36</v>
      </c>
      <c r="C9">
        <v>154</v>
      </c>
      <c r="D9">
        <v>65</v>
      </c>
      <c r="I9">
        <v>255</v>
      </c>
    </row>
    <row r="10" spans="1:9" x14ac:dyDescent="0.25">
      <c r="A10" s="10" t="s">
        <v>1281</v>
      </c>
      <c r="D10">
        <v>22</v>
      </c>
      <c r="E10">
        <v>25</v>
      </c>
      <c r="F10">
        <v>41</v>
      </c>
      <c r="G10">
        <v>61</v>
      </c>
      <c r="H10">
        <v>25</v>
      </c>
      <c r="I10">
        <v>174</v>
      </c>
    </row>
    <row r="11" spans="1:9" x14ac:dyDescent="0.25">
      <c r="A11" s="10" t="s">
        <v>1289</v>
      </c>
      <c r="D11">
        <v>37</v>
      </c>
      <c r="E11">
        <v>28</v>
      </c>
      <c r="F11">
        <v>53</v>
      </c>
      <c r="G11">
        <v>72</v>
      </c>
      <c r="H11">
        <v>23</v>
      </c>
      <c r="I11">
        <v>213</v>
      </c>
    </row>
    <row r="12" spans="1:9" x14ac:dyDescent="0.25">
      <c r="A12" s="10" t="s">
        <v>2100</v>
      </c>
      <c r="F12">
        <v>13</v>
      </c>
      <c r="G12">
        <v>39</v>
      </c>
      <c r="I12">
        <v>52</v>
      </c>
    </row>
    <row r="13" spans="1:9" x14ac:dyDescent="0.25">
      <c r="A13" s="4" t="s">
        <v>426</v>
      </c>
      <c r="B13">
        <v>101</v>
      </c>
      <c r="C13">
        <v>389</v>
      </c>
      <c r="D13">
        <v>146</v>
      </c>
      <c r="E13">
        <v>53</v>
      </c>
      <c r="F13">
        <v>137</v>
      </c>
      <c r="G13">
        <v>233</v>
      </c>
      <c r="H13">
        <v>48</v>
      </c>
      <c r="I13">
        <v>1107</v>
      </c>
    </row>
    <row r="14" spans="1:9" x14ac:dyDescent="0.25">
      <c r="A14" s="4"/>
    </row>
    <row r="15" spans="1:9" x14ac:dyDescent="0.25">
      <c r="A15" s="4"/>
    </row>
    <row r="16" spans="1:9" x14ac:dyDescent="0.25">
      <c r="A16" s="4"/>
    </row>
    <row r="17" spans="1:12" x14ac:dyDescent="0.25">
      <c r="A17" s="4"/>
    </row>
    <row r="18" spans="1:12" x14ac:dyDescent="0.25">
      <c r="A18" s="4"/>
    </row>
    <row r="19" spans="1:12" x14ac:dyDescent="0.25">
      <c r="A19" s="4"/>
    </row>
    <row r="20" spans="1:12" x14ac:dyDescent="0.25">
      <c r="A20" s="4"/>
    </row>
    <row r="21" spans="1:12" x14ac:dyDescent="0.25">
      <c r="A21" s="3" t="s">
        <v>424</v>
      </c>
      <c r="B21" s="11">
        <v>45877</v>
      </c>
      <c r="G21" s="3" t="s">
        <v>424</v>
      </c>
      <c r="H21" s="11">
        <v>45876</v>
      </c>
    </row>
    <row r="22" spans="1:12" x14ac:dyDescent="0.25">
      <c r="A22" s="3" t="s">
        <v>9</v>
      </c>
      <c r="B22" t="s">
        <v>1275</v>
      </c>
      <c r="G22" s="3" t="s">
        <v>9</v>
      </c>
      <c r="H22" t="s">
        <v>1275</v>
      </c>
    </row>
    <row r="24" spans="1:12" x14ac:dyDescent="0.25">
      <c r="A24" s="3" t="s">
        <v>440</v>
      </c>
      <c r="B24" s="3" t="s">
        <v>1268</v>
      </c>
      <c r="G24" s="3" t="s">
        <v>440</v>
      </c>
      <c r="H24" s="3" t="s">
        <v>1268</v>
      </c>
    </row>
    <row r="25" spans="1:12" x14ac:dyDescent="0.25">
      <c r="A25" s="3" t="s">
        <v>425</v>
      </c>
      <c r="B25" t="s">
        <v>2160</v>
      </c>
      <c r="C25" t="s">
        <v>426</v>
      </c>
      <c r="G25" s="3" t="s">
        <v>425</v>
      </c>
      <c r="H25" t="s">
        <v>81</v>
      </c>
      <c r="I25" t="s">
        <v>55</v>
      </c>
      <c r="J25" t="s">
        <v>39</v>
      </c>
      <c r="K25" t="s">
        <v>360</v>
      </c>
      <c r="L25" t="s">
        <v>426</v>
      </c>
    </row>
    <row r="26" spans="1:12" x14ac:dyDescent="0.25">
      <c r="A26" s="4" t="s">
        <v>1281</v>
      </c>
      <c r="B26">
        <v>25</v>
      </c>
      <c r="C26">
        <v>25</v>
      </c>
      <c r="G26" s="4" t="s">
        <v>48</v>
      </c>
      <c r="H26">
        <v>23</v>
      </c>
      <c r="I26">
        <v>8</v>
      </c>
      <c r="J26">
        <v>24</v>
      </c>
      <c r="K26">
        <v>6</v>
      </c>
      <c r="L26">
        <v>61</v>
      </c>
    </row>
    <row r="27" spans="1:12" x14ac:dyDescent="0.25">
      <c r="A27" s="4" t="s">
        <v>1289</v>
      </c>
      <c r="B27">
        <v>23</v>
      </c>
      <c r="C27">
        <v>23</v>
      </c>
      <c r="G27" s="4" t="s">
        <v>1281</v>
      </c>
      <c r="H27">
        <v>11</v>
      </c>
      <c r="I27">
        <v>28</v>
      </c>
      <c r="J27">
        <v>17</v>
      </c>
      <c r="K27">
        <v>5</v>
      </c>
      <c r="L27">
        <v>61</v>
      </c>
    </row>
    <row r="28" spans="1:12" x14ac:dyDescent="0.25">
      <c r="A28" s="4" t="s">
        <v>426</v>
      </c>
      <c r="B28">
        <v>48</v>
      </c>
      <c r="C28">
        <v>48</v>
      </c>
      <c r="G28" s="4" t="s">
        <v>1289</v>
      </c>
      <c r="H28">
        <v>18</v>
      </c>
      <c r="I28">
        <v>26</v>
      </c>
      <c r="J28">
        <v>19</v>
      </c>
      <c r="K28">
        <v>9</v>
      </c>
      <c r="L28">
        <v>72</v>
      </c>
    </row>
    <row r="29" spans="1:12" x14ac:dyDescent="0.25">
      <c r="G29" s="4" t="s">
        <v>2100</v>
      </c>
      <c r="H29">
        <v>4</v>
      </c>
      <c r="I29">
        <v>13</v>
      </c>
      <c r="J29">
        <v>16</v>
      </c>
      <c r="K29">
        <v>6</v>
      </c>
      <c r="L29">
        <v>39</v>
      </c>
    </row>
    <row r="30" spans="1:12" x14ac:dyDescent="0.25">
      <c r="G30" s="4" t="s">
        <v>426</v>
      </c>
      <c r="H30">
        <v>56</v>
      </c>
      <c r="I30">
        <v>75</v>
      </c>
      <c r="J30">
        <v>76</v>
      </c>
      <c r="K30">
        <v>26</v>
      </c>
      <c r="L30">
        <v>233</v>
      </c>
    </row>
    <row r="37" spans="1:5" x14ac:dyDescent="0.25">
      <c r="A37" s="3" t="s">
        <v>424</v>
      </c>
      <c r="B37" s="11">
        <v>45877</v>
      </c>
    </row>
    <row r="39" spans="1:5" x14ac:dyDescent="0.25">
      <c r="A39" s="3" t="s">
        <v>440</v>
      </c>
      <c r="B39" s="3" t="s">
        <v>1268</v>
      </c>
    </row>
    <row r="40" spans="1:5" x14ac:dyDescent="0.25">
      <c r="A40" s="3" t="s">
        <v>425</v>
      </c>
      <c r="B40" t="s">
        <v>54</v>
      </c>
      <c r="C40" t="s">
        <v>135</v>
      </c>
      <c r="D40" t="s">
        <v>426</v>
      </c>
    </row>
    <row r="41" spans="1:5" x14ac:dyDescent="0.25">
      <c r="A41" s="4" t="s">
        <v>50</v>
      </c>
      <c r="B41" s="5">
        <v>0.39583333333333331</v>
      </c>
      <c r="C41" s="5">
        <v>0.60416666666666663</v>
      </c>
      <c r="D41" s="5">
        <v>1</v>
      </c>
      <c r="E41" t="s">
        <v>2159</v>
      </c>
    </row>
    <row r="42" spans="1:5" x14ac:dyDescent="0.25">
      <c r="A42" s="10" t="s">
        <v>1281</v>
      </c>
      <c r="B42" s="14">
        <v>0.4</v>
      </c>
      <c r="C42" s="15">
        <v>0.6</v>
      </c>
      <c r="D42" s="14">
        <v>1</v>
      </c>
      <c r="E42" s="8">
        <v>23</v>
      </c>
    </row>
    <row r="43" spans="1:5" x14ac:dyDescent="0.25">
      <c r="A43" s="10" t="s">
        <v>1289</v>
      </c>
      <c r="B43" s="14">
        <v>0.39130434782608697</v>
      </c>
      <c r="C43" s="15">
        <v>0.60869565217391308</v>
      </c>
      <c r="D43" s="14">
        <v>1</v>
      </c>
      <c r="E43" s="8">
        <v>29</v>
      </c>
    </row>
    <row r="44" spans="1:5" x14ac:dyDescent="0.25">
      <c r="A44" s="4" t="s">
        <v>426</v>
      </c>
      <c r="B44" s="14">
        <v>0.39583333333333331</v>
      </c>
      <c r="C44" s="14">
        <v>0.60416666666666663</v>
      </c>
      <c r="D44" s="14">
        <v>1</v>
      </c>
      <c r="E44" s="8">
        <v>30</v>
      </c>
    </row>
    <row r="45" spans="1:5" x14ac:dyDescent="0.25">
      <c r="E45" s="8">
        <v>13</v>
      </c>
    </row>
    <row r="46" spans="1:5" x14ac:dyDescent="0.25">
      <c r="E46" s="8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6225-C87D-4C64-BA6E-B1D22580A768}">
  <dimension ref="A1:V29"/>
  <sheetViews>
    <sheetView topLeftCell="B1" workbookViewId="0">
      <selection activeCell="E27" sqref="E27"/>
    </sheetView>
  </sheetViews>
  <sheetFormatPr defaultRowHeight="13.2" x14ac:dyDescent="0.25"/>
  <cols>
    <col min="1" max="1" width="13.33203125" bestFit="1" customWidth="1"/>
    <col min="2" max="2" width="18" bestFit="1" customWidth="1"/>
    <col min="4" max="4" width="13.33203125" bestFit="1" customWidth="1"/>
    <col min="5" max="5" width="18" bestFit="1" customWidth="1"/>
    <col min="9" max="9" width="13.33203125" bestFit="1" customWidth="1"/>
    <col min="10" max="10" width="18" bestFit="1" customWidth="1"/>
    <col min="11" max="11" width="8" bestFit="1" customWidth="1"/>
    <col min="12" max="12" width="21.77734375" bestFit="1" customWidth="1"/>
    <col min="13" max="13" width="16.21875" bestFit="1" customWidth="1"/>
    <col min="14" max="14" width="4.5546875" bestFit="1" customWidth="1"/>
    <col min="15" max="15" width="5" bestFit="1" customWidth="1"/>
    <col min="16" max="16" width="6.44140625" bestFit="1" customWidth="1"/>
    <col min="17" max="17" width="5.109375" bestFit="1" customWidth="1"/>
    <col min="18" max="18" width="4.109375" bestFit="1" customWidth="1"/>
    <col min="19" max="19" width="4.77734375" bestFit="1" customWidth="1"/>
    <col min="20" max="20" width="7" bestFit="1" customWidth="1"/>
    <col min="21" max="21" width="4.6640625" bestFit="1" customWidth="1"/>
    <col min="22" max="22" width="11.33203125" bestFit="1" customWidth="1"/>
  </cols>
  <sheetData>
    <row r="1" spans="1:20" x14ac:dyDescent="0.25">
      <c r="A1" s="3" t="s">
        <v>424</v>
      </c>
      <c r="B1" s="11">
        <v>45877</v>
      </c>
      <c r="D1" s="3" t="s">
        <v>424</v>
      </c>
      <c r="E1" t="s">
        <v>1275</v>
      </c>
      <c r="I1" t="s">
        <v>430</v>
      </c>
      <c r="J1" t="s">
        <v>429</v>
      </c>
      <c r="K1" t="s">
        <v>428</v>
      </c>
      <c r="L1" t="s">
        <v>432</v>
      </c>
      <c r="M1" t="s">
        <v>433</v>
      </c>
      <c r="N1" t="s">
        <v>434</v>
      </c>
      <c r="O1" t="s">
        <v>431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</row>
    <row r="2" spans="1:20" x14ac:dyDescent="0.25">
      <c r="A2" s="3" t="s">
        <v>2239</v>
      </c>
      <c r="B2" t="s">
        <v>2241</v>
      </c>
      <c r="D2" s="3" t="s">
        <v>2239</v>
      </c>
      <c r="E2" t="s">
        <v>2241</v>
      </c>
      <c r="I2" s="6">
        <f>IFERROR(VLOOKUP(I1,$A$4:$B$15,2,0),0%)</f>
        <v>0.4</v>
      </c>
      <c r="J2" s="6">
        <f t="shared" ref="J2:T2" si="0">IFERROR(VLOOKUP(J1,$A$4:$B$15,2,0),0%)</f>
        <v>0.13333333333333333</v>
      </c>
      <c r="K2" s="6">
        <f t="shared" si="0"/>
        <v>0.36666666666666664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0.1</v>
      </c>
    </row>
    <row r="3" spans="1:20" x14ac:dyDescent="0.25">
      <c r="I3" s="6">
        <f>IFERROR(VLOOKUP(I$1,$D$4:$E$19,2,0),0%)</f>
        <v>0.3876953125</v>
      </c>
      <c r="J3" s="6">
        <f t="shared" ref="J3:T3" si="1">IFERROR(VLOOKUP(J$1,$D$4:$E$19,2,0),0%)</f>
        <v>0.2236328125</v>
      </c>
      <c r="K3" s="6">
        <f t="shared" si="1"/>
        <v>0.314453125</v>
      </c>
      <c r="L3" s="6">
        <f t="shared" si="1"/>
        <v>8.7890625E-3</v>
      </c>
      <c r="M3" s="6">
        <f t="shared" si="1"/>
        <v>6.8359375E-3</v>
      </c>
      <c r="N3" s="6">
        <f t="shared" si="1"/>
        <v>7.8125E-3</v>
      </c>
      <c r="O3" s="6">
        <f t="shared" si="1"/>
        <v>1.26953125E-2</v>
      </c>
      <c r="P3" s="6">
        <f t="shared" si="1"/>
        <v>0</v>
      </c>
      <c r="Q3" s="6">
        <f t="shared" si="1"/>
        <v>0</v>
      </c>
      <c r="R3" s="6">
        <f t="shared" si="1"/>
        <v>0</v>
      </c>
      <c r="S3" s="6">
        <f t="shared" si="1"/>
        <v>3.90625E-3</v>
      </c>
      <c r="T3" s="6">
        <f t="shared" si="1"/>
        <v>3.41796875E-2</v>
      </c>
    </row>
    <row r="4" spans="1:20" x14ac:dyDescent="0.25">
      <c r="A4" s="3" t="s">
        <v>425</v>
      </c>
      <c r="B4" t="s">
        <v>440</v>
      </c>
      <c r="D4" s="3" t="s">
        <v>425</v>
      </c>
      <c r="E4" t="s">
        <v>440</v>
      </c>
    </row>
    <row r="5" spans="1:20" x14ac:dyDescent="0.25">
      <c r="A5" s="4" t="s">
        <v>430</v>
      </c>
      <c r="B5" s="5">
        <v>0.4</v>
      </c>
      <c r="D5" s="4" t="s">
        <v>432</v>
      </c>
      <c r="E5" s="5">
        <v>8.7890625E-3</v>
      </c>
    </row>
    <row r="6" spans="1:20" x14ac:dyDescent="0.25">
      <c r="A6" s="4" t="s">
        <v>428</v>
      </c>
      <c r="B6" s="5">
        <v>0.36666666666666664</v>
      </c>
      <c r="D6" s="4" t="s">
        <v>430</v>
      </c>
      <c r="E6" s="5">
        <v>0.3876953125</v>
      </c>
    </row>
    <row r="7" spans="1:20" x14ac:dyDescent="0.25">
      <c r="A7" s="4" t="s">
        <v>429</v>
      </c>
      <c r="B7" s="5">
        <v>0.13333333333333333</v>
      </c>
      <c r="D7" s="4" t="s">
        <v>428</v>
      </c>
      <c r="E7" s="5">
        <v>0.314453125</v>
      </c>
    </row>
    <row r="8" spans="1:20" x14ac:dyDescent="0.25">
      <c r="A8" s="4" t="s">
        <v>439</v>
      </c>
      <c r="B8" s="5">
        <v>0.1</v>
      </c>
      <c r="D8" s="4" t="s">
        <v>429</v>
      </c>
      <c r="E8" s="5">
        <v>0.2236328125</v>
      </c>
    </row>
    <row r="9" spans="1:20" x14ac:dyDescent="0.25">
      <c r="A9" s="4" t="s">
        <v>426</v>
      </c>
      <c r="B9" s="5">
        <v>1</v>
      </c>
      <c r="D9" s="4" t="s">
        <v>431</v>
      </c>
      <c r="E9" s="5">
        <v>1.26953125E-2</v>
      </c>
    </row>
    <row r="10" spans="1:20" x14ac:dyDescent="0.25">
      <c r="D10" s="4" t="s">
        <v>433</v>
      </c>
      <c r="E10" s="5">
        <v>6.8359375E-3</v>
      </c>
    </row>
    <row r="11" spans="1:20" x14ac:dyDescent="0.25">
      <c r="D11" s="4" t="s">
        <v>438</v>
      </c>
      <c r="E11" s="5">
        <v>3.90625E-3</v>
      </c>
    </row>
    <row r="12" spans="1:20" x14ac:dyDescent="0.25">
      <c r="D12" s="4" t="s">
        <v>439</v>
      </c>
      <c r="E12" s="5">
        <v>3.41796875E-2</v>
      </c>
    </row>
    <row r="13" spans="1:20" x14ac:dyDescent="0.25">
      <c r="D13" s="4" t="s">
        <v>434</v>
      </c>
      <c r="E13" s="5">
        <v>7.8125E-3</v>
      </c>
    </row>
    <row r="14" spans="1:20" x14ac:dyDescent="0.25">
      <c r="D14" s="4" t="s">
        <v>426</v>
      </c>
      <c r="E14" s="5">
        <v>1</v>
      </c>
      <c r="I14" s="3" t="s">
        <v>2239</v>
      </c>
      <c r="J14" t="s">
        <v>2241</v>
      </c>
    </row>
    <row r="16" spans="1:20" x14ac:dyDescent="0.25">
      <c r="I16" s="3" t="s">
        <v>425</v>
      </c>
      <c r="J16" t="s">
        <v>440</v>
      </c>
      <c r="L16" s="3" t="s">
        <v>440</v>
      </c>
      <c r="M16" s="3" t="s">
        <v>1268</v>
      </c>
    </row>
    <row r="17" spans="9:22" x14ac:dyDescent="0.25">
      <c r="I17" s="11">
        <v>45868</v>
      </c>
      <c r="J17">
        <v>77</v>
      </c>
      <c r="L17" s="3" t="s">
        <v>425</v>
      </c>
      <c r="M17" t="s">
        <v>428</v>
      </c>
      <c r="N17" t="s">
        <v>433</v>
      </c>
      <c r="O17" t="s">
        <v>438</v>
      </c>
      <c r="P17" t="s">
        <v>431</v>
      </c>
      <c r="Q17" t="s">
        <v>430</v>
      </c>
      <c r="R17" t="s">
        <v>432</v>
      </c>
      <c r="S17" t="s">
        <v>434</v>
      </c>
      <c r="T17" t="s">
        <v>439</v>
      </c>
      <c r="U17" t="s">
        <v>429</v>
      </c>
      <c r="V17" t="s">
        <v>426</v>
      </c>
    </row>
    <row r="18" spans="9:22" x14ac:dyDescent="0.25">
      <c r="I18" s="11">
        <v>45869</v>
      </c>
      <c r="J18">
        <v>353</v>
      </c>
      <c r="L18" s="4" t="s">
        <v>79</v>
      </c>
      <c r="M18">
        <v>45</v>
      </c>
      <c r="N18">
        <v>3</v>
      </c>
      <c r="O18">
        <v>4</v>
      </c>
      <c r="P18">
        <v>4</v>
      </c>
      <c r="Q18">
        <v>51</v>
      </c>
      <c r="R18">
        <v>5</v>
      </c>
      <c r="T18">
        <v>4</v>
      </c>
      <c r="U18">
        <v>31</v>
      </c>
      <c r="V18">
        <v>147</v>
      </c>
    </row>
    <row r="19" spans="9:22" x14ac:dyDescent="0.25">
      <c r="I19" s="11">
        <v>45873</v>
      </c>
      <c r="J19">
        <v>143</v>
      </c>
      <c r="L19" s="4" t="s">
        <v>52</v>
      </c>
      <c r="Q19">
        <v>1</v>
      </c>
      <c r="V19">
        <v>1</v>
      </c>
    </row>
    <row r="20" spans="9:22" x14ac:dyDescent="0.25">
      <c r="I20" s="11">
        <v>45874</v>
      </c>
      <c r="J20">
        <v>53</v>
      </c>
      <c r="L20" s="4" t="s">
        <v>1038</v>
      </c>
      <c r="M20">
        <v>37</v>
      </c>
      <c r="Q20">
        <v>12</v>
      </c>
      <c r="U20">
        <v>22</v>
      </c>
      <c r="V20">
        <v>71</v>
      </c>
    </row>
    <row r="21" spans="9:22" x14ac:dyDescent="0.25">
      <c r="I21" s="11">
        <v>45875</v>
      </c>
      <c r="J21">
        <v>135</v>
      </c>
      <c r="L21" s="4" t="s">
        <v>511</v>
      </c>
      <c r="M21">
        <v>28</v>
      </c>
      <c r="Q21">
        <v>46</v>
      </c>
      <c r="T21">
        <v>1</v>
      </c>
      <c r="U21">
        <v>29</v>
      </c>
      <c r="V21">
        <v>104</v>
      </c>
    </row>
    <row r="22" spans="9:22" x14ac:dyDescent="0.25">
      <c r="I22" s="11">
        <v>45876</v>
      </c>
      <c r="J22">
        <v>233</v>
      </c>
      <c r="L22" s="4" t="s">
        <v>1331</v>
      </c>
      <c r="M22">
        <v>40</v>
      </c>
      <c r="Q22">
        <v>29</v>
      </c>
      <c r="S22">
        <v>4</v>
      </c>
      <c r="U22">
        <v>14</v>
      </c>
      <c r="V22">
        <v>87</v>
      </c>
    </row>
    <row r="23" spans="9:22" x14ac:dyDescent="0.25">
      <c r="I23" s="11">
        <v>45877</v>
      </c>
      <c r="J23">
        <v>30</v>
      </c>
      <c r="L23" s="4" t="s">
        <v>111</v>
      </c>
      <c r="M23">
        <v>12</v>
      </c>
      <c r="P23">
        <v>7</v>
      </c>
      <c r="Q23">
        <v>42</v>
      </c>
      <c r="U23">
        <v>14</v>
      </c>
      <c r="V23">
        <v>75</v>
      </c>
    </row>
    <row r="24" spans="9:22" x14ac:dyDescent="0.25">
      <c r="I24" s="11" t="s">
        <v>426</v>
      </c>
      <c r="J24">
        <v>1024</v>
      </c>
      <c r="L24" s="4" t="s">
        <v>817</v>
      </c>
      <c r="M24">
        <v>25</v>
      </c>
      <c r="Q24">
        <v>45</v>
      </c>
      <c r="T24">
        <v>3</v>
      </c>
      <c r="U24">
        <v>12</v>
      </c>
      <c r="V24">
        <v>85</v>
      </c>
    </row>
    <row r="25" spans="9:22" x14ac:dyDescent="0.25">
      <c r="L25" s="4" t="s">
        <v>2170</v>
      </c>
      <c r="M25">
        <v>12</v>
      </c>
      <c r="Q25">
        <v>25</v>
      </c>
      <c r="S25">
        <v>1</v>
      </c>
      <c r="U25">
        <v>2</v>
      </c>
      <c r="V25">
        <v>40</v>
      </c>
    </row>
    <row r="26" spans="9:22" x14ac:dyDescent="0.25">
      <c r="L26" s="4" t="s">
        <v>324</v>
      </c>
      <c r="U26">
        <v>1</v>
      </c>
      <c r="V26">
        <v>1</v>
      </c>
    </row>
    <row r="27" spans="9:22" x14ac:dyDescent="0.25">
      <c r="L27" s="4" t="s">
        <v>51</v>
      </c>
      <c r="M27">
        <v>133</v>
      </c>
      <c r="N27">
        <v>4</v>
      </c>
      <c r="P27">
        <v>3</v>
      </c>
      <c r="Q27">
        <v>158</v>
      </c>
      <c r="R27">
        <v>4</v>
      </c>
      <c r="S27">
        <v>4</v>
      </c>
      <c r="T27">
        <v>24</v>
      </c>
      <c r="U27">
        <v>118</v>
      </c>
      <c r="V27">
        <v>448</v>
      </c>
    </row>
    <row r="28" spans="9:22" x14ac:dyDescent="0.25">
      <c r="L28" s="4" t="s">
        <v>2174</v>
      </c>
      <c r="M28">
        <v>12</v>
      </c>
      <c r="Q28">
        <v>24</v>
      </c>
      <c r="T28">
        <v>4</v>
      </c>
      <c r="U28">
        <v>8</v>
      </c>
      <c r="V28">
        <v>48</v>
      </c>
    </row>
    <row r="29" spans="9:22" x14ac:dyDescent="0.25">
      <c r="L29" s="4" t="s">
        <v>426</v>
      </c>
      <c r="M29">
        <v>344</v>
      </c>
      <c r="N29">
        <v>7</v>
      </c>
      <c r="O29">
        <v>4</v>
      </c>
      <c r="P29">
        <v>14</v>
      </c>
      <c r="Q29">
        <v>433</v>
      </c>
      <c r="R29">
        <v>9</v>
      </c>
      <c r="S29">
        <v>9</v>
      </c>
      <c r="T29">
        <v>36</v>
      </c>
      <c r="U29">
        <v>251</v>
      </c>
      <c r="V29">
        <v>1107</v>
      </c>
    </row>
  </sheetData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1991-BC4D-4FB8-827B-39051D053E83}">
  <dimension ref="A3:L70"/>
  <sheetViews>
    <sheetView topLeftCell="A22" workbookViewId="0">
      <selection activeCell="G30" sqref="G30"/>
    </sheetView>
  </sheetViews>
  <sheetFormatPr defaultRowHeight="13.2" x14ac:dyDescent="0.25"/>
  <cols>
    <col min="1" max="1" width="13.33203125" bestFit="1" customWidth="1"/>
    <col min="2" max="2" width="26.33203125" bestFit="1" customWidth="1"/>
    <col min="3" max="3" width="6.33203125" bestFit="1" customWidth="1"/>
    <col min="4" max="5" width="8.33203125" bestFit="1" customWidth="1"/>
    <col min="6" max="6" width="29.6640625" customWidth="1"/>
    <col min="7" max="7" width="11.6640625" customWidth="1"/>
    <col min="9" max="10" width="20.44140625" bestFit="1" customWidth="1"/>
  </cols>
  <sheetData>
    <row r="3" spans="1:12" x14ac:dyDescent="0.25">
      <c r="F3" s="16" t="s">
        <v>427</v>
      </c>
      <c r="G3" s="16">
        <v>2021</v>
      </c>
    </row>
    <row r="4" spans="1:12" x14ac:dyDescent="0.25">
      <c r="F4" s="32" t="s">
        <v>3053</v>
      </c>
      <c r="G4" s="33">
        <v>0.52826706234522269</v>
      </c>
    </row>
    <row r="5" spans="1:12" x14ac:dyDescent="0.25">
      <c r="F5" s="32" t="s">
        <v>430</v>
      </c>
      <c r="G5" s="33">
        <v>0.40626502535892833</v>
      </c>
    </row>
    <row r="6" spans="1:12" x14ac:dyDescent="0.25">
      <c r="A6" s="3" t="s">
        <v>2239</v>
      </c>
      <c r="B6" t="s">
        <v>2241</v>
      </c>
      <c r="F6" s="32" t="s">
        <v>434</v>
      </c>
      <c r="G6" s="33">
        <v>3.6371062386582775E-2</v>
      </c>
    </row>
    <row r="7" spans="1:12" x14ac:dyDescent="0.25">
      <c r="F7" s="4" t="s">
        <v>439</v>
      </c>
      <c r="G7" s="34">
        <f>1-SUM(G4:G6)</f>
        <v>2.9096849909266309E-2</v>
      </c>
    </row>
    <row r="8" spans="1:12" x14ac:dyDescent="0.25">
      <c r="A8" s="3" t="s">
        <v>425</v>
      </c>
      <c r="B8" t="s">
        <v>3054</v>
      </c>
      <c r="C8" t="s">
        <v>3055</v>
      </c>
    </row>
    <row r="9" spans="1:12" x14ac:dyDescent="0.25">
      <c r="A9" s="4" t="s">
        <v>99</v>
      </c>
      <c r="B9">
        <v>333</v>
      </c>
      <c r="C9">
        <v>333</v>
      </c>
      <c r="F9" s="32" t="s">
        <v>3065</v>
      </c>
      <c r="G9" s="16" t="s">
        <v>3056</v>
      </c>
      <c r="H9" s="16" t="s">
        <v>1273</v>
      </c>
      <c r="I9" s="16" t="s">
        <v>2778</v>
      </c>
      <c r="J9" s="16" t="s">
        <v>3063</v>
      </c>
    </row>
    <row r="10" spans="1:12" x14ac:dyDescent="0.25">
      <c r="A10" s="4" t="s">
        <v>60</v>
      </c>
      <c r="B10">
        <v>456</v>
      </c>
      <c r="C10">
        <v>456</v>
      </c>
      <c r="F10" s="32" t="s">
        <v>99</v>
      </c>
      <c r="G10" s="38">
        <v>0.52826706234522269</v>
      </c>
      <c r="H10" s="16">
        <f>VLOOKUP(F10,$A$8:$B$14,2,0)</f>
        <v>333</v>
      </c>
      <c r="I10" s="38">
        <f>H10/SUM($H$10:$H$12)</f>
        <v>0.4026602176541717</v>
      </c>
      <c r="J10" s="39">
        <f>G10/I10</f>
        <v>1.3119425242027003</v>
      </c>
      <c r="L10" s="45" t="s">
        <v>3098</v>
      </c>
    </row>
    <row r="11" spans="1:12" x14ac:dyDescent="0.25">
      <c r="A11" s="4" t="s">
        <v>295</v>
      </c>
      <c r="B11">
        <v>38</v>
      </c>
      <c r="C11">
        <v>38</v>
      </c>
      <c r="F11" s="32" t="s">
        <v>60</v>
      </c>
      <c r="G11" s="38">
        <v>0.40626502535892833</v>
      </c>
      <c r="H11" s="16">
        <f t="shared" ref="H11:H12" si="0">VLOOKUP(F11,$A$8:$B$14,2,0)</f>
        <v>456</v>
      </c>
      <c r="I11" s="38">
        <f t="shared" ref="I11:I12" si="1">H11/SUM($H$10:$H$12)</f>
        <v>0.55139056831922617</v>
      </c>
      <c r="J11" s="39">
        <f t="shared" ref="J11:J12" si="2">G11/I11</f>
        <v>0.73680082449963535</v>
      </c>
    </row>
    <row r="12" spans="1:12" x14ac:dyDescent="0.25">
      <c r="A12" s="4" t="s">
        <v>165</v>
      </c>
      <c r="B12">
        <v>154</v>
      </c>
      <c r="C12">
        <v>154</v>
      </c>
      <c r="F12" s="32" t="s">
        <v>295</v>
      </c>
      <c r="G12" s="38">
        <f>1-SUM(G10:G11)</f>
        <v>6.5467912295849029E-2</v>
      </c>
      <c r="H12" s="16">
        <f t="shared" si="0"/>
        <v>38</v>
      </c>
      <c r="I12" s="38">
        <f t="shared" si="1"/>
        <v>4.5949214026602174E-2</v>
      </c>
      <c r="J12" s="39">
        <f t="shared" si="2"/>
        <v>1.4247885123333461</v>
      </c>
    </row>
    <row r="13" spans="1:12" x14ac:dyDescent="0.25">
      <c r="A13" s="4" t="s">
        <v>185</v>
      </c>
      <c r="B13">
        <v>43</v>
      </c>
      <c r="C13">
        <v>43</v>
      </c>
      <c r="F13" s="32" t="s">
        <v>165</v>
      </c>
      <c r="G13" s="16"/>
      <c r="H13" s="16"/>
      <c r="I13" s="16"/>
      <c r="J13" s="40">
        <v>1</v>
      </c>
    </row>
    <row r="14" spans="1:12" x14ac:dyDescent="0.25">
      <c r="A14" s="4" t="s">
        <v>426</v>
      </c>
      <c r="B14">
        <v>1024</v>
      </c>
      <c r="C14">
        <v>1024</v>
      </c>
      <c r="F14" s="32" t="s">
        <v>185</v>
      </c>
      <c r="G14" s="16"/>
      <c r="H14" s="16"/>
      <c r="I14" s="16"/>
      <c r="J14" s="40">
        <v>1</v>
      </c>
    </row>
    <row r="25" spans="1:9" x14ac:dyDescent="0.25">
      <c r="A25" s="3" t="s">
        <v>2239</v>
      </c>
      <c r="B25" t="s">
        <v>2241</v>
      </c>
    </row>
    <row r="26" spans="1:9" x14ac:dyDescent="0.25">
      <c r="F26" s="16" t="s">
        <v>3066</v>
      </c>
      <c r="G26" s="16" t="s">
        <v>3056</v>
      </c>
      <c r="H26" s="16" t="s">
        <v>1273</v>
      </c>
      <c r="I26" s="16" t="s">
        <v>3063</v>
      </c>
    </row>
    <row r="27" spans="1:9" x14ac:dyDescent="0.25">
      <c r="A27" s="3" t="s">
        <v>425</v>
      </c>
      <c r="B27" t="s">
        <v>3054</v>
      </c>
      <c r="C27" t="s">
        <v>3055</v>
      </c>
      <c r="F27" s="4" t="s">
        <v>54</v>
      </c>
      <c r="G27" s="14">
        <v>0.5</v>
      </c>
      <c r="H27" s="34">
        <f>VLOOKUP(F27,$A$28:$C$29,3,0)</f>
        <v>0.5224609375</v>
      </c>
      <c r="I27" s="35">
        <f>G27/H27</f>
        <v>0.95700934579439256</v>
      </c>
    </row>
    <row r="28" spans="1:9" x14ac:dyDescent="0.25">
      <c r="A28" s="4" t="s">
        <v>54</v>
      </c>
      <c r="B28">
        <v>535</v>
      </c>
      <c r="C28" s="5">
        <v>0.5224609375</v>
      </c>
      <c r="F28" s="4" t="s">
        <v>135</v>
      </c>
      <c r="G28" s="14">
        <v>0.5</v>
      </c>
      <c r="H28" s="34">
        <f>VLOOKUP(F28,$A$28:$C$29,3,0)</f>
        <v>0.4775390625</v>
      </c>
      <c r="I28" s="35">
        <f>G28/H28</f>
        <v>1.047034764826176</v>
      </c>
    </row>
    <row r="29" spans="1:9" x14ac:dyDescent="0.25">
      <c r="A29" s="4" t="s">
        <v>135</v>
      </c>
      <c r="B29">
        <v>489</v>
      </c>
      <c r="C29" s="5">
        <v>0.4775390625</v>
      </c>
    </row>
    <row r="30" spans="1:9" x14ac:dyDescent="0.25">
      <c r="A30" s="4" t="s">
        <v>426</v>
      </c>
      <c r="B30">
        <v>1024</v>
      </c>
      <c r="C30" s="5">
        <v>1</v>
      </c>
    </row>
    <row r="33" spans="1:9" x14ac:dyDescent="0.25">
      <c r="A33" s="3" t="s">
        <v>2239</v>
      </c>
      <c r="B33" t="s">
        <v>2241</v>
      </c>
    </row>
    <row r="35" spans="1:9" x14ac:dyDescent="0.25">
      <c r="A35" s="3" t="s">
        <v>425</v>
      </c>
      <c r="B35" t="s">
        <v>3054</v>
      </c>
      <c r="C35" t="s">
        <v>3055</v>
      </c>
      <c r="F35" s="16" t="s">
        <v>3064</v>
      </c>
      <c r="G35" s="16" t="s">
        <v>3056</v>
      </c>
      <c r="H35" s="16" t="s">
        <v>1273</v>
      </c>
      <c r="I35" s="16" t="s">
        <v>3063</v>
      </c>
    </row>
    <row r="36" spans="1:9" x14ac:dyDescent="0.25">
      <c r="A36" s="4" t="s">
        <v>81</v>
      </c>
      <c r="B36">
        <v>210</v>
      </c>
      <c r="C36" s="5">
        <v>0.205078125</v>
      </c>
      <c r="F36" s="32" t="s">
        <v>81</v>
      </c>
      <c r="G36" s="37">
        <v>0.2</v>
      </c>
      <c r="H36" s="38">
        <f>VLOOKUP(F36,$A$35:$C$40,3,0)</f>
        <v>0.205078125</v>
      </c>
      <c r="I36" s="39">
        <f>G36/H36</f>
        <v>0.97523809523809524</v>
      </c>
    </row>
    <row r="37" spans="1:9" x14ac:dyDescent="0.25">
      <c r="A37" s="4" t="s">
        <v>55</v>
      </c>
      <c r="B37">
        <v>374</v>
      </c>
      <c r="C37" s="5">
        <v>0.365234375</v>
      </c>
      <c r="F37" s="32" t="s">
        <v>55</v>
      </c>
      <c r="G37" s="37">
        <v>0.4</v>
      </c>
      <c r="H37" s="38">
        <f t="shared" ref="H37:H39" si="3">VLOOKUP(F37,$A$35:$C$40,3,0)</f>
        <v>0.365234375</v>
      </c>
      <c r="I37" s="39">
        <f t="shared" ref="I37:I39" si="4">G37/H37</f>
        <v>1.0951871657754011</v>
      </c>
    </row>
    <row r="38" spans="1:9" x14ac:dyDescent="0.25">
      <c r="A38" s="4" t="s">
        <v>39</v>
      </c>
      <c r="B38">
        <v>291</v>
      </c>
      <c r="C38" s="5">
        <v>0.2841796875</v>
      </c>
      <c r="F38" s="32" t="s">
        <v>39</v>
      </c>
      <c r="G38" s="37">
        <v>0.25</v>
      </c>
      <c r="H38" s="38">
        <f t="shared" si="3"/>
        <v>0.2841796875</v>
      </c>
      <c r="I38" s="39">
        <f t="shared" si="4"/>
        <v>0.8797250859106529</v>
      </c>
    </row>
    <row r="39" spans="1:9" x14ac:dyDescent="0.25">
      <c r="A39" s="4" t="s">
        <v>360</v>
      </c>
      <c r="B39">
        <v>149</v>
      </c>
      <c r="C39" s="5">
        <v>0.1455078125</v>
      </c>
      <c r="F39" s="32" t="s">
        <v>360</v>
      </c>
      <c r="G39" s="37">
        <v>0.15</v>
      </c>
      <c r="H39" s="38">
        <f t="shared" si="3"/>
        <v>0.1455078125</v>
      </c>
      <c r="I39" s="39">
        <f t="shared" si="4"/>
        <v>1.0308724832214764</v>
      </c>
    </row>
    <row r="40" spans="1:9" x14ac:dyDescent="0.25">
      <c r="A40" s="4" t="s">
        <v>426</v>
      </c>
      <c r="B40">
        <v>1024</v>
      </c>
      <c r="C40" s="5">
        <v>1</v>
      </c>
    </row>
    <row r="43" spans="1:9" x14ac:dyDescent="0.25">
      <c r="B43" s="3" t="s">
        <v>2239</v>
      </c>
      <c r="C43" t="s">
        <v>2241</v>
      </c>
    </row>
    <row r="45" spans="1:9" x14ac:dyDescent="0.25">
      <c r="B45" s="3" t="s">
        <v>15</v>
      </c>
      <c r="C45" s="3" t="s">
        <v>13</v>
      </c>
      <c r="D45" t="s">
        <v>3054</v>
      </c>
      <c r="E45" t="s">
        <v>3055</v>
      </c>
      <c r="F45" t="s">
        <v>3056</v>
      </c>
      <c r="G45" t="s">
        <v>3063</v>
      </c>
    </row>
    <row r="46" spans="1:9" x14ac:dyDescent="0.25">
      <c r="A46" t="str">
        <f>B46&amp;C46</f>
        <v>18-30ஆண்/Male</v>
      </c>
      <c r="B46" t="s">
        <v>81</v>
      </c>
      <c r="C46" t="s">
        <v>54</v>
      </c>
      <c r="D46">
        <v>96</v>
      </c>
      <c r="E46" s="5">
        <v>9.375E-2</v>
      </c>
      <c r="F46" s="36">
        <v>0.1</v>
      </c>
      <c r="G46" s="35">
        <f>F46/E46</f>
        <v>1.0666666666666667</v>
      </c>
    </row>
    <row r="47" spans="1:9" x14ac:dyDescent="0.25">
      <c r="A47" t="str">
        <f t="shared" ref="A47:A53" si="5">B47&amp;C47</f>
        <v>18-30பெண்/Female</v>
      </c>
      <c r="B47" t="s">
        <v>81</v>
      </c>
      <c r="C47" t="s">
        <v>135</v>
      </c>
      <c r="D47">
        <v>114</v>
      </c>
      <c r="E47" s="5">
        <v>0.111328125</v>
      </c>
      <c r="F47" s="36">
        <v>0.1</v>
      </c>
      <c r="G47" s="35">
        <f t="shared" ref="G47:G53" si="6">F47/E47</f>
        <v>0.89824561403508774</v>
      </c>
    </row>
    <row r="48" spans="1:9" x14ac:dyDescent="0.25">
      <c r="A48" t="str">
        <f t="shared" si="5"/>
        <v>31-45ஆண்/Male</v>
      </c>
      <c r="B48" t="s">
        <v>55</v>
      </c>
      <c r="C48" t="s">
        <v>54</v>
      </c>
      <c r="D48">
        <v>189</v>
      </c>
      <c r="E48" s="42">
        <v>0.1845703125</v>
      </c>
      <c r="F48" s="36">
        <v>0.2</v>
      </c>
      <c r="G48" s="35">
        <f t="shared" si="6"/>
        <v>1.0835978835978837</v>
      </c>
    </row>
    <row r="49" spans="1:9" x14ac:dyDescent="0.25">
      <c r="A49" t="str">
        <f t="shared" si="5"/>
        <v>31-45பெண்/Female</v>
      </c>
      <c r="B49" t="s">
        <v>55</v>
      </c>
      <c r="C49" t="s">
        <v>135</v>
      </c>
      <c r="D49">
        <v>185</v>
      </c>
      <c r="E49" s="5">
        <v>0.1806640625</v>
      </c>
      <c r="F49" s="36">
        <v>0.2</v>
      </c>
      <c r="G49" s="35">
        <f t="shared" si="6"/>
        <v>1.107027027027027</v>
      </c>
    </row>
    <row r="50" spans="1:9" x14ac:dyDescent="0.25">
      <c r="A50" t="str">
        <f t="shared" si="5"/>
        <v>46-60ஆண்/Male</v>
      </c>
      <c r="B50" t="s">
        <v>39</v>
      </c>
      <c r="C50" t="s">
        <v>54</v>
      </c>
      <c r="D50">
        <v>161</v>
      </c>
      <c r="E50" s="5">
        <v>0.1572265625</v>
      </c>
      <c r="F50" s="36">
        <v>0.125</v>
      </c>
      <c r="G50" s="35">
        <f t="shared" si="6"/>
        <v>0.79503105590062106</v>
      </c>
    </row>
    <row r="51" spans="1:9" x14ac:dyDescent="0.25">
      <c r="A51" t="str">
        <f t="shared" si="5"/>
        <v>46-60பெண்/Female</v>
      </c>
      <c r="B51" t="s">
        <v>39</v>
      </c>
      <c r="C51" t="s">
        <v>135</v>
      </c>
      <c r="D51">
        <v>130</v>
      </c>
      <c r="E51" s="5">
        <v>0.126953125</v>
      </c>
      <c r="F51" s="36">
        <v>0.125</v>
      </c>
      <c r="G51" s="35">
        <f t="shared" si="6"/>
        <v>0.98461538461538467</v>
      </c>
    </row>
    <row r="52" spans="1:9" x14ac:dyDescent="0.25">
      <c r="A52" t="str">
        <f t="shared" si="5"/>
        <v>60+ஆண்/Male</v>
      </c>
      <c r="B52" t="s">
        <v>360</v>
      </c>
      <c r="C52" t="s">
        <v>54</v>
      </c>
      <c r="D52">
        <v>89</v>
      </c>
      <c r="E52" s="5">
        <v>8.69140625E-2</v>
      </c>
      <c r="F52" s="36">
        <v>7.4999999999999997E-2</v>
      </c>
      <c r="G52" s="35">
        <f t="shared" si="6"/>
        <v>0.86292134831460676</v>
      </c>
    </row>
    <row r="53" spans="1:9" x14ac:dyDescent="0.25">
      <c r="A53" t="str">
        <f t="shared" si="5"/>
        <v>60+பெண்/Female</v>
      </c>
      <c r="B53" t="s">
        <v>360</v>
      </c>
      <c r="C53" t="s">
        <v>135</v>
      </c>
      <c r="D53">
        <v>60</v>
      </c>
      <c r="E53" s="5">
        <v>5.859375E-2</v>
      </c>
      <c r="F53" s="36">
        <v>7.4999999999999997E-2</v>
      </c>
      <c r="G53" s="35">
        <f t="shared" si="6"/>
        <v>1.28</v>
      </c>
    </row>
    <row r="54" spans="1:9" x14ac:dyDescent="0.25">
      <c r="B54" t="s">
        <v>426</v>
      </c>
      <c r="D54">
        <v>1024</v>
      </c>
      <c r="E54" s="5">
        <v>1</v>
      </c>
    </row>
    <row r="58" spans="1:9" x14ac:dyDescent="0.25">
      <c r="B58" s="3" t="s">
        <v>2239</v>
      </c>
      <c r="C58" t="s">
        <v>2241</v>
      </c>
    </row>
    <row r="59" spans="1:9" x14ac:dyDescent="0.25">
      <c r="F59" s="16" t="s">
        <v>1271</v>
      </c>
      <c r="G59" s="16" t="s">
        <v>3056</v>
      </c>
      <c r="H59" s="16" t="s">
        <v>1273</v>
      </c>
      <c r="I59" s="16" t="s">
        <v>3063</v>
      </c>
    </row>
    <row r="60" spans="1:9" x14ac:dyDescent="0.25">
      <c r="B60" s="3" t="s">
        <v>425</v>
      </c>
      <c r="C60" t="s">
        <v>3054</v>
      </c>
      <c r="D60" t="s">
        <v>3055</v>
      </c>
      <c r="F60" s="16" t="s">
        <v>269</v>
      </c>
      <c r="G60" s="38">
        <v>0.28000000000000003</v>
      </c>
      <c r="H60" s="38">
        <f>VLOOKUP(F60,$B$61:$D$70,3,0)</f>
        <v>0.2265625</v>
      </c>
      <c r="I60" s="39">
        <f>G60/H60</f>
        <v>1.2358620689655173</v>
      </c>
    </row>
    <row r="61" spans="1:9" x14ac:dyDescent="0.25">
      <c r="B61" s="4" t="s">
        <v>519</v>
      </c>
      <c r="C61">
        <v>96</v>
      </c>
      <c r="D61" s="5">
        <v>9.375E-2</v>
      </c>
      <c r="F61" s="16" t="s">
        <v>42</v>
      </c>
      <c r="G61" s="38">
        <v>0.16</v>
      </c>
      <c r="H61" s="38">
        <f t="shared" ref="H61:H68" si="7">VLOOKUP(F61,$B$61:$D$70,3,0)</f>
        <v>0.16015625</v>
      </c>
      <c r="I61" s="39">
        <f t="shared" ref="I61:I68" si="8">G61/H61</f>
        <v>0.99902439024390244</v>
      </c>
    </row>
    <row r="62" spans="1:9" x14ac:dyDescent="0.25">
      <c r="B62" s="4" t="s">
        <v>129</v>
      </c>
      <c r="C62">
        <v>44</v>
      </c>
      <c r="D62" s="5">
        <v>4.296875E-2</v>
      </c>
      <c r="F62" s="16" t="s">
        <v>89</v>
      </c>
      <c r="G62" s="38">
        <v>0.129</v>
      </c>
      <c r="H62" s="38">
        <f t="shared" si="7"/>
        <v>9.5703125E-2</v>
      </c>
      <c r="I62" s="39">
        <f t="shared" si="8"/>
        <v>1.3479183673469388</v>
      </c>
    </row>
    <row r="63" spans="1:9" x14ac:dyDescent="0.25">
      <c r="B63" s="4" t="s">
        <v>42</v>
      </c>
      <c r="C63">
        <v>164</v>
      </c>
      <c r="D63" s="5">
        <v>0.16015625</v>
      </c>
      <c r="F63" s="16" t="s">
        <v>118</v>
      </c>
      <c r="G63" s="38">
        <v>0.1</v>
      </c>
      <c r="H63" s="38">
        <f t="shared" si="7"/>
        <v>7.8125E-2</v>
      </c>
      <c r="I63" s="39">
        <f t="shared" si="8"/>
        <v>1.28</v>
      </c>
    </row>
    <row r="64" spans="1:9" x14ac:dyDescent="0.25">
      <c r="B64" s="4" t="s">
        <v>89</v>
      </c>
      <c r="C64">
        <v>98</v>
      </c>
      <c r="D64" s="5">
        <v>9.5703125E-2</v>
      </c>
      <c r="F64" s="16" t="s">
        <v>519</v>
      </c>
      <c r="G64" s="38">
        <v>0.1</v>
      </c>
      <c r="H64" s="38">
        <f t="shared" si="7"/>
        <v>9.375E-2</v>
      </c>
      <c r="I64" s="39">
        <f t="shared" si="8"/>
        <v>1.0666666666666667</v>
      </c>
    </row>
    <row r="65" spans="2:9" x14ac:dyDescent="0.25">
      <c r="B65" s="4" t="s">
        <v>278</v>
      </c>
      <c r="C65">
        <v>81</v>
      </c>
      <c r="D65" s="5">
        <v>7.91015625E-2</v>
      </c>
      <c r="F65" s="16" t="s">
        <v>70</v>
      </c>
      <c r="G65" s="38">
        <v>0.09</v>
      </c>
      <c r="H65" s="38">
        <f t="shared" si="7"/>
        <v>8.49609375E-2</v>
      </c>
      <c r="I65" s="39">
        <f t="shared" si="8"/>
        <v>1.0593103448275862</v>
      </c>
    </row>
    <row r="66" spans="2:9" x14ac:dyDescent="0.25">
      <c r="B66" s="4" t="s">
        <v>269</v>
      </c>
      <c r="C66">
        <v>232</v>
      </c>
      <c r="D66" s="5">
        <v>0.2265625</v>
      </c>
      <c r="F66" s="16" t="s">
        <v>278</v>
      </c>
      <c r="G66" s="38">
        <v>8.1000000000000003E-2</v>
      </c>
      <c r="H66" s="38">
        <f t="shared" si="7"/>
        <v>7.91015625E-2</v>
      </c>
      <c r="I66" s="39">
        <f t="shared" si="8"/>
        <v>1.024</v>
      </c>
    </row>
    <row r="67" spans="2:9" x14ac:dyDescent="0.25">
      <c r="B67" s="4" t="s">
        <v>439</v>
      </c>
      <c r="C67">
        <v>142</v>
      </c>
      <c r="D67" s="5">
        <v>0.138671875</v>
      </c>
      <c r="F67" s="16" t="s">
        <v>129</v>
      </c>
      <c r="G67" s="38">
        <v>0.04</v>
      </c>
      <c r="H67" s="38">
        <f t="shared" si="7"/>
        <v>4.296875E-2</v>
      </c>
      <c r="I67" s="39">
        <f t="shared" si="8"/>
        <v>0.93090909090909091</v>
      </c>
    </row>
    <row r="68" spans="2:9" x14ac:dyDescent="0.25">
      <c r="B68" s="4" t="s">
        <v>118</v>
      </c>
      <c r="C68">
        <v>80</v>
      </c>
      <c r="D68" s="5">
        <v>7.8125E-2</v>
      </c>
      <c r="F68" s="16" t="s">
        <v>1269</v>
      </c>
      <c r="G68" s="38">
        <v>0.02</v>
      </c>
      <c r="H68" s="38">
        <f t="shared" si="7"/>
        <v>0.138671875</v>
      </c>
      <c r="I68" s="39">
        <f t="shared" si="8"/>
        <v>0.14422535211267606</v>
      </c>
    </row>
    <row r="69" spans="2:9" x14ac:dyDescent="0.25">
      <c r="B69" s="4" t="s">
        <v>70</v>
      </c>
      <c r="C69">
        <v>87</v>
      </c>
      <c r="D69" s="5">
        <v>8.49609375E-2</v>
      </c>
    </row>
    <row r="70" spans="2:9" x14ac:dyDescent="0.25">
      <c r="B70" s="4" t="s">
        <v>426</v>
      </c>
      <c r="C70">
        <v>1024</v>
      </c>
      <c r="D70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22D96-CC8C-445B-BC9E-C9CDAD561895}">
  <dimension ref="A1:M259"/>
  <sheetViews>
    <sheetView topLeftCell="A115" workbookViewId="0">
      <selection activeCell="E139" sqref="E139"/>
    </sheetView>
  </sheetViews>
  <sheetFormatPr defaultRowHeight="13.2" x14ac:dyDescent="0.25"/>
  <cols>
    <col min="1" max="1" width="25.33203125" customWidth="1"/>
    <col min="2" max="2" width="16.44140625" bestFit="1" customWidth="1"/>
    <col min="3" max="3" width="13.6640625" bestFit="1" customWidth="1"/>
    <col min="4" max="4" width="11.21875" bestFit="1" customWidth="1"/>
    <col min="5" max="5" width="13.6640625" bestFit="1" customWidth="1"/>
    <col min="6" max="6" width="29.77734375" bestFit="1" customWidth="1"/>
    <col min="7" max="7" width="25.6640625" bestFit="1" customWidth="1"/>
    <col min="8" max="8" width="7" bestFit="1" customWidth="1"/>
    <col min="9" max="9" width="11.33203125" bestFit="1" customWidth="1"/>
    <col min="10" max="10" width="19.77734375" bestFit="1" customWidth="1"/>
    <col min="11" max="11" width="25.6640625" bestFit="1" customWidth="1"/>
    <col min="12" max="12" width="7" bestFit="1" customWidth="1"/>
    <col min="13" max="13" width="12.44140625" bestFit="1" customWidth="1"/>
    <col min="14" max="14" width="11.33203125" bestFit="1" customWidth="1"/>
  </cols>
  <sheetData>
    <row r="1" spans="1:12" x14ac:dyDescent="0.25">
      <c r="A1" s="3" t="s">
        <v>2239</v>
      </c>
      <c r="B1" t="s">
        <v>2241</v>
      </c>
    </row>
    <row r="2" spans="1:12" x14ac:dyDescent="0.25">
      <c r="I2" t="s">
        <v>3091</v>
      </c>
      <c r="J2" t="s">
        <v>3092</v>
      </c>
    </row>
    <row r="3" spans="1:12" x14ac:dyDescent="0.25">
      <c r="A3" s="3" t="s">
        <v>425</v>
      </c>
      <c r="B3" t="s">
        <v>3054</v>
      </c>
      <c r="C3" t="s">
        <v>3067</v>
      </c>
      <c r="D3" t="s">
        <v>3066</v>
      </c>
      <c r="E3" t="s">
        <v>3064</v>
      </c>
      <c r="F3" t="s">
        <v>3068</v>
      </c>
      <c r="G3" s="44" t="s">
        <v>3065</v>
      </c>
      <c r="H3" t="s">
        <v>1271</v>
      </c>
      <c r="I3" t="s">
        <v>3087</v>
      </c>
      <c r="J3" t="s">
        <v>3090</v>
      </c>
    </row>
    <row r="4" spans="1:12" x14ac:dyDescent="0.25">
      <c r="A4" s="4" t="s">
        <v>430</v>
      </c>
      <c r="B4" s="8">
        <v>397</v>
      </c>
      <c r="C4" s="41">
        <v>0.3876953125</v>
      </c>
      <c r="D4" s="41">
        <v>0.3871165644171744</v>
      </c>
      <c r="E4" s="41">
        <v>0.38430941817484648</v>
      </c>
      <c r="F4" s="41">
        <v>0.38530575803616435</v>
      </c>
      <c r="G4" s="41">
        <v>0.31609843563737283</v>
      </c>
      <c r="H4" s="41">
        <v>0.38892514938388201</v>
      </c>
      <c r="I4" s="43">
        <v>0.31513380703612992</v>
      </c>
      <c r="J4" s="43">
        <v>0.31352694610098431</v>
      </c>
      <c r="K4" s="14">
        <v>0.32</v>
      </c>
    </row>
    <row r="5" spans="1:12" x14ac:dyDescent="0.25">
      <c r="A5" s="4" t="s">
        <v>428</v>
      </c>
      <c r="B5" s="8">
        <v>322</v>
      </c>
      <c r="C5" s="41">
        <v>0.314453125</v>
      </c>
      <c r="D5" s="41">
        <v>0.31359440399059435</v>
      </c>
      <c r="E5" s="41">
        <v>0.31225090940875444</v>
      </c>
      <c r="F5" s="41">
        <v>0.30939745946435693</v>
      </c>
      <c r="G5" s="41">
        <v>0.35875956918740248</v>
      </c>
      <c r="H5" s="41">
        <v>0.31526817941461638</v>
      </c>
      <c r="I5" s="43">
        <v>0.35131283220194065</v>
      </c>
      <c r="J5" s="43">
        <v>0.36392134897023903</v>
      </c>
      <c r="K5" s="41">
        <v>0.35</v>
      </c>
      <c r="L5" s="41">
        <v>-0.1</v>
      </c>
    </row>
    <row r="6" spans="1:12" x14ac:dyDescent="0.25">
      <c r="A6" s="4" t="s">
        <v>429</v>
      </c>
      <c r="B6" s="8">
        <v>229</v>
      </c>
      <c r="C6" s="41">
        <v>0.2236328125</v>
      </c>
      <c r="D6" s="41">
        <v>0.22500812262293682</v>
      </c>
      <c r="E6" s="41">
        <v>0.22820288838379826</v>
      </c>
      <c r="F6" s="41">
        <v>0.2303960822462868</v>
      </c>
      <c r="G6" s="41">
        <v>0.24576401081394625</v>
      </c>
      <c r="H6" s="41">
        <v>0.22248308664130084</v>
      </c>
      <c r="I6" s="43">
        <v>0.25294318915053399</v>
      </c>
      <c r="J6" s="43">
        <v>0.24483304253382643</v>
      </c>
      <c r="K6" s="41">
        <v>0.25</v>
      </c>
      <c r="L6" s="41">
        <v>0.15</v>
      </c>
    </row>
    <row r="7" spans="1:12" x14ac:dyDescent="0.25">
      <c r="A7" s="4" t="s">
        <v>434</v>
      </c>
      <c r="B7" s="8">
        <v>8</v>
      </c>
      <c r="C7" s="41">
        <v>7.8125E-3</v>
      </c>
      <c r="D7" s="41">
        <v>7.9162127553847363E-3</v>
      </c>
      <c r="E7" s="41">
        <v>8.4390119684236969E-3</v>
      </c>
      <c r="F7" s="41">
        <v>8.3761204813836438E-3</v>
      </c>
      <c r="G7" s="41">
        <v>9.4718301263022244E-3</v>
      </c>
      <c r="H7" s="41">
        <v>8.0718795531811681E-3</v>
      </c>
      <c r="I7" s="43">
        <v>1.0093741172850465E-2</v>
      </c>
      <c r="J7" s="43">
        <v>9.3043308033645394E-3</v>
      </c>
    </row>
    <row r="8" spans="1:12" x14ac:dyDescent="0.25">
      <c r="A8" s="4" t="s">
        <v>431</v>
      </c>
      <c r="B8" s="8">
        <v>13</v>
      </c>
      <c r="C8" s="41">
        <v>1.26953125E-2</v>
      </c>
      <c r="D8" s="41">
        <v>1.2677025399919597E-2</v>
      </c>
      <c r="E8" s="41">
        <v>1.2873672644491591E-2</v>
      </c>
      <c r="F8" s="41">
        <v>1.2769210128760696E-2</v>
      </c>
      <c r="G8" s="41">
        <v>1.4354642626302273E-2</v>
      </c>
      <c r="H8" s="41">
        <v>1.3673207049468632E-2</v>
      </c>
      <c r="I8" s="43">
        <v>1.4356511847596074E-2</v>
      </c>
      <c r="J8" s="43">
        <v>1.5481500737078737E-2</v>
      </c>
    </row>
    <row r="9" spans="1:12" x14ac:dyDescent="0.25">
      <c r="A9" s="4" t="s">
        <v>432</v>
      </c>
      <c r="B9" s="8">
        <v>9</v>
      </c>
      <c r="C9" s="41">
        <v>8.7890625E-3</v>
      </c>
      <c r="D9" s="41">
        <v>8.4991304015441648E-3</v>
      </c>
      <c r="E9" s="41">
        <v>8.5327904709998816E-3</v>
      </c>
      <c r="F9" s="41">
        <v>7.5574576600468159E-3</v>
      </c>
      <c r="G9" s="41">
        <v>7.0374503126951682E-3</v>
      </c>
      <c r="H9" s="41">
        <v>8.8708703017093427E-3</v>
      </c>
      <c r="I9" s="43">
        <v>6.1701310018946907E-3</v>
      </c>
      <c r="J9" s="43">
        <v>6.515057596101592E-3</v>
      </c>
    </row>
    <row r="10" spans="1:12" x14ac:dyDescent="0.25">
      <c r="A10" s="4" t="s">
        <v>433</v>
      </c>
      <c r="B10" s="8">
        <v>7</v>
      </c>
      <c r="C10" s="41">
        <v>6.8359375E-3</v>
      </c>
      <c r="D10" s="41">
        <v>7.0695487644056353E-3</v>
      </c>
      <c r="E10" s="41">
        <v>7.276218828674832E-3</v>
      </c>
      <c r="F10" s="41">
        <v>7.2628840020144405E-3</v>
      </c>
      <c r="G10" s="41">
        <v>7.4452002425834706E-3</v>
      </c>
      <c r="H10" s="41">
        <v>5.8681177976952709E-3</v>
      </c>
      <c r="I10" s="43">
        <v>7.9117285061260697E-3</v>
      </c>
      <c r="J10" s="43">
        <v>6.3360756942940476E-3</v>
      </c>
    </row>
    <row r="11" spans="1:12" x14ac:dyDescent="0.25">
      <c r="A11" s="4" t="s">
        <v>438</v>
      </c>
      <c r="B11" s="8">
        <v>4</v>
      </c>
      <c r="C11" s="41">
        <v>3.90625E-3</v>
      </c>
      <c r="D11" s="41">
        <v>4.0899795501022065E-3</v>
      </c>
      <c r="E11" s="41">
        <v>3.4364261168384727E-3</v>
      </c>
      <c r="F11" s="41">
        <v>3.8461538461538477E-3</v>
      </c>
      <c r="G11" s="41">
        <v>2.8781282207017284E-3</v>
      </c>
      <c r="H11" s="41">
        <v>3.9024390243902495E-3</v>
      </c>
      <c r="I11" s="43">
        <v>2.8247002174424667E-3</v>
      </c>
      <c r="J11" s="43">
        <v>2.8309925838302078E-3</v>
      </c>
    </row>
    <row r="12" spans="1:12" x14ac:dyDescent="0.25">
      <c r="A12" s="4" t="s">
        <v>439</v>
      </c>
      <c r="B12" s="8">
        <v>35</v>
      </c>
      <c r="C12" s="41">
        <v>3.41796875E-2</v>
      </c>
      <c r="D12" s="41">
        <v>3.4029012097929814E-2</v>
      </c>
      <c r="E12" s="41">
        <v>3.4678664003168019E-2</v>
      </c>
      <c r="F12" s="41">
        <v>3.5088874134830361E-2</v>
      </c>
      <c r="G12" s="41">
        <v>3.8190732832704168E-2</v>
      </c>
      <c r="H12" s="41">
        <v>3.2937070833756715E-2</v>
      </c>
      <c r="I12" s="43">
        <v>3.9253358865485574E-2</v>
      </c>
      <c r="J12" s="43">
        <v>3.7250704980282247E-2</v>
      </c>
    </row>
    <row r="13" spans="1:12" x14ac:dyDescent="0.25">
      <c r="A13" s="4" t="s">
        <v>426</v>
      </c>
      <c r="B13" s="8">
        <v>1024</v>
      </c>
      <c r="C13" s="41">
        <v>1</v>
      </c>
      <c r="D13" s="41">
        <v>1</v>
      </c>
      <c r="E13" s="41">
        <v>1</v>
      </c>
      <c r="F13" s="41">
        <v>1</v>
      </c>
      <c r="G13" s="41">
        <v>1</v>
      </c>
      <c r="H13" s="41">
        <v>1</v>
      </c>
      <c r="I13" s="43">
        <v>1</v>
      </c>
      <c r="J13" s="43">
        <v>1</v>
      </c>
    </row>
    <row r="17" spans="1:11" x14ac:dyDescent="0.25">
      <c r="A17" s="3" t="s">
        <v>2239</v>
      </c>
      <c r="B17" t="s">
        <v>2241</v>
      </c>
    </row>
    <row r="19" spans="1:11" x14ac:dyDescent="0.25">
      <c r="A19" s="3" t="s">
        <v>3065</v>
      </c>
      <c r="B19" s="3" t="s">
        <v>1268</v>
      </c>
    </row>
    <row r="20" spans="1:11" x14ac:dyDescent="0.25">
      <c r="A20" s="3" t="s">
        <v>425</v>
      </c>
      <c r="B20" t="s">
        <v>430</v>
      </c>
      <c r="C20" t="s">
        <v>428</v>
      </c>
      <c r="D20" t="s">
        <v>429</v>
      </c>
      <c r="E20" t="s">
        <v>434</v>
      </c>
      <c r="F20" t="s">
        <v>431</v>
      </c>
      <c r="G20" t="s">
        <v>432</v>
      </c>
      <c r="H20" t="s">
        <v>433</v>
      </c>
      <c r="I20" t="s">
        <v>438</v>
      </c>
      <c r="J20" t="s">
        <v>439</v>
      </c>
      <c r="K20" t="s">
        <v>426</v>
      </c>
    </row>
    <row r="21" spans="1:11" x14ac:dyDescent="0.25">
      <c r="A21" s="4" t="s">
        <v>54</v>
      </c>
      <c r="B21" s="41">
        <v>0.32010819189525141</v>
      </c>
      <c r="C21" s="41">
        <v>0.38696825371879512</v>
      </c>
      <c r="D21" s="41">
        <v>0.21584998649785478</v>
      </c>
      <c r="E21" s="41">
        <v>5.5717370207763704E-3</v>
      </c>
      <c r="F21" s="41">
        <v>1.3000719715144864E-2</v>
      </c>
      <c r="G21" s="41">
        <v>1.0947361148808458E-2</v>
      </c>
      <c r="H21" s="41">
        <v>1.8572456735921235E-3</v>
      </c>
      <c r="I21" s="41">
        <v>0</v>
      </c>
      <c r="J21" s="41">
        <v>4.5696504329776781E-2</v>
      </c>
      <c r="K21" s="41">
        <v>1</v>
      </c>
    </row>
    <row r="22" spans="1:11" x14ac:dyDescent="0.25">
      <c r="A22" s="4" t="s">
        <v>135</v>
      </c>
      <c r="B22" s="41">
        <v>0.31165214017833776</v>
      </c>
      <c r="C22" s="41">
        <v>0.32747982601332098</v>
      </c>
      <c r="D22" s="41">
        <v>0.27893475285506703</v>
      </c>
      <c r="E22" s="41">
        <v>1.3796523486605775E-2</v>
      </c>
      <c r="F22" s="41">
        <v>1.5855966124438327E-2</v>
      </c>
      <c r="G22" s="41">
        <v>2.7018703727287072E-3</v>
      </c>
      <c r="H22" s="41">
        <v>1.3641511296787626E-2</v>
      </c>
      <c r="I22" s="41">
        <v>6.0695961342589165E-3</v>
      </c>
      <c r="J22" s="41">
        <v>2.9867813538454812E-2</v>
      </c>
      <c r="K22" s="41">
        <v>1</v>
      </c>
    </row>
    <row r="23" spans="1:11" x14ac:dyDescent="0.25">
      <c r="A23" s="4" t="s">
        <v>426</v>
      </c>
      <c r="B23" s="41">
        <v>0.31609843563736922</v>
      </c>
      <c r="C23" s="41">
        <v>0.35875956918739793</v>
      </c>
      <c r="D23" s="41">
        <v>0.24576401081394456</v>
      </c>
      <c r="E23" s="41">
        <v>9.4718301263021307E-3</v>
      </c>
      <c r="F23" s="41">
        <v>1.4354642626302129E-2</v>
      </c>
      <c r="G23" s="41">
        <v>7.0374503126950988E-3</v>
      </c>
      <c r="H23" s="41">
        <v>7.4452002425833969E-3</v>
      </c>
      <c r="I23" s="41">
        <v>2.8781282207017002E-3</v>
      </c>
      <c r="J23" s="41">
        <v>3.8190732832703814E-2</v>
      </c>
      <c r="K23" s="41">
        <v>1</v>
      </c>
    </row>
    <row r="24" spans="1:11" x14ac:dyDescent="0.25">
      <c r="C24" s="45" t="s">
        <v>3132</v>
      </c>
    </row>
    <row r="25" spans="1:11" x14ac:dyDescent="0.25">
      <c r="B25" t="s">
        <v>3113</v>
      </c>
      <c r="D25" s="48">
        <f>D22-D21</f>
        <v>6.3084766357212246E-2</v>
      </c>
    </row>
    <row r="26" spans="1:11" x14ac:dyDescent="0.25">
      <c r="A26" s="3" t="s">
        <v>2239</v>
      </c>
      <c r="B26" t="s">
        <v>2241</v>
      </c>
    </row>
    <row r="28" spans="1:11" x14ac:dyDescent="0.25">
      <c r="A28" s="3" t="s">
        <v>3065</v>
      </c>
      <c r="B28" s="3" t="s">
        <v>1268</v>
      </c>
    </row>
    <row r="29" spans="1:11" x14ac:dyDescent="0.25">
      <c r="A29" s="3" t="s">
        <v>425</v>
      </c>
      <c r="B29" t="s">
        <v>430</v>
      </c>
      <c r="C29" t="s">
        <v>428</v>
      </c>
      <c r="D29" t="s">
        <v>429</v>
      </c>
      <c r="E29" t="s">
        <v>434</v>
      </c>
      <c r="F29" t="s">
        <v>431</v>
      </c>
      <c r="G29" t="s">
        <v>432</v>
      </c>
      <c r="H29" t="s">
        <v>433</v>
      </c>
      <c r="I29" t="s">
        <v>438</v>
      </c>
      <c r="J29" t="s">
        <v>439</v>
      </c>
      <c r="K29" t="s">
        <v>426</v>
      </c>
    </row>
    <row r="30" spans="1:11" x14ac:dyDescent="0.25">
      <c r="A30" s="4" t="s">
        <v>81</v>
      </c>
      <c r="B30" s="41">
        <v>0.30680541072655149</v>
      </c>
      <c r="C30" s="41">
        <v>0.25755912776169182</v>
      </c>
      <c r="D30" s="41">
        <v>0.39044866921328236</v>
      </c>
      <c r="E30" s="41">
        <v>6.8972833480561956E-3</v>
      </c>
      <c r="F30" s="41">
        <v>0</v>
      </c>
      <c r="G30" s="41">
        <v>0</v>
      </c>
      <c r="H30" s="41">
        <v>0</v>
      </c>
      <c r="I30" s="41">
        <v>0</v>
      </c>
      <c r="J30" s="41">
        <v>3.8289508950418008E-2</v>
      </c>
      <c r="K30" s="41">
        <v>1</v>
      </c>
    </row>
    <row r="31" spans="1:11" x14ac:dyDescent="0.25">
      <c r="A31" s="4" t="s">
        <v>55</v>
      </c>
      <c r="B31" s="41">
        <v>0.25378066752757122</v>
      </c>
      <c r="C31" s="41">
        <v>0.3327865278475981</v>
      </c>
      <c r="D31" s="41">
        <v>0.30785358046946243</v>
      </c>
      <c r="E31" s="41">
        <v>2.1125923261210357E-2</v>
      </c>
      <c r="F31" s="41">
        <v>1.5319064525304833E-2</v>
      </c>
      <c r="G31" s="41">
        <v>3.349622030292077E-3</v>
      </c>
      <c r="H31" s="41">
        <v>1.691195374412071E-2</v>
      </c>
      <c r="I31" s="41">
        <v>0</v>
      </c>
      <c r="J31" s="41">
        <v>4.8872660594440176E-2</v>
      </c>
      <c r="K31" s="41">
        <v>1</v>
      </c>
    </row>
    <row r="32" spans="1:11" x14ac:dyDescent="0.25">
      <c r="A32" s="4" t="s">
        <v>39</v>
      </c>
      <c r="B32" s="41">
        <v>0.34474073488459706</v>
      </c>
      <c r="C32" s="41">
        <v>0.45452574292049047</v>
      </c>
      <c r="D32" s="41">
        <v>0.12789125654354308</v>
      </c>
      <c r="E32" s="41">
        <v>0</v>
      </c>
      <c r="F32" s="41">
        <v>2.0311051455003962E-2</v>
      </c>
      <c r="G32" s="41">
        <v>1.0503453199516078E-2</v>
      </c>
      <c r="H32" s="41">
        <v>3.5638712832090744E-3</v>
      </c>
      <c r="I32" s="41">
        <v>1.0503453199516078E-2</v>
      </c>
      <c r="J32" s="41">
        <v>2.7960436514123905E-2</v>
      </c>
      <c r="K32" s="41">
        <v>1</v>
      </c>
    </row>
    <row r="33" spans="1:11" x14ac:dyDescent="0.25">
      <c r="A33" s="4" t="s">
        <v>360</v>
      </c>
      <c r="B33" s="41">
        <v>0.44209821945763206</v>
      </c>
      <c r="C33" s="41">
        <v>0.38773804781445104</v>
      </c>
      <c r="D33" s="41">
        <v>0.10019138771637141</v>
      </c>
      <c r="E33" s="41">
        <v>0</v>
      </c>
      <c r="F33" s="41">
        <v>2.0666137474179589E-2</v>
      </c>
      <c r="G33" s="41">
        <v>2.0302436173597775E-2</v>
      </c>
      <c r="H33" s="41">
        <v>0</v>
      </c>
      <c r="I33" s="41">
        <v>0</v>
      </c>
      <c r="J33" s="41">
        <v>2.9003771363768197E-2</v>
      </c>
      <c r="K33" s="41">
        <v>1</v>
      </c>
    </row>
    <row r="34" spans="1:11" x14ac:dyDescent="0.25">
      <c r="A34" s="4" t="s">
        <v>426</v>
      </c>
      <c r="B34" s="41">
        <v>0.31609843563736956</v>
      </c>
      <c r="C34" s="41">
        <v>0.35875956918739804</v>
      </c>
      <c r="D34" s="41">
        <v>0.24576401081394419</v>
      </c>
      <c r="E34" s="41">
        <v>9.4718301263021203E-3</v>
      </c>
      <c r="F34" s="41">
        <v>1.4354642626302113E-2</v>
      </c>
      <c r="G34" s="41">
        <v>7.037450312695091E-3</v>
      </c>
      <c r="H34" s="41">
        <v>7.445200242583389E-3</v>
      </c>
      <c r="I34" s="41">
        <v>2.8781282207016967E-3</v>
      </c>
      <c r="J34" s="41">
        <v>3.8190732832703765E-2</v>
      </c>
      <c r="K34" s="41">
        <v>1</v>
      </c>
    </row>
    <row r="37" spans="1:11" x14ac:dyDescent="0.25">
      <c r="A37" s="3" t="s">
        <v>2239</v>
      </c>
      <c r="B37" t="s">
        <v>2241</v>
      </c>
    </row>
    <row r="39" spans="1:11" x14ac:dyDescent="0.25">
      <c r="A39" s="3" t="s">
        <v>3065</v>
      </c>
      <c r="B39" s="3" t="s">
        <v>1268</v>
      </c>
    </row>
    <row r="40" spans="1:11" x14ac:dyDescent="0.25">
      <c r="A40" s="3" t="s">
        <v>425</v>
      </c>
      <c r="B40" t="s">
        <v>430</v>
      </c>
      <c r="C40" t="s">
        <v>428</v>
      </c>
      <c r="D40" t="s">
        <v>429</v>
      </c>
      <c r="E40" t="s">
        <v>434</v>
      </c>
      <c r="F40" t="s">
        <v>431</v>
      </c>
      <c r="G40" t="s">
        <v>432</v>
      </c>
      <c r="H40" t="s">
        <v>433</v>
      </c>
      <c r="I40" t="s">
        <v>438</v>
      </c>
      <c r="J40" t="s">
        <v>439</v>
      </c>
      <c r="K40" t="s">
        <v>426</v>
      </c>
    </row>
    <row r="41" spans="1:11" x14ac:dyDescent="0.25">
      <c r="A41" s="4" t="s">
        <v>54</v>
      </c>
      <c r="B41" s="41">
        <v>0.32010819189525186</v>
      </c>
      <c r="C41" s="41">
        <v>0.3869682537187954</v>
      </c>
      <c r="D41" s="41">
        <v>0.21584998649785431</v>
      </c>
      <c r="E41" s="41">
        <v>5.5717370207763678E-3</v>
      </c>
      <c r="F41" s="41">
        <v>1.3000719715144857E-2</v>
      </c>
      <c r="G41" s="41">
        <v>1.0947361148808453E-2</v>
      </c>
      <c r="H41" s="41">
        <v>1.8572456735921226E-3</v>
      </c>
      <c r="I41" s="41">
        <v>0</v>
      </c>
      <c r="J41" s="41">
        <v>4.569650432977676E-2</v>
      </c>
      <c r="K41" s="41">
        <v>1</v>
      </c>
    </row>
    <row r="42" spans="1:11" x14ac:dyDescent="0.25">
      <c r="A42" s="10" t="s">
        <v>81</v>
      </c>
      <c r="B42" s="41">
        <v>0.28876430381423535</v>
      </c>
      <c r="C42" s="41">
        <v>0.27893334346172211</v>
      </c>
      <c r="D42" s="41">
        <v>0.36633345035221204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6.596890237183059E-2</v>
      </c>
      <c r="K42" s="41">
        <v>1</v>
      </c>
    </row>
    <row r="43" spans="1:11" x14ac:dyDescent="0.25">
      <c r="A43" s="10" t="s">
        <v>55</v>
      </c>
      <c r="B43" s="41">
        <v>0.29250650153510621</v>
      </c>
      <c r="C43" s="41">
        <v>0.30041926888049925</v>
      </c>
      <c r="D43" s="41">
        <v>0.32308379230970713</v>
      </c>
      <c r="E43" s="41">
        <v>1.5147074854096179E-2</v>
      </c>
      <c r="F43" s="41">
        <v>2.0196099805461571E-2</v>
      </c>
      <c r="G43" s="41">
        <v>0</v>
      </c>
      <c r="H43" s="41">
        <v>0</v>
      </c>
      <c r="I43" s="41">
        <v>0</v>
      </c>
      <c r="J43" s="41">
        <v>4.8647262615129569E-2</v>
      </c>
      <c r="K43" s="41">
        <v>1</v>
      </c>
    </row>
    <row r="44" spans="1:11" x14ac:dyDescent="0.25">
      <c r="A44" s="10" t="s">
        <v>39</v>
      </c>
      <c r="B44" s="41">
        <v>0.33660535381880569</v>
      </c>
      <c r="C44" s="41">
        <v>0.52716569136008951</v>
      </c>
      <c r="D44" s="41">
        <v>6.5517099641772797E-2</v>
      </c>
      <c r="E44" s="41">
        <v>0</v>
      </c>
      <c r="F44" s="41">
        <v>0</v>
      </c>
      <c r="G44" s="41">
        <v>1.8849819550295115E-2</v>
      </c>
      <c r="H44" s="41">
        <v>6.3958328097339298E-3</v>
      </c>
      <c r="I44" s="41">
        <v>0</v>
      </c>
      <c r="J44" s="41">
        <v>4.5466202819303109E-2</v>
      </c>
      <c r="K44" s="41">
        <v>1</v>
      </c>
    </row>
    <row r="45" spans="1:11" x14ac:dyDescent="0.25">
      <c r="A45" s="10" t="s">
        <v>360</v>
      </c>
      <c r="B45" s="41">
        <v>0.38887062156837088</v>
      </c>
      <c r="C45" s="41">
        <v>0.45360527394458289</v>
      </c>
      <c r="D45" s="41">
        <v>7.2260763165392108E-2</v>
      </c>
      <c r="E45" s="41">
        <v>0</v>
      </c>
      <c r="F45" s="41">
        <v>3.4697545866297759E-2</v>
      </c>
      <c r="G45" s="41">
        <v>3.4086907203202801E-2</v>
      </c>
      <c r="H45" s="41">
        <v>0</v>
      </c>
      <c r="I45" s="41">
        <v>0</v>
      </c>
      <c r="J45" s="41">
        <v>1.6478888252153476E-2</v>
      </c>
      <c r="K45" s="41">
        <v>1</v>
      </c>
    </row>
    <row r="46" spans="1:11" x14ac:dyDescent="0.25">
      <c r="A46" s="4" t="s">
        <v>135</v>
      </c>
      <c r="B46" s="41">
        <v>0.31165214017833803</v>
      </c>
      <c r="C46" s="41">
        <v>0.32747982601332087</v>
      </c>
      <c r="D46" s="41">
        <v>0.27893475285506691</v>
      </c>
      <c r="E46" s="41">
        <v>1.3796523486605783E-2</v>
      </c>
      <c r="F46" s="41">
        <v>1.5855966124438341E-2</v>
      </c>
      <c r="G46" s="41">
        <v>2.7018703727287093E-3</v>
      </c>
      <c r="H46" s="41">
        <v>1.3641511296787636E-2</v>
      </c>
      <c r="I46" s="41">
        <v>6.0695961342589208E-3</v>
      </c>
      <c r="J46" s="41">
        <v>2.9867813538454829E-2</v>
      </c>
      <c r="K46" s="41">
        <v>1</v>
      </c>
    </row>
    <row r="47" spans="1:11" x14ac:dyDescent="0.25">
      <c r="A47" s="10" t="s">
        <v>81</v>
      </c>
      <c r="B47" s="41">
        <v>0.32295132597671417</v>
      </c>
      <c r="C47" s="41">
        <v>0.23843024188408585</v>
      </c>
      <c r="D47" s="41">
        <v>0.41203061991411027</v>
      </c>
      <c r="E47" s="41">
        <v>1.307001725708541E-2</v>
      </c>
      <c r="F47" s="41">
        <v>0</v>
      </c>
      <c r="G47" s="41">
        <v>0</v>
      </c>
      <c r="H47" s="41">
        <v>0</v>
      </c>
      <c r="I47" s="41">
        <v>0</v>
      </c>
      <c r="J47" s="41">
        <v>1.3517794968004263E-2</v>
      </c>
      <c r="K47" s="41">
        <v>1</v>
      </c>
    </row>
    <row r="48" spans="1:11" x14ac:dyDescent="0.25">
      <c r="A48" s="10" t="s">
        <v>55</v>
      </c>
      <c r="B48" s="41">
        <v>0.21416529688276267</v>
      </c>
      <c r="C48" s="41">
        <v>0.36589726628872837</v>
      </c>
      <c r="D48" s="41">
        <v>0.29227352899961245</v>
      </c>
      <c r="E48" s="41">
        <v>2.7242106469320748E-2</v>
      </c>
      <c r="F48" s="41">
        <v>1.0330003212032042E-2</v>
      </c>
      <c r="G48" s="41">
        <v>6.7761852445076595E-3</v>
      </c>
      <c r="H48" s="41">
        <v>3.4212376913079399E-2</v>
      </c>
      <c r="I48" s="41">
        <v>0</v>
      </c>
      <c r="J48" s="41">
        <v>4.910323598995648E-2</v>
      </c>
      <c r="K48" s="41">
        <v>1</v>
      </c>
    </row>
    <row r="49" spans="1:11" x14ac:dyDescent="0.25">
      <c r="A49" s="10" t="s">
        <v>39</v>
      </c>
      <c r="B49" s="41">
        <v>0.35497867444937503</v>
      </c>
      <c r="C49" s="41">
        <v>0.36311227425824066</v>
      </c>
      <c r="D49" s="41">
        <v>0.20638577863169388</v>
      </c>
      <c r="E49" s="41">
        <v>0</v>
      </c>
      <c r="F49" s="41">
        <v>4.5871417418413427E-2</v>
      </c>
      <c r="G49" s="41">
        <v>0</v>
      </c>
      <c r="H49" s="41">
        <v>0</v>
      </c>
      <c r="I49" s="41">
        <v>2.3721484193821519E-2</v>
      </c>
      <c r="J49" s="41">
        <v>5.9303710484553797E-3</v>
      </c>
      <c r="K49" s="41">
        <v>1</v>
      </c>
    </row>
    <row r="50" spans="1:11" x14ac:dyDescent="0.25">
      <c r="A50" s="10" t="s">
        <v>360</v>
      </c>
      <c r="B50" s="41">
        <v>0.52049440212577525</v>
      </c>
      <c r="C50" s="41">
        <v>0.29072560884839477</v>
      </c>
      <c r="D50" s="41">
        <v>0.14132896354478747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4.7451025481042609E-2</v>
      </c>
      <c r="K50" s="41">
        <v>1</v>
      </c>
    </row>
    <row r="51" spans="1:11" x14ac:dyDescent="0.25">
      <c r="A51" s="4" t="s">
        <v>426</v>
      </c>
      <c r="B51" s="41">
        <v>0.31609843563736956</v>
      </c>
      <c r="C51" s="41">
        <v>0.35875956918739799</v>
      </c>
      <c r="D51" s="41">
        <v>0.24576401081394422</v>
      </c>
      <c r="E51" s="41">
        <v>9.4718301263021307E-3</v>
      </c>
      <c r="F51" s="41">
        <v>1.4354642626302129E-2</v>
      </c>
      <c r="G51" s="41">
        <v>7.0374503126950988E-3</v>
      </c>
      <c r="H51" s="41">
        <v>7.4452002425833969E-3</v>
      </c>
      <c r="I51" s="41">
        <v>2.8781282207017002E-3</v>
      </c>
      <c r="J51" s="41">
        <v>3.8190732832703807E-2</v>
      </c>
      <c r="K51" s="41">
        <v>1</v>
      </c>
    </row>
    <row r="52" spans="1:11" x14ac:dyDescent="0.25">
      <c r="A52" s="10" t="s">
        <v>3133</v>
      </c>
      <c r="C52" s="45" t="s">
        <v>3134</v>
      </c>
    </row>
    <row r="55" spans="1:11" x14ac:dyDescent="0.25">
      <c r="A55" s="3" t="s">
        <v>2239</v>
      </c>
      <c r="B55" t="s">
        <v>2241</v>
      </c>
    </row>
    <row r="57" spans="1:11" x14ac:dyDescent="0.25">
      <c r="A57" s="3" t="s">
        <v>3065</v>
      </c>
      <c r="B57" s="3" t="s">
        <v>1268</v>
      </c>
    </row>
    <row r="58" spans="1:11" x14ac:dyDescent="0.25">
      <c r="A58" s="3" t="s">
        <v>425</v>
      </c>
      <c r="B58" t="s">
        <v>430</v>
      </c>
      <c r="C58" t="s">
        <v>428</v>
      </c>
      <c r="D58" t="s">
        <v>429</v>
      </c>
      <c r="E58" t="s">
        <v>434</v>
      </c>
      <c r="F58" t="s">
        <v>431</v>
      </c>
      <c r="G58" t="s">
        <v>432</v>
      </c>
      <c r="H58" t="s">
        <v>433</v>
      </c>
      <c r="I58" t="s">
        <v>438</v>
      </c>
      <c r="J58" t="s">
        <v>439</v>
      </c>
      <c r="K58" t="s">
        <v>426</v>
      </c>
    </row>
    <row r="59" spans="1:11" x14ac:dyDescent="0.25">
      <c r="A59" s="4" t="s">
        <v>269</v>
      </c>
      <c r="B59" s="41">
        <v>0.25091415716109589</v>
      </c>
      <c r="C59" s="41">
        <v>0.4567493843702341</v>
      </c>
      <c r="D59" s="41">
        <v>0.21934839681062715</v>
      </c>
      <c r="E59" s="41">
        <v>1.5969837773806166E-2</v>
      </c>
      <c r="F59" s="41">
        <v>2.2753641403946163E-2</v>
      </c>
      <c r="G59" s="41">
        <v>1.1766589638865803E-2</v>
      </c>
      <c r="H59" s="41">
        <v>0</v>
      </c>
      <c r="I59" s="41">
        <v>0</v>
      </c>
      <c r="J59" s="41">
        <v>2.2497992841424702E-2</v>
      </c>
      <c r="K59" s="41">
        <v>1</v>
      </c>
    </row>
    <row r="60" spans="1:11" x14ac:dyDescent="0.25">
      <c r="A60" s="4" t="s">
        <v>42</v>
      </c>
      <c r="B60" s="41">
        <v>0.27359387824893194</v>
      </c>
      <c r="C60" s="41">
        <v>0.31108093293004729</v>
      </c>
      <c r="D60" s="41">
        <v>0.32244103049968359</v>
      </c>
      <c r="E60" s="41">
        <v>0</v>
      </c>
      <c r="F60" s="41">
        <v>2.435503643987303E-2</v>
      </c>
      <c r="G60" s="41">
        <v>1.7944810929617111E-2</v>
      </c>
      <c r="H60" s="41">
        <v>0</v>
      </c>
      <c r="I60" s="41">
        <v>1.7944810929617111E-2</v>
      </c>
      <c r="J60" s="41">
        <v>3.2639500022229609E-2</v>
      </c>
      <c r="K60" s="41">
        <v>1</v>
      </c>
    </row>
    <row r="61" spans="1:11" x14ac:dyDescent="0.25">
      <c r="A61" s="4" t="s">
        <v>89</v>
      </c>
      <c r="B61" s="41">
        <v>0.31015056713717093</v>
      </c>
      <c r="C61" s="41">
        <v>0.33438350666147554</v>
      </c>
      <c r="D61" s="41">
        <v>0.33449992120191047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2.0966004999443028E-2</v>
      </c>
      <c r="K61" s="41">
        <v>1</v>
      </c>
    </row>
    <row r="62" spans="1:11" x14ac:dyDescent="0.25">
      <c r="A62" s="4" t="s">
        <v>118</v>
      </c>
      <c r="B62" s="41">
        <v>0.37712865530907824</v>
      </c>
      <c r="C62" s="41">
        <v>0.26529822742641374</v>
      </c>
      <c r="D62" s="41">
        <v>0.30858425784323557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41">
        <v>4.8988859421272318E-2</v>
      </c>
      <c r="K62" s="41">
        <v>1</v>
      </c>
    </row>
    <row r="63" spans="1:11" x14ac:dyDescent="0.25">
      <c r="A63" s="4" t="s">
        <v>519</v>
      </c>
      <c r="B63" s="41">
        <v>0.33196291952669976</v>
      </c>
      <c r="C63" s="41">
        <v>0.32513646490305015</v>
      </c>
      <c r="D63" s="41">
        <v>0.22265567732134703</v>
      </c>
      <c r="E63" s="41">
        <v>0</v>
      </c>
      <c r="F63" s="41">
        <v>3.1277102307522314E-2</v>
      </c>
      <c r="G63" s="41">
        <v>0</v>
      </c>
      <c r="H63" s="41">
        <v>0</v>
      </c>
      <c r="I63" s="41">
        <v>0</v>
      </c>
      <c r="J63" s="41">
        <v>8.8967835941380732E-2</v>
      </c>
      <c r="K63" s="41">
        <v>1</v>
      </c>
    </row>
    <row r="64" spans="1:11" x14ac:dyDescent="0.25">
      <c r="A64" s="4" t="s">
        <v>70</v>
      </c>
      <c r="B64" s="41">
        <v>0.26874066445750977</v>
      </c>
      <c r="C64" s="41">
        <v>0.49658551635259635</v>
      </c>
      <c r="D64" s="41">
        <v>0.17170334291649736</v>
      </c>
      <c r="E64" s="41">
        <v>4.8181881608142872E-2</v>
      </c>
      <c r="F64" s="41">
        <v>0</v>
      </c>
      <c r="G64" s="41">
        <v>0</v>
      </c>
      <c r="H64" s="41">
        <v>0</v>
      </c>
      <c r="I64" s="41">
        <v>0</v>
      </c>
      <c r="J64" s="41">
        <v>1.4788594665253603E-2</v>
      </c>
      <c r="K64" s="41">
        <v>1</v>
      </c>
    </row>
    <row r="65" spans="1:11" x14ac:dyDescent="0.25">
      <c r="A65" s="4" t="s">
        <v>278</v>
      </c>
      <c r="B65" s="41">
        <v>0.55644177590440747</v>
      </c>
      <c r="C65" s="41">
        <v>0.2600769941275819</v>
      </c>
      <c r="D65" s="41">
        <v>0.12197458790016417</v>
      </c>
      <c r="E65" s="41">
        <v>0</v>
      </c>
      <c r="F65" s="41">
        <v>0</v>
      </c>
      <c r="G65" s="41">
        <v>0</v>
      </c>
      <c r="H65" s="41">
        <v>4.1246391762399255E-2</v>
      </c>
      <c r="I65" s="41">
        <v>0</v>
      </c>
      <c r="J65" s="41">
        <v>2.0260250305447158E-2</v>
      </c>
      <c r="K65" s="41">
        <v>1</v>
      </c>
    </row>
    <row r="66" spans="1:11" x14ac:dyDescent="0.25">
      <c r="A66" s="4" t="s">
        <v>129</v>
      </c>
      <c r="B66" s="41">
        <v>0.4079459846616873</v>
      </c>
      <c r="C66" s="41">
        <v>0.21341379358882484</v>
      </c>
      <c r="D66" s="41">
        <v>0.11521075720567171</v>
      </c>
      <c r="E66" s="41">
        <v>0</v>
      </c>
      <c r="F66" s="41">
        <v>4.3687058243294018E-2</v>
      </c>
      <c r="G66" s="41">
        <v>0</v>
      </c>
      <c r="H66" s="41">
        <v>7.9158438588344551E-2</v>
      </c>
      <c r="I66" s="41">
        <v>0</v>
      </c>
      <c r="J66" s="41">
        <v>0.14058396771217757</v>
      </c>
      <c r="K66" s="41">
        <v>1</v>
      </c>
    </row>
    <row r="67" spans="1:11" x14ac:dyDescent="0.25">
      <c r="A67" s="4" t="s">
        <v>439</v>
      </c>
      <c r="B67" s="41">
        <v>0.31593747513980758</v>
      </c>
      <c r="C67" s="41">
        <v>0.34320147995851896</v>
      </c>
      <c r="D67" s="41">
        <v>0.27755534334560833</v>
      </c>
      <c r="E67" s="41">
        <v>1.1123482457798413E-2</v>
      </c>
      <c r="F67" s="41">
        <v>0</v>
      </c>
      <c r="G67" s="41">
        <v>1.0242481271630448E-2</v>
      </c>
      <c r="H67" s="41">
        <v>7.8071112740667175E-3</v>
      </c>
      <c r="I67" s="41">
        <v>0</v>
      </c>
      <c r="J67" s="41">
        <v>3.4132626552569434E-2</v>
      </c>
      <c r="K67" s="41">
        <v>1</v>
      </c>
    </row>
    <row r="68" spans="1:11" x14ac:dyDescent="0.25">
      <c r="A68" s="4" t="s">
        <v>426</v>
      </c>
      <c r="B68" s="41">
        <v>0.3160984356373695</v>
      </c>
      <c r="C68" s="41">
        <v>0.35875956918739804</v>
      </c>
      <c r="D68" s="41">
        <v>0.24576401081394425</v>
      </c>
      <c r="E68" s="41">
        <v>9.4718301263021325E-3</v>
      </c>
      <c r="F68" s="41">
        <v>1.4354642626302129E-2</v>
      </c>
      <c r="G68" s="41">
        <v>7.0374503126950988E-3</v>
      </c>
      <c r="H68" s="41">
        <v>7.4452002425833969E-3</v>
      </c>
      <c r="I68" s="41">
        <v>2.8781282207017002E-3</v>
      </c>
      <c r="J68" s="41">
        <v>3.81907328327038E-2</v>
      </c>
      <c r="K68" s="41">
        <v>1</v>
      </c>
    </row>
    <row r="69" spans="1:11" x14ac:dyDescent="0.25">
      <c r="A69" s="4" t="s">
        <v>427</v>
      </c>
      <c r="B69" s="41">
        <v>0.32</v>
      </c>
      <c r="C69" s="41">
        <v>0.35</v>
      </c>
      <c r="D69" s="41">
        <v>0.25</v>
      </c>
      <c r="J69" s="41"/>
    </row>
    <row r="70" spans="1:11" x14ac:dyDescent="0.25">
      <c r="A70" s="4" t="s">
        <v>3109</v>
      </c>
    </row>
    <row r="72" spans="1:11" x14ac:dyDescent="0.25">
      <c r="A72" s="3" t="s">
        <v>2239</v>
      </c>
      <c r="B72" t="s">
        <v>2241</v>
      </c>
    </row>
    <row r="74" spans="1:11" x14ac:dyDescent="0.25">
      <c r="A74" s="3" t="s">
        <v>3065</v>
      </c>
      <c r="B74" s="3" t="s">
        <v>1268</v>
      </c>
    </row>
    <row r="75" spans="1:11" x14ac:dyDescent="0.25">
      <c r="A75" s="3" t="s">
        <v>425</v>
      </c>
      <c r="B75" t="s">
        <v>3076</v>
      </c>
      <c r="C75" t="s">
        <v>3073</v>
      </c>
      <c r="D75" t="s">
        <v>3077</v>
      </c>
      <c r="E75" t="s">
        <v>3074</v>
      </c>
      <c r="F75" t="s">
        <v>3075</v>
      </c>
      <c r="G75" t="s">
        <v>3072</v>
      </c>
      <c r="H75" t="s">
        <v>439</v>
      </c>
      <c r="I75" t="s">
        <v>426</v>
      </c>
    </row>
    <row r="76" spans="1:11" x14ac:dyDescent="0.25">
      <c r="A76" s="4" t="s">
        <v>3071</v>
      </c>
      <c r="B76" s="41">
        <v>0.78508771929824495</v>
      </c>
      <c r="C76" s="41">
        <v>3.2894736842105386E-2</v>
      </c>
      <c r="D76" s="41">
        <v>0.12500000000000058</v>
      </c>
      <c r="E76" s="41">
        <v>4.385964912280718E-3</v>
      </c>
      <c r="F76" s="41">
        <v>4.385964912280718E-3</v>
      </c>
      <c r="G76" s="41">
        <v>0</v>
      </c>
      <c r="H76" s="41">
        <v>4.8245614035087897E-2</v>
      </c>
      <c r="I76" s="41">
        <v>1</v>
      </c>
    </row>
    <row r="77" spans="1:11" x14ac:dyDescent="0.25">
      <c r="A77" s="4" t="s">
        <v>3070</v>
      </c>
      <c r="B77" s="41">
        <v>5.7057057057057076E-2</v>
      </c>
      <c r="C77" s="41">
        <v>0.54354354354354284</v>
      </c>
      <c r="D77" s="41">
        <v>0.30330330330330396</v>
      </c>
      <c r="E77" s="41">
        <v>2.7027027027027042E-2</v>
      </c>
      <c r="F77" s="41">
        <v>6.0060060060060086E-3</v>
      </c>
      <c r="G77" s="41">
        <v>3.0030030030030043E-3</v>
      </c>
      <c r="H77" s="41">
        <v>6.006006006006008E-2</v>
      </c>
      <c r="I77" s="41">
        <v>1</v>
      </c>
    </row>
    <row r="78" spans="1:11" x14ac:dyDescent="0.25">
      <c r="A78" s="4" t="s">
        <v>439</v>
      </c>
      <c r="B78" s="41">
        <v>0.13157894736842102</v>
      </c>
      <c r="C78" s="41">
        <v>2.6315789473684202E-2</v>
      </c>
      <c r="D78" s="41">
        <v>0.36842105263157893</v>
      </c>
      <c r="E78" s="41">
        <v>0.10526315789473681</v>
      </c>
      <c r="F78" s="41">
        <v>0.10526315789473681</v>
      </c>
      <c r="G78" s="41">
        <v>0</v>
      </c>
      <c r="H78" s="41">
        <v>0.26315789473684209</v>
      </c>
      <c r="I78" s="41">
        <v>1</v>
      </c>
    </row>
    <row r="79" spans="1:11" x14ac:dyDescent="0.25">
      <c r="A79" s="4" t="s">
        <v>3069</v>
      </c>
      <c r="B79" s="41">
        <v>0.3604060913705584</v>
      </c>
      <c r="C79" s="41">
        <v>0.1065989847715736</v>
      </c>
      <c r="D79" s="41">
        <v>0.45177664974619292</v>
      </c>
      <c r="E79" s="41">
        <v>5.0761421319796954E-2</v>
      </c>
      <c r="F79" s="41">
        <v>3.0456852791878174E-2</v>
      </c>
      <c r="G79" s="41">
        <v>0</v>
      </c>
      <c r="H79" s="41">
        <v>0</v>
      </c>
      <c r="I79" s="41">
        <v>1</v>
      </c>
    </row>
    <row r="80" spans="1:11" x14ac:dyDescent="0.25">
      <c r="A80" s="4" t="s">
        <v>426</v>
      </c>
      <c r="B80" s="41">
        <v>0.3582280719652215</v>
      </c>
      <c r="C80" s="41">
        <v>0.26458827906300442</v>
      </c>
      <c r="D80" s="41">
        <v>0.276807501087519</v>
      </c>
      <c r="E80" s="41">
        <v>2.8301014078278317E-2</v>
      </c>
      <c r="F80" s="41">
        <v>1.5426406979236404E-2</v>
      </c>
      <c r="G80" s="41">
        <v>1.2811938712917012E-3</v>
      </c>
      <c r="H80" s="41">
        <v>5.5367532955448752E-2</v>
      </c>
      <c r="I80" s="41">
        <v>1</v>
      </c>
    </row>
    <row r="81" spans="1:11" x14ac:dyDescent="0.25">
      <c r="A81" s="4" t="s">
        <v>3069</v>
      </c>
      <c r="D81" s="45" t="s">
        <v>3093</v>
      </c>
    </row>
    <row r="82" spans="1:11" x14ac:dyDescent="0.25">
      <c r="A82" s="4" t="s">
        <v>3094</v>
      </c>
      <c r="C82" s="45" t="s">
        <v>3095</v>
      </c>
      <c r="E82" s="45" t="s">
        <v>3096</v>
      </c>
    </row>
    <row r="83" spans="1:11" x14ac:dyDescent="0.25">
      <c r="A83" s="3" t="s">
        <v>2239</v>
      </c>
      <c r="B83" t="s">
        <v>2241</v>
      </c>
      <c r="D83" s="46" t="s">
        <v>3135</v>
      </c>
    </row>
    <row r="85" spans="1:11" x14ac:dyDescent="0.25">
      <c r="A85" s="3" t="s">
        <v>3065</v>
      </c>
      <c r="B85" s="3" t="s">
        <v>1268</v>
      </c>
    </row>
    <row r="86" spans="1:11" x14ac:dyDescent="0.25">
      <c r="A86" s="3" t="s">
        <v>425</v>
      </c>
      <c r="B86" t="s">
        <v>430</v>
      </c>
      <c r="C86" t="s">
        <v>428</v>
      </c>
      <c r="D86" t="s">
        <v>429</v>
      </c>
      <c r="E86" t="s">
        <v>434</v>
      </c>
      <c r="F86" t="s">
        <v>431</v>
      </c>
      <c r="G86" t="s">
        <v>432</v>
      </c>
      <c r="H86" t="s">
        <v>433</v>
      </c>
      <c r="I86" t="s">
        <v>438</v>
      </c>
      <c r="J86" t="s">
        <v>439</v>
      </c>
      <c r="K86" t="s">
        <v>426</v>
      </c>
    </row>
    <row r="87" spans="1:11" x14ac:dyDescent="0.25">
      <c r="A87" s="4" t="s">
        <v>3071</v>
      </c>
      <c r="B87" s="41">
        <v>0.67982456140350744</v>
      </c>
      <c r="C87" s="41">
        <v>0.16447368421052705</v>
      </c>
      <c r="D87" s="41">
        <v>9.8684210526316041E-2</v>
      </c>
      <c r="E87" s="41">
        <v>0</v>
      </c>
      <c r="F87" s="41">
        <v>0</v>
      </c>
      <c r="G87" s="41">
        <v>1.7543859649122851E-2</v>
      </c>
      <c r="H87" s="41">
        <v>0</v>
      </c>
      <c r="I87" s="41">
        <v>8.7719298245614256E-3</v>
      </c>
      <c r="J87" s="41">
        <v>3.0701754385964987E-2</v>
      </c>
      <c r="K87" s="41">
        <v>1</v>
      </c>
    </row>
    <row r="88" spans="1:11" x14ac:dyDescent="0.25">
      <c r="A88" s="4" t="s">
        <v>3070</v>
      </c>
      <c r="B88" s="41">
        <v>5.1051051051051059E-2</v>
      </c>
      <c r="C88" s="41">
        <v>0.618618618618618</v>
      </c>
      <c r="D88" s="41">
        <v>0.29129129129129194</v>
      </c>
      <c r="E88" s="41">
        <v>0</v>
      </c>
      <c r="F88" s="41">
        <v>0</v>
      </c>
      <c r="G88" s="41">
        <v>3.0030030030030038E-3</v>
      </c>
      <c r="H88" s="41">
        <v>6.0060060060060077E-3</v>
      </c>
      <c r="I88" s="41">
        <v>0</v>
      </c>
      <c r="J88" s="41">
        <v>3.003003003003004E-2</v>
      </c>
      <c r="K88" s="41">
        <v>1</v>
      </c>
    </row>
    <row r="89" spans="1:11" x14ac:dyDescent="0.25">
      <c r="A89" s="4" t="s">
        <v>439</v>
      </c>
      <c r="B89" s="41">
        <v>0.18421052631578946</v>
      </c>
      <c r="C89" s="41">
        <v>5.2631578947368411E-2</v>
      </c>
      <c r="D89" s="41">
        <v>0.26315789473684209</v>
      </c>
      <c r="E89" s="41">
        <v>0.10526315789473682</v>
      </c>
      <c r="F89" s="41">
        <v>0.10526315789473682</v>
      </c>
      <c r="G89" s="41">
        <v>0</v>
      </c>
      <c r="H89" s="41">
        <v>0</v>
      </c>
      <c r="I89" s="41">
        <v>0</v>
      </c>
      <c r="J89" s="41">
        <v>0.28947368421052633</v>
      </c>
      <c r="K89" s="41">
        <v>1</v>
      </c>
    </row>
    <row r="90" spans="1:11" x14ac:dyDescent="0.25">
      <c r="A90" s="4" t="s">
        <v>3069</v>
      </c>
      <c r="B90" s="41">
        <v>0.31979695431472083</v>
      </c>
      <c r="C90" s="41">
        <v>0.19796954314720813</v>
      </c>
      <c r="D90" s="41">
        <v>0.39086294416243655</v>
      </c>
      <c r="E90" s="41">
        <v>2.030456852791878E-2</v>
      </c>
      <c r="F90" s="41">
        <v>4.5685279187817257E-2</v>
      </c>
      <c r="G90" s="41">
        <v>0</v>
      </c>
      <c r="H90" s="41">
        <v>2.5380710659898477E-2</v>
      </c>
      <c r="I90" s="41">
        <v>0</v>
      </c>
      <c r="J90" s="41">
        <v>0</v>
      </c>
      <c r="K90" s="41">
        <v>1</v>
      </c>
    </row>
    <row r="91" spans="1:11" x14ac:dyDescent="0.25">
      <c r="A91" s="4" t="s">
        <v>426</v>
      </c>
      <c r="B91" s="41">
        <v>0.31609843563736867</v>
      </c>
      <c r="C91" s="41">
        <v>0.3587595691873981</v>
      </c>
      <c r="D91" s="41">
        <v>0.24576401081394478</v>
      </c>
      <c r="E91" s="41">
        <v>9.4718301263021394E-3</v>
      </c>
      <c r="F91" s="41">
        <v>1.4354642626302143E-2</v>
      </c>
      <c r="G91" s="41">
        <v>7.0374503126951057E-3</v>
      </c>
      <c r="H91" s="41">
        <v>7.4452002425834047E-3</v>
      </c>
      <c r="I91" s="41">
        <v>2.8781282207017028E-3</v>
      </c>
      <c r="J91" s="41">
        <v>3.8190732832703848E-2</v>
      </c>
      <c r="K91" s="41">
        <v>1</v>
      </c>
    </row>
    <row r="94" spans="1:11" x14ac:dyDescent="0.25">
      <c r="A94" s="4" t="s">
        <v>3097</v>
      </c>
    </row>
    <row r="96" spans="1:11" x14ac:dyDescent="0.25">
      <c r="A96" s="3" t="s">
        <v>2239</v>
      </c>
      <c r="B96" t="s">
        <v>2241</v>
      </c>
    </row>
    <row r="97" spans="1:10" x14ac:dyDescent="0.25">
      <c r="A97" t="s">
        <v>3078</v>
      </c>
    </row>
    <row r="98" spans="1:10" x14ac:dyDescent="0.25">
      <c r="A98" s="3" t="s">
        <v>3065</v>
      </c>
      <c r="B98" s="3" t="s">
        <v>1268</v>
      </c>
    </row>
    <row r="99" spans="1:10" x14ac:dyDescent="0.25">
      <c r="A99" s="3" t="s">
        <v>425</v>
      </c>
      <c r="B99" t="s">
        <v>2240</v>
      </c>
      <c r="C99" t="s">
        <v>3114</v>
      </c>
      <c r="D99" t="s">
        <v>426</v>
      </c>
    </row>
    <row r="100" spans="1:10" x14ac:dyDescent="0.25">
      <c r="A100" s="4" t="s">
        <v>3071</v>
      </c>
      <c r="B100" s="41">
        <v>0.56798245614034992</v>
      </c>
      <c r="C100" s="41">
        <v>0.43201754385965008</v>
      </c>
      <c r="D100" s="41">
        <v>1</v>
      </c>
      <c r="I100" s="34">
        <f>-1*B100</f>
        <v>-0.56798245614034992</v>
      </c>
      <c r="J100" s="34">
        <f>C100</f>
        <v>0.43201754385965008</v>
      </c>
    </row>
    <row r="101" spans="1:10" x14ac:dyDescent="0.25">
      <c r="A101" s="4" t="s">
        <v>3070</v>
      </c>
      <c r="B101" s="41">
        <v>0.43543543543543572</v>
      </c>
      <c r="C101" s="41">
        <v>0.56456456456456416</v>
      </c>
      <c r="D101" s="41">
        <v>1</v>
      </c>
      <c r="E101" s="47" t="s">
        <v>3115</v>
      </c>
      <c r="G101" s="49" t="s">
        <v>3136</v>
      </c>
      <c r="I101" s="34">
        <f t="shared" ref="I101:I103" si="0">-1*B101</f>
        <v>-0.43543543543543572</v>
      </c>
      <c r="J101" s="34">
        <f t="shared" ref="J101:J103" si="1">C101</f>
        <v>0.56456456456456416</v>
      </c>
    </row>
    <row r="102" spans="1:10" x14ac:dyDescent="0.25">
      <c r="A102" s="4" t="s">
        <v>439</v>
      </c>
      <c r="B102" s="41">
        <v>0.34210526315789475</v>
      </c>
      <c r="C102" s="41">
        <v>0.6578947368421052</v>
      </c>
      <c r="D102" s="41">
        <v>1</v>
      </c>
      <c r="I102" s="34">
        <f t="shared" si="0"/>
        <v>-0.34210526315789475</v>
      </c>
      <c r="J102" s="34">
        <f t="shared" si="1"/>
        <v>0.6578947368421052</v>
      </c>
    </row>
    <row r="103" spans="1:10" x14ac:dyDescent="0.25">
      <c r="A103" s="4" t="s">
        <v>3069</v>
      </c>
      <c r="B103" s="41">
        <v>0.3350253807106599</v>
      </c>
      <c r="C103" s="41">
        <v>0.6649746192893401</v>
      </c>
      <c r="D103" s="41">
        <v>1</v>
      </c>
      <c r="I103" s="34">
        <f t="shared" si="0"/>
        <v>-0.3350253807106599</v>
      </c>
      <c r="J103" s="34">
        <f t="shared" si="1"/>
        <v>0.6649746192893401</v>
      </c>
    </row>
    <row r="104" spans="1:10" x14ac:dyDescent="0.25">
      <c r="A104" s="4" t="s">
        <v>426</v>
      </c>
      <c r="B104" s="41">
        <v>0.45467317403821317</v>
      </c>
      <c r="C104" s="41">
        <v>0.54532682596178661</v>
      </c>
      <c r="D104" s="41">
        <v>1</v>
      </c>
      <c r="I104" s="34">
        <f t="shared" ref="I104" si="2">-1*B104</f>
        <v>-0.45467317403821317</v>
      </c>
      <c r="J104" s="34">
        <f t="shared" ref="J104" si="3">C104</f>
        <v>0.54532682596178661</v>
      </c>
    </row>
    <row r="108" spans="1:10" x14ac:dyDescent="0.25">
      <c r="A108" s="3" t="s">
        <v>2239</v>
      </c>
      <c r="B108" t="s">
        <v>2241</v>
      </c>
    </row>
    <row r="109" spans="1:10" x14ac:dyDescent="0.25">
      <c r="A109" t="s">
        <v>3079</v>
      </c>
    </row>
    <row r="110" spans="1:10" x14ac:dyDescent="0.25">
      <c r="A110" s="3" t="s">
        <v>3065</v>
      </c>
      <c r="B110" s="3" t="s">
        <v>1268</v>
      </c>
    </row>
    <row r="111" spans="1:10" x14ac:dyDescent="0.25">
      <c r="A111" s="3" t="s">
        <v>425</v>
      </c>
      <c r="B111" t="s">
        <v>2241</v>
      </c>
      <c r="C111" t="s">
        <v>2240</v>
      </c>
      <c r="D111" t="s">
        <v>3080</v>
      </c>
      <c r="E111" t="s">
        <v>426</v>
      </c>
    </row>
    <row r="112" spans="1:10" x14ac:dyDescent="0.25">
      <c r="A112" s="4" t="s">
        <v>3110</v>
      </c>
      <c r="B112" s="41">
        <v>0.34242573707207358</v>
      </c>
      <c r="C112" s="41">
        <v>0.46883313188709946</v>
      </c>
      <c r="D112" s="41">
        <v>0.18874113104082696</v>
      </c>
      <c r="E112" s="41">
        <v>1</v>
      </c>
      <c r="F112" s="41">
        <v>0.33434727162038652</v>
      </c>
    </row>
    <row r="113" spans="1:11" x14ac:dyDescent="0.25">
      <c r="A113" s="4" t="s">
        <v>3111</v>
      </c>
      <c r="B113" s="41">
        <v>0.60706154853264727</v>
      </c>
      <c r="C113" s="41">
        <v>0.14889925074620078</v>
      </c>
      <c r="D113" s="41">
        <v>0.24403920072115201</v>
      </c>
      <c r="E113" s="41">
        <v>1</v>
      </c>
      <c r="F113" s="41">
        <v>0.4024249255370389</v>
      </c>
    </row>
    <row r="114" spans="1:11" x14ac:dyDescent="0.25">
      <c r="A114" s="4" t="s">
        <v>3112</v>
      </c>
      <c r="B114" s="41">
        <v>0.77930044609738347</v>
      </c>
      <c r="C114" s="41">
        <v>5.3987896287868611E-2</v>
      </c>
      <c r="D114" s="41">
        <v>0.1667116576147479</v>
      </c>
      <c r="E114" s="41">
        <v>1</v>
      </c>
      <c r="F114" s="41">
        <v>0.26322780284257458</v>
      </c>
    </row>
    <row r="115" spans="1:11" x14ac:dyDescent="0.25">
      <c r="A115" s="4" t="s">
        <v>426</v>
      </c>
      <c r="B115" s="41">
        <v>0.55279930249651676</v>
      </c>
      <c r="C115" s="41">
        <v>0.24218595731460776</v>
      </c>
      <c r="D115" s="41">
        <v>0.20501474018887561</v>
      </c>
      <c r="E115" s="41">
        <v>1</v>
      </c>
    </row>
    <row r="116" spans="1:11" x14ac:dyDescent="0.25">
      <c r="A116" s="4"/>
      <c r="B116" s="45"/>
    </row>
    <row r="118" spans="1:11" x14ac:dyDescent="0.25">
      <c r="A118" s="3" t="s">
        <v>2239</v>
      </c>
      <c r="B118" t="s">
        <v>2241</v>
      </c>
    </row>
    <row r="119" spans="1:11" x14ac:dyDescent="0.25">
      <c r="A119" t="s">
        <v>3081</v>
      </c>
    </row>
    <row r="120" spans="1:11" x14ac:dyDescent="0.25">
      <c r="A120" s="3" t="s">
        <v>3065</v>
      </c>
      <c r="B120" s="3" t="s">
        <v>1268</v>
      </c>
    </row>
    <row r="121" spans="1:11" x14ac:dyDescent="0.25">
      <c r="A121" s="3" t="s">
        <v>425</v>
      </c>
      <c r="B121" t="s">
        <v>3076</v>
      </c>
      <c r="C121" t="s">
        <v>3073</v>
      </c>
      <c r="D121" t="s">
        <v>3077</v>
      </c>
      <c r="E121" t="s">
        <v>3074</v>
      </c>
      <c r="F121" t="s">
        <v>3075</v>
      </c>
      <c r="G121" t="s">
        <v>3072</v>
      </c>
      <c r="H121" t="s">
        <v>439</v>
      </c>
      <c r="I121" t="s">
        <v>426</v>
      </c>
    </row>
    <row r="122" spans="1:11" x14ac:dyDescent="0.25">
      <c r="A122" s="4" t="s">
        <v>3110</v>
      </c>
      <c r="B122" s="41">
        <v>0.64429518885824133</v>
      </c>
      <c r="C122" s="41">
        <v>0.12816338206079991</v>
      </c>
      <c r="D122" s="41">
        <v>0.17808118715901919</v>
      </c>
      <c r="E122" s="41">
        <v>0</v>
      </c>
      <c r="F122" s="41">
        <v>3.9528129986086723E-3</v>
      </c>
      <c r="G122" s="41">
        <v>0</v>
      </c>
      <c r="H122" s="41">
        <v>4.5507428923330817E-2</v>
      </c>
      <c r="I122" s="41">
        <v>1</v>
      </c>
      <c r="K122" s="34">
        <f>1-SUM(B122:E122)</f>
        <v>4.9460241921939541E-2</v>
      </c>
    </row>
    <row r="123" spans="1:11" x14ac:dyDescent="0.25">
      <c r="A123" s="4" t="s">
        <v>3111</v>
      </c>
      <c r="B123" s="41">
        <v>0.24745050009073946</v>
      </c>
      <c r="C123" s="41">
        <v>0.26603638207864494</v>
      </c>
      <c r="D123" s="41">
        <v>0.36549097673457459</v>
      </c>
      <c r="E123" s="41">
        <v>1.9949183279536414E-2</v>
      </c>
      <c r="F123" s="41">
        <v>2.5742024870326403E-2</v>
      </c>
      <c r="G123" s="41">
        <v>3.2715227334421627E-3</v>
      </c>
      <c r="H123" s="41">
        <v>7.2059410212735875E-2</v>
      </c>
      <c r="I123" s="41">
        <v>1</v>
      </c>
      <c r="K123" s="34">
        <f t="shared" ref="K123:K125" si="4">1-SUM(B123:E123)</f>
        <v>0.1010729578165046</v>
      </c>
    </row>
    <row r="124" spans="1:11" x14ac:dyDescent="0.25">
      <c r="A124" s="4" t="s">
        <v>3112</v>
      </c>
      <c r="B124" s="41">
        <v>0.10952434347898338</v>
      </c>
      <c r="C124" s="41">
        <v>0.46555425510035853</v>
      </c>
      <c r="D124" s="41">
        <v>0.28176884085490606</v>
      </c>
      <c r="E124" s="41">
        <v>8.3859616428333006E-2</v>
      </c>
      <c r="F124" s="41">
        <v>1.5988305712246322E-2</v>
      </c>
      <c r="G124" s="41">
        <v>0</v>
      </c>
      <c r="H124" s="41">
        <v>4.3304638425172758E-2</v>
      </c>
      <c r="I124" s="41">
        <v>1</v>
      </c>
      <c r="K124" s="34">
        <f t="shared" si="4"/>
        <v>5.9292944137419035E-2</v>
      </c>
    </row>
    <row r="125" spans="1:11" x14ac:dyDescent="0.25">
      <c r="A125" s="4" t="s">
        <v>426</v>
      </c>
      <c r="B125" s="41">
        <v>0.3582280719652215</v>
      </c>
      <c r="C125" s="41">
        <v>0.26458827906300492</v>
      </c>
      <c r="D125" s="41">
        <v>0.2768075010875185</v>
      </c>
      <c r="E125" s="41">
        <v>2.8301014078278282E-2</v>
      </c>
      <c r="F125" s="41">
        <v>1.5426406979236385E-2</v>
      </c>
      <c r="G125" s="41">
        <v>1.2811938712916997E-3</v>
      </c>
      <c r="H125" s="41">
        <v>5.5367532955448689E-2</v>
      </c>
      <c r="I125" s="41">
        <v>1</v>
      </c>
      <c r="K125" s="34">
        <f t="shared" si="4"/>
        <v>7.2075133805976854E-2</v>
      </c>
    </row>
    <row r="128" spans="1:11" x14ac:dyDescent="0.25">
      <c r="A128" s="3" t="s">
        <v>2239</v>
      </c>
      <c r="B128" t="s">
        <v>2241</v>
      </c>
    </row>
    <row r="129" spans="1:11" x14ac:dyDescent="0.25">
      <c r="A129" t="s">
        <v>3082</v>
      </c>
    </row>
    <row r="130" spans="1:11" x14ac:dyDescent="0.25">
      <c r="A130" s="3" t="s">
        <v>3065</v>
      </c>
      <c r="B130" s="3" t="s">
        <v>1268</v>
      </c>
    </row>
    <row r="131" spans="1:11" x14ac:dyDescent="0.25">
      <c r="A131" s="3" t="s">
        <v>3106</v>
      </c>
      <c r="B131" t="s">
        <v>430</v>
      </c>
      <c r="C131" t="s">
        <v>428</v>
      </c>
      <c r="D131" t="s">
        <v>429</v>
      </c>
      <c r="E131" t="s">
        <v>434</v>
      </c>
      <c r="F131" t="s">
        <v>431</v>
      </c>
      <c r="G131" t="s">
        <v>432</v>
      </c>
      <c r="H131" t="s">
        <v>433</v>
      </c>
      <c r="I131" t="s">
        <v>438</v>
      </c>
      <c r="J131" t="s">
        <v>439</v>
      </c>
      <c r="K131" t="s">
        <v>426</v>
      </c>
    </row>
    <row r="132" spans="1:11" x14ac:dyDescent="0.25">
      <c r="A132" s="4" t="s">
        <v>83</v>
      </c>
      <c r="B132" s="41">
        <v>0.19993295194025684</v>
      </c>
      <c r="C132" s="41">
        <v>0.42498193730906192</v>
      </c>
      <c r="D132" s="41">
        <v>0.28323833738310383</v>
      </c>
      <c r="E132" s="41">
        <v>1.7134301876876586E-2</v>
      </c>
      <c r="F132" s="41">
        <v>2.5967186574720011E-2</v>
      </c>
      <c r="G132" s="41">
        <v>2.3176474092960215E-3</v>
      </c>
      <c r="H132" s="41">
        <v>3.5331538791373695E-3</v>
      </c>
      <c r="I132" s="41">
        <v>0</v>
      </c>
      <c r="J132" s="41">
        <v>4.2894483627547463E-2</v>
      </c>
      <c r="K132" s="41">
        <v>1</v>
      </c>
    </row>
    <row r="133" spans="1:11" x14ac:dyDescent="0.25">
      <c r="A133" s="4" t="s">
        <v>59</v>
      </c>
      <c r="B133" s="41">
        <v>0.61016243053842245</v>
      </c>
      <c r="C133" s="41">
        <v>0.20330110782509128</v>
      </c>
      <c r="D133" s="41">
        <v>0.12117468183149119</v>
      </c>
      <c r="E133" s="41">
        <v>0</v>
      </c>
      <c r="F133" s="41">
        <v>0</v>
      </c>
      <c r="G133" s="41">
        <v>2.3767919929089141E-2</v>
      </c>
      <c r="H133" s="41">
        <v>0</v>
      </c>
      <c r="I133" s="41">
        <v>1.188395996454457E-2</v>
      </c>
      <c r="J133" s="41">
        <v>2.9709899911361425E-2</v>
      </c>
      <c r="K133" s="41">
        <v>1</v>
      </c>
    </row>
    <row r="134" spans="1:11" x14ac:dyDescent="0.25">
      <c r="A134" s="4" t="s">
        <v>3080</v>
      </c>
      <c r="B134" s="41">
        <v>0.28194493160890749</v>
      </c>
      <c r="C134" s="41">
        <v>0.36384299577127377</v>
      </c>
      <c r="D134" s="41">
        <v>0.29189730012342774</v>
      </c>
      <c r="E134" s="41">
        <v>0</v>
      </c>
      <c r="F134" s="41">
        <v>0</v>
      </c>
      <c r="G134" s="41">
        <v>0</v>
      </c>
      <c r="H134" s="41">
        <v>2.6788684742978349E-2</v>
      </c>
      <c r="I134" s="41">
        <v>0</v>
      </c>
      <c r="J134" s="41">
        <v>3.5526087753412587E-2</v>
      </c>
      <c r="K134" s="41">
        <v>1</v>
      </c>
    </row>
    <row r="135" spans="1:11" x14ac:dyDescent="0.25">
      <c r="A135" s="4" t="s">
        <v>426</v>
      </c>
      <c r="B135" s="41">
        <v>0.31609843563736978</v>
      </c>
      <c r="C135" s="41">
        <v>0.35875956918739765</v>
      </c>
      <c r="D135" s="41">
        <v>0.24576401081394431</v>
      </c>
      <c r="E135" s="41">
        <v>9.4718301263021325E-3</v>
      </c>
      <c r="F135" s="41">
        <v>1.4354642626302134E-2</v>
      </c>
      <c r="G135" s="41">
        <v>7.0374503126951005E-3</v>
      </c>
      <c r="H135" s="41">
        <v>7.4452002425833986E-3</v>
      </c>
      <c r="I135" s="41">
        <v>2.8781282207017006E-3</v>
      </c>
      <c r="J135" s="41">
        <v>3.8190732832703814E-2</v>
      </c>
      <c r="K135" s="41">
        <v>1</v>
      </c>
    </row>
    <row r="138" spans="1:11" x14ac:dyDescent="0.25">
      <c r="A138" s="3" t="s">
        <v>2239</v>
      </c>
      <c r="B138" t="s">
        <v>2241</v>
      </c>
    </row>
    <row r="140" spans="1:11" x14ac:dyDescent="0.25">
      <c r="A140" s="3" t="s">
        <v>3107</v>
      </c>
      <c r="B140" t="s">
        <v>3065</v>
      </c>
    </row>
    <row r="141" spans="1:11" x14ac:dyDescent="0.25">
      <c r="A141" s="4" t="s">
        <v>3110</v>
      </c>
      <c r="B141" s="41">
        <v>0.30386956826942307</v>
      </c>
    </row>
    <row r="142" spans="1:11" x14ac:dyDescent="0.25">
      <c r="A142" s="4" t="s">
        <v>3116</v>
      </c>
      <c r="B142" s="41">
        <v>0.36932507993627167</v>
      </c>
    </row>
    <row r="143" spans="1:11" x14ac:dyDescent="0.25">
      <c r="A143" s="4" t="s">
        <v>3112</v>
      </c>
      <c r="B143" s="41">
        <v>0.32680535179430525</v>
      </c>
    </row>
    <row r="144" spans="1:11" x14ac:dyDescent="0.25">
      <c r="A144" s="4" t="s">
        <v>426</v>
      </c>
      <c r="B144" s="41">
        <v>1</v>
      </c>
    </row>
    <row r="148" spans="1:2" x14ac:dyDescent="0.25">
      <c r="A148" s="3" t="s">
        <v>2239</v>
      </c>
      <c r="B148" t="s">
        <v>2241</v>
      </c>
    </row>
    <row r="150" spans="1:2" x14ac:dyDescent="0.25">
      <c r="A150" s="3" t="s">
        <v>3108</v>
      </c>
      <c r="B150" t="s">
        <v>3065</v>
      </c>
    </row>
    <row r="151" spans="1:2" x14ac:dyDescent="0.25">
      <c r="A151" s="4" t="s">
        <v>3117</v>
      </c>
      <c r="B151" s="41">
        <v>0.37168624375166959</v>
      </c>
    </row>
    <row r="152" spans="1:2" x14ac:dyDescent="0.25">
      <c r="A152" s="4" t="s">
        <v>3118</v>
      </c>
      <c r="B152" s="41">
        <v>0.29675086057396677</v>
      </c>
    </row>
    <row r="153" spans="1:2" x14ac:dyDescent="0.25">
      <c r="A153" s="4" t="s">
        <v>3119</v>
      </c>
      <c r="B153" s="41">
        <v>0.3315628956743637</v>
      </c>
    </row>
    <row r="154" spans="1:2" x14ac:dyDescent="0.25">
      <c r="A154" s="4" t="s">
        <v>426</v>
      </c>
      <c r="B154" s="41">
        <v>1</v>
      </c>
    </row>
    <row r="158" spans="1:2" x14ac:dyDescent="0.25">
      <c r="A158" s="3" t="s">
        <v>2239</v>
      </c>
      <c r="B158" t="s">
        <v>2241</v>
      </c>
    </row>
    <row r="159" spans="1:2" x14ac:dyDescent="0.25">
      <c r="A159" t="s">
        <v>3086</v>
      </c>
    </row>
    <row r="160" spans="1:2" x14ac:dyDescent="0.25">
      <c r="A160" s="3" t="s">
        <v>3065</v>
      </c>
      <c r="B160" s="3" t="s">
        <v>1268</v>
      </c>
    </row>
    <row r="161" spans="1:5" x14ac:dyDescent="0.25">
      <c r="A161" s="3" t="s">
        <v>425</v>
      </c>
      <c r="B161" t="s">
        <v>3083</v>
      </c>
      <c r="C161" t="s">
        <v>3084</v>
      </c>
      <c r="D161" t="s">
        <v>3085</v>
      </c>
      <c r="E161" t="s">
        <v>426</v>
      </c>
    </row>
    <row r="162" spans="1:5" x14ac:dyDescent="0.25">
      <c r="A162" s="4" t="s">
        <v>428</v>
      </c>
      <c r="B162" s="41">
        <v>0.43869516098493028</v>
      </c>
      <c r="C162" s="41">
        <v>7.4340202621949084E-2</v>
      </c>
      <c r="D162" s="41">
        <v>0.48696463639312065</v>
      </c>
      <c r="E162" s="41">
        <v>1</v>
      </c>
    </row>
    <row r="163" spans="1:5" x14ac:dyDescent="0.25">
      <c r="A163" s="4" t="s">
        <v>434</v>
      </c>
      <c r="B163" s="41">
        <v>0.14689822484377088</v>
      </c>
      <c r="C163" s="41">
        <v>0</v>
      </c>
      <c r="D163" s="41">
        <v>0.85310177515622909</v>
      </c>
      <c r="E163" s="41">
        <v>1</v>
      </c>
    </row>
    <row r="164" spans="1:5" x14ac:dyDescent="0.25">
      <c r="A164" s="4" t="s">
        <v>432</v>
      </c>
      <c r="B164" s="41">
        <v>1</v>
      </c>
      <c r="C164" s="41">
        <v>0</v>
      </c>
      <c r="D164" s="41">
        <v>0</v>
      </c>
      <c r="E164" s="41">
        <v>1</v>
      </c>
    </row>
    <row r="165" spans="1:5" x14ac:dyDescent="0.25">
      <c r="A165" s="4" t="s">
        <v>431</v>
      </c>
      <c r="B165" s="41">
        <v>0.27212450366702584</v>
      </c>
      <c r="C165" s="41">
        <v>0.13606225183351292</v>
      </c>
      <c r="D165" s="41">
        <v>0.59181324449946127</v>
      </c>
      <c r="E165" s="41">
        <v>1</v>
      </c>
    </row>
    <row r="166" spans="1:5" x14ac:dyDescent="0.25">
      <c r="A166" s="4" t="s">
        <v>426</v>
      </c>
      <c r="B166" s="41">
        <v>0.43560305186563208</v>
      </c>
      <c r="C166" s="41">
        <v>7.346421515925973E-2</v>
      </c>
      <c r="D166" s="41">
        <v>0.4909327329751082</v>
      </c>
      <c r="E166" s="41">
        <v>1</v>
      </c>
    </row>
    <row r="170" spans="1:5" x14ac:dyDescent="0.25">
      <c r="A170" s="3" t="s">
        <v>2239</v>
      </c>
      <c r="B170" t="s">
        <v>2241</v>
      </c>
    </row>
    <row r="172" spans="1:5" x14ac:dyDescent="0.25">
      <c r="A172" s="3" t="s">
        <v>425</v>
      </c>
      <c r="B172" t="s">
        <v>3065</v>
      </c>
    </row>
    <row r="173" spans="1:5" x14ac:dyDescent="0.25">
      <c r="A173" s="4" t="s">
        <v>126</v>
      </c>
      <c r="B173" s="41">
        <v>0.54532682596178572</v>
      </c>
    </row>
    <row r="174" spans="1:5" x14ac:dyDescent="0.25">
      <c r="A174" s="4" t="s">
        <v>63</v>
      </c>
      <c r="B174" s="41">
        <v>0.45467317403821422</v>
      </c>
    </row>
    <row r="175" spans="1:5" x14ac:dyDescent="0.25">
      <c r="A175" s="4" t="s">
        <v>426</v>
      </c>
      <c r="B175" s="41">
        <v>1</v>
      </c>
    </row>
    <row r="177" spans="1:2" x14ac:dyDescent="0.25">
      <c r="A177" s="3" t="s">
        <v>2239</v>
      </c>
      <c r="B177" t="s">
        <v>2241</v>
      </c>
    </row>
    <row r="178" spans="1:2" x14ac:dyDescent="0.25">
      <c r="A178" s="3" t="s">
        <v>3099</v>
      </c>
      <c r="B178" t="s">
        <v>126</v>
      </c>
    </row>
    <row r="180" spans="1:2" x14ac:dyDescent="0.25">
      <c r="A180" s="3" t="s">
        <v>425</v>
      </c>
      <c r="B180" t="s">
        <v>3065</v>
      </c>
    </row>
    <row r="181" spans="1:2" x14ac:dyDescent="0.25">
      <c r="A181" s="4" t="s">
        <v>3071</v>
      </c>
      <c r="B181" s="41">
        <v>0.49550131178680434</v>
      </c>
    </row>
    <row r="182" spans="1:2" x14ac:dyDescent="0.25">
      <c r="A182" s="4" t="s">
        <v>3070</v>
      </c>
      <c r="B182" s="41">
        <v>0.26296293857709252</v>
      </c>
    </row>
    <row r="183" spans="1:2" x14ac:dyDescent="0.25">
      <c r="A183" s="4" t="s">
        <v>434</v>
      </c>
      <c r="B183" s="41">
        <v>4.1953257463590646E-2</v>
      </c>
    </row>
    <row r="184" spans="1:2" x14ac:dyDescent="0.25">
      <c r="A184" s="4" t="s">
        <v>439</v>
      </c>
      <c r="B184" s="41">
        <v>0.19958249217251267</v>
      </c>
    </row>
    <row r="185" spans="1:2" x14ac:dyDescent="0.25">
      <c r="A185" s="4" t="s">
        <v>426</v>
      </c>
      <c r="B185" s="41">
        <v>1</v>
      </c>
    </row>
    <row r="190" spans="1:2" x14ac:dyDescent="0.25">
      <c r="A190" s="3" t="s">
        <v>2239</v>
      </c>
      <c r="B190" t="s">
        <v>2241</v>
      </c>
    </row>
    <row r="192" spans="1:2" x14ac:dyDescent="0.25">
      <c r="A192" s="3" t="s">
        <v>425</v>
      </c>
      <c r="B192" t="s">
        <v>3065</v>
      </c>
    </row>
    <row r="193" spans="1:2" x14ac:dyDescent="0.25">
      <c r="A193" s="4" t="s">
        <v>101</v>
      </c>
      <c r="B193" s="41">
        <v>0.21873339899784916</v>
      </c>
    </row>
    <row r="194" spans="1:2" x14ac:dyDescent="0.25">
      <c r="A194" s="4" t="s">
        <v>857</v>
      </c>
      <c r="B194" s="41">
        <v>9.3356568564584852E-3</v>
      </c>
    </row>
    <row r="195" spans="1:2" x14ac:dyDescent="0.25">
      <c r="A195" s="4" t="s">
        <v>276</v>
      </c>
      <c r="B195" s="41">
        <v>2.2569647007254612E-2</v>
      </c>
    </row>
    <row r="196" spans="1:2" x14ac:dyDescent="0.25">
      <c r="A196" s="4" t="s">
        <v>622</v>
      </c>
      <c r="B196" s="41">
        <v>9.3529589969312571E-2</v>
      </c>
    </row>
    <row r="197" spans="1:2" x14ac:dyDescent="0.25">
      <c r="A197" s="4" t="s">
        <v>478</v>
      </c>
      <c r="B197" s="41">
        <v>1.4387312397727848E-2</v>
      </c>
    </row>
    <row r="198" spans="1:2" x14ac:dyDescent="0.25">
      <c r="A198" s="4" t="s">
        <v>1868</v>
      </c>
      <c r="B198" s="41">
        <v>8.5169645955176353E-3</v>
      </c>
    </row>
    <row r="199" spans="1:2" x14ac:dyDescent="0.25">
      <c r="A199" s="4" t="s">
        <v>3104</v>
      </c>
      <c r="B199" s="41">
        <v>2.016512950373037E-2</v>
      </c>
    </row>
    <row r="200" spans="1:2" x14ac:dyDescent="0.25">
      <c r="A200" s="4" t="s">
        <v>128</v>
      </c>
      <c r="B200" s="41">
        <v>4.0030941337413015E-2</v>
      </c>
    </row>
    <row r="201" spans="1:2" x14ac:dyDescent="0.25">
      <c r="A201" s="4" t="s">
        <v>87</v>
      </c>
      <c r="B201" s="41">
        <v>1.8708326776995184E-2</v>
      </c>
    </row>
    <row r="202" spans="1:2" x14ac:dyDescent="0.25">
      <c r="A202" s="4" t="s">
        <v>1365</v>
      </c>
      <c r="B202" s="41">
        <v>1.2811938712916978E-3</v>
      </c>
    </row>
    <row r="203" spans="1:2" x14ac:dyDescent="0.25">
      <c r="A203" s="4" t="s">
        <v>3105</v>
      </c>
      <c r="B203" s="41">
        <v>0.55274183868644933</v>
      </c>
    </row>
    <row r="204" spans="1:2" x14ac:dyDescent="0.25">
      <c r="A204" s="4" t="s">
        <v>426</v>
      </c>
      <c r="B204" s="41">
        <v>1</v>
      </c>
    </row>
    <row r="208" spans="1:2" x14ac:dyDescent="0.25">
      <c r="A208" s="3" t="s">
        <v>2239</v>
      </c>
      <c r="B208" t="s">
        <v>2241</v>
      </c>
    </row>
    <row r="210" spans="1:13" x14ac:dyDescent="0.25">
      <c r="A210" s="3" t="s">
        <v>3065</v>
      </c>
      <c r="B210" s="3" t="s">
        <v>1268</v>
      </c>
    </row>
    <row r="211" spans="1:13" x14ac:dyDescent="0.25">
      <c r="A211" s="3" t="s">
        <v>425</v>
      </c>
      <c r="B211" t="s">
        <v>428</v>
      </c>
      <c r="C211" t="s">
        <v>433</v>
      </c>
      <c r="D211" t="s">
        <v>3120</v>
      </c>
      <c r="E211" t="s">
        <v>434</v>
      </c>
      <c r="F211" t="s">
        <v>3123</v>
      </c>
      <c r="G211" t="s">
        <v>3105</v>
      </c>
      <c r="H211" t="s">
        <v>430</v>
      </c>
      <c r="I211" t="s">
        <v>3121</v>
      </c>
      <c r="J211" t="s">
        <v>3122</v>
      </c>
      <c r="K211" t="s">
        <v>3104</v>
      </c>
      <c r="L211" t="s">
        <v>3124</v>
      </c>
      <c r="M211" t="s">
        <v>426</v>
      </c>
    </row>
    <row r="212" spans="1:13" x14ac:dyDescent="0.25">
      <c r="A212" s="4" t="s">
        <v>3076</v>
      </c>
      <c r="B212" s="41">
        <v>6.0093703723082294E-2</v>
      </c>
      <c r="C212" s="41">
        <v>0</v>
      </c>
      <c r="D212" s="41">
        <v>1.4060105224575934E-2</v>
      </c>
      <c r="E212" s="41">
        <v>4.01717292130741E-3</v>
      </c>
      <c r="F212" s="41">
        <v>3.0416654190310966E-2</v>
      </c>
      <c r="G212" s="41">
        <v>0.62100848153103261</v>
      </c>
      <c r="H212" s="41">
        <v>0.22453417400771336</v>
      </c>
      <c r="I212" s="41">
        <v>6.025759381961115E-3</v>
      </c>
      <c r="J212" s="41">
        <v>9.469355909885754E-3</v>
      </c>
      <c r="K212" s="41">
        <v>3.0374593110130632E-2</v>
      </c>
      <c r="L212" s="41">
        <v>0</v>
      </c>
      <c r="M212" s="41">
        <v>1</v>
      </c>
    </row>
    <row r="213" spans="1:13" x14ac:dyDescent="0.25">
      <c r="A213" s="4" t="s">
        <v>3073</v>
      </c>
      <c r="B213" s="41">
        <v>0.48265634667905682</v>
      </c>
      <c r="C213" s="41">
        <v>2.7901961049077828E-2</v>
      </c>
      <c r="D213" s="41">
        <v>6.6264925578398956E-2</v>
      </c>
      <c r="E213" s="41">
        <v>0</v>
      </c>
      <c r="F213" s="41">
        <v>1.7066185843811116E-2</v>
      </c>
      <c r="G213" s="41">
        <v>0.35745155806665374</v>
      </c>
      <c r="H213" s="41">
        <v>0</v>
      </c>
      <c r="I213" s="41">
        <v>2.9290154655829164E-2</v>
      </c>
      <c r="J213" s="41">
        <v>1.9368868127172274E-2</v>
      </c>
      <c r="K213" s="41">
        <v>0</v>
      </c>
      <c r="L213" s="41">
        <v>0</v>
      </c>
      <c r="M213" s="41">
        <v>1</v>
      </c>
    </row>
    <row r="214" spans="1:13" x14ac:dyDescent="0.25">
      <c r="A214" s="4" t="s">
        <v>3077</v>
      </c>
      <c r="B214" s="41">
        <v>0.21158535063381273</v>
      </c>
      <c r="C214" s="41">
        <v>7.0558962178647062E-3</v>
      </c>
      <c r="D214" s="41">
        <v>0</v>
      </c>
      <c r="E214" s="41">
        <v>1.0755808331674494E-2</v>
      </c>
      <c r="F214" s="41">
        <v>4.5863325416120593E-2</v>
      </c>
      <c r="G214" s="41">
        <v>0.6672463656082388</v>
      </c>
      <c r="H214" s="41">
        <v>4.0079910241489818E-2</v>
      </c>
      <c r="I214" s="41">
        <v>3.5279481089323531E-3</v>
      </c>
      <c r="J214" s="41">
        <v>0</v>
      </c>
      <c r="K214" s="41">
        <v>1.3885395441866564E-2</v>
      </c>
      <c r="L214" s="41">
        <v>0</v>
      </c>
      <c r="M214" s="41">
        <v>1</v>
      </c>
    </row>
    <row r="215" spans="1:13" x14ac:dyDescent="0.25">
      <c r="A215" s="4" t="s">
        <v>3074</v>
      </c>
      <c r="B215" s="41">
        <v>3.4506272365326142E-2</v>
      </c>
      <c r="C215" s="41">
        <v>0</v>
      </c>
      <c r="D215" s="41">
        <v>0</v>
      </c>
      <c r="E215" s="41">
        <v>0.50499866190825549</v>
      </c>
      <c r="F215" s="41">
        <v>0</v>
      </c>
      <c r="G215" s="41">
        <v>0.46049506572641835</v>
      </c>
      <c r="H215" s="41">
        <v>0</v>
      </c>
      <c r="I215" s="41">
        <v>0</v>
      </c>
      <c r="J215" s="41">
        <v>0</v>
      </c>
      <c r="K215" s="41">
        <v>0</v>
      </c>
      <c r="L215" s="41">
        <v>0</v>
      </c>
      <c r="M215" s="41">
        <v>1</v>
      </c>
    </row>
    <row r="216" spans="1:13" x14ac:dyDescent="0.25">
      <c r="A216" s="4" t="s">
        <v>3137</v>
      </c>
      <c r="B216" s="41">
        <v>0.13813308457201531</v>
      </c>
      <c r="C216" s="41">
        <v>0</v>
      </c>
      <c r="D216" s="41">
        <v>0</v>
      </c>
      <c r="E216" s="41">
        <v>0</v>
      </c>
      <c r="F216" s="41">
        <v>0.16543870373797229</v>
      </c>
      <c r="G216" s="41">
        <v>0.52681690146644822</v>
      </c>
      <c r="H216" s="41">
        <v>2.775889298871085E-2</v>
      </c>
      <c r="I216" s="41">
        <v>4.8592655100087583E-2</v>
      </c>
      <c r="J216" s="41">
        <v>0</v>
      </c>
      <c r="K216" s="41">
        <v>7.5483952314687894E-2</v>
      </c>
      <c r="L216" s="41">
        <v>1.7775809820077752E-2</v>
      </c>
      <c r="M216" s="41">
        <v>1</v>
      </c>
    </row>
    <row r="217" spans="1:13" x14ac:dyDescent="0.25">
      <c r="A217" s="4" t="s">
        <v>426</v>
      </c>
      <c r="B217" s="41">
        <v>0.21873339899785013</v>
      </c>
      <c r="C217" s="41">
        <v>9.3356568564584991E-3</v>
      </c>
      <c r="D217" s="41">
        <v>2.2569647007254653E-2</v>
      </c>
      <c r="E217" s="41">
        <v>1.8708326776995216E-2</v>
      </c>
      <c r="F217" s="41">
        <v>4.0030941337413091E-2</v>
      </c>
      <c r="G217" s="41">
        <v>0.55274183868644811</v>
      </c>
      <c r="H217" s="41">
        <v>9.352958996931271E-2</v>
      </c>
      <c r="I217" s="41">
        <v>1.4387312397727871E-2</v>
      </c>
      <c r="J217" s="41">
        <v>8.5169645955176509E-3</v>
      </c>
      <c r="K217" s="41">
        <v>2.0165129503730405E-2</v>
      </c>
      <c r="L217" s="41">
        <v>1.2811938712916999E-3</v>
      </c>
      <c r="M217" s="41">
        <v>1</v>
      </c>
    </row>
    <row r="219" spans="1:13" x14ac:dyDescent="0.25">
      <c r="D219" s="14">
        <f>SUM(B212:D212)</f>
        <v>7.4153808947658231E-2</v>
      </c>
      <c r="E219" s="14">
        <f>E212</f>
        <v>4.01717292130741E-3</v>
      </c>
      <c r="F219" s="14">
        <f t="shared" ref="F219:G219" si="5">F212</f>
        <v>3.0416654190310966E-2</v>
      </c>
      <c r="G219" s="14">
        <f t="shared" si="5"/>
        <v>0.62100848153103261</v>
      </c>
      <c r="H219" s="34">
        <f>1-SUM(D219:G219)</f>
        <v>0.27040388240969082</v>
      </c>
    </row>
    <row r="220" spans="1:13" x14ac:dyDescent="0.25">
      <c r="D220" s="14">
        <f t="shared" ref="D220:D223" si="6">SUM(B213:D213)</f>
        <v>0.57682323330653351</v>
      </c>
      <c r="E220" s="14">
        <f t="shared" ref="E220:G223" si="7">E213</f>
        <v>0</v>
      </c>
      <c r="F220" s="14">
        <f t="shared" si="7"/>
        <v>1.7066185843811116E-2</v>
      </c>
      <c r="G220" s="14">
        <f t="shared" si="7"/>
        <v>0.35745155806665374</v>
      </c>
      <c r="H220" s="34">
        <f t="shared" ref="H220:H223" si="8">1-SUM(D220:G220)</f>
        <v>4.8659022783001604E-2</v>
      </c>
    </row>
    <row r="221" spans="1:13" x14ac:dyDescent="0.25">
      <c r="D221" s="14">
        <f t="shared" si="6"/>
        <v>0.21864124685167743</v>
      </c>
      <c r="E221" s="14">
        <f t="shared" si="7"/>
        <v>1.0755808331674494E-2</v>
      </c>
      <c r="F221" s="14">
        <f t="shared" si="7"/>
        <v>4.5863325416120593E-2</v>
      </c>
      <c r="G221" s="14">
        <f t="shared" si="7"/>
        <v>0.6672463656082388</v>
      </c>
      <c r="H221" s="34">
        <f t="shared" si="8"/>
        <v>5.7493253792288646E-2</v>
      </c>
    </row>
    <row r="222" spans="1:13" x14ac:dyDescent="0.25">
      <c r="D222" s="14">
        <f t="shared" si="6"/>
        <v>3.4506272365326142E-2</v>
      </c>
      <c r="E222" s="14">
        <f t="shared" si="7"/>
        <v>0.50499866190825549</v>
      </c>
      <c r="F222" s="14">
        <f t="shared" si="7"/>
        <v>0</v>
      </c>
      <c r="G222" s="14">
        <f t="shared" si="7"/>
        <v>0.46049506572641835</v>
      </c>
      <c r="H222" s="34">
        <f t="shared" si="8"/>
        <v>0</v>
      </c>
    </row>
    <row r="223" spans="1:13" x14ac:dyDescent="0.25">
      <c r="D223" s="14">
        <f t="shared" si="6"/>
        <v>0.13813308457201531</v>
      </c>
      <c r="E223" s="14">
        <f t="shared" si="7"/>
        <v>0</v>
      </c>
      <c r="F223" s="14">
        <f t="shared" si="7"/>
        <v>0.16543870373797229</v>
      </c>
      <c r="G223" s="14">
        <f t="shared" si="7"/>
        <v>0.52681690146644822</v>
      </c>
      <c r="H223" s="34">
        <f t="shared" si="8"/>
        <v>0.16961131022356413</v>
      </c>
    </row>
    <row r="224" spans="1:13" x14ac:dyDescent="0.25">
      <c r="D224" s="14"/>
    </row>
    <row r="228" spans="1:2" x14ac:dyDescent="0.25">
      <c r="A228" s="3" t="s">
        <v>2239</v>
      </c>
      <c r="B228" t="s">
        <v>2241</v>
      </c>
    </row>
    <row r="230" spans="1:2" x14ac:dyDescent="0.25">
      <c r="A230" s="3" t="s">
        <v>425</v>
      </c>
      <c r="B230" t="s">
        <v>3065</v>
      </c>
    </row>
    <row r="231" spans="1:2" x14ac:dyDescent="0.25">
      <c r="A231" s="4" t="s">
        <v>3102</v>
      </c>
      <c r="B231" s="41">
        <v>0.21205091958174233</v>
      </c>
    </row>
    <row r="232" spans="1:2" x14ac:dyDescent="0.25">
      <c r="A232" s="4" t="s">
        <v>3103</v>
      </c>
      <c r="B232" s="41">
        <v>0.22390133855771452</v>
      </c>
    </row>
    <row r="233" spans="1:2" x14ac:dyDescent="0.25">
      <c r="A233" s="4" t="s">
        <v>3101</v>
      </c>
      <c r="B233" s="41">
        <v>0.16120980794675505</v>
      </c>
    </row>
    <row r="234" spans="1:2" x14ac:dyDescent="0.25">
      <c r="A234" s="4" t="s">
        <v>3100</v>
      </c>
      <c r="B234" s="41">
        <v>0.40283793391378819</v>
      </c>
    </row>
    <row r="235" spans="1:2" x14ac:dyDescent="0.25">
      <c r="A235" s="4" t="s">
        <v>426</v>
      </c>
      <c r="B235" s="41">
        <v>1</v>
      </c>
    </row>
    <row r="238" spans="1:2" x14ac:dyDescent="0.25">
      <c r="A238" s="3" t="s">
        <v>2239</v>
      </c>
      <c r="B238" t="s">
        <v>2241</v>
      </c>
    </row>
    <row r="240" spans="1:2" x14ac:dyDescent="0.25">
      <c r="A240" s="3" t="s">
        <v>425</v>
      </c>
      <c r="B240" t="s">
        <v>3065</v>
      </c>
    </row>
    <row r="241" spans="1:2" x14ac:dyDescent="0.25">
      <c r="A241" s="4" t="s">
        <v>3125</v>
      </c>
      <c r="B241" s="41">
        <v>0.37358683906378015</v>
      </c>
    </row>
    <row r="242" spans="1:2" x14ac:dyDescent="0.25">
      <c r="A242" s="4" t="s">
        <v>3126</v>
      </c>
      <c r="B242" s="41">
        <v>0.20018257236358875</v>
      </c>
    </row>
    <row r="243" spans="1:2" x14ac:dyDescent="0.25">
      <c r="A243" s="4" t="s">
        <v>3127</v>
      </c>
      <c r="B243" s="41">
        <v>0.1482131486029637</v>
      </c>
    </row>
    <row r="244" spans="1:2" x14ac:dyDescent="0.25">
      <c r="A244" s="4" t="s">
        <v>3128</v>
      </c>
      <c r="B244" s="41">
        <v>0.14026218911621485</v>
      </c>
    </row>
    <row r="245" spans="1:2" x14ac:dyDescent="0.25">
      <c r="A245" s="4" t="s">
        <v>3129</v>
      </c>
      <c r="B245" s="41">
        <v>7.4446869207486666E-2</v>
      </c>
    </row>
    <row r="246" spans="1:2" x14ac:dyDescent="0.25">
      <c r="A246" s="4" t="s">
        <v>3130</v>
      </c>
      <c r="B246" s="41">
        <v>3.1222989329540467E-2</v>
      </c>
    </row>
    <row r="247" spans="1:2" x14ac:dyDescent="0.25">
      <c r="A247" s="4" t="s">
        <v>3052</v>
      </c>
      <c r="B247" s="41">
        <v>2.6329135875022062E-2</v>
      </c>
    </row>
    <row r="248" spans="1:2" x14ac:dyDescent="0.25">
      <c r="A248" s="4" t="s">
        <v>3131</v>
      </c>
      <c r="B248" s="41">
        <v>5.7562564414033951E-3</v>
      </c>
    </row>
    <row r="249" spans="1:2" x14ac:dyDescent="0.25">
      <c r="A249" s="4" t="s">
        <v>426</v>
      </c>
      <c r="B249" s="41">
        <v>1</v>
      </c>
    </row>
    <row r="252" spans="1:2" x14ac:dyDescent="0.25">
      <c r="A252" t="s">
        <v>3125</v>
      </c>
      <c r="B252" s="34">
        <v>0.37358683906378015</v>
      </c>
    </row>
    <row r="253" spans="1:2" x14ac:dyDescent="0.25">
      <c r="A253" t="s">
        <v>3126</v>
      </c>
      <c r="B253" s="34">
        <v>0.20018257236358875</v>
      </c>
    </row>
    <row r="254" spans="1:2" x14ac:dyDescent="0.25">
      <c r="A254" t="s">
        <v>3127</v>
      </c>
      <c r="B254" s="34">
        <v>0.1482131486029637</v>
      </c>
    </row>
    <row r="255" spans="1:2" x14ac:dyDescent="0.25">
      <c r="A255" t="s">
        <v>3128</v>
      </c>
      <c r="B255" s="34">
        <v>0.14026218911621485</v>
      </c>
    </row>
    <row r="256" spans="1:2" x14ac:dyDescent="0.25">
      <c r="A256" t="s">
        <v>3129</v>
      </c>
      <c r="B256" s="34">
        <v>7.4446869207486666E-2</v>
      </c>
    </row>
    <row r="257" spans="1:2" x14ac:dyDescent="0.25">
      <c r="A257" t="s">
        <v>3138</v>
      </c>
      <c r="B257" s="34">
        <v>3.1222989329540467E-2</v>
      </c>
    </row>
    <row r="258" spans="1:2" x14ac:dyDescent="0.25">
      <c r="A258" t="s">
        <v>3131</v>
      </c>
      <c r="B258" s="34">
        <v>5.7562564414033951E-3</v>
      </c>
    </row>
    <row r="259" spans="1:2" x14ac:dyDescent="0.25">
      <c r="A259" t="s">
        <v>3052</v>
      </c>
      <c r="B259" s="34">
        <v>2.6329135875022062E-2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A7CF9-FD47-4F30-9729-90B7F5EB5CA8}">
  <dimension ref="A1:AC92"/>
  <sheetViews>
    <sheetView zoomScale="80" zoomScaleNormal="80" workbookViewId="0">
      <selection activeCell="C35" sqref="C35"/>
    </sheetView>
  </sheetViews>
  <sheetFormatPr defaultRowHeight="13.2" x14ac:dyDescent="0.25"/>
  <cols>
    <col min="1" max="1" width="12.21875" bestFit="1" customWidth="1"/>
    <col min="2" max="2" width="26.5546875" bestFit="1" customWidth="1"/>
    <col min="3" max="3" width="21.77734375" bestFit="1" customWidth="1"/>
    <col min="4" max="4" width="8.33203125" bestFit="1" customWidth="1"/>
    <col min="5" max="5" width="8.44140625" bestFit="1" customWidth="1"/>
    <col min="6" max="6" width="7.6640625" bestFit="1" customWidth="1"/>
    <col min="7" max="7" width="10.6640625" bestFit="1" customWidth="1"/>
    <col min="11" max="11" width="21.88671875" bestFit="1" customWidth="1"/>
    <col min="12" max="12" width="18.33203125" bestFit="1" customWidth="1"/>
    <col min="13" max="13" width="18.6640625" bestFit="1" customWidth="1"/>
    <col min="14" max="14" width="12.21875" bestFit="1" customWidth="1"/>
    <col min="17" max="18" width="14" bestFit="1" customWidth="1"/>
    <col min="19" max="19" width="18.33203125" bestFit="1" customWidth="1"/>
    <col min="22" max="22" width="13.5546875" bestFit="1" customWidth="1"/>
  </cols>
  <sheetData>
    <row r="1" spans="1:19" x14ac:dyDescent="0.25">
      <c r="B1" s="19" t="s">
        <v>1271</v>
      </c>
      <c r="C1" s="19" t="s">
        <v>1272</v>
      </c>
      <c r="D1" s="19" t="s">
        <v>1273</v>
      </c>
      <c r="E1" s="19" t="s">
        <v>1274</v>
      </c>
      <c r="F1" s="21" t="s">
        <v>2778</v>
      </c>
      <c r="K1" s="3" t="s">
        <v>424</v>
      </c>
      <c r="L1" t="s">
        <v>1275</v>
      </c>
      <c r="Q1" s="3" t="s">
        <v>2239</v>
      </c>
      <c r="R1" t="s" vm="1">
        <v>3051</v>
      </c>
    </row>
    <row r="2" spans="1:19" x14ac:dyDescent="0.25">
      <c r="A2" s="16" t="s">
        <v>51</v>
      </c>
      <c r="B2" s="24" t="s">
        <v>269</v>
      </c>
      <c r="C2" s="17">
        <v>280</v>
      </c>
      <c r="D2" s="17">
        <f>VLOOKUP(B2,$K$5:$L$15,2,0)</f>
        <v>232</v>
      </c>
      <c r="E2" s="17">
        <f>C2-D2</f>
        <v>48</v>
      </c>
      <c r="F2" s="22">
        <f>D2/C2</f>
        <v>0.82857142857142863</v>
      </c>
      <c r="K2" s="3" t="s">
        <v>9</v>
      </c>
      <c r="L2" t="s">
        <v>1275</v>
      </c>
      <c r="Q2" s="3" t="s">
        <v>424</v>
      </c>
      <c r="R2" t="s" vm="2">
        <v>3051</v>
      </c>
    </row>
    <row r="3" spans="1:19" x14ac:dyDescent="0.25">
      <c r="A3" s="16" t="s">
        <v>51</v>
      </c>
      <c r="B3" s="23" t="s">
        <v>42</v>
      </c>
      <c r="C3" s="17">
        <v>160</v>
      </c>
      <c r="D3" s="17">
        <f t="shared" ref="D3:D10" si="0">VLOOKUP(B3,$K$5:$L$15,2,0)</f>
        <v>164</v>
      </c>
      <c r="E3" s="17">
        <f t="shared" ref="E3:E11" si="1">C3-D3</f>
        <v>-4</v>
      </c>
      <c r="F3" s="22">
        <f t="shared" ref="F3:F11" si="2">D3/C3</f>
        <v>1.0249999999999999</v>
      </c>
      <c r="K3" s="3" t="s">
        <v>7</v>
      </c>
      <c r="L3" t="s">
        <v>1275</v>
      </c>
    </row>
    <row r="4" spans="1:19" x14ac:dyDescent="0.25">
      <c r="A4" s="16" t="s">
        <v>51</v>
      </c>
      <c r="B4" s="16" t="s">
        <v>89</v>
      </c>
      <c r="C4" s="17">
        <v>129</v>
      </c>
      <c r="D4" s="17">
        <f t="shared" si="0"/>
        <v>98</v>
      </c>
      <c r="E4" s="17">
        <f t="shared" si="1"/>
        <v>31</v>
      </c>
      <c r="F4" s="22">
        <f t="shared" si="2"/>
        <v>0.75968992248062017</v>
      </c>
      <c r="K4" s="3" t="s">
        <v>2239</v>
      </c>
      <c r="L4" t="s">
        <v>2241</v>
      </c>
      <c r="Q4" s="3" t="s">
        <v>425</v>
      </c>
      <c r="R4" t="s">
        <v>2243</v>
      </c>
      <c r="S4" t="s">
        <v>440</v>
      </c>
    </row>
    <row r="5" spans="1:19" x14ac:dyDescent="0.25">
      <c r="A5" s="16" t="s">
        <v>51</v>
      </c>
      <c r="B5" s="23" t="s">
        <v>118</v>
      </c>
      <c r="C5" s="17">
        <v>100</v>
      </c>
      <c r="D5" s="17">
        <f t="shared" si="0"/>
        <v>80</v>
      </c>
      <c r="E5" s="17">
        <f t="shared" si="1"/>
        <v>20</v>
      </c>
      <c r="F5" s="22">
        <f t="shared" si="2"/>
        <v>0.8</v>
      </c>
      <c r="Q5" s="4" t="s">
        <v>2242</v>
      </c>
      <c r="R5">
        <v>7</v>
      </c>
      <c r="S5">
        <v>1107</v>
      </c>
    </row>
    <row r="6" spans="1:19" x14ac:dyDescent="0.25">
      <c r="A6" s="16" t="s">
        <v>51</v>
      </c>
      <c r="B6" s="16" t="s">
        <v>519</v>
      </c>
      <c r="C6" s="17">
        <v>100</v>
      </c>
      <c r="D6" s="17">
        <f t="shared" si="0"/>
        <v>96</v>
      </c>
      <c r="E6" s="17">
        <f t="shared" si="1"/>
        <v>4</v>
      </c>
      <c r="F6" s="22">
        <f t="shared" si="2"/>
        <v>0.96</v>
      </c>
      <c r="K6" s="3" t="s">
        <v>425</v>
      </c>
      <c r="L6" t="s">
        <v>440</v>
      </c>
      <c r="Q6" s="4" t="s">
        <v>426</v>
      </c>
      <c r="R6">
        <v>7</v>
      </c>
      <c r="S6">
        <v>1107</v>
      </c>
    </row>
    <row r="7" spans="1:19" x14ac:dyDescent="0.25">
      <c r="A7" s="16" t="s">
        <v>51</v>
      </c>
      <c r="B7" s="23" t="s">
        <v>70</v>
      </c>
      <c r="C7" s="17">
        <v>90</v>
      </c>
      <c r="D7" s="17">
        <f t="shared" si="0"/>
        <v>87</v>
      </c>
      <c r="E7" s="17">
        <f t="shared" si="1"/>
        <v>3</v>
      </c>
      <c r="F7" s="22">
        <f t="shared" si="2"/>
        <v>0.96666666666666667</v>
      </c>
      <c r="K7" s="4" t="s">
        <v>519</v>
      </c>
      <c r="L7">
        <v>96</v>
      </c>
    </row>
    <row r="8" spans="1:19" x14ac:dyDescent="0.25">
      <c r="A8" s="16" t="s">
        <v>51</v>
      </c>
      <c r="B8" s="16" t="s">
        <v>278</v>
      </c>
      <c r="C8" s="17">
        <v>81</v>
      </c>
      <c r="D8" s="17">
        <f t="shared" si="0"/>
        <v>81</v>
      </c>
      <c r="E8" s="17">
        <f t="shared" si="1"/>
        <v>0</v>
      </c>
      <c r="F8" s="22">
        <f t="shared" si="2"/>
        <v>1</v>
      </c>
      <c r="K8" s="4" t="s">
        <v>129</v>
      </c>
      <c r="L8">
        <v>44</v>
      </c>
    </row>
    <row r="9" spans="1:19" x14ac:dyDescent="0.25">
      <c r="A9" s="16" t="s">
        <v>51</v>
      </c>
      <c r="B9" s="16" t="s">
        <v>129</v>
      </c>
      <c r="C9" s="17">
        <v>40</v>
      </c>
      <c r="D9" s="17">
        <f t="shared" si="0"/>
        <v>44</v>
      </c>
      <c r="E9" s="17">
        <f t="shared" si="1"/>
        <v>-4</v>
      </c>
      <c r="F9" s="22">
        <f t="shared" si="2"/>
        <v>1.1000000000000001</v>
      </c>
      <c r="K9" s="4" t="s">
        <v>42</v>
      </c>
      <c r="L9">
        <v>164</v>
      </c>
    </row>
    <row r="10" spans="1:19" x14ac:dyDescent="0.25">
      <c r="A10" s="16" t="s">
        <v>51</v>
      </c>
      <c r="B10" s="16" t="s">
        <v>1269</v>
      </c>
      <c r="C10" s="17">
        <v>20</v>
      </c>
      <c r="D10" s="17">
        <f t="shared" si="0"/>
        <v>142</v>
      </c>
      <c r="E10" s="17">
        <f t="shared" si="1"/>
        <v>-122</v>
      </c>
      <c r="F10" s="22">
        <f t="shared" si="2"/>
        <v>7.1</v>
      </c>
      <c r="K10" s="4" t="s">
        <v>89</v>
      </c>
      <c r="L10">
        <v>98</v>
      </c>
    </row>
    <row r="11" spans="1:19" x14ac:dyDescent="0.25">
      <c r="A11" s="16"/>
      <c r="B11" s="18" t="s">
        <v>2177</v>
      </c>
      <c r="C11" s="17">
        <v>1000</v>
      </c>
      <c r="D11" s="17">
        <f t="shared" ref="D11" si="3">SUM(D2:D10)</f>
        <v>1024</v>
      </c>
      <c r="E11" s="17">
        <f t="shared" si="1"/>
        <v>-24</v>
      </c>
      <c r="F11" s="22">
        <f t="shared" si="2"/>
        <v>1.024</v>
      </c>
      <c r="K11" s="4" t="s">
        <v>278</v>
      </c>
      <c r="L11">
        <v>81</v>
      </c>
    </row>
    <row r="12" spans="1:19" x14ac:dyDescent="0.25">
      <c r="A12" s="19" t="s">
        <v>2176</v>
      </c>
      <c r="B12" s="19" t="s">
        <v>10</v>
      </c>
      <c r="C12" s="19" t="s">
        <v>11</v>
      </c>
      <c r="D12" s="19" t="s">
        <v>1272</v>
      </c>
      <c r="E12" s="19" t="s">
        <v>1273</v>
      </c>
      <c r="F12" s="19" t="s">
        <v>1274</v>
      </c>
      <c r="K12" s="4" t="s">
        <v>269</v>
      </c>
      <c r="L12">
        <v>232</v>
      </c>
      <c r="N12" s="16" t="s">
        <v>2779</v>
      </c>
      <c r="O12" s="16" t="s">
        <v>1272</v>
      </c>
      <c r="P12" s="16" t="s">
        <v>1273</v>
      </c>
      <c r="Q12" s="16" t="s">
        <v>2780</v>
      </c>
      <c r="R12" s="16" t="s">
        <v>2778</v>
      </c>
    </row>
    <row r="13" spans="1:19" x14ac:dyDescent="0.25">
      <c r="A13" s="16" t="s">
        <v>51</v>
      </c>
      <c r="B13" s="16" t="s">
        <v>78</v>
      </c>
      <c r="C13" s="16" t="s">
        <v>2161</v>
      </c>
      <c r="D13" s="17">
        <v>40</v>
      </c>
      <c r="E13" s="17">
        <f t="shared" ref="E13:E37" si="4">IFERROR(VLOOKUP(C13,$K$23:$L$46,2,0),0)</f>
        <v>0</v>
      </c>
      <c r="F13" s="17">
        <f>D13-E13</f>
        <v>40</v>
      </c>
      <c r="K13" s="4" t="s">
        <v>439</v>
      </c>
      <c r="L13">
        <v>142</v>
      </c>
      <c r="N13" s="16" t="s">
        <v>78</v>
      </c>
      <c r="O13" s="17">
        <v>571</v>
      </c>
      <c r="P13" s="17">
        <v>172</v>
      </c>
      <c r="Q13" s="17">
        <f>O13-P13</f>
        <v>399</v>
      </c>
      <c r="R13" s="25">
        <f>P13/O13</f>
        <v>0.30122591943957966</v>
      </c>
    </row>
    <row r="14" spans="1:19" x14ac:dyDescent="0.25">
      <c r="A14" s="16" t="s">
        <v>51</v>
      </c>
      <c r="B14" s="16" t="s">
        <v>78</v>
      </c>
      <c r="C14" s="16" t="s">
        <v>2162</v>
      </c>
      <c r="D14" s="17">
        <v>40</v>
      </c>
      <c r="E14" s="17">
        <f t="shared" si="4"/>
        <v>0</v>
      </c>
      <c r="F14" s="17">
        <f t="shared" ref="F14:F37" si="5">D14-E14</f>
        <v>40</v>
      </c>
      <c r="K14" s="4" t="s">
        <v>118</v>
      </c>
      <c r="L14">
        <v>80</v>
      </c>
      <c r="N14" s="16" t="s">
        <v>51</v>
      </c>
      <c r="O14" s="17">
        <v>332</v>
      </c>
      <c r="P14" s="17">
        <v>224</v>
      </c>
      <c r="Q14" s="17">
        <f t="shared" ref="Q14:Q15" si="6">O14-P14</f>
        <v>108</v>
      </c>
      <c r="R14" s="25">
        <f t="shared" ref="R14:R15" si="7">P14/O14</f>
        <v>0.67469879518072284</v>
      </c>
    </row>
    <row r="15" spans="1:19" x14ac:dyDescent="0.25">
      <c r="A15" s="16" t="s">
        <v>51</v>
      </c>
      <c r="B15" s="16" t="s">
        <v>78</v>
      </c>
      <c r="C15" s="16" t="s">
        <v>1331</v>
      </c>
      <c r="D15" s="17">
        <v>40</v>
      </c>
      <c r="E15" s="17">
        <f t="shared" si="4"/>
        <v>86</v>
      </c>
      <c r="F15" s="17">
        <f t="shared" si="5"/>
        <v>-46</v>
      </c>
      <c r="K15" s="4" t="s">
        <v>70</v>
      </c>
      <c r="L15">
        <v>87</v>
      </c>
      <c r="N15" s="16" t="s">
        <v>2163</v>
      </c>
      <c r="O15" s="17">
        <v>97</v>
      </c>
      <c r="P15" s="17">
        <v>24</v>
      </c>
      <c r="Q15" s="17">
        <f t="shared" si="6"/>
        <v>73</v>
      </c>
      <c r="R15" s="25">
        <f t="shared" si="7"/>
        <v>0.24742268041237114</v>
      </c>
    </row>
    <row r="16" spans="1:19" x14ac:dyDescent="0.25">
      <c r="A16" s="16" t="s">
        <v>51</v>
      </c>
      <c r="B16" s="16" t="s">
        <v>78</v>
      </c>
      <c r="C16" s="16" t="s">
        <v>2163</v>
      </c>
      <c r="D16" s="17">
        <v>40</v>
      </c>
      <c r="E16" s="17">
        <f t="shared" si="4"/>
        <v>0</v>
      </c>
      <c r="F16" s="17">
        <f t="shared" si="5"/>
        <v>40</v>
      </c>
      <c r="K16" s="4" t="s">
        <v>426</v>
      </c>
      <c r="L16">
        <v>1024</v>
      </c>
    </row>
    <row r="17" spans="1:19" x14ac:dyDescent="0.25">
      <c r="A17" s="16" t="s">
        <v>51</v>
      </c>
      <c r="B17" s="16" t="s">
        <v>78</v>
      </c>
      <c r="C17" s="16" t="s">
        <v>2164</v>
      </c>
      <c r="D17" s="17">
        <v>40</v>
      </c>
      <c r="E17" s="17">
        <f t="shared" si="4"/>
        <v>0</v>
      </c>
      <c r="F17" s="17">
        <f t="shared" si="5"/>
        <v>40</v>
      </c>
      <c r="K17" s="3" t="s">
        <v>424</v>
      </c>
      <c r="L17" t="s">
        <v>1275</v>
      </c>
    </row>
    <row r="18" spans="1:19" x14ac:dyDescent="0.25">
      <c r="A18" s="16" t="s">
        <v>51</v>
      </c>
      <c r="B18" s="16" t="s">
        <v>78</v>
      </c>
      <c r="C18" s="16" t="s">
        <v>2165</v>
      </c>
      <c r="D18" s="17">
        <v>40</v>
      </c>
      <c r="E18" s="17">
        <f t="shared" si="4"/>
        <v>0</v>
      </c>
      <c r="F18" s="17">
        <f t="shared" si="5"/>
        <v>40</v>
      </c>
      <c r="K18" s="3" t="s">
        <v>9</v>
      </c>
      <c r="L18" t="s">
        <v>1275</v>
      </c>
    </row>
    <row r="19" spans="1:19" x14ac:dyDescent="0.25">
      <c r="A19" s="16" t="s">
        <v>51</v>
      </c>
      <c r="B19" s="16" t="s">
        <v>78</v>
      </c>
      <c r="C19" s="16" t="s">
        <v>2166</v>
      </c>
      <c r="D19" s="17">
        <v>40</v>
      </c>
      <c r="E19" s="17">
        <f t="shared" si="4"/>
        <v>0</v>
      </c>
      <c r="F19" s="17">
        <f t="shared" si="5"/>
        <v>40</v>
      </c>
      <c r="G19" s="5"/>
      <c r="K19" s="3" t="s">
        <v>7</v>
      </c>
      <c r="L19" t="s">
        <v>1275</v>
      </c>
    </row>
    <row r="20" spans="1:19" x14ac:dyDescent="0.25">
      <c r="A20" s="16" t="s">
        <v>51</v>
      </c>
      <c r="B20" s="16" t="s">
        <v>78</v>
      </c>
      <c r="C20" s="16" t="s">
        <v>78</v>
      </c>
      <c r="D20" s="17">
        <v>40</v>
      </c>
      <c r="E20" s="17">
        <f t="shared" si="4"/>
        <v>0</v>
      </c>
      <c r="F20" s="17">
        <f t="shared" si="5"/>
        <v>40</v>
      </c>
      <c r="G20" s="5"/>
      <c r="K20" s="3" t="s">
        <v>2239</v>
      </c>
      <c r="L20" t="s">
        <v>2241</v>
      </c>
      <c r="R20" s="3" t="s">
        <v>2239</v>
      </c>
      <c r="S20" t="s">
        <v>2241</v>
      </c>
    </row>
    <row r="21" spans="1:19" x14ac:dyDescent="0.25">
      <c r="A21" s="16" t="s">
        <v>51</v>
      </c>
      <c r="B21" s="16" t="s">
        <v>78</v>
      </c>
      <c r="C21" s="16" t="s">
        <v>79</v>
      </c>
      <c r="D21" s="17">
        <v>40</v>
      </c>
      <c r="E21" s="17">
        <f t="shared" si="4"/>
        <v>142</v>
      </c>
      <c r="F21" s="17">
        <f t="shared" si="5"/>
        <v>-102</v>
      </c>
      <c r="G21" s="5"/>
    </row>
    <row r="22" spans="1:19" x14ac:dyDescent="0.25">
      <c r="A22" s="16" t="s">
        <v>51</v>
      </c>
      <c r="B22" s="16" t="s">
        <v>78</v>
      </c>
      <c r="C22" s="16" t="s">
        <v>111</v>
      </c>
      <c r="D22" s="17">
        <v>40</v>
      </c>
      <c r="E22" s="17">
        <f t="shared" si="4"/>
        <v>58</v>
      </c>
      <c r="F22" s="17">
        <f t="shared" si="5"/>
        <v>-18</v>
      </c>
      <c r="G22" s="5"/>
      <c r="K22" s="3" t="s">
        <v>425</v>
      </c>
      <c r="L22" t="s">
        <v>440</v>
      </c>
      <c r="R22" s="3" t="s">
        <v>425</v>
      </c>
      <c r="S22" t="s">
        <v>440</v>
      </c>
    </row>
    <row r="23" spans="1:19" x14ac:dyDescent="0.25">
      <c r="A23" s="16" t="s">
        <v>51</v>
      </c>
      <c r="B23" s="16" t="s">
        <v>78</v>
      </c>
      <c r="C23" s="16" t="s">
        <v>324</v>
      </c>
      <c r="D23" s="17">
        <v>40</v>
      </c>
      <c r="E23" s="17">
        <f t="shared" si="4"/>
        <v>0</v>
      </c>
      <c r="F23" s="17">
        <f t="shared" si="5"/>
        <v>40</v>
      </c>
      <c r="G23" s="5"/>
      <c r="K23" s="4" t="s">
        <v>79</v>
      </c>
      <c r="L23">
        <v>142</v>
      </c>
      <c r="R23" s="4" t="s">
        <v>54</v>
      </c>
      <c r="S23" s="5">
        <v>0.5224609375</v>
      </c>
    </row>
    <row r="24" spans="1:19" x14ac:dyDescent="0.25">
      <c r="A24" s="16" t="s">
        <v>51</v>
      </c>
      <c r="B24" s="16" t="s">
        <v>78</v>
      </c>
      <c r="C24" s="16" t="s">
        <v>1038</v>
      </c>
      <c r="D24" s="17">
        <v>40</v>
      </c>
      <c r="E24" s="17">
        <f t="shared" si="4"/>
        <v>62</v>
      </c>
      <c r="F24" s="17">
        <f t="shared" si="5"/>
        <v>-22</v>
      </c>
      <c r="G24" s="5"/>
      <c r="K24" s="4" t="s">
        <v>1038</v>
      </c>
      <c r="L24">
        <v>62</v>
      </c>
      <c r="R24" s="4" t="s">
        <v>135</v>
      </c>
      <c r="S24" s="5">
        <v>0.4775390625</v>
      </c>
    </row>
    <row r="25" spans="1:19" x14ac:dyDescent="0.25">
      <c r="A25" s="16" t="s">
        <v>51</v>
      </c>
      <c r="B25" s="16" t="s">
        <v>78</v>
      </c>
      <c r="C25" s="16" t="s">
        <v>817</v>
      </c>
      <c r="D25" s="17">
        <v>40</v>
      </c>
      <c r="E25" s="17">
        <f t="shared" si="4"/>
        <v>71</v>
      </c>
      <c r="F25" s="17">
        <f t="shared" si="5"/>
        <v>-31</v>
      </c>
      <c r="G25" s="5"/>
      <c r="K25" s="4" t="s">
        <v>511</v>
      </c>
      <c r="L25">
        <v>91</v>
      </c>
      <c r="R25" s="4" t="s">
        <v>426</v>
      </c>
      <c r="S25" s="5">
        <v>1</v>
      </c>
    </row>
    <row r="26" spans="1:19" x14ac:dyDescent="0.25">
      <c r="A26" s="16" t="s">
        <v>51</v>
      </c>
      <c r="B26" s="16" t="s">
        <v>78</v>
      </c>
      <c r="C26" s="16" t="s">
        <v>511</v>
      </c>
      <c r="D26" s="17">
        <v>40</v>
      </c>
      <c r="E26" s="17">
        <f t="shared" si="4"/>
        <v>91</v>
      </c>
      <c r="F26" s="17">
        <f t="shared" si="5"/>
        <v>-51</v>
      </c>
      <c r="G26" s="5"/>
      <c r="K26" s="4" t="s">
        <v>1331</v>
      </c>
      <c r="L26">
        <v>86</v>
      </c>
    </row>
    <row r="27" spans="1:19" x14ac:dyDescent="0.25">
      <c r="A27" s="16" t="s">
        <v>51</v>
      </c>
      <c r="B27" s="16" t="s">
        <v>51</v>
      </c>
      <c r="C27" s="16" t="s">
        <v>2167</v>
      </c>
      <c r="D27" s="17">
        <v>40</v>
      </c>
      <c r="E27" s="17">
        <f t="shared" si="4"/>
        <v>0</v>
      </c>
      <c r="F27" s="17">
        <f t="shared" si="5"/>
        <v>40</v>
      </c>
      <c r="G27" s="5"/>
      <c r="K27" s="4" t="s">
        <v>111</v>
      </c>
      <c r="L27">
        <v>58</v>
      </c>
    </row>
    <row r="28" spans="1:19" x14ac:dyDescent="0.25">
      <c r="A28" s="16" t="s">
        <v>51</v>
      </c>
      <c r="B28" s="16" t="s">
        <v>51</v>
      </c>
      <c r="C28" s="16" t="s">
        <v>2168</v>
      </c>
      <c r="D28" s="17">
        <v>40</v>
      </c>
      <c r="E28" s="17">
        <f t="shared" si="4"/>
        <v>0</v>
      </c>
      <c r="F28" s="17">
        <f t="shared" si="5"/>
        <v>40</v>
      </c>
      <c r="G28" s="5"/>
      <c r="K28" s="4" t="s">
        <v>817</v>
      </c>
      <c r="L28">
        <v>71</v>
      </c>
      <c r="R28" s="3" t="s">
        <v>2239</v>
      </c>
      <c r="S28" t="s">
        <v>2241</v>
      </c>
    </row>
    <row r="29" spans="1:19" x14ac:dyDescent="0.25">
      <c r="A29" s="16" t="s">
        <v>51</v>
      </c>
      <c r="B29" s="16" t="s">
        <v>51</v>
      </c>
      <c r="C29" s="16" t="s">
        <v>51</v>
      </c>
      <c r="D29" s="17">
        <v>40</v>
      </c>
      <c r="E29" s="17">
        <f t="shared" si="4"/>
        <v>444</v>
      </c>
      <c r="F29" s="17">
        <f t="shared" si="5"/>
        <v>-404</v>
      </c>
      <c r="G29" s="5"/>
      <c r="K29" s="4" t="s">
        <v>51</v>
      </c>
      <c r="L29">
        <v>444</v>
      </c>
    </row>
    <row r="30" spans="1:19" x14ac:dyDescent="0.25">
      <c r="A30" s="16" t="s">
        <v>51</v>
      </c>
      <c r="B30" s="16" t="s">
        <v>51</v>
      </c>
      <c r="C30" s="16" t="s">
        <v>52</v>
      </c>
      <c r="D30" s="17">
        <v>40</v>
      </c>
      <c r="E30" s="17">
        <f t="shared" si="4"/>
        <v>0</v>
      </c>
      <c r="F30" s="17">
        <f t="shared" si="5"/>
        <v>40</v>
      </c>
      <c r="G30" s="5"/>
      <c r="K30" s="4" t="s">
        <v>2170</v>
      </c>
      <c r="L30">
        <v>40</v>
      </c>
      <c r="R30" s="3" t="s">
        <v>425</v>
      </c>
      <c r="S30" t="s">
        <v>440</v>
      </c>
    </row>
    <row r="31" spans="1:19" x14ac:dyDescent="0.25">
      <c r="A31" s="16" t="s">
        <v>51</v>
      </c>
      <c r="B31" s="16" t="s">
        <v>51</v>
      </c>
      <c r="C31" s="16" t="s">
        <v>2169</v>
      </c>
      <c r="D31" s="17">
        <v>40</v>
      </c>
      <c r="E31" s="17">
        <f t="shared" si="4"/>
        <v>0</v>
      </c>
      <c r="F31" s="17">
        <f t="shared" si="5"/>
        <v>40</v>
      </c>
      <c r="G31" s="5"/>
      <c r="K31" s="4" t="s">
        <v>2174</v>
      </c>
      <c r="L31">
        <v>30</v>
      </c>
      <c r="R31" s="4" t="s">
        <v>81</v>
      </c>
      <c r="S31" s="5">
        <v>0.205078125</v>
      </c>
    </row>
    <row r="32" spans="1:19" x14ac:dyDescent="0.25">
      <c r="A32" s="16" t="s">
        <v>51</v>
      </c>
      <c r="B32" s="16" t="s">
        <v>51</v>
      </c>
      <c r="C32" s="16" t="s">
        <v>2170</v>
      </c>
      <c r="D32" s="17">
        <v>40</v>
      </c>
      <c r="E32" s="17">
        <f t="shared" si="4"/>
        <v>40</v>
      </c>
      <c r="F32" s="17">
        <f t="shared" si="5"/>
        <v>0</v>
      </c>
      <c r="G32" s="5"/>
      <c r="K32" s="4" t="s">
        <v>426</v>
      </c>
      <c r="L32">
        <v>1024</v>
      </c>
      <c r="R32" s="4" t="s">
        <v>55</v>
      </c>
      <c r="S32" s="5">
        <v>0.365234375</v>
      </c>
    </row>
    <row r="33" spans="1:29" x14ac:dyDescent="0.25">
      <c r="A33" s="16" t="s">
        <v>51</v>
      </c>
      <c r="B33" s="16" t="s">
        <v>51</v>
      </c>
      <c r="C33" s="16" t="s">
        <v>2171</v>
      </c>
      <c r="D33" s="17">
        <v>40</v>
      </c>
      <c r="E33" s="17">
        <f t="shared" si="4"/>
        <v>0</v>
      </c>
      <c r="F33" s="17">
        <f t="shared" si="5"/>
        <v>40</v>
      </c>
      <c r="G33" s="5"/>
      <c r="R33" s="4" t="s">
        <v>39</v>
      </c>
      <c r="S33" s="5">
        <v>0.2841796875</v>
      </c>
    </row>
    <row r="34" spans="1:29" x14ac:dyDescent="0.25">
      <c r="A34" s="16" t="s">
        <v>51</v>
      </c>
      <c r="B34" s="16" t="s">
        <v>51</v>
      </c>
      <c r="C34" s="16" t="s">
        <v>2172</v>
      </c>
      <c r="D34" s="17">
        <v>40</v>
      </c>
      <c r="E34" s="17">
        <f t="shared" si="4"/>
        <v>0</v>
      </c>
      <c r="F34" s="17">
        <f t="shared" si="5"/>
        <v>40</v>
      </c>
      <c r="G34" s="5"/>
      <c r="R34" s="4" t="s">
        <v>360</v>
      </c>
      <c r="S34" s="5">
        <v>0.1455078125</v>
      </c>
    </row>
    <row r="35" spans="1:29" x14ac:dyDescent="0.25">
      <c r="A35" s="16" t="s">
        <v>51</v>
      </c>
      <c r="B35" s="16" t="s">
        <v>2163</v>
      </c>
      <c r="C35" s="16" t="s">
        <v>2173</v>
      </c>
      <c r="D35" s="17">
        <v>40</v>
      </c>
      <c r="E35" s="17">
        <f t="shared" si="4"/>
        <v>0</v>
      </c>
      <c r="F35" s="17">
        <f t="shared" si="5"/>
        <v>40</v>
      </c>
      <c r="G35" s="5"/>
      <c r="R35" s="4" t="s">
        <v>426</v>
      </c>
      <c r="S35" s="5">
        <v>1</v>
      </c>
    </row>
    <row r="36" spans="1:29" x14ac:dyDescent="0.25">
      <c r="A36" s="16" t="s">
        <v>51</v>
      </c>
      <c r="B36" s="16" t="s">
        <v>2163</v>
      </c>
      <c r="C36" s="16" t="s">
        <v>2174</v>
      </c>
      <c r="D36" s="17">
        <v>40</v>
      </c>
      <c r="E36" s="17">
        <f t="shared" si="4"/>
        <v>30</v>
      </c>
      <c r="F36" s="17">
        <f t="shared" si="5"/>
        <v>10</v>
      </c>
      <c r="G36" s="5"/>
    </row>
    <row r="37" spans="1:29" x14ac:dyDescent="0.25">
      <c r="A37" s="16" t="s">
        <v>51</v>
      </c>
      <c r="B37" s="16" t="s">
        <v>2163</v>
      </c>
      <c r="C37" s="16" t="s">
        <v>2175</v>
      </c>
      <c r="D37" s="17">
        <v>40</v>
      </c>
      <c r="E37" s="17">
        <f t="shared" si="4"/>
        <v>0</v>
      </c>
      <c r="F37" s="17">
        <f t="shared" si="5"/>
        <v>40</v>
      </c>
      <c r="G37" s="5"/>
    </row>
    <row r="38" spans="1:29" x14ac:dyDescent="0.25">
      <c r="D38" s="8">
        <f>SUM(D13:D37)</f>
        <v>1000</v>
      </c>
      <c r="E38" s="8">
        <f t="shared" ref="E38:F38" si="8">SUM(E13:E37)</f>
        <v>1024</v>
      </c>
      <c r="F38" s="8">
        <f t="shared" si="8"/>
        <v>-24</v>
      </c>
      <c r="G38" s="5"/>
      <c r="R38" s="3" t="s">
        <v>2239</v>
      </c>
      <c r="S38" t="s">
        <v>2241</v>
      </c>
    </row>
    <row r="39" spans="1:29" x14ac:dyDescent="0.25">
      <c r="G39" s="5"/>
      <c r="R39" s="3" t="s">
        <v>421</v>
      </c>
      <c r="S39" t="s">
        <v>439</v>
      </c>
    </row>
    <row r="40" spans="1:29" x14ac:dyDescent="0.25">
      <c r="G40" s="5"/>
    </row>
    <row r="41" spans="1:29" x14ac:dyDescent="0.25">
      <c r="G41" s="5"/>
      <c r="R41" s="3" t="s">
        <v>425</v>
      </c>
      <c r="S41" t="s">
        <v>440</v>
      </c>
    </row>
    <row r="42" spans="1:29" x14ac:dyDescent="0.25">
      <c r="G42" s="5"/>
      <c r="R42" s="4" t="s">
        <v>38</v>
      </c>
      <c r="S42">
        <v>65</v>
      </c>
    </row>
    <row r="43" spans="1:29" x14ac:dyDescent="0.25">
      <c r="G43" s="5"/>
      <c r="R43" s="4" t="s">
        <v>2828</v>
      </c>
      <c r="S43">
        <v>4</v>
      </c>
      <c r="V43" s="4" t="s">
        <v>2828</v>
      </c>
      <c r="AB43" t="str" cm="1">
        <f t="array" ref="AB43:AB82">_xlfn.UNIQUE(V43:V91)</f>
        <v>Aantipandaram</v>
      </c>
      <c r="AC43" t="s">
        <v>2828</v>
      </c>
    </row>
    <row r="44" spans="1:29" x14ac:dyDescent="0.25">
      <c r="R44" s="4" t="s">
        <v>1912</v>
      </c>
      <c r="S44">
        <v>1</v>
      </c>
      <c r="V44" s="4" t="s">
        <v>2772</v>
      </c>
      <c r="AB44" t="str">
        <v>Agamudaiyar</v>
      </c>
      <c r="AC44" t="s">
        <v>2772</v>
      </c>
    </row>
    <row r="45" spans="1:29" x14ac:dyDescent="0.25">
      <c r="R45" s="4" t="s">
        <v>2771</v>
      </c>
      <c r="S45">
        <v>1</v>
      </c>
      <c r="V45" s="4" t="s">
        <v>1912</v>
      </c>
      <c r="AB45" t="str">
        <v>ambakajarar</v>
      </c>
      <c r="AC45" t="s">
        <v>1912</v>
      </c>
    </row>
    <row r="46" spans="1:29" x14ac:dyDescent="0.25">
      <c r="R46" s="4" t="s">
        <v>2825</v>
      </c>
      <c r="S46">
        <v>1</v>
      </c>
      <c r="V46" s="4" t="s">
        <v>2771</v>
      </c>
      <c r="AB46" t="str">
        <v>Ambalakar</v>
      </c>
      <c r="AC46" t="s">
        <v>2771</v>
      </c>
    </row>
    <row r="47" spans="1:29" x14ac:dyDescent="0.25">
      <c r="R47" s="4" t="s">
        <v>2158</v>
      </c>
      <c r="S47">
        <v>1</v>
      </c>
      <c r="V47" s="4"/>
      <c r="AB47">
        <v>0</v>
      </c>
      <c r="AC47" t="s">
        <v>2158</v>
      </c>
    </row>
    <row r="48" spans="1:29" x14ac:dyDescent="0.25">
      <c r="R48" s="4" t="s">
        <v>2829</v>
      </c>
      <c r="S48">
        <v>1</v>
      </c>
      <c r="V48" s="4" t="s">
        <v>2158</v>
      </c>
      <c r="AB48" t="str">
        <v>andipandaram</v>
      </c>
      <c r="AC48" t="s">
        <v>2829</v>
      </c>
    </row>
    <row r="49" spans="18:29" x14ac:dyDescent="0.25">
      <c r="R49" s="4" t="s">
        <v>1976</v>
      </c>
      <c r="S49">
        <v>1</v>
      </c>
      <c r="V49" s="4" t="s">
        <v>2829</v>
      </c>
      <c r="AB49" t="str">
        <v>Arunthathiyar</v>
      </c>
      <c r="AC49" t="s">
        <v>2774</v>
      </c>
    </row>
    <row r="50" spans="18:29" x14ac:dyDescent="0.25">
      <c r="R50" s="4" t="s">
        <v>2774</v>
      </c>
      <c r="S50">
        <v>7</v>
      </c>
      <c r="V50" s="4"/>
      <c r="AB50" t="str">
        <v>Chettiyar</v>
      </c>
      <c r="AC50" t="s">
        <v>910</v>
      </c>
    </row>
    <row r="51" spans="18:29" x14ac:dyDescent="0.25">
      <c r="R51" s="4" t="s">
        <v>2333</v>
      </c>
      <c r="S51">
        <v>1</v>
      </c>
      <c r="V51" s="4" t="s">
        <v>2774</v>
      </c>
      <c r="AB51" t="str">
        <v>Gavundar</v>
      </c>
      <c r="AC51" t="s">
        <v>2277</v>
      </c>
    </row>
    <row r="52" spans="18:29" x14ac:dyDescent="0.25">
      <c r="R52" s="4" t="s">
        <v>2277</v>
      </c>
      <c r="S52">
        <v>1</v>
      </c>
      <c r="V52" s="4"/>
      <c r="AB52" t="str">
        <v>Hindu Vannar</v>
      </c>
      <c r="AC52" t="s">
        <v>2827</v>
      </c>
    </row>
    <row r="53" spans="18:29" x14ac:dyDescent="0.25">
      <c r="R53" s="4" t="s">
        <v>2827</v>
      </c>
      <c r="S53">
        <v>12</v>
      </c>
      <c r="V53" s="4" t="s">
        <v>910</v>
      </c>
      <c r="AB53" t="str">
        <v>Isai Vellalar</v>
      </c>
      <c r="AC53" t="s">
        <v>2775</v>
      </c>
    </row>
    <row r="54" spans="18:29" x14ac:dyDescent="0.25">
      <c r="R54" s="4" t="s">
        <v>2084</v>
      </c>
      <c r="S54">
        <v>2</v>
      </c>
      <c r="V54" s="4"/>
      <c r="AB54" t="str">
        <v>Kammalar</v>
      </c>
      <c r="AC54" t="s">
        <v>1862</v>
      </c>
    </row>
    <row r="55" spans="18:29" x14ac:dyDescent="0.25">
      <c r="R55" s="4" t="s">
        <v>2121</v>
      </c>
      <c r="S55">
        <v>2</v>
      </c>
      <c r="V55" s="4" t="s">
        <v>2277</v>
      </c>
      <c r="AB55" t="str">
        <v>konar</v>
      </c>
      <c r="AC55" t="s">
        <v>2826</v>
      </c>
    </row>
    <row r="56" spans="18:29" x14ac:dyDescent="0.25">
      <c r="R56" s="4" t="s">
        <v>2775</v>
      </c>
      <c r="S56">
        <v>3</v>
      </c>
      <c r="V56" s="4" t="s">
        <v>2827</v>
      </c>
      <c r="AB56" t="str">
        <v>Kuravar</v>
      </c>
      <c r="AC56" t="s">
        <v>1185</v>
      </c>
    </row>
    <row r="57" spans="18:29" x14ac:dyDescent="0.25">
      <c r="R57" s="4" t="s">
        <v>1862</v>
      </c>
      <c r="S57">
        <v>1</v>
      </c>
      <c r="V57" s="4"/>
      <c r="AB57" t="str">
        <v>kurumban</v>
      </c>
      <c r="AC57" t="s">
        <v>2773</v>
      </c>
    </row>
    <row r="58" spans="18:29" x14ac:dyDescent="0.25">
      <c r="R58" s="4" t="s">
        <v>2826</v>
      </c>
      <c r="S58">
        <v>1</v>
      </c>
      <c r="V58" s="4"/>
      <c r="AB58" t="str">
        <v>Mudhaliyar</v>
      </c>
      <c r="AC58" t="s">
        <v>2134</v>
      </c>
    </row>
    <row r="59" spans="18:29" x14ac:dyDescent="0.25">
      <c r="R59" s="4" t="s">
        <v>1185</v>
      </c>
      <c r="S59">
        <v>1</v>
      </c>
      <c r="V59" s="4" t="s">
        <v>2775</v>
      </c>
      <c r="AB59" t="str">
        <v>muthaliyar</v>
      </c>
      <c r="AC59" t="s">
        <v>2109</v>
      </c>
    </row>
    <row r="60" spans="18:29" x14ac:dyDescent="0.25">
      <c r="R60" s="4" t="s">
        <v>2773</v>
      </c>
      <c r="S60">
        <v>4</v>
      </c>
      <c r="V60" s="4" t="s">
        <v>1862</v>
      </c>
      <c r="AB60" t="str">
        <v>naidu</v>
      </c>
      <c r="AC60" t="s">
        <v>2091</v>
      </c>
    </row>
    <row r="61" spans="18:29" x14ac:dyDescent="0.25">
      <c r="R61" s="4" t="s">
        <v>2134</v>
      </c>
      <c r="S61">
        <v>1</v>
      </c>
      <c r="V61" s="4" t="s">
        <v>2826</v>
      </c>
      <c r="AB61" t="str">
        <v>pandaram</v>
      </c>
      <c r="AC61" t="s">
        <v>2481</v>
      </c>
    </row>
    <row r="62" spans="18:29" x14ac:dyDescent="0.25">
      <c r="R62" s="4" t="s">
        <v>2109</v>
      </c>
      <c r="S62">
        <v>1</v>
      </c>
      <c r="V62" s="4" t="s">
        <v>1185</v>
      </c>
      <c r="AB62" t="str">
        <v>paraiyar</v>
      </c>
      <c r="AC62" t="s">
        <v>830</v>
      </c>
    </row>
    <row r="63" spans="18:29" x14ac:dyDescent="0.25">
      <c r="R63" s="4" t="s">
        <v>2091</v>
      </c>
      <c r="S63">
        <v>3</v>
      </c>
      <c r="V63" s="4" t="s">
        <v>2773</v>
      </c>
      <c r="AB63" t="str">
        <v>pattaiyachi</v>
      </c>
      <c r="AC63" t="s">
        <v>873</v>
      </c>
    </row>
    <row r="64" spans="18:29" x14ac:dyDescent="0.25">
      <c r="R64" s="4" t="s">
        <v>873</v>
      </c>
      <c r="S64">
        <v>1</v>
      </c>
      <c r="V64" s="4" t="s">
        <v>2134</v>
      </c>
      <c r="AB64" t="str">
        <v>settiyar</v>
      </c>
      <c r="AC64" t="s">
        <v>2265</v>
      </c>
    </row>
    <row r="65" spans="18:29" x14ac:dyDescent="0.25">
      <c r="R65" s="4" t="s">
        <v>2777</v>
      </c>
      <c r="S65">
        <v>1</v>
      </c>
      <c r="V65" s="4" t="s">
        <v>2109</v>
      </c>
      <c r="AB65" t="str">
        <v>soliavellar</v>
      </c>
      <c r="AC65" t="s">
        <v>2777</v>
      </c>
    </row>
    <row r="66" spans="18:29" x14ac:dyDescent="0.25">
      <c r="R66" s="4" t="s">
        <v>2016</v>
      </c>
      <c r="S66">
        <v>1</v>
      </c>
      <c r="V66" s="4" t="s">
        <v>2091</v>
      </c>
      <c r="AB66" t="str">
        <v>Udaiyar</v>
      </c>
      <c r="AC66" t="s">
        <v>2016</v>
      </c>
    </row>
    <row r="67" spans="18:29" x14ac:dyDescent="0.25">
      <c r="R67" s="4" t="s">
        <v>1084</v>
      </c>
      <c r="S67">
        <v>1</v>
      </c>
      <c r="V67" s="4" t="s">
        <v>2481</v>
      </c>
      <c r="AB67" t="str">
        <v>vadugar</v>
      </c>
      <c r="AC67" t="s">
        <v>1084</v>
      </c>
    </row>
    <row r="68" spans="18:29" x14ac:dyDescent="0.25">
      <c r="R68" s="4" t="s">
        <v>1958</v>
      </c>
      <c r="S68">
        <v>1</v>
      </c>
      <c r="V68" s="4"/>
      <c r="AB68" t="str">
        <v>valaiyar</v>
      </c>
      <c r="AC68" t="s">
        <v>1958</v>
      </c>
    </row>
    <row r="69" spans="18:29" x14ac:dyDescent="0.25">
      <c r="R69" s="4" t="s">
        <v>634</v>
      </c>
      <c r="S69">
        <v>5</v>
      </c>
      <c r="V69" s="4" t="s">
        <v>830</v>
      </c>
      <c r="AB69" t="str">
        <v>vaniyachettiyar</v>
      </c>
      <c r="AC69" t="s">
        <v>634</v>
      </c>
    </row>
    <row r="70" spans="18:29" x14ac:dyDescent="0.25">
      <c r="R70" s="4" t="s">
        <v>2114</v>
      </c>
      <c r="S70">
        <v>1</v>
      </c>
      <c r="V70" s="4" t="s">
        <v>873</v>
      </c>
      <c r="AB70" t="str">
        <v>vannar</v>
      </c>
      <c r="AC70" t="s">
        <v>2114</v>
      </c>
    </row>
    <row r="71" spans="18:29" x14ac:dyDescent="0.25">
      <c r="R71" s="4" t="s">
        <v>2152</v>
      </c>
      <c r="S71">
        <v>1</v>
      </c>
      <c r="V71" s="4" t="s">
        <v>2265</v>
      </c>
      <c r="AB71" t="str">
        <v>vellan chettiyar</v>
      </c>
      <c r="AC71" t="s">
        <v>2041</v>
      </c>
    </row>
    <row r="72" spans="18:29" x14ac:dyDescent="0.25">
      <c r="R72" s="4" t="s">
        <v>2041</v>
      </c>
      <c r="S72">
        <v>1</v>
      </c>
      <c r="V72" s="4" t="s">
        <v>2777</v>
      </c>
      <c r="AB72" t="str">
        <v>viralur chettiyar</v>
      </c>
      <c r="AC72" t="s">
        <v>1885</v>
      </c>
    </row>
    <row r="73" spans="18:29" x14ac:dyDescent="0.25">
      <c r="R73" s="4" t="s">
        <v>1885</v>
      </c>
      <c r="S73">
        <v>3</v>
      </c>
      <c r="V73" s="4" t="s">
        <v>2016</v>
      </c>
      <c r="AB73" t="str">
        <v>yadavar</v>
      </c>
      <c r="AC73" t="s">
        <v>736</v>
      </c>
    </row>
    <row r="74" spans="18:29" x14ac:dyDescent="0.25">
      <c r="R74" s="4" t="s">
        <v>752</v>
      </c>
      <c r="S74">
        <v>1</v>
      </c>
      <c r="V74" s="4" t="s">
        <v>1084</v>
      </c>
      <c r="AB74" t="str">
        <v>கவுண்டர்</v>
      </c>
      <c r="AC74" t="s">
        <v>752</v>
      </c>
    </row>
    <row r="75" spans="18:29" x14ac:dyDescent="0.25">
      <c r="R75" s="4" t="s">
        <v>569</v>
      </c>
      <c r="S75">
        <v>2</v>
      </c>
      <c r="V75" s="4" t="s">
        <v>1958</v>
      </c>
      <c r="AB75" t="str">
        <v>செட்டியார்</v>
      </c>
      <c r="AC75" t="s">
        <v>569</v>
      </c>
    </row>
    <row r="76" spans="18:29" x14ac:dyDescent="0.25">
      <c r="R76" s="4" t="s">
        <v>319</v>
      </c>
      <c r="S76">
        <v>1</v>
      </c>
      <c r="V76" s="4" t="s">
        <v>634</v>
      </c>
      <c r="AB76" t="str">
        <v>நாயக்கர்</v>
      </c>
      <c r="AC76" t="s">
        <v>319</v>
      </c>
    </row>
    <row r="77" spans="18:29" x14ac:dyDescent="0.25">
      <c r="R77" s="4" t="s">
        <v>471</v>
      </c>
      <c r="S77">
        <v>1</v>
      </c>
      <c r="V77" s="4" t="s">
        <v>2114</v>
      </c>
      <c r="AB77" t="str">
        <v xml:space="preserve">நாயக்கர் </v>
      </c>
      <c r="AC77" t="s">
        <v>471</v>
      </c>
    </row>
    <row r="78" spans="18:29" x14ac:dyDescent="0.25">
      <c r="R78" s="4" t="s">
        <v>302</v>
      </c>
      <c r="S78">
        <v>1</v>
      </c>
      <c r="V78" s="4"/>
      <c r="AB78" t="str">
        <v>நாவிதர்</v>
      </c>
      <c r="AC78" t="s">
        <v>302</v>
      </c>
    </row>
    <row r="79" spans="18:29" x14ac:dyDescent="0.25">
      <c r="R79" s="4" t="s">
        <v>479</v>
      </c>
      <c r="S79">
        <v>3</v>
      </c>
      <c r="V79" s="4" t="s">
        <v>2041</v>
      </c>
      <c r="AB79" t="str">
        <v xml:space="preserve">யதாவ் </v>
      </c>
      <c r="AC79" t="s">
        <v>479</v>
      </c>
    </row>
    <row r="80" spans="18:29" x14ac:dyDescent="0.25">
      <c r="R80" s="4" t="s">
        <v>556</v>
      </c>
      <c r="S80">
        <v>1</v>
      </c>
      <c r="V80" s="4" t="s">
        <v>1885</v>
      </c>
      <c r="AB80" t="str">
        <v>யாதவ்</v>
      </c>
      <c r="AC80" t="s">
        <v>556</v>
      </c>
    </row>
    <row r="81" spans="18:29" x14ac:dyDescent="0.25">
      <c r="R81" s="4" t="s">
        <v>459</v>
      </c>
      <c r="S81">
        <v>1</v>
      </c>
      <c r="V81" s="4" t="s">
        <v>736</v>
      </c>
      <c r="W81" t="str">
        <f>VLOOKUP(V81,$Y$81:$Z$92,2,0)</f>
        <v>Gounder</v>
      </c>
      <c r="Y81" t="s">
        <v>302</v>
      </c>
      <c r="Z81" t="s">
        <v>2781</v>
      </c>
      <c r="AB81" t="str">
        <v>வண்ணார்</v>
      </c>
      <c r="AC81" t="s">
        <v>459</v>
      </c>
    </row>
    <row r="82" spans="18:29" x14ac:dyDescent="0.25">
      <c r="R82" s="4" t="s">
        <v>426</v>
      </c>
      <c r="S82">
        <v>142</v>
      </c>
      <c r="V82" s="4" t="s">
        <v>752</v>
      </c>
      <c r="W82" t="str">
        <f t="shared" ref="W82:W89" si="9">VLOOKUP(V82,$Y$81:$Z$92,2,0)</f>
        <v>Chettiyar</v>
      </c>
      <c r="Y82" t="s">
        <v>319</v>
      </c>
      <c r="Z82" t="s">
        <v>2782</v>
      </c>
      <c r="AB82" t="str">
        <v xml:space="preserve">வண்ணார் </v>
      </c>
    </row>
    <row r="83" spans="18:29" x14ac:dyDescent="0.25">
      <c r="V83" s="4" t="s">
        <v>569</v>
      </c>
      <c r="W83" t="str">
        <f t="shared" si="9"/>
        <v>Nayak</v>
      </c>
      <c r="Y83" t="s">
        <v>459</v>
      </c>
      <c r="Z83" t="s">
        <v>641</v>
      </c>
    </row>
    <row r="84" spans="18:29" x14ac:dyDescent="0.25">
      <c r="V84" s="4" t="s">
        <v>319</v>
      </c>
      <c r="W84" t="str">
        <f t="shared" si="9"/>
        <v>Nayak</v>
      </c>
      <c r="Y84" t="s">
        <v>471</v>
      </c>
      <c r="Z84" t="s">
        <v>2783</v>
      </c>
      <c r="AA84" t="s">
        <v>2784</v>
      </c>
    </row>
    <row r="85" spans="18:29" x14ac:dyDescent="0.25">
      <c r="V85" s="4" t="s">
        <v>471</v>
      </c>
      <c r="W85" t="str">
        <f t="shared" si="9"/>
        <v>Navidar</v>
      </c>
      <c r="Y85" t="s">
        <v>479</v>
      </c>
      <c r="Z85" t="s">
        <v>2781</v>
      </c>
    </row>
    <row r="86" spans="18:29" x14ac:dyDescent="0.25">
      <c r="V86" s="4" t="s">
        <v>302</v>
      </c>
      <c r="W86" t="str">
        <f t="shared" si="9"/>
        <v>Yadav</v>
      </c>
      <c r="Y86" t="s">
        <v>479</v>
      </c>
      <c r="Z86" t="s">
        <v>2781</v>
      </c>
    </row>
    <row r="87" spans="18:29" x14ac:dyDescent="0.25">
      <c r="V87" s="4" t="s">
        <v>479</v>
      </c>
      <c r="W87" t="str">
        <f t="shared" si="9"/>
        <v>Yadav</v>
      </c>
      <c r="Y87" t="s">
        <v>556</v>
      </c>
      <c r="Z87" t="s">
        <v>641</v>
      </c>
    </row>
    <row r="88" spans="18:29" x14ac:dyDescent="0.25">
      <c r="V88" s="4" t="s">
        <v>556</v>
      </c>
      <c r="W88" t="str">
        <f t="shared" si="9"/>
        <v>Vannar</v>
      </c>
      <c r="Y88" t="s">
        <v>569</v>
      </c>
      <c r="Z88" t="s">
        <v>2782</v>
      </c>
    </row>
    <row r="89" spans="18:29" x14ac:dyDescent="0.25">
      <c r="V89" s="4" t="s">
        <v>459</v>
      </c>
      <c r="W89" t="str">
        <f t="shared" si="9"/>
        <v>Vannar</v>
      </c>
      <c r="Y89" t="s">
        <v>569</v>
      </c>
      <c r="Z89" t="s">
        <v>2782</v>
      </c>
    </row>
    <row r="90" spans="18:29" x14ac:dyDescent="0.25">
      <c r="Y90" t="s">
        <v>479</v>
      </c>
      <c r="Z90" t="s">
        <v>2781</v>
      </c>
    </row>
    <row r="91" spans="18:29" x14ac:dyDescent="0.25">
      <c r="Y91" t="s">
        <v>736</v>
      </c>
      <c r="Z91" t="s">
        <v>2785</v>
      </c>
    </row>
    <row r="92" spans="18:29" x14ac:dyDescent="0.25">
      <c r="Y92" t="s">
        <v>752</v>
      </c>
      <c r="Z92" t="s">
        <v>2774</v>
      </c>
    </row>
  </sheetData>
  <conditionalFormatting sqref="F13:F37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Y1108"/>
  <sheetViews>
    <sheetView tabSelected="1" topLeftCell="AL1076" workbookViewId="0">
      <selection sqref="A1:AW1108"/>
    </sheetView>
  </sheetViews>
  <sheetFormatPr defaultColWidth="14.44140625" defaultRowHeight="13.2" x14ac:dyDescent="0.25"/>
  <cols>
    <col min="2" max="2" width="24.88671875" bestFit="1" customWidth="1"/>
    <col min="5" max="5" width="61.5546875" bestFit="1" customWidth="1"/>
    <col min="7" max="7" width="24" customWidth="1"/>
    <col min="9" max="9" width="16.33203125" customWidth="1"/>
    <col min="10" max="10" width="24.44140625" customWidth="1"/>
    <col min="11" max="11" width="23.21875" customWidth="1"/>
    <col min="13" max="13" width="17.33203125" customWidth="1"/>
    <col min="15" max="15" width="42.88671875" customWidth="1"/>
    <col min="16" max="16" width="20" customWidth="1"/>
    <col min="17" max="17" width="53" customWidth="1"/>
    <col min="18" max="18" width="38.5546875" customWidth="1"/>
    <col min="19" max="19" width="22.6640625" customWidth="1"/>
    <col min="20" max="20" width="34.44140625" customWidth="1"/>
    <col min="21" max="24" width="57.109375" customWidth="1"/>
    <col min="26" max="33" width="57.109375" customWidth="1"/>
    <col min="34" max="34" width="21" customWidth="1"/>
    <col min="35" max="35" width="29" customWidth="1"/>
    <col min="36" max="36" width="41.44140625" customWidth="1"/>
    <col min="37" max="37" width="15.77734375" customWidth="1"/>
    <col min="39" max="39" width="14.5546875" customWidth="1"/>
  </cols>
  <sheetData>
    <row r="1" spans="1:51" x14ac:dyDescent="0.25">
      <c r="A1" s="1" t="s">
        <v>0</v>
      </c>
      <c r="B1" s="1" t="s">
        <v>1</v>
      </c>
      <c r="C1" s="1" t="s">
        <v>424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420</v>
      </c>
      <c r="Z1" s="1" t="s">
        <v>423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34</v>
      </c>
      <c r="AK1" s="1" t="s">
        <v>33</v>
      </c>
      <c r="AL1" s="12" t="s">
        <v>32</v>
      </c>
      <c r="AM1" s="1" t="s">
        <v>35</v>
      </c>
      <c r="AN1" s="1" t="s">
        <v>36</v>
      </c>
      <c r="AO1" s="1" t="s">
        <v>2239</v>
      </c>
      <c r="AP1" s="1" t="s">
        <v>419</v>
      </c>
      <c r="AQ1" s="1" t="s">
        <v>421</v>
      </c>
      <c r="AR1" s="1" t="s">
        <v>3057</v>
      </c>
      <c r="AS1" s="1" t="s">
        <v>3058</v>
      </c>
      <c r="AT1" s="1" t="s">
        <v>3059</v>
      </c>
      <c r="AU1" s="1" t="s">
        <v>3060</v>
      </c>
      <c r="AV1" s="1" t="s">
        <v>3061</v>
      </c>
      <c r="AW1" s="1" t="s">
        <v>3062</v>
      </c>
      <c r="AX1" s="1" t="s">
        <v>3089</v>
      </c>
      <c r="AY1" s="1" t="s">
        <v>422</v>
      </c>
    </row>
    <row r="2" spans="1:51" hidden="1" x14ac:dyDescent="0.25">
      <c r="A2" s="1" t="s">
        <v>43</v>
      </c>
      <c r="B2" s="1" t="s">
        <v>44</v>
      </c>
      <c r="C2" s="2">
        <v>45868</v>
      </c>
      <c r="D2" s="1" t="s">
        <v>45</v>
      </c>
      <c r="E2" s="1" t="s">
        <v>46</v>
      </c>
      <c r="F2" s="1" t="s">
        <v>47</v>
      </c>
      <c r="G2" s="1">
        <v>474</v>
      </c>
      <c r="H2" s="1" t="s">
        <v>37</v>
      </c>
      <c r="I2" s="1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1" t="s">
        <v>53</v>
      </c>
      <c r="O2" s="1" t="s">
        <v>54</v>
      </c>
      <c r="P2" s="1">
        <v>9486664057</v>
      </c>
      <c r="Q2" s="1" t="s">
        <v>55</v>
      </c>
      <c r="R2" s="1" t="s">
        <v>56</v>
      </c>
      <c r="S2" s="1" t="s">
        <v>57</v>
      </c>
      <c r="T2" s="1" t="s">
        <v>58</v>
      </c>
      <c r="U2" s="1" t="s">
        <v>59</v>
      </c>
      <c r="V2" s="1" t="s">
        <v>60</v>
      </c>
      <c r="W2" s="1" t="s">
        <v>61</v>
      </c>
      <c r="X2" s="1" t="s">
        <v>62</v>
      </c>
      <c r="Y2" t="s">
        <v>430</v>
      </c>
      <c r="Z2" s="1" t="s">
        <v>38</v>
      </c>
      <c r="AA2" s="1" t="s">
        <v>63</v>
      </c>
      <c r="AB2" s="1" t="s">
        <v>38</v>
      </c>
      <c r="AC2" s="1" t="s">
        <v>64</v>
      </c>
      <c r="AD2" s="1" t="s">
        <v>65</v>
      </c>
      <c r="AE2" s="1" t="s">
        <v>66</v>
      </c>
      <c r="AF2" s="1" t="s">
        <v>67</v>
      </c>
      <c r="AG2" s="1" t="s">
        <v>68</v>
      </c>
      <c r="AH2" s="1" t="s">
        <v>69</v>
      </c>
      <c r="AI2" s="1" t="s">
        <v>70</v>
      </c>
      <c r="AJ2" s="1" t="str">
        <f>IFERROR(_xlfn.XLOOKUP(Table1[[#This Row],[Audio Url]],Qc!C:C,Qc!F:F),"")</f>
        <v xml:space="preserve">speaking among themselves </v>
      </c>
      <c r="AK2" s="1" t="str">
        <f>IFERROR(_xlfn.XLOOKUP(Table1[[#This Row],[Audio Url]],Qc!C:C,Qc!E:E),"")</f>
        <v>Fake Audio/Empty Audio</v>
      </c>
      <c r="AL2" s="1" t="s">
        <v>38</v>
      </c>
      <c r="AM2" s="1" t="s">
        <v>38</v>
      </c>
      <c r="AN2" s="1" t="str">
        <f>VLOOKUP(Table1[[#This Row],[LOCALITY]],Sheet2!$F:$H,3,0)</f>
        <v>Rural</v>
      </c>
      <c r="AO2" s="1" t="s">
        <v>2240</v>
      </c>
      <c r="AP2" t="str">
        <f>IF(Table1[[#This Row],[Audio Duration (in secs)]]&gt;180,"Greater than 3 Minutes","Less than 3 Minutes")</f>
        <v>Greater than 3 Minutes</v>
      </c>
      <c r="AQ2" t="str">
        <f>IFERROR(VLOOKUP(Table1[[#This Row],[சாதி/Caste]],MApping!$E$1:$F$10,2,0),"Others")</f>
        <v>URALI GOUNDER</v>
      </c>
      <c r="AR2">
        <f>VLOOKUP(Table1[[#This Row],[பாலினம்/Gender]],Factor!$F$26:$I$28,4,0)</f>
        <v>0.95700934579439256</v>
      </c>
      <c r="AS2">
        <f>VLOOKUP(Table1[[#This Row],[பதிலளித்தவரின் வயது/Age Group]],Factor!$F$35:$I$39,4,0)</f>
        <v>1.0951871657754011</v>
      </c>
      <c r="AT2">
        <f>VLOOKUP(Table1[[#This Row],[பதிலளித்தவரின் வயது/Age Group]]&amp;Table1[[#This Row],[பாலினம்/Gender]],Factor!$A$45:$G$53,7,0)</f>
        <v>1.0835978835978837</v>
      </c>
      <c r="AU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">
        <f>VLOOKUP(Table1[[#This Row],[Rev Caste]],Factor!$F$59:$I$68,4,0)</f>
        <v>1.0593103448275862</v>
      </c>
      <c r="AW2">
        <f>Table1[[#This Row],[2021 Ae Factor]]*Table1[[#This Row],[Age &amp; Gender Factor]]</f>
        <v>0.79839581406098059</v>
      </c>
      <c r="AX2">
        <f>Table1[[#This Row],[2021 Ae Factor]]*Table1[[#This Row],[Caste Factor]]</f>
        <v>0.78050073546995857</v>
      </c>
      <c r="AY2">
        <f t="shared" ref="AY2:AY65" si="0">VALUE(MID(D2, FIND(",",D2)+2, FIND(")",D2)-FIND(",",D2)-2))</f>
        <v>78.703053499999996</v>
      </c>
    </row>
    <row r="3" spans="1:51" x14ac:dyDescent="0.25">
      <c r="A3" s="1" t="s">
        <v>71</v>
      </c>
      <c r="B3" s="1" t="s">
        <v>72</v>
      </c>
      <c r="C3" s="2">
        <v>45868</v>
      </c>
      <c r="D3" s="1" t="s">
        <v>73</v>
      </c>
      <c r="E3" s="1" t="s">
        <v>74</v>
      </c>
      <c r="F3" s="1" t="s">
        <v>75</v>
      </c>
      <c r="G3" s="1">
        <v>675</v>
      </c>
      <c r="H3" s="1" t="s">
        <v>37</v>
      </c>
      <c r="I3" s="1" t="s">
        <v>76</v>
      </c>
      <c r="J3" s="1" t="s">
        <v>77</v>
      </c>
      <c r="K3" s="1" t="s">
        <v>50</v>
      </c>
      <c r="L3" s="1" t="s">
        <v>78</v>
      </c>
      <c r="M3" s="1" t="s">
        <v>79</v>
      </c>
      <c r="N3" s="1" t="s">
        <v>80</v>
      </c>
      <c r="O3" s="1" t="s">
        <v>54</v>
      </c>
      <c r="P3" s="1">
        <v>8675641312</v>
      </c>
      <c r="Q3" s="1" t="s">
        <v>81</v>
      </c>
      <c r="R3" s="1" t="s">
        <v>82</v>
      </c>
      <c r="S3" s="1" t="s">
        <v>57</v>
      </c>
      <c r="T3" s="1" t="s">
        <v>58</v>
      </c>
      <c r="U3" s="1" t="s">
        <v>83</v>
      </c>
      <c r="V3" s="1" t="s">
        <v>60</v>
      </c>
      <c r="W3" s="1" t="s">
        <v>61</v>
      </c>
      <c r="X3" s="1" t="s">
        <v>62</v>
      </c>
      <c r="Y3" t="s">
        <v>439</v>
      </c>
      <c r="Z3" s="1" t="s">
        <v>38</v>
      </c>
      <c r="AA3" s="1" t="s">
        <v>63</v>
      </c>
      <c r="AB3" s="1" t="s">
        <v>38</v>
      </c>
      <c r="AC3" s="1" t="s">
        <v>84</v>
      </c>
      <c r="AD3" s="1" t="s">
        <v>85</v>
      </c>
      <c r="AE3" s="1" t="s">
        <v>86</v>
      </c>
      <c r="AF3" s="1" t="s">
        <v>87</v>
      </c>
      <c r="AG3" s="1" t="s">
        <v>68</v>
      </c>
      <c r="AH3" s="1" t="s">
        <v>88</v>
      </c>
      <c r="AI3" s="1" t="s">
        <v>89</v>
      </c>
      <c r="AJ3" s="1" t="str">
        <f>IFERROR(_xlfn.XLOOKUP(Table1[[#This Row],[Audio Url]],Qc!C:C,Qc!F:F),"")</f>
        <v>they only speaking amkn6them but questions are only read</v>
      </c>
      <c r="AK3" s="1" t="str">
        <f>IFERROR(_xlfn.XLOOKUP(Table1[[#This Row],[Audio Url]],Qc!C:C,Qc!E:E),"")</f>
        <v>Not Doing It Properly</v>
      </c>
      <c r="AL3" s="1" t="s">
        <v>38</v>
      </c>
      <c r="AM3" s="1" t="s">
        <v>38</v>
      </c>
      <c r="AN3" s="1" t="str">
        <f>VLOOKUP(Table1[[#This Row],[LOCALITY]],Sheet2!$F:$H,3,0)</f>
        <v>Urban</v>
      </c>
      <c r="AO3" s="1" t="s">
        <v>2241</v>
      </c>
      <c r="AP3" t="str">
        <f>IF(Table1[[#This Row],[Audio Duration (in secs)]]&gt;180,"Greater than 3 Minutes","Less than 3 Minutes")</f>
        <v>Greater than 3 Minutes</v>
      </c>
      <c r="AQ3" t="str">
        <f>IFERROR(VLOOKUP(Table1[[#This Row],[சாதி/Caste]],MApping!$E$1:$F$10,2,0),"Others")</f>
        <v>MUKKULATHOR</v>
      </c>
      <c r="AR3">
        <f>VLOOKUP(Table1[[#This Row],[பாலினம்/Gender]],Factor!$F$26:$I$28,4,0)</f>
        <v>0.95700934579439256</v>
      </c>
      <c r="AS3">
        <f>VLOOKUP(Table1[[#This Row],[பதிலளித்தவரின் வயது/Age Group]],Factor!$F$35:$I$39,4,0)</f>
        <v>0.97523809523809524</v>
      </c>
      <c r="AT3">
        <f>VLOOKUP(Table1[[#This Row],[பதிலளித்தவரின் வயது/Age Group]]&amp;Table1[[#This Row],[பாலினம்/Gender]],Factor!$A$45:$G$53,7,0)</f>
        <v>1.0666666666666667</v>
      </c>
      <c r="AU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">
        <f>VLOOKUP(Table1[[#This Row],[Rev Caste]],Factor!$F$59:$I$68,4,0)</f>
        <v>1.3479183673469388</v>
      </c>
      <c r="AW3">
        <f>Table1[[#This Row],[2021 Ae Factor]]*Table1[[#This Row],[Age &amp; Gender Factor]]</f>
        <v>0.78592087946627776</v>
      </c>
      <c r="AX3">
        <f>Table1[[#This Row],[2021 Ae Factor]]*Table1[[#This Row],[Caste Factor]]</f>
        <v>0.99314736441942686</v>
      </c>
      <c r="AY3">
        <f t="shared" si="0"/>
        <v>78.7023729</v>
      </c>
    </row>
    <row r="4" spans="1:51" hidden="1" x14ac:dyDescent="0.25">
      <c r="A4" s="1" t="s">
        <v>90</v>
      </c>
      <c r="B4" s="1" t="s">
        <v>91</v>
      </c>
      <c r="C4" s="2">
        <v>45868</v>
      </c>
      <c r="D4" s="1" t="s">
        <v>92</v>
      </c>
      <c r="E4" s="1" t="s">
        <v>93</v>
      </c>
      <c r="F4" s="1" t="s">
        <v>94</v>
      </c>
      <c r="G4" s="1">
        <v>427</v>
      </c>
      <c r="H4" s="1" t="s">
        <v>37</v>
      </c>
      <c r="I4" s="1" t="s">
        <v>76</v>
      </c>
      <c r="J4" s="1" t="s">
        <v>77</v>
      </c>
      <c r="K4" s="1" t="s">
        <v>50</v>
      </c>
      <c r="L4" s="1" t="s">
        <v>78</v>
      </c>
      <c r="M4" s="1" t="s">
        <v>79</v>
      </c>
      <c r="N4" s="1" t="s">
        <v>96</v>
      </c>
      <c r="O4" s="1" t="s">
        <v>54</v>
      </c>
      <c r="P4" s="1">
        <v>8012825692</v>
      </c>
      <c r="Q4" s="1" t="s">
        <v>39</v>
      </c>
      <c r="R4" s="1" t="s">
        <v>97</v>
      </c>
      <c r="S4" s="1" t="s">
        <v>40</v>
      </c>
      <c r="T4" s="1" t="s">
        <v>98</v>
      </c>
      <c r="U4" s="1" t="s">
        <v>83</v>
      </c>
      <c r="V4" s="1" t="s">
        <v>99</v>
      </c>
      <c r="W4" s="1" t="s">
        <v>100</v>
      </c>
      <c r="X4" s="1" t="s">
        <v>101</v>
      </c>
      <c r="Y4" t="s">
        <v>428</v>
      </c>
      <c r="Z4" s="1" t="s">
        <v>95</v>
      </c>
      <c r="AA4" s="1" t="s">
        <v>63</v>
      </c>
      <c r="AB4" s="1" t="s">
        <v>38</v>
      </c>
      <c r="AC4" s="1" t="s">
        <v>64</v>
      </c>
      <c r="AD4" s="1" t="s">
        <v>85</v>
      </c>
      <c r="AE4" s="1" t="s">
        <v>102</v>
      </c>
      <c r="AF4" s="1" t="s">
        <v>101</v>
      </c>
      <c r="AG4" s="1" t="s">
        <v>103</v>
      </c>
      <c r="AH4" s="1" t="s">
        <v>88</v>
      </c>
      <c r="AI4" s="1" t="s">
        <v>38</v>
      </c>
      <c r="AJ4" s="1" t="str">
        <f>IFERROR(_xlfn.XLOOKUP(Table1[[#This Row],[Audio Url]],Qc!C:C,Qc!F:F),"")</f>
        <v xml:space="preserve">same voice </v>
      </c>
      <c r="AK4" s="1" t="str">
        <f>IFERROR(_xlfn.XLOOKUP(Table1[[#This Row],[Audio Url]],Qc!C:C,Qc!E:E),"")</f>
        <v>Taking From Friends And Family</v>
      </c>
      <c r="AL4" s="1" t="s">
        <v>38</v>
      </c>
      <c r="AM4" s="1" t="s">
        <v>38</v>
      </c>
      <c r="AN4" s="1" t="str">
        <f>VLOOKUP(Table1[[#This Row],[LOCALITY]],Sheet2!$F:$H,3,0)</f>
        <v>Urban</v>
      </c>
      <c r="AO4" s="1" t="s">
        <v>2240</v>
      </c>
      <c r="AP4" t="str">
        <f>IF(Table1[[#This Row],[Audio Duration (in secs)]]&gt;180,"Greater than 3 Minutes","Less than 3 Minutes")</f>
        <v>Greater than 3 Minutes</v>
      </c>
      <c r="AQ4" t="str">
        <f>IFERROR(VLOOKUP(Table1[[#This Row],[சாதி/Caste]],MApping!$E$1:$F$10,2,0),"Others")</f>
        <v>Others</v>
      </c>
      <c r="AR4">
        <f>VLOOKUP(Table1[[#This Row],[பாலினம்/Gender]],Factor!$F$26:$I$28,4,0)</f>
        <v>0.95700934579439256</v>
      </c>
      <c r="AS4">
        <f>VLOOKUP(Table1[[#This Row],[பதிலளித்தவரின் வயது/Age Group]],Factor!$F$35:$I$39,4,0)</f>
        <v>0.8797250859106529</v>
      </c>
      <c r="AT4">
        <f>VLOOKUP(Table1[[#This Row],[பதிலளித்தவரின் வயது/Age Group]]&amp;Table1[[#This Row],[பாலினம்/Gender]],Factor!$A$45:$G$53,7,0)</f>
        <v>0.79503105590062106</v>
      </c>
      <c r="AU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4">
        <f>VLOOKUP(Table1[[#This Row],[Rev Caste]],Factor!$F$59:$I$68,4,0)</f>
        <v>0.14422535211267606</v>
      </c>
      <c r="AW4">
        <f>Table1[[#This Row],[2021 Ae Factor]]*Table1[[#This Row],[Age &amp; Gender Factor]]</f>
        <v>1.043035050297799</v>
      </c>
      <c r="AX4">
        <f>Table1[[#This Row],[2021 Ae Factor]]*Table1[[#This Row],[Caste Factor]]</f>
        <v>0.1892153725047275</v>
      </c>
      <c r="AY4">
        <f t="shared" si="0"/>
        <v>78.702331400000006</v>
      </c>
    </row>
    <row r="5" spans="1:51" hidden="1" x14ac:dyDescent="0.25">
      <c r="A5" s="1" t="s">
        <v>104</v>
      </c>
      <c r="B5" s="1" t="s">
        <v>105</v>
      </c>
      <c r="C5" s="2">
        <v>45868</v>
      </c>
      <c r="D5" s="1" t="s">
        <v>106</v>
      </c>
      <c r="E5" s="1" t="s">
        <v>107</v>
      </c>
      <c r="F5" s="1" t="s">
        <v>108</v>
      </c>
      <c r="G5" s="1">
        <v>347</v>
      </c>
      <c r="H5" s="1" t="s">
        <v>37</v>
      </c>
      <c r="I5" s="1" t="s">
        <v>109</v>
      </c>
      <c r="J5" s="1" t="s">
        <v>110</v>
      </c>
      <c r="K5" s="1" t="s">
        <v>50</v>
      </c>
      <c r="L5" s="1" t="s">
        <v>78</v>
      </c>
      <c r="M5" s="1" t="s">
        <v>111</v>
      </c>
      <c r="N5" s="1" t="s">
        <v>112</v>
      </c>
      <c r="O5" s="1" t="s">
        <v>54</v>
      </c>
      <c r="P5" s="1">
        <v>8012352247</v>
      </c>
      <c r="Q5" s="1" t="s">
        <v>55</v>
      </c>
      <c r="R5" s="1" t="s">
        <v>56</v>
      </c>
      <c r="S5" s="1" t="s">
        <v>113</v>
      </c>
      <c r="T5" s="1" t="s">
        <v>98</v>
      </c>
      <c r="U5" s="1" t="s">
        <v>83</v>
      </c>
      <c r="V5" s="1" t="s">
        <v>60</v>
      </c>
      <c r="W5" s="1" t="s">
        <v>125</v>
      </c>
      <c r="X5" s="1" t="s">
        <v>114</v>
      </c>
      <c r="Y5" t="s">
        <v>429</v>
      </c>
      <c r="Z5" s="1" t="s">
        <v>38</v>
      </c>
      <c r="AA5" s="1" t="s">
        <v>63</v>
      </c>
      <c r="AB5" s="1" t="s">
        <v>38</v>
      </c>
      <c r="AC5" s="1" t="s">
        <v>84</v>
      </c>
      <c r="AD5" s="1" t="s">
        <v>65</v>
      </c>
      <c r="AE5" s="1" t="s">
        <v>115</v>
      </c>
      <c r="AF5" s="1" t="s">
        <v>67</v>
      </c>
      <c r="AG5" s="1" t="s">
        <v>116</v>
      </c>
      <c r="AH5" s="1" t="s">
        <v>117</v>
      </c>
      <c r="AI5" s="1" t="s">
        <v>118</v>
      </c>
      <c r="AJ5" s="1" t="str">
        <f>IFERROR(_xlfn.XLOOKUP(Table1[[#This Row],[Audio Url]],Qc!C:C,Qc!F:F),"")</f>
        <v xml:space="preserve">same voice </v>
      </c>
      <c r="AK5" s="1" t="str">
        <f>IFERROR(_xlfn.XLOOKUP(Table1[[#This Row],[Audio Url]],Qc!C:C,Qc!E:E),"")</f>
        <v>Taking From Friends And Family</v>
      </c>
      <c r="AL5" s="1" t="s">
        <v>38</v>
      </c>
      <c r="AM5" s="1" t="s">
        <v>38</v>
      </c>
      <c r="AN5" s="1" t="str">
        <f>VLOOKUP(Table1[[#This Row],[LOCALITY]],Sheet2!$F:$H,3,0)</f>
        <v>Rural</v>
      </c>
      <c r="AO5" s="1" t="s">
        <v>2240</v>
      </c>
      <c r="AP5" t="str">
        <f>IF(Table1[[#This Row],[Audio Duration (in secs)]]&gt;180,"Greater than 3 Minutes","Less than 3 Minutes")</f>
        <v>Greater than 3 Minutes</v>
      </c>
      <c r="AQ5" t="str">
        <f>IFERROR(VLOOKUP(Table1[[#This Row],[சாதி/Caste]],MApping!$E$1:$F$10,2,0),"Others")</f>
        <v>PALLAR SC</v>
      </c>
      <c r="AR5">
        <f>VLOOKUP(Table1[[#This Row],[பாலினம்/Gender]],Factor!$F$26:$I$28,4,0)</f>
        <v>0.95700934579439256</v>
      </c>
      <c r="AS5">
        <f>VLOOKUP(Table1[[#This Row],[பதிலளித்தவரின் வயது/Age Group]],Factor!$F$35:$I$39,4,0)</f>
        <v>1.0951871657754011</v>
      </c>
      <c r="AT5">
        <f>VLOOKUP(Table1[[#This Row],[பதிலளித்தவரின் வயது/Age Group]]&amp;Table1[[#This Row],[பாலினம்/Gender]],Factor!$A$45:$G$53,7,0)</f>
        <v>1.0835978835978837</v>
      </c>
      <c r="AU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">
        <f>VLOOKUP(Table1[[#This Row],[Rev Caste]],Factor!$F$59:$I$68,4,0)</f>
        <v>1.28</v>
      </c>
      <c r="AW5">
        <f>Table1[[#This Row],[2021 Ae Factor]]*Table1[[#This Row],[Age &amp; Gender Factor]]</f>
        <v>0.79839581406098059</v>
      </c>
      <c r="AX5">
        <f>Table1[[#This Row],[2021 Ae Factor]]*Table1[[#This Row],[Caste Factor]]</f>
        <v>0.94310505535953326</v>
      </c>
      <c r="AY5">
        <f t="shared" si="0"/>
        <v>78.681510500000002</v>
      </c>
    </row>
    <row r="6" spans="1:51" hidden="1" x14ac:dyDescent="0.25">
      <c r="A6" s="1" t="s">
        <v>119</v>
      </c>
      <c r="B6" s="1" t="s">
        <v>120</v>
      </c>
      <c r="C6" s="2">
        <v>45868</v>
      </c>
      <c r="D6" s="1" t="s">
        <v>121</v>
      </c>
      <c r="E6" s="1" t="s">
        <v>107</v>
      </c>
      <c r="F6" s="1" t="s">
        <v>122</v>
      </c>
      <c r="G6" s="1">
        <v>301</v>
      </c>
      <c r="H6" s="1" t="s">
        <v>37</v>
      </c>
      <c r="I6" s="1" t="s">
        <v>109</v>
      </c>
      <c r="J6" s="1" t="s">
        <v>110</v>
      </c>
      <c r="K6" s="1" t="s">
        <v>50</v>
      </c>
      <c r="L6" s="1" t="s">
        <v>78</v>
      </c>
      <c r="M6" s="1" t="s">
        <v>111</v>
      </c>
      <c r="N6" s="1" t="s">
        <v>123</v>
      </c>
      <c r="O6" s="1" t="s">
        <v>54</v>
      </c>
      <c r="P6" s="1">
        <v>7708200630</v>
      </c>
      <c r="Q6" s="1" t="s">
        <v>55</v>
      </c>
      <c r="R6" s="1" t="s">
        <v>124</v>
      </c>
      <c r="S6" s="1" t="s">
        <v>113</v>
      </c>
      <c r="T6" s="1" t="s">
        <v>98</v>
      </c>
      <c r="U6" s="1" t="s">
        <v>83</v>
      </c>
      <c r="V6" s="1" t="s">
        <v>60</v>
      </c>
      <c r="W6" s="1" t="s">
        <v>125</v>
      </c>
      <c r="X6" s="1" t="s">
        <v>101</v>
      </c>
      <c r="Y6" t="s">
        <v>429</v>
      </c>
      <c r="Z6" s="1" t="s">
        <v>95</v>
      </c>
      <c r="AA6" s="1" t="s">
        <v>126</v>
      </c>
      <c r="AB6" s="1" t="s">
        <v>60</v>
      </c>
      <c r="AC6" s="1" t="s">
        <v>84</v>
      </c>
      <c r="AD6" s="1" t="s">
        <v>127</v>
      </c>
      <c r="AE6" s="1" t="s">
        <v>115</v>
      </c>
      <c r="AF6" s="1" t="s">
        <v>128</v>
      </c>
      <c r="AG6" s="1" t="s">
        <v>103</v>
      </c>
      <c r="AH6" s="1" t="s">
        <v>88</v>
      </c>
      <c r="AI6" s="1" t="s">
        <v>129</v>
      </c>
      <c r="AJ6" s="1" t="str">
        <f>IFERROR(_xlfn.XLOOKUP(Table1[[#This Row],[Audio Url]],Qc!C:C,Qc!F:F),"")</f>
        <v xml:space="preserve">same voice </v>
      </c>
      <c r="AK6" s="1" t="str">
        <f>IFERROR(_xlfn.XLOOKUP(Table1[[#This Row],[Audio Url]],Qc!C:C,Qc!E:E),"")</f>
        <v>Taking From Friends And Family</v>
      </c>
      <c r="AL6" s="1" t="s">
        <v>38</v>
      </c>
      <c r="AM6" s="1" t="s">
        <v>38</v>
      </c>
      <c r="AN6" s="1" t="str">
        <f>VLOOKUP(Table1[[#This Row],[LOCALITY]],Sheet2!$F:$H,3,0)</f>
        <v>Rural</v>
      </c>
      <c r="AO6" s="1" t="s">
        <v>2240</v>
      </c>
      <c r="AP6" t="str">
        <f>IF(Table1[[#This Row],[Audio Duration (in secs)]]&gt;180,"Greater than 3 Minutes","Less than 3 Minutes")</f>
        <v>Greater than 3 Minutes</v>
      </c>
      <c r="AQ6" t="str">
        <f>IFERROR(VLOOKUP(Table1[[#This Row],[சாதி/Caste]],MApping!$E$1:$F$10,2,0),"Others")</f>
        <v>CHRISTIAN</v>
      </c>
      <c r="AR6">
        <f>VLOOKUP(Table1[[#This Row],[பாலினம்/Gender]],Factor!$F$26:$I$28,4,0)</f>
        <v>0.95700934579439256</v>
      </c>
      <c r="AS6">
        <f>VLOOKUP(Table1[[#This Row],[பதிலளித்தவரின் வயது/Age Group]],Factor!$F$35:$I$39,4,0)</f>
        <v>1.0951871657754011</v>
      </c>
      <c r="AT6">
        <f>VLOOKUP(Table1[[#This Row],[பதிலளித்தவரின் வயது/Age Group]]&amp;Table1[[#This Row],[பாலினம்/Gender]],Factor!$A$45:$G$53,7,0)</f>
        <v>1.0835978835978837</v>
      </c>
      <c r="AU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">
        <f>VLOOKUP(Table1[[#This Row],[Rev Caste]],Factor!$F$59:$I$68,4,0)</f>
        <v>0.93090909090909091</v>
      </c>
      <c r="AW6">
        <f>Table1[[#This Row],[2021 Ae Factor]]*Table1[[#This Row],[Age &amp; Gender Factor]]</f>
        <v>0.79839581406098059</v>
      </c>
      <c r="AX6">
        <f>Table1[[#This Row],[2021 Ae Factor]]*Table1[[#This Row],[Caste Factor]]</f>
        <v>0.68589458571602413</v>
      </c>
      <c r="AY6">
        <f t="shared" si="0"/>
        <v>78.681544000000002</v>
      </c>
    </row>
    <row r="7" spans="1:51" x14ac:dyDescent="0.25">
      <c r="A7" s="1" t="s">
        <v>130</v>
      </c>
      <c r="B7" s="1" t="s">
        <v>131</v>
      </c>
      <c r="C7" s="2">
        <v>45868</v>
      </c>
      <c r="D7" s="1" t="s">
        <v>132</v>
      </c>
      <c r="E7" s="1" t="s">
        <v>107</v>
      </c>
      <c r="F7" s="1" t="s">
        <v>133</v>
      </c>
      <c r="G7" s="1">
        <v>269</v>
      </c>
      <c r="H7" s="1" t="s">
        <v>37</v>
      </c>
      <c r="I7" s="1" t="s">
        <v>109</v>
      </c>
      <c r="J7" s="1" t="s">
        <v>110</v>
      </c>
      <c r="K7" s="1" t="s">
        <v>50</v>
      </c>
      <c r="L7" s="1" t="s">
        <v>78</v>
      </c>
      <c r="M7" s="1" t="s">
        <v>111</v>
      </c>
      <c r="N7" s="1" t="s">
        <v>134</v>
      </c>
      <c r="O7" s="1" t="s">
        <v>135</v>
      </c>
      <c r="P7" s="1">
        <v>8807414653</v>
      </c>
      <c r="Q7" s="1" t="s">
        <v>55</v>
      </c>
      <c r="R7" s="1" t="s">
        <v>136</v>
      </c>
      <c r="S7" s="1" t="s">
        <v>113</v>
      </c>
      <c r="T7" s="1" t="s">
        <v>137</v>
      </c>
      <c r="U7" s="1" t="s">
        <v>83</v>
      </c>
      <c r="V7" s="1" t="s">
        <v>99</v>
      </c>
      <c r="W7" s="1" t="s">
        <v>61</v>
      </c>
      <c r="X7" s="1" t="s">
        <v>62</v>
      </c>
      <c r="Y7" t="s">
        <v>430</v>
      </c>
      <c r="Z7" s="1" t="s">
        <v>38</v>
      </c>
      <c r="AA7" s="1" t="s">
        <v>126</v>
      </c>
      <c r="AB7" s="1" t="s">
        <v>138</v>
      </c>
      <c r="AC7" s="1" t="s">
        <v>58</v>
      </c>
      <c r="AD7" s="1" t="s">
        <v>127</v>
      </c>
      <c r="AE7" s="1" t="s">
        <v>102</v>
      </c>
      <c r="AF7" s="1" t="s">
        <v>67</v>
      </c>
      <c r="AG7" s="1" t="s">
        <v>68</v>
      </c>
      <c r="AH7" s="1" t="s">
        <v>88</v>
      </c>
      <c r="AI7" s="1" t="s">
        <v>129</v>
      </c>
      <c r="AJ7" s="1">
        <f>IFERROR(_xlfn.XLOOKUP(Table1[[#This Row],[Audio Url]],Qc!C:C,Qc!F:F),"")</f>
        <v>0</v>
      </c>
      <c r="AK7" s="1" t="str">
        <f>IFERROR(_xlfn.XLOOKUP(Table1[[#This Row],[Audio Url]],Qc!C:C,Qc!E:E),"")</f>
        <v>Correctly Done</v>
      </c>
      <c r="AL7" s="1" t="s">
        <v>38</v>
      </c>
      <c r="AM7" s="1" t="s">
        <v>38</v>
      </c>
      <c r="AN7" s="1" t="str">
        <f>VLOOKUP(Table1[[#This Row],[LOCALITY]],Sheet2!$F:$H,3,0)</f>
        <v>Rural</v>
      </c>
      <c r="AO7" s="1" t="s">
        <v>2241</v>
      </c>
      <c r="AP7" t="str">
        <f>IF(Table1[[#This Row],[Audio Duration (in secs)]]&gt;180,"Greater than 3 Minutes","Less than 3 Minutes")</f>
        <v>Greater than 3 Minutes</v>
      </c>
      <c r="AQ7" t="str">
        <f>IFERROR(VLOOKUP(Table1[[#This Row],[சாதி/Caste]],MApping!$E$1:$F$10,2,0),"Others")</f>
        <v>CHRISTIAN</v>
      </c>
      <c r="AR7">
        <f>VLOOKUP(Table1[[#This Row],[பாலினம்/Gender]],Factor!$F$26:$I$28,4,0)</f>
        <v>1.047034764826176</v>
      </c>
      <c r="AS7">
        <f>VLOOKUP(Table1[[#This Row],[பதிலளித்தவரின் வயது/Age Group]],Factor!$F$35:$I$39,4,0)</f>
        <v>1.0951871657754011</v>
      </c>
      <c r="AT7">
        <f>VLOOKUP(Table1[[#This Row],[பதிலளித்தவரின் வயது/Age Group]]&amp;Table1[[#This Row],[பாலினம்/Gender]],Factor!$A$45:$G$53,7,0)</f>
        <v>1.107027027027027</v>
      </c>
      <c r="AU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">
        <f>VLOOKUP(Table1[[#This Row],[Rev Caste]],Factor!$F$59:$I$68,4,0)</f>
        <v>0.93090909090909091</v>
      </c>
      <c r="AW7">
        <f>Table1[[#This Row],[2021 Ae Factor]]*Table1[[#This Row],[Age &amp; Gender Factor]]</f>
        <v>1.4523558321984489</v>
      </c>
      <c r="AX7">
        <f>Table1[[#This Row],[2021 Ae Factor]]*Table1[[#This Row],[Caste Factor]]</f>
        <v>1.2212992225305137</v>
      </c>
      <c r="AY7">
        <f t="shared" si="0"/>
        <v>78.681527700000004</v>
      </c>
    </row>
    <row r="8" spans="1:51" x14ac:dyDescent="0.25">
      <c r="A8" s="1" t="s">
        <v>139</v>
      </c>
      <c r="B8" s="1" t="s">
        <v>140</v>
      </c>
      <c r="C8" s="2">
        <v>45868</v>
      </c>
      <c r="D8" s="1" t="s">
        <v>141</v>
      </c>
      <c r="E8" s="1" t="s">
        <v>107</v>
      </c>
      <c r="F8" s="1" t="s">
        <v>142</v>
      </c>
      <c r="G8" s="1">
        <v>331</v>
      </c>
      <c r="H8" s="1" t="s">
        <v>37</v>
      </c>
      <c r="I8" s="1" t="s">
        <v>109</v>
      </c>
      <c r="J8" s="1" t="s">
        <v>110</v>
      </c>
      <c r="K8" s="1" t="s">
        <v>50</v>
      </c>
      <c r="L8" s="1" t="s">
        <v>78</v>
      </c>
      <c r="M8" s="1" t="s">
        <v>111</v>
      </c>
      <c r="N8" s="1" t="s">
        <v>143</v>
      </c>
      <c r="O8" s="1" t="s">
        <v>54</v>
      </c>
      <c r="P8" s="1">
        <v>8973759103</v>
      </c>
      <c r="Q8" s="1" t="s">
        <v>39</v>
      </c>
      <c r="R8" s="1" t="s">
        <v>56</v>
      </c>
      <c r="S8" s="1" t="s">
        <v>113</v>
      </c>
      <c r="T8" s="1" t="s">
        <v>98</v>
      </c>
      <c r="U8" s="1" t="s">
        <v>83</v>
      </c>
      <c r="V8" s="1" t="s">
        <v>60</v>
      </c>
      <c r="W8" s="1" t="s">
        <v>100</v>
      </c>
      <c r="X8" s="1" t="s">
        <v>62</v>
      </c>
      <c r="Y8" t="s">
        <v>430</v>
      </c>
      <c r="Z8" s="1" t="s">
        <v>38</v>
      </c>
      <c r="AA8" s="1" t="s">
        <v>126</v>
      </c>
      <c r="AB8" s="1" t="s">
        <v>99</v>
      </c>
      <c r="AC8" s="1" t="s">
        <v>64</v>
      </c>
      <c r="AD8" s="1" t="s">
        <v>65</v>
      </c>
      <c r="AE8" s="1" t="s">
        <v>115</v>
      </c>
      <c r="AF8" s="1" t="s">
        <v>101</v>
      </c>
      <c r="AG8" s="1" t="s">
        <v>103</v>
      </c>
      <c r="AH8" s="1" t="s">
        <v>117</v>
      </c>
      <c r="AI8" s="1" t="s">
        <v>129</v>
      </c>
      <c r="AJ8" s="1">
        <f>IFERROR(_xlfn.XLOOKUP(Table1[[#This Row],[Audio Url]],Qc!C:C,Qc!F:F),"")</f>
        <v>0</v>
      </c>
      <c r="AK8" s="1" t="str">
        <f>IFERROR(_xlfn.XLOOKUP(Table1[[#This Row],[Audio Url]],Qc!C:C,Qc!E:E),"")</f>
        <v>Correctly Done</v>
      </c>
      <c r="AL8" s="1" t="s">
        <v>38</v>
      </c>
      <c r="AM8" s="1" t="s">
        <v>38</v>
      </c>
      <c r="AN8" s="1" t="str">
        <f>VLOOKUP(Table1[[#This Row],[LOCALITY]],Sheet2!$F:$H,3,0)</f>
        <v>Rural</v>
      </c>
      <c r="AO8" s="1" t="s">
        <v>2241</v>
      </c>
      <c r="AP8" t="str">
        <f>IF(Table1[[#This Row],[Audio Duration (in secs)]]&gt;180,"Greater than 3 Minutes","Less than 3 Minutes")</f>
        <v>Greater than 3 Minutes</v>
      </c>
      <c r="AQ8" t="str">
        <f>IFERROR(VLOOKUP(Table1[[#This Row],[சாதி/Caste]],MApping!$E$1:$F$10,2,0),"Others")</f>
        <v>CHRISTIAN</v>
      </c>
      <c r="AR8">
        <f>VLOOKUP(Table1[[#This Row],[பாலினம்/Gender]],Factor!$F$26:$I$28,4,0)</f>
        <v>0.95700934579439256</v>
      </c>
      <c r="AS8">
        <f>VLOOKUP(Table1[[#This Row],[பதிலளித்தவரின் வயது/Age Group]],Factor!$F$35:$I$39,4,0)</f>
        <v>0.8797250859106529</v>
      </c>
      <c r="AT8">
        <f>VLOOKUP(Table1[[#This Row],[பதிலளித்தவரின் வயது/Age Group]]&amp;Table1[[#This Row],[பாலினம்/Gender]],Factor!$A$45:$G$53,7,0)</f>
        <v>0.79503105590062106</v>
      </c>
      <c r="AU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">
        <f>VLOOKUP(Table1[[#This Row],[Rev Caste]],Factor!$F$59:$I$68,4,0)</f>
        <v>0.93090909090909091</v>
      </c>
      <c r="AW8">
        <f>Table1[[#This Row],[2021 Ae Factor]]*Table1[[#This Row],[Age &amp; Gender Factor]]</f>
        <v>0.58577953749039324</v>
      </c>
      <c r="AX8">
        <f>Table1[[#This Row],[2021 Ae Factor]]*Table1[[#This Row],[Caste Factor]]</f>
        <v>0.68589458571602413</v>
      </c>
      <c r="AY8">
        <f t="shared" si="0"/>
        <v>78.680987599999995</v>
      </c>
    </row>
    <row r="9" spans="1:51" x14ac:dyDescent="0.25">
      <c r="A9" s="1" t="s">
        <v>144</v>
      </c>
      <c r="B9" s="1" t="s">
        <v>145</v>
      </c>
      <c r="C9" s="2">
        <v>45868</v>
      </c>
      <c r="D9" s="1" t="s">
        <v>146</v>
      </c>
      <c r="E9" s="1" t="s">
        <v>107</v>
      </c>
      <c r="F9" s="1" t="s">
        <v>147</v>
      </c>
      <c r="G9" s="1">
        <v>274</v>
      </c>
      <c r="H9" s="1" t="s">
        <v>37</v>
      </c>
      <c r="I9" s="1" t="s">
        <v>109</v>
      </c>
      <c r="J9" s="1" t="s">
        <v>110</v>
      </c>
      <c r="K9" s="1" t="s">
        <v>50</v>
      </c>
      <c r="L9" s="1" t="s">
        <v>78</v>
      </c>
      <c r="M9" s="1" t="s">
        <v>111</v>
      </c>
      <c r="N9" s="1" t="s">
        <v>148</v>
      </c>
      <c r="O9" s="1" t="s">
        <v>135</v>
      </c>
      <c r="P9" s="1">
        <v>9578493153</v>
      </c>
      <c r="Q9" s="1" t="s">
        <v>55</v>
      </c>
      <c r="R9" s="1" t="s">
        <v>56</v>
      </c>
      <c r="S9" s="1" t="s">
        <v>113</v>
      </c>
      <c r="T9" s="1" t="s">
        <v>58</v>
      </c>
      <c r="U9" s="1" t="s">
        <v>83</v>
      </c>
      <c r="V9" s="1" t="s">
        <v>99</v>
      </c>
      <c r="W9" s="1" t="s">
        <v>61</v>
      </c>
      <c r="X9" s="1" t="s">
        <v>101</v>
      </c>
      <c r="Y9" t="s">
        <v>428</v>
      </c>
      <c r="Z9" s="1" t="s">
        <v>95</v>
      </c>
      <c r="AA9" s="1" t="s">
        <v>63</v>
      </c>
      <c r="AB9" s="1" t="s">
        <v>38</v>
      </c>
      <c r="AC9" s="1" t="s">
        <v>84</v>
      </c>
      <c r="AD9" s="1" t="s">
        <v>127</v>
      </c>
      <c r="AE9" s="1" t="s">
        <v>115</v>
      </c>
      <c r="AF9" s="1" t="s">
        <v>101</v>
      </c>
      <c r="AG9" s="1" t="s">
        <v>103</v>
      </c>
      <c r="AH9" s="1" t="s">
        <v>117</v>
      </c>
      <c r="AI9" s="1" t="s">
        <v>129</v>
      </c>
      <c r="AJ9" s="1">
        <f>IFERROR(_xlfn.XLOOKUP(Table1[[#This Row],[Audio Url]],Qc!C:C,Qc!F:F),"")</f>
        <v>0</v>
      </c>
      <c r="AK9" s="1" t="str">
        <f>IFERROR(_xlfn.XLOOKUP(Table1[[#This Row],[Audio Url]],Qc!C:C,Qc!E:E),"")</f>
        <v>Correctly Done</v>
      </c>
      <c r="AL9" s="1" t="s">
        <v>38</v>
      </c>
      <c r="AM9" s="1" t="s">
        <v>38</v>
      </c>
      <c r="AN9" s="1" t="str">
        <f>VLOOKUP(Table1[[#This Row],[LOCALITY]],Sheet2!$F:$H,3,0)</f>
        <v>Rural</v>
      </c>
      <c r="AO9" s="1" t="s">
        <v>2241</v>
      </c>
      <c r="AP9" t="str">
        <f>IF(Table1[[#This Row],[Audio Duration (in secs)]]&gt;180,"Greater than 3 Minutes","Less than 3 Minutes")</f>
        <v>Greater than 3 Minutes</v>
      </c>
      <c r="AQ9" t="str">
        <f>IFERROR(VLOOKUP(Table1[[#This Row],[சாதி/Caste]],MApping!$E$1:$F$10,2,0),"Others")</f>
        <v>CHRISTIAN</v>
      </c>
      <c r="AR9">
        <f>VLOOKUP(Table1[[#This Row],[பாலினம்/Gender]],Factor!$F$26:$I$28,4,0)</f>
        <v>1.047034764826176</v>
      </c>
      <c r="AS9">
        <f>VLOOKUP(Table1[[#This Row],[பதிலளித்தவரின் வயது/Age Group]],Factor!$F$35:$I$39,4,0)</f>
        <v>1.0951871657754011</v>
      </c>
      <c r="AT9">
        <f>VLOOKUP(Table1[[#This Row],[பதிலளித்தவரின் வயது/Age Group]]&amp;Table1[[#This Row],[பாலினம்/Gender]],Factor!$A$45:$G$53,7,0)</f>
        <v>1.107027027027027</v>
      </c>
      <c r="AU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">
        <f>VLOOKUP(Table1[[#This Row],[Rev Caste]],Factor!$F$59:$I$68,4,0)</f>
        <v>0.93090909090909091</v>
      </c>
      <c r="AW9">
        <f>Table1[[#This Row],[2021 Ae Factor]]*Table1[[#This Row],[Age &amp; Gender Factor]]</f>
        <v>1.4523558321984489</v>
      </c>
      <c r="AX9">
        <f>Table1[[#This Row],[2021 Ae Factor]]*Table1[[#This Row],[Caste Factor]]</f>
        <v>1.2212992225305137</v>
      </c>
      <c r="AY9">
        <f t="shared" si="0"/>
        <v>78.680932499999997</v>
      </c>
    </row>
    <row r="10" spans="1:51" x14ac:dyDescent="0.25">
      <c r="A10" s="1" t="s">
        <v>149</v>
      </c>
      <c r="B10" s="1" t="s">
        <v>150</v>
      </c>
      <c r="C10" s="2">
        <v>45868</v>
      </c>
      <c r="D10" s="1" t="s">
        <v>151</v>
      </c>
      <c r="E10" s="1" t="s">
        <v>107</v>
      </c>
      <c r="F10" s="1" t="s">
        <v>152</v>
      </c>
      <c r="G10" s="1">
        <v>233</v>
      </c>
      <c r="H10" s="1" t="s">
        <v>37</v>
      </c>
      <c r="I10" s="1" t="s">
        <v>109</v>
      </c>
      <c r="J10" s="1" t="s">
        <v>110</v>
      </c>
      <c r="K10" s="1" t="s">
        <v>50</v>
      </c>
      <c r="L10" s="1" t="s">
        <v>78</v>
      </c>
      <c r="M10" s="1" t="s">
        <v>111</v>
      </c>
      <c r="N10" s="1" t="s">
        <v>153</v>
      </c>
      <c r="O10" s="1" t="s">
        <v>135</v>
      </c>
      <c r="P10" s="1">
        <v>6384537452</v>
      </c>
      <c r="Q10" s="1" t="s">
        <v>81</v>
      </c>
      <c r="R10" s="1" t="s">
        <v>136</v>
      </c>
      <c r="S10" s="1" t="s">
        <v>113</v>
      </c>
      <c r="T10" s="1" t="s">
        <v>137</v>
      </c>
      <c r="U10" s="1" t="s">
        <v>83</v>
      </c>
      <c r="V10" s="1" t="s">
        <v>60</v>
      </c>
      <c r="W10" s="1" t="s">
        <v>125</v>
      </c>
      <c r="X10" s="1" t="s">
        <v>62</v>
      </c>
      <c r="Y10" t="s">
        <v>430</v>
      </c>
      <c r="Z10" s="1" t="s">
        <v>38</v>
      </c>
      <c r="AA10" s="1" t="s">
        <v>126</v>
      </c>
      <c r="AB10" s="1" t="s">
        <v>60</v>
      </c>
      <c r="AC10" s="1" t="s">
        <v>84</v>
      </c>
      <c r="AD10" s="1" t="s">
        <v>127</v>
      </c>
      <c r="AE10" s="1" t="s">
        <v>115</v>
      </c>
      <c r="AF10" s="1" t="s">
        <v>67</v>
      </c>
      <c r="AG10" s="1" t="s">
        <v>103</v>
      </c>
      <c r="AH10" s="1" t="s">
        <v>117</v>
      </c>
      <c r="AI10" s="1" t="s">
        <v>129</v>
      </c>
      <c r="AJ10" s="1" t="str">
        <f>IFERROR(_xlfn.XLOOKUP(Table1[[#This Row],[Audio Url]],Qc!C:C,Qc!F:F),"")</f>
        <v/>
      </c>
      <c r="AK10" s="1" t="str">
        <f>IFERROR(_xlfn.XLOOKUP(Table1[[#This Row],[Audio Url]],Qc!C:C,Qc!E:E),"")</f>
        <v/>
      </c>
      <c r="AL10" s="1" t="s">
        <v>38</v>
      </c>
      <c r="AM10" s="1" t="s">
        <v>38</v>
      </c>
      <c r="AN10" s="1" t="str">
        <f>VLOOKUP(Table1[[#This Row],[LOCALITY]],Sheet2!$F:$H,3,0)</f>
        <v>Rural</v>
      </c>
      <c r="AO10" s="1" t="s">
        <v>2241</v>
      </c>
      <c r="AP10" t="str">
        <f>IF(Table1[[#This Row],[Audio Duration (in secs)]]&gt;180,"Greater than 3 Minutes","Less than 3 Minutes")</f>
        <v>Greater than 3 Minutes</v>
      </c>
      <c r="AQ10" t="str">
        <f>IFERROR(VLOOKUP(Table1[[#This Row],[சாதி/Caste]],MApping!$E$1:$F$10,2,0),"Others")</f>
        <v>CHRISTIAN</v>
      </c>
      <c r="AR10">
        <f>VLOOKUP(Table1[[#This Row],[பாலினம்/Gender]],Factor!$F$26:$I$28,4,0)</f>
        <v>1.047034764826176</v>
      </c>
      <c r="AS10">
        <f>VLOOKUP(Table1[[#This Row],[பதிலளித்தவரின் வயது/Age Group]],Factor!$F$35:$I$39,4,0)</f>
        <v>0.97523809523809524</v>
      </c>
      <c r="AT10">
        <f>VLOOKUP(Table1[[#This Row],[பதிலளித்தவரின் வயது/Age Group]]&amp;Table1[[#This Row],[பாலினம்/Gender]],Factor!$A$45:$G$53,7,0)</f>
        <v>0.89824561403508774</v>
      </c>
      <c r="AU1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">
        <f>VLOOKUP(Table1[[#This Row],[Rev Caste]],Factor!$F$59:$I$68,4,0)</f>
        <v>0.93090909090909091</v>
      </c>
      <c r="AW10">
        <f>Table1[[#This Row],[2021 Ae Factor]]*Table1[[#This Row],[Age &amp; Gender Factor]]</f>
        <v>0.66182810902423383</v>
      </c>
      <c r="AX10">
        <f>Table1[[#This Row],[2021 Ae Factor]]*Table1[[#This Row],[Caste Factor]]</f>
        <v>0.68589458571602413</v>
      </c>
      <c r="AY10">
        <f t="shared" si="0"/>
        <v>78.680941500000003</v>
      </c>
    </row>
    <row r="11" spans="1:51" x14ac:dyDescent="0.25">
      <c r="A11" s="1" t="s">
        <v>154</v>
      </c>
      <c r="B11" s="1" t="s">
        <v>155</v>
      </c>
      <c r="C11" s="2">
        <v>45868</v>
      </c>
      <c r="D11" s="1" t="s">
        <v>156</v>
      </c>
      <c r="E11" s="1" t="s">
        <v>157</v>
      </c>
      <c r="F11" s="1" t="s">
        <v>158</v>
      </c>
      <c r="G11" s="1">
        <v>187</v>
      </c>
      <c r="H11" s="1" t="s">
        <v>37</v>
      </c>
      <c r="I11" s="1" t="s">
        <v>109</v>
      </c>
      <c r="J11" s="1" t="s">
        <v>110</v>
      </c>
      <c r="K11" s="1" t="s">
        <v>50</v>
      </c>
      <c r="L11" s="1" t="s">
        <v>78</v>
      </c>
      <c r="M11" s="1" t="s">
        <v>111</v>
      </c>
      <c r="N11" s="1" t="s">
        <v>159</v>
      </c>
      <c r="O11" s="1" t="s">
        <v>135</v>
      </c>
      <c r="P11" s="1">
        <v>9715185244</v>
      </c>
      <c r="Q11" s="1" t="s">
        <v>39</v>
      </c>
      <c r="R11" s="1" t="s">
        <v>136</v>
      </c>
      <c r="S11" s="1" t="s">
        <v>113</v>
      </c>
      <c r="T11" s="1" t="s">
        <v>137</v>
      </c>
      <c r="U11" s="1" t="s">
        <v>83</v>
      </c>
      <c r="V11" s="1" t="s">
        <v>60</v>
      </c>
      <c r="W11" s="1" t="s">
        <v>125</v>
      </c>
      <c r="X11" s="1" t="s">
        <v>62</v>
      </c>
      <c r="Y11" t="s">
        <v>430</v>
      </c>
      <c r="Z11" s="1" t="s">
        <v>38</v>
      </c>
      <c r="AA11" s="1" t="s">
        <v>126</v>
      </c>
      <c r="AB11" s="1" t="s">
        <v>60</v>
      </c>
      <c r="AC11" s="1" t="s">
        <v>84</v>
      </c>
      <c r="AD11" s="1" t="s">
        <v>65</v>
      </c>
      <c r="AE11" s="1" t="s">
        <v>115</v>
      </c>
      <c r="AF11" s="1" t="s">
        <v>67</v>
      </c>
      <c r="AG11" s="1" t="s">
        <v>116</v>
      </c>
      <c r="AH11" s="1" t="s">
        <v>117</v>
      </c>
      <c r="AI11" s="1" t="s">
        <v>129</v>
      </c>
      <c r="AJ11" s="1" t="str">
        <f>IFERROR(_xlfn.XLOOKUP(Table1[[#This Row],[Audio Url]],Qc!C:C,Qc!F:F),"")</f>
        <v/>
      </c>
      <c r="AK11" s="1" t="str">
        <f>IFERROR(_xlfn.XLOOKUP(Table1[[#This Row],[Audio Url]],Qc!C:C,Qc!E:E),"")</f>
        <v/>
      </c>
      <c r="AL11" s="1" t="s">
        <v>38</v>
      </c>
      <c r="AM11" s="1" t="s">
        <v>38</v>
      </c>
      <c r="AN11" s="1" t="str">
        <f>VLOOKUP(Table1[[#This Row],[LOCALITY]],Sheet2!$F:$H,3,0)</f>
        <v>Rural</v>
      </c>
      <c r="AO11" s="1" t="s">
        <v>2241</v>
      </c>
      <c r="AP11" t="str">
        <f>IF(Table1[[#This Row],[Audio Duration (in secs)]]&gt;180,"Greater than 3 Minutes","Less than 3 Minutes")</f>
        <v>Greater than 3 Minutes</v>
      </c>
      <c r="AQ11" t="str">
        <f>IFERROR(VLOOKUP(Table1[[#This Row],[சாதி/Caste]],MApping!$E$1:$F$10,2,0),"Others")</f>
        <v>CHRISTIAN</v>
      </c>
      <c r="AR11">
        <f>VLOOKUP(Table1[[#This Row],[பாலினம்/Gender]],Factor!$F$26:$I$28,4,0)</f>
        <v>1.047034764826176</v>
      </c>
      <c r="AS11">
        <f>VLOOKUP(Table1[[#This Row],[பதிலளித்தவரின் வயது/Age Group]],Factor!$F$35:$I$39,4,0)</f>
        <v>0.8797250859106529</v>
      </c>
      <c r="AT11">
        <f>VLOOKUP(Table1[[#This Row],[பதிலளித்தவரின் வயது/Age Group]]&amp;Table1[[#This Row],[பாலினம்/Gender]],Factor!$A$45:$G$53,7,0)</f>
        <v>0.98461538461538467</v>
      </c>
      <c r="AU1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1">
        <f>VLOOKUP(Table1[[#This Row],[Rev Caste]],Factor!$F$59:$I$68,4,0)</f>
        <v>0.93090909090909091</v>
      </c>
      <c r="AW11">
        <f>Table1[[#This Row],[2021 Ae Factor]]*Table1[[#This Row],[Age &amp; Gender Factor]]</f>
        <v>0.72546542719964102</v>
      </c>
      <c r="AX11">
        <f>Table1[[#This Row],[2021 Ae Factor]]*Table1[[#This Row],[Caste Factor]]</f>
        <v>0.68589458571602413</v>
      </c>
      <c r="AY11">
        <f t="shared" si="0"/>
        <v>78.680682200000007</v>
      </c>
    </row>
    <row r="12" spans="1:51" x14ac:dyDescent="0.25">
      <c r="A12" s="1" t="s">
        <v>160</v>
      </c>
      <c r="B12" s="1" t="s">
        <v>161</v>
      </c>
      <c r="C12" s="2">
        <v>45868</v>
      </c>
      <c r="D12" s="1" t="s">
        <v>162</v>
      </c>
      <c r="E12" s="1" t="s">
        <v>157</v>
      </c>
      <c r="F12" s="1" t="s">
        <v>163</v>
      </c>
      <c r="G12" s="1">
        <v>437</v>
      </c>
      <c r="H12" s="1" t="s">
        <v>37</v>
      </c>
      <c r="I12" s="1" t="s">
        <v>109</v>
      </c>
      <c r="J12" s="1" t="s">
        <v>110</v>
      </c>
      <c r="K12" s="1" t="s">
        <v>50</v>
      </c>
      <c r="L12" s="1" t="s">
        <v>78</v>
      </c>
      <c r="M12" s="1" t="s">
        <v>111</v>
      </c>
      <c r="N12" s="1" t="s">
        <v>164</v>
      </c>
      <c r="O12" s="1" t="s">
        <v>135</v>
      </c>
      <c r="P12" s="1">
        <v>8012952924</v>
      </c>
      <c r="Q12" s="1" t="s">
        <v>81</v>
      </c>
      <c r="R12" s="1" t="s">
        <v>136</v>
      </c>
      <c r="S12" s="1" t="s">
        <v>113</v>
      </c>
      <c r="T12" s="1" t="s">
        <v>137</v>
      </c>
      <c r="U12" s="1" t="s">
        <v>83</v>
      </c>
      <c r="V12" s="1" t="s">
        <v>165</v>
      </c>
      <c r="W12" s="1" t="s">
        <v>125</v>
      </c>
      <c r="X12" s="1" t="s">
        <v>62</v>
      </c>
      <c r="Y12" t="s">
        <v>430</v>
      </c>
      <c r="Z12" s="1" t="s">
        <v>38</v>
      </c>
      <c r="AA12" s="1" t="s">
        <v>126</v>
      </c>
      <c r="AB12" s="1" t="s">
        <v>60</v>
      </c>
      <c r="AC12" s="1" t="s">
        <v>84</v>
      </c>
      <c r="AD12" s="1" t="s">
        <v>65</v>
      </c>
      <c r="AE12" s="1" t="s">
        <v>115</v>
      </c>
      <c r="AF12" s="1" t="s">
        <v>67</v>
      </c>
      <c r="AG12" s="1" t="s">
        <v>68</v>
      </c>
      <c r="AH12" s="1" t="s">
        <v>117</v>
      </c>
      <c r="AI12" s="1" t="s">
        <v>129</v>
      </c>
      <c r="AJ12" s="1">
        <f>IFERROR(_xlfn.XLOOKUP(Table1[[#This Row],[Audio Url]],Qc!C:C,Qc!F:F),"")</f>
        <v>0</v>
      </c>
      <c r="AK12" s="1" t="str">
        <f>IFERROR(_xlfn.XLOOKUP(Table1[[#This Row],[Audio Url]],Qc!C:C,Qc!E:E),"")</f>
        <v>Correctly Done</v>
      </c>
      <c r="AL12" s="1" t="s">
        <v>38</v>
      </c>
      <c r="AM12" s="1" t="s">
        <v>38</v>
      </c>
      <c r="AN12" s="1" t="str">
        <f>VLOOKUP(Table1[[#This Row],[LOCALITY]],Sheet2!$F:$H,3,0)</f>
        <v>Rural</v>
      </c>
      <c r="AO12" s="1" t="s">
        <v>2241</v>
      </c>
      <c r="AP12" t="str">
        <f>IF(Table1[[#This Row],[Audio Duration (in secs)]]&gt;180,"Greater than 3 Minutes","Less than 3 Minutes")</f>
        <v>Greater than 3 Minutes</v>
      </c>
      <c r="AQ12" t="str">
        <f>IFERROR(VLOOKUP(Table1[[#This Row],[சாதி/Caste]],MApping!$E$1:$F$10,2,0),"Others")</f>
        <v>CHRISTIAN</v>
      </c>
      <c r="AR12">
        <f>VLOOKUP(Table1[[#This Row],[பாலினம்/Gender]],Factor!$F$26:$I$28,4,0)</f>
        <v>1.047034764826176</v>
      </c>
      <c r="AS12">
        <f>VLOOKUP(Table1[[#This Row],[பதிலளித்தவரின் வயது/Age Group]],Factor!$F$35:$I$39,4,0)</f>
        <v>0.97523809523809524</v>
      </c>
      <c r="AT12">
        <f>VLOOKUP(Table1[[#This Row],[பதிலளித்தவரின் வயது/Age Group]]&amp;Table1[[#This Row],[பாலினம்/Gender]],Factor!$A$45:$G$53,7,0)</f>
        <v>0.89824561403508774</v>
      </c>
      <c r="AU1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2">
        <f>VLOOKUP(Table1[[#This Row],[Rev Caste]],Factor!$F$59:$I$68,4,0)</f>
        <v>0.93090909090909091</v>
      </c>
      <c r="AW12">
        <f>Table1[[#This Row],[2021 Ae Factor]]*Table1[[#This Row],[Age &amp; Gender Factor]]</f>
        <v>0.89824561403508774</v>
      </c>
      <c r="AX12">
        <f>Table1[[#This Row],[2021 Ae Factor]]*Table1[[#This Row],[Caste Factor]]</f>
        <v>0.93090909090909091</v>
      </c>
      <c r="AY12">
        <f t="shared" si="0"/>
        <v>78.6810732</v>
      </c>
    </row>
    <row r="13" spans="1:51" hidden="1" x14ac:dyDescent="0.25">
      <c r="A13" s="1" t="s">
        <v>166</v>
      </c>
      <c r="B13" s="1" t="s">
        <v>167</v>
      </c>
      <c r="C13" s="2">
        <v>45868</v>
      </c>
      <c r="D13" s="1" t="s">
        <v>168</v>
      </c>
      <c r="E13" s="1" t="s">
        <v>157</v>
      </c>
      <c r="F13" s="1" t="s">
        <v>169</v>
      </c>
      <c r="G13" s="1">
        <v>203</v>
      </c>
      <c r="H13" s="1" t="s">
        <v>37</v>
      </c>
      <c r="I13" s="1" t="s">
        <v>109</v>
      </c>
      <c r="J13" s="1" t="s">
        <v>110</v>
      </c>
      <c r="K13" s="1" t="s">
        <v>50</v>
      </c>
      <c r="L13" s="1" t="s">
        <v>78</v>
      </c>
      <c r="M13" s="1" t="s">
        <v>111</v>
      </c>
      <c r="N13" s="1" t="s">
        <v>170</v>
      </c>
      <c r="O13" s="1" t="s">
        <v>135</v>
      </c>
      <c r="P13" s="1">
        <v>9843601161</v>
      </c>
      <c r="Q13" s="1" t="s">
        <v>81</v>
      </c>
      <c r="R13" s="1" t="s">
        <v>136</v>
      </c>
      <c r="S13" s="1" t="s">
        <v>113</v>
      </c>
      <c r="T13" s="1" t="s">
        <v>58</v>
      </c>
      <c r="U13" s="1" t="s">
        <v>83</v>
      </c>
      <c r="V13" s="1" t="s">
        <v>60</v>
      </c>
      <c r="W13" s="1" t="s">
        <v>61</v>
      </c>
      <c r="X13" s="1" t="s">
        <v>62</v>
      </c>
      <c r="Y13" t="s">
        <v>430</v>
      </c>
      <c r="Z13" s="1" t="s">
        <v>38</v>
      </c>
      <c r="AA13" s="1" t="s">
        <v>126</v>
      </c>
      <c r="AB13" s="1" t="s">
        <v>99</v>
      </c>
      <c r="AC13" s="1" t="s">
        <v>64</v>
      </c>
      <c r="AD13" s="1" t="s">
        <v>65</v>
      </c>
      <c r="AE13" s="1" t="s">
        <v>86</v>
      </c>
      <c r="AF13" s="1" t="s">
        <v>67</v>
      </c>
      <c r="AG13" s="1" t="s">
        <v>103</v>
      </c>
      <c r="AH13" s="1" t="s">
        <v>117</v>
      </c>
      <c r="AI13" s="1" t="s">
        <v>129</v>
      </c>
      <c r="AJ13" s="1" t="str">
        <f>IFERROR(_xlfn.XLOOKUP(Table1[[#This Row],[Audio Url]],Qc!C:C,Qc!F:F),"")</f>
        <v xml:space="preserve">same voice </v>
      </c>
      <c r="AK13" s="1" t="str">
        <f>IFERROR(_xlfn.XLOOKUP(Table1[[#This Row],[Audio Url]],Qc!C:C,Qc!E:E),"")</f>
        <v>Taking From Friends And Family</v>
      </c>
      <c r="AL13" s="1" t="s">
        <v>38</v>
      </c>
      <c r="AM13" s="1" t="s">
        <v>38</v>
      </c>
      <c r="AN13" s="1" t="str">
        <f>VLOOKUP(Table1[[#This Row],[LOCALITY]],Sheet2!$F:$H,3,0)</f>
        <v>Rural</v>
      </c>
      <c r="AO13" s="1" t="s">
        <v>2240</v>
      </c>
      <c r="AP13" t="str">
        <f>IF(Table1[[#This Row],[Audio Duration (in secs)]]&gt;180,"Greater than 3 Minutes","Less than 3 Minutes")</f>
        <v>Greater than 3 Minutes</v>
      </c>
      <c r="AQ13" t="str">
        <f>IFERROR(VLOOKUP(Table1[[#This Row],[சாதி/Caste]],MApping!$E$1:$F$10,2,0),"Others")</f>
        <v>CHRISTIAN</v>
      </c>
      <c r="AR13">
        <f>VLOOKUP(Table1[[#This Row],[பாலினம்/Gender]],Factor!$F$26:$I$28,4,0)</f>
        <v>1.047034764826176</v>
      </c>
      <c r="AS13">
        <f>VLOOKUP(Table1[[#This Row],[பதிலளித்தவரின் வயது/Age Group]],Factor!$F$35:$I$39,4,0)</f>
        <v>0.97523809523809524</v>
      </c>
      <c r="AT13">
        <f>VLOOKUP(Table1[[#This Row],[பதிலளித்தவரின் வயது/Age Group]]&amp;Table1[[#This Row],[பாலினம்/Gender]],Factor!$A$45:$G$53,7,0)</f>
        <v>0.89824561403508774</v>
      </c>
      <c r="AU1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3">
        <f>VLOOKUP(Table1[[#This Row],[Rev Caste]],Factor!$F$59:$I$68,4,0)</f>
        <v>0.93090909090909091</v>
      </c>
      <c r="AW13">
        <f>Table1[[#This Row],[2021 Ae Factor]]*Table1[[#This Row],[Age &amp; Gender Factor]]</f>
        <v>0.66182810902423383</v>
      </c>
      <c r="AX13">
        <f>Table1[[#This Row],[2021 Ae Factor]]*Table1[[#This Row],[Caste Factor]]</f>
        <v>0.68589458571602413</v>
      </c>
      <c r="AY13">
        <f t="shared" si="0"/>
        <v>78.680813700000002</v>
      </c>
    </row>
    <row r="14" spans="1:51" x14ac:dyDescent="0.25">
      <c r="A14" s="1" t="s">
        <v>171</v>
      </c>
      <c r="B14" s="1" t="s">
        <v>172</v>
      </c>
      <c r="C14" s="2">
        <v>45868</v>
      </c>
      <c r="D14" s="1" t="s">
        <v>173</v>
      </c>
      <c r="E14" s="1" t="s">
        <v>107</v>
      </c>
      <c r="F14" s="1" t="s">
        <v>174</v>
      </c>
      <c r="G14" s="1">
        <v>325</v>
      </c>
      <c r="H14" s="1" t="s">
        <v>37</v>
      </c>
      <c r="I14" s="1" t="s">
        <v>109</v>
      </c>
      <c r="J14" s="1" t="s">
        <v>110</v>
      </c>
      <c r="K14" s="1" t="s">
        <v>50</v>
      </c>
      <c r="L14" s="1" t="s">
        <v>78</v>
      </c>
      <c r="M14" s="1" t="s">
        <v>111</v>
      </c>
      <c r="N14" s="1" t="s">
        <v>176</v>
      </c>
      <c r="O14" s="1" t="s">
        <v>135</v>
      </c>
      <c r="P14" s="1">
        <v>9894938770</v>
      </c>
      <c r="Q14" s="1" t="s">
        <v>55</v>
      </c>
      <c r="R14" s="1" t="s">
        <v>136</v>
      </c>
      <c r="S14" s="1" t="s">
        <v>113</v>
      </c>
      <c r="T14" s="1" t="s">
        <v>137</v>
      </c>
      <c r="U14" s="1" t="s">
        <v>83</v>
      </c>
      <c r="V14" s="1" t="s">
        <v>165</v>
      </c>
      <c r="W14" s="1" t="s">
        <v>177</v>
      </c>
      <c r="X14" s="1" t="s">
        <v>178</v>
      </c>
      <c r="Y14" t="s">
        <v>431</v>
      </c>
      <c r="Z14" s="1" t="s">
        <v>175</v>
      </c>
      <c r="AA14" s="1" t="s">
        <v>126</v>
      </c>
      <c r="AB14" s="1" t="s">
        <v>99</v>
      </c>
      <c r="AC14" s="1" t="s">
        <v>84</v>
      </c>
      <c r="AD14" s="1" t="s">
        <v>65</v>
      </c>
      <c r="AE14" s="1" t="s">
        <v>86</v>
      </c>
      <c r="AF14" s="1" t="s">
        <v>67</v>
      </c>
      <c r="AG14" s="1" t="s">
        <v>103</v>
      </c>
      <c r="AH14" s="1" t="s">
        <v>117</v>
      </c>
      <c r="AI14" s="1" t="s">
        <v>129</v>
      </c>
      <c r="AJ14" s="1">
        <f>IFERROR(_xlfn.XLOOKUP(Table1[[#This Row],[Audio Url]],Qc!C:C,Qc!F:F),"")</f>
        <v>0</v>
      </c>
      <c r="AK14" s="1" t="str">
        <f>IFERROR(_xlfn.XLOOKUP(Table1[[#This Row],[Audio Url]],Qc!C:C,Qc!E:E),"")</f>
        <v>Correctly Done</v>
      </c>
      <c r="AL14" s="1" t="s">
        <v>38</v>
      </c>
      <c r="AM14" s="1" t="s">
        <v>38</v>
      </c>
      <c r="AN14" s="1" t="str">
        <f>VLOOKUP(Table1[[#This Row],[LOCALITY]],Sheet2!$F:$H,3,0)</f>
        <v>Rural</v>
      </c>
      <c r="AO14" s="1" t="s">
        <v>2241</v>
      </c>
      <c r="AP14" t="str">
        <f>IF(Table1[[#This Row],[Audio Duration (in secs)]]&gt;180,"Greater than 3 Minutes","Less than 3 Minutes")</f>
        <v>Greater than 3 Minutes</v>
      </c>
      <c r="AQ14" t="str">
        <f>IFERROR(VLOOKUP(Table1[[#This Row],[சாதி/Caste]],MApping!$E$1:$F$10,2,0),"Others")</f>
        <v>CHRISTIAN</v>
      </c>
      <c r="AR14">
        <f>VLOOKUP(Table1[[#This Row],[பாலினம்/Gender]],Factor!$F$26:$I$28,4,0)</f>
        <v>1.047034764826176</v>
      </c>
      <c r="AS14">
        <f>VLOOKUP(Table1[[#This Row],[பதிலளித்தவரின் வயது/Age Group]],Factor!$F$35:$I$39,4,0)</f>
        <v>1.0951871657754011</v>
      </c>
      <c r="AT14">
        <f>VLOOKUP(Table1[[#This Row],[பதிலளித்தவரின் வயது/Age Group]]&amp;Table1[[#This Row],[பாலினம்/Gender]],Factor!$A$45:$G$53,7,0)</f>
        <v>1.107027027027027</v>
      </c>
      <c r="AU1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4">
        <f>VLOOKUP(Table1[[#This Row],[Rev Caste]],Factor!$F$59:$I$68,4,0)</f>
        <v>0.93090909090909091</v>
      </c>
      <c r="AW14">
        <f>Table1[[#This Row],[2021 Ae Factor]]*Table1[[#This Row],[Age &amp; Gender Factor]]</f>
        <v>1.107027027027027</v>
      </c>
      <c r="AX14">
        <f>Table1[[#This Row],[2021 Ae Factor]]*Table1[[#This Row],[Caste Factor]]</f>
        <v>0.93090909090909091</v>
      </c>
      <c r="AY14">
        <f t="shared" si="0"/>
        <v>78.681208799999993</v>
      </c>
    </row>
    <row r="15" spans="1:51" x14ac:dyDescent="0.25">
      <c r="A15" s="1" t="s">
        <v>179</v>
      </c>
      <c r="B15" s="1" t="s">
        <v>180</v>
      </c>
      <c r="C15" s="2">
        <v>45868</v>
      </c>
      <c r="D15" s="1" t="s">
        <v>181</v>
      </c>
      <c r="E15" s="1" t="s">
        <v>182</v>
      </c>
      <c r="F15" s="1" t="s">
        <v>183</v>
      </c>
      <c r="G15" s="1">
        <v>256</v>
      </c>
      <c r="H15" s="1" t="s">
        <v>37</v>
      </c>
      <c r="I15" s="1" t="s">
        <v>109</v>
      </c>
      <c r="J15" s="1" t="s">
        <v>110</v>
      </c>
      <c r="K15" s="1" t="s">
        <v>50</v>
      </c>
      <c r="L15" s="1" t="s">
        <v>78</v>
      </c>
      <c r="M15" s="1" t="s">
        <v>111</v>
      </c>
      <c r="N15" s="1" t="s">
        <v>184</v>
      </c>
      <c r="O15" s="1" t="s">
        <v>54</v>
      </c>
      <c r="P15" s="1">
        <v>8778847664</v>
      </c>
      <c r="Q15" s="1" t="s">
        <v>81</v>
      </c>
      <c r="R15" s="1" t="s">
        <v>82</v>
      </c>
      <c r="S15" s="1" t="s">
        <v>113</v>
      </c>
      <c r="T15" s="1" t="s">
        <v>98</v>
      </c>
      <c r="U15" s="1" t="s">
        <v>83</v>
      </c>
      <c r="V15" s="1" t="s">
        <v>185</v>
      </c>
      <c r="W15" s="1" t="s">
        <v>125</v>
      </c>
      <c r="X15" s="1" t="s">
        <v>101</v>
      </c>
      <c r="Y15" t="s">
        <v>429</v>
      </c>
      <c r="Z15" s="1" t="s">
        <v>95</v>
      </c>
      <c r="AA15" s="1" t="s">
        <v>126</v>
      </c>
      <c r="AB15" s="1" t="s">
        <v>60</v>
      </c>
      <c r="AC15" s="1" t="s">
        <v>84</v>
      </c>
      <c r="AD15" s="1" t="s">
        <v>127</v>
      </c>
      <c r="AE15" s="1" t="s">
        <v>102</v>
      </c>
      <c r="AF15" s="1" t="s">
        <v>67</v>
      </c>
      <c r="AG15" s="1" t="s">
        <v>103</v>
      </c>
      <c r="AH15" s="1" t="s">
        <v>88</v>
      </c>
      <c r="AI15" s="1" t="s">
        <v>89</v>
      </c>
      <c r="AJ15" s="1">
        <f>IFERROR(_xlfn.XLOOKUP(Table1[[#This Row],[Audio Url]],Qc!C:C,Qc!F:F),"")</f>
        <v>0</v>
      </c>
      <c r="AK15" s="1" t="str">
        <f>IFERROR(_xlfn.XLOOKUP(Table1[[#This Row],[Audio Url]],Qc!C:C,Qc!E:E),"")</f>
        <v>Correctly Done</v>
      </c>
      <c r="AL15" s="1" t="s">
        <v>38</v>
      </c>
      <c r="AM15" s="1" t="s">
        <v>38</v>
      </c>
      <c r="AN15" s="1" t="str">
        <f>VLOOKUP(Table1[[#This Row],[LOCALITY]],Sheet2!$F:$H,3,0)</f>
        <v>Rural</v>
      </c>
      <c r="AO15" s="1" t="s">
        <v>2241</v>
      </c>
      <c r="AP15" t="str">
        <f>IF(Table1[[#This Row],[Audio Duration (in secs)]]&gt;180,"Greater than 3 Minutes","Less than 3 Minutes")</f>
        <v>Greater than 3 Minutes</v>
      </c>
      <c r="AQ15" t="str">
        <f>IFERROR(VLOOKUP(Table1[[#This Row],[சாதி/Caste]],MApping!$E$1:$F$10,2,0),"Others")</f>
        <v>MUKKULATHOR</v>
      </c>
      <c r="AR15">
        <f>VLOOKUP(Table1[[#This Row],[பாலினம்/Gender]],Factor!$F$26:$I$28,4,0)</f>
        <v>0.95700934579439256</v>
      </c>
      <c r="AS15">
        <f>VLOOKUP(Table1[[#This Row],[பதிலளித்தவரின் வயது/Age Group]],Factor!$F$35:$I$39,4,0)</f>
        <v>0.97523809523809524</v>
      </c>
      <c r="AT15">
        <f>VLOOKUP(Table1[[#This Row],[பதிலளித்தவரின் வயது/Age Group]]&amp;Table1[[#This Row],[பாலினம்/Gender]],Factor!$A$45:$G$53,7,0)</f>
        <v>1.0666666666666667</v>
      </c>
      <c r="AU1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5">
        <f>VLOOKUP(Table1[[#This Row],[Rev Caste]],Factor!$F$59:$I$68,4,0)</f>
        <v>1.3479183673469388</v>
      </c>
      <c r="AW15">
        <f>Table1[[#This Row],[2021 Ae Factor]]*Table1[[#This Row],[Age &amp; Gender Factor]]</f>
        <v>1.0666666666666667</v>
      </c>
      <c r="AX15">
        <f>Table1[[#This Row],[2021 Ae Factor]]*Table1[[#This Row],[Caste Factor]]</f>
        <v>1.3479183673469388</v>
      </c>
      <c r="AY15">
        <f t="shared" si="0"/>
        <v>78.6819469</v>
      </c>
    </row>
    <row r="16" spans="1:51" x14ac:dyDescent="0.25">
      <c r="A16" s="1" t="s">
        <v>186</v>
      </c>
      <c r="B16" s="1" t="s">
        <v>187</v>
      </c>
      <c r="C16" s="2">
        <v>45868</v>
      </c>
      <c r="D16" s="1" t="s">
        <v>188</v>
      </c>
      <c r="E16" s="1" t="s">
        <v>189</v>
      </c>
      <c r="F16" s="1" t="s">
        <v>190</v>
      </c>
      <c r="G16" s="1">
        <v>287</v>
      </c>
      <c r="H16" s="1" t="s">
        <v>37</v>
      </c>
      <c r="I16" s="1" t="s">
        <v>76</v>
      </c>
      <c r="J16" s="1" t="s">
        <v>77</v>
      </c>
      <c r="K16" s="1" t="s">
        <v>50</v>
      </c>
      <c r="L16" s="1" t="s">
        <v>78</v>
      </c>
      <c r="M16" s="1" t="s">
        <v>79</v>
      </c>
      <c r="N16" s="1" t="s">
        <v>191</v>
      </c>
      <c r="O16" s="1" t="s">
        <v>135</v>
      </c>
      <c r="P16" s="1">
        <v>9865320934</v>
      </c>
      <c r="Q16" s="1" t="s">
        <v>81</v>
      </c>
      <c r="R16" s="1" t="s">
        <v>56</v>
      </c>
      <c r="S16" s="1" t="s">
        <v>57</v>
      </c>
      <c r="T16" s="1" t="s">
        <v>98</v>
      </c>
      <c r="U16" s="1" t="s">
        <v>83</v>
      </c>
      <c r="V16" s="1" t="s">
        <v>99</v>
      </c>
      <c r="W16" s="1" t="s">
        <v>125</v>
      </c>
      <c r="X16" s="1" t="s">
        <v>114</v>
      </c>
      <c r="Y16" t="s">
        <v>429</v>
      </c>
      <c r="Z16" s="1" t="s">
        <v>38</v>
      </c>
      <c r="AA16" s="1" t="s">
        <v>126</v>
      </c>
      <c r="AB16" s="1" t="s">
        <v>99</v>
      </c>
      <c r="AC16" s="1" t="s">
        <v>84</v>
      </c>
      <c r="AD16" s="1" t="s">
        <v>127</v>
      </c>
      <c r="AE16" s="1" t="s">
        <v>115</v>
      </c>
      <c r="AF16" s="1" t="s">
        <v>67</v>
      </c>
      <c r="AG16" s="1" t="s">
        <v>68</v>
      </c>
      <c r="AH16" s="1" t="s">
        <v>117</v>
      </c>
      <c r="AI16" s="1" t="s">
        <v>42</v>
      </c>
      <c r="AJ16" s="1">
        <f>IFERROR(_xlfn.XLOOKUP(Table1[[#This Row],[Audio Url]],Qc!C:C,Qc!F:F),"")</f>
        <v>0</v>
      </c>
      <c r="AK16" s="1" t="str">
        <f>IFERROR(_xlfn.XLOOKUP(Table1[[#This Row],[Audio Url]],Qc!C:C,Qc!E:E),"")</f>
        <v>Correctly Done</v>
      </c>
      <c r="AL16" s="1" t="s">
        <v>38</v>
      </c>
      <c r="AM16" s="1" t="s">
        <v>38</v>
      </c>
      <c r="AN16" s="1" t="str">
        <f>VLOOKUP(Table1[[#This Row],[LOCALITY]],Sheet2!$F:$H,3,0)</f>
        <v>Urban</v>
      </c>
      <c r="AO16" s="1" t="s">
        <v>2241</v>
      </c>
      <c r="AP16" t="str">
        <f>IF(Table1[[#This Row],[Audio Duration (in secs)]]&gt;180,"Greater than 3 Minutes","Less than 3 Minutes")</f>
        <v>Greater than 3 Minutes</v>
      </c>
      <c r="AQ16" t="str">
        <f>IFERROR(VLOOKUP(Table1[[#This Row],[சாதி/Caste]],MApping!$E$1:$F$10,2,0),"Others")</f>
        <v>DEVENDRA KULA VELLALAR</v>
      </c>
      <c r="AR16">
        <f>VLOOKUP(Table1[[#This Row],[பாலினம்/Gender]],Factor!$F$26:$I$28,4,0)</f>
        <v>1.047034764826176</v>
      </c>
      <c r="AS16">
        <f>VLOOKUP(Table1[[#This Row],[பதிலளித்தவரின் வயது/Age Group]],Factor!$F$35:$I$39,4,0)</f>
        <v>0.97523809523809524</v>
      </c>
      <c r="AT16">
        <f>VLOOKUP(Table1[[#This Row],[பதிலளித்தவரின் வயது/Age Group]]&amp;Table1[[#This Row],[பாலினம்/Gender]],Factor!$A$45:$G$53,7,0)</f>
        <v>0.89824561403508774</v>
      </c>
      <c r="AU1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6">
        <f>VLOOKUP(Table1[[#This Row],[Rev Caste]],Factor!$F$59:$I$68,4,0)</f>
        <v>0.99902439024390244</v>
      </c>
      <c r="AW16">
        <f>Table1[[#This Row],[2021 Ae Factor]]*Table1[[#This Row],[Age &amp; Gender Factor]]</f>
        <v>1.1784466182311975</v>
      </c>
      <c r="AX16">
        <f>Table1[[#This Row],[2021 Ae Factor]]*Table1[[#This Row],[Caste Factor]]</f>
        <v>1.3106625802766489</v>
      </c>
      <c r="AY16">
        <f t="shared" si="0"/>
        <v>78.699342900000005</v>
      </c>
    </row>
    <row r="17" spans="1:51" hidden="1" x14ac:dyDescent="0.25">
      <c r="A17" s="1" t="s">
        <v>192</v>
      </c>
      <c r="B17" s="1" t="s">
        <v>193</v>
      </c>
      <c r="C17" s="2">
        <v>45868</v>
      </c>
      <c r="D17" s="1" t="s">
        <v>194</v>
      </c>
      <c r="E17" s="1" t="s">
        <v>182</v>
      </c>
      <c r="F17" s="1" t="s">
        <v>195</v>
      </c>
      <c r="G17" s="1">
        <v>135</v>
      </c>
      <c r="H17" s="1" t="s">
        <v>37</v>
      </c>
      <c r="I17" s="1" t="s">
        <v>109</v>
      </c>
      <c r="J17" s="1" t="s">
        <v>110</v>
      </c>
      <c r="K17" s="1" t="s">
        <v>50</v>
      </c>
      <c r="L17" s="1" t="s">
        <v>78</v>
      </c>
      <c r="M17" s="1" t="s">
        <v>111</v>
      </c>
      <c r="N17" s="1" t="s">
        <v>196</v>
      </c>
      <c r="O17" s="1" t="s">
        <v>135</v>
      </c>
      <c r="P17" s="1">
        <v>9361619131</v>
      </c>
      <c r="Q17" s="1" t="s">
        <v>81</v>
      </c>
      <c r="R17" s="1" t="s">
        <v>136</v>
      </c>
      <c r="S17" s="1" t="s">
        <v>113</v>
      </c>
      <c r="T17" s="1" t="s">
        <v>137</v>
      </c>
      <c r="U17" s="1" t="s">
        <v>83</v>
      </c>
      <c r="V17" s="1" t="s">
        <v>165</v>
      </c>
      <c r="W17" s="1" t="s">
        <v>197</v>
      </c>
      <c r="X17" s="1" t="s">
        <v>101</v>
      </c>
      <c r="Y17" t="s">
        <v>428</v>
      </c>
      <c r="Z17" s="1" t="s">
        <v>175</v>
      </c>
      <c r="AA17" s="1" t="s">
        <v>126</v>
      </c>
      <c r="AB17" s="1" t="s">
        <v>99</v>
      </c>
      <c r="AC17" s="1" t="s">
        <v>84</v>
      </c>
      <c r="AD17" s="1" t="s">
        <v>65</v>
      </c>
      <c r="AE17" s="1" t="s">
        <v>115</v>
      </c>
      <c r="AF17" s="1" t="s">
        <v>67</v>
      </c>
      <c r="AG17" s="1" t="s">
        <v>103</v>
      </c>
      <c r="AH17" s="1" t="s">
        <v>88</v>
      </c>
      <c r="AI17" s="1" t="s">
        <v>89</v>
      </c>
      <c r="AJ17" s="1" t="str">
        <f>IFERROR(_xlfn.XLOOKUP(Table1[[#This Row],[Audio Url]],Qc!C:C,Qc!F:F),"")</f>
        <v xml:space="preserve">same voice </v>
      </c>
      <c r="AK17" s="1" t="str">
        <f>IFERROR(_xlfn.XLOOKUP(Table1[[#This Row],[Audio Url]],Qc!C:C,Qc!E:E),"")</f>
        <v>Taking From Friends And Family</v>
      </c>
      <c r="AL17" s="1" t="s">
        <v>38</v>
      </c>
      <c r="AM17" s="1" t="s">
        <v>38</v>
      </c>
      <c r="AN17" s="1" t="str">
        <f>VLOOKUP(Table1[[#This Row],[LOCALITY]],Sheet2!$F:$H,3,0)</f>
        <v>Rural</v>
      </c>
      <c r="AO17" s="1" t="s">
        <v>2240</v>
      </c>
      <c r="AP17" t="str">
        <f>IF(Table1[[#This Row],[Audio Duration (in secs)]]&gt;180,"Greater than 3 Minutes","Less than 3 Minutes")</f>
        <v>Less than 3 Minutes</v>
      </c>
      <c r="AQ17" t="str">
        <f>IFERROR(VLOOKUP(Table1[[#This Row],[சாதி/Caste]],MApping!$E$1:$F$10,2,0),"Others")</f>
        <v>MUKKULATHOR</v>
      </c>
      <c r="AR17">
        <f>VLOOKUP(Table1[[#This Row],[பாலினம்/Gender]],Factor!$F$26:$I$28,4,0)</f>
        <v>1.047034764826176</v>
      </c>
      <c r="AS17">
        <f>VLOOKUP(Table1[[#This Row],[பதிலளித்தவரின் வயது/Age Group]],Factor!$F$35:$I$39,4,0)</f>
        <v>0.97523809523809524</v>
      </c>
      <c r="AT17">
        <f>VLOOKUP(Table1[[#This Row],[பதிலளித்தவரின் வயது/Age Group]]&amp;Table1[[#This Row],[பாலினம்/Gender]],Factor!$A$45:$G$53,7,0)</f>
        <v>0.89824561403508774</v>
      </c>
      <c r="AU1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7">
        <f>VLOOKUP(Table1[[#This Row],[Rev Caste]],Factor!$F$59:$I$68,4,0)</f>
        <v>1.3479183673469388</v>
      </c>
      <c r="AW17">
        <f>Table1[[#This Row],[2021 Ae Factor]]*Table1[[#This Row],[Age &amp; Gender Factor]]</f>
        <v>0.89824561403508774</v>
      </c>
      <c r="AX17">
        <f>Table1[[#This Row],[2021 Ae Factor]]*Table1[[#This Row],[Caste Factor]]</f>
        <v>1.3479183673469388</v>
      </c>
      <c r="AY17">
        <f t="shared" si="0"/>
        <v>78.682053499999995</v>
      </c>
    </row>
    <row r="18" spans="1:51" x14ac:dyDescent="0.25">
      <c r="A18" s="1" t="s">
        <v>198</v>
      </c>
      <c r="B18" s="1" t="s">
        <v>199</v>
      </c>
      <c r="C18" s="2">
        <v>45868</v>
      </c>
      <c r="D18" s="1" t="s">
        <v>200</v>
      </c>
      <c r="E18" s="1" t="s">
        <v>182</v>
      </c>
      <c r="F18" s="1" t="s">
        <v>201</v>
      </c>
      <c r="G18" s="1">
        <v>132</v>
      </c>
      <c r="H18" s="1" t="s">
        <v>37</v>
      </c>
      <c r="I18" s="1" t="s">
        <v>109</v>
      </c>
      <c r="J18" s="1" t="s">
        <v>110</v>
      </c>
      <c r="K18" s="1" t="s">
        <v>50</v>
      </c>
      <c r="L18" s="1" t="s">
        <v>78</v>
      </c>
      <c r="M18" s="1" t="s">
        <v>111</v>
      </c>
      <c r="N18" s="1" t="s">
        <v>202</v>
      </c>
      <c r="O18" s="1" t="s">
        <v>135</v>
      </c>
      <c r="P18" s="1">
        <v>6384202418</v>
      </c>
      <c r="Q18" s="1" t="s">
        <v>55</v>
      </c>
      <c r="R18" s="1" t="s">
        <v>136</v>
      </c>
      <c r="S18" s="1" t="s">
        <v>113</v>
      </c>
      <c r="T18" s="1" t="s">
        <v>58</v>
      </c>
      <c r="U18" s="1" t="s">
        <v>83</v>
      </c>
      <c r="V18" s="1" t="s">
        <v>60</v>
      </c>
      <c r="W18" s="1" t="s">
        <v>61</v>
      </c>
      <c r="X18" s="1" t="s">
        <v>101</v>
      </c>
      <c r="Y18" t="s">
        <v>428</v>
      </c>
      <c r="Z18" s="1" t="s">
        <v>175</v>
      </c>
      <c r="AA18" s="1" t="s">
        <v>126</v>
      </c>
      <c r="AB18" s="1" t="s">
        <v>60</v>
      </c>
      <c r="AC18" s="1" t="s">
        <v>84</v>
      </c>
      <c r="AD18" s="1" t="s">
        <v>127</v>
      </c>
      <c r="AE18" s="1" t="s">
        <v>115</v>
      </c>
      <c r="AF18" s="1" t="s">
        <v>101</v>
      </c>
      <c r="AG18" s="1" t="s">
        <v>103</v>
      </c>
      <c r="AH18" s="1" t="s">
        <v>88</v>
      </c>
      <c r="AI18" s="1" t="s">
        <v>89</v>
      </c>
      <c r="AJ18" s="1">
        <f>IFERROR(_xlfn.XLOOKUP(Table1[[#This Row],[Audio Url]],Qc!C:C,Qc!F:F),"")</f>
        <v>0</v>
      </c>
      <c r="AK18" s="1" t="str">
        <f>IFERROR(_xlfn.XLOOKUP(Table1[[#This Row],[Audio Url]],Qc!C:C,Qc!E:E),"")</f>
        <v>Correctly Done</v>
      </c>
      <c r="AL18" s="1" t="s">
        <v>38</v>
      </c>
      <c r="AM18" s="1" t="s">
        <v>38</v>
      </c>
      <c r="AN18" s="1" t="str">
        <f>VLOOKUP(Table1[[#This Row],[LOCALITY]],Sheet2!$F:$H,3,0)</f>
        <v>Rural</v>
      </c>
      <c r="AO18" s="1" t="s">
        <v>2241</v>
      </c>
      <c r="AP18" t="str">
        <f>IF(Table1[[#This Row],[Audio Duration (in secs)]]&gt;180,"Greater than 3 Minutes","Less than 3 Minutes")</f>
        <v>Less than 3 Minutes</v>
      </c>
      <c r="AQ18" t="str">
        <f>IFERROR(VLOOKUP(Table1[[#This Row],[சாதி/Caste]],MApping!$E$1:$F$10,2,0),"Others")</f>
        <v>MUKKULATHOR</v>
      </c>
      <c r="AR18">
        <f>VLOOKUP(Table1[[#This Row],[பாலினம்/Gender]],Factor!$F$26:$I$28,4,0)</f>
        <v>1.047034764826176</v>
      </c>
      <c r="AS18">
        <f>VLOOKUP(Table1[[#This Row],[பதிலளித்தவரின் வயது/Age Group]],Factor!$F$35:$I$39,4,0)</f>
        <v>1.0951871657754011</v>
      </c>
      <c r="AT18">
        <f>VLOOKUP(Table1[[#This Row],[பதிலளித்தவரின் வயது/Age Group]]&amp;Table1[[#This Row],[பாலினம்/Gender]],Factor!$A$45:$G$53,7,0)</f>
        <v>1.107027027027027</v>
      </c>
      <c r="AU1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8">
        <f>VLOOKUP(Table1[[#This Row],[Rev Caste]],Factor!$F$59:$I$68,4,0)</f>
        <v>1.3479183673469388</v>
      </c>
      <c r="AW18">
        <f>Table1[[#This Row],[2021 Ae Factor]]*Table1[[#This Row],[Age &amp; Gender Factor]]</f>
        <v>0.81565842625689366</v>
      </c>
      <c r="AX18">
        <f>Table1[[#This Row],[2021 Ae Factor]]*Table1[[#This Row],[Caste Factor]]</f>
        <v>0.99314736441942686</v>
      </c>
      <c r="AY18">
        <f t="shared" si="0"/>
        <v>78.681901999999994</v>
      </c>
    </row>
    <row r="19" spans="1:51" x14ac:dyDescent="0.25">
      <c r="A19" s="1" t="s">
        <v>203</v>
      </c>
      <c r="B19" s="1" t="s">
        <v>204</v>
      </c>
      <c r="C19" s="2">
        <v>45868</v>
      </c>
      <c r="D19" s="1" t="s">
        <v>205</v>
      </c>
      <c r="E19" s="1" t="s">
        <v>206</v>
      </c>
      <c r="F19" s="1" t="s">
        <v>207</v>
      </c>
      <c r="G19" s="1">
        <v>150</v>
      </c>
      <c r="H19" s="1" t="s">
        <v>37</v>
      </c>
      <c r="I19" s="1" t="s">
        <v>109</v>
      </c>
      <c r="J19" s="1" t="s">
        <v>110</v>
      </c>
      <c r="K19" s="1" t="s">
        <v>50</v>
      </c>
      <c r="L19" s="1" t="s">
        <v>78</v>
      </c>
      <c r="M19" s="1" t="s">
        <v>111</v>
      </c>
      <c r="N19" s="1" t="s">
        <v>208</v>
      </c>
      <c r="O19" s="1" t="s">
        <v>135</v>
      </c>
      <c r="P19" s="1">
        <v>6282907163</v>
      </c>
      <c r="Q19" s="1" t="s">
        <v>55</v>
      </c>
      <c r="R19" s="1" t="s">
        <v>124</v>
      </c>
      <c r="S19" s="1" t="s">
        <v>113</v>
      </c>
      <c r="T19" s="1" t="s">
        <v>58</v>
      </c>
      <c r="U19" s="1" t="s">
        <v>59</v>
      </c>
      <c r="V19" s="1" t="s">
        <v>165</v>
      </c>
      <c r="W19" s="1" t="s">
        <v>61</v>
      </c>
      <c r="X19" s="1" t="s">
        <v>62</v>
      </c>
      <c r="Y19" t="s">
        <v>430</v>
      </c>
      <c r="Z19" s="1" t="s">
        <v>38</v>
      </c>
      <c r="AA19" s="1" t="s">
        <v>126</v>
      </c>
      <c r="AB19" s="1" t="s">
        <v>99</v>
      </c>
      <c r="AC19" s="1" t="s">
        <v>58</v>
      </c>
      <c r="AD19" s="1" t="s">
        <v>65</v>
      </c>
      <c r="AE19" s="1" t="s">
        <v>115</v>
      </c>
      <c r="AF19" s="1" t="s">
        <v>67</v>
      </c>
      <c r="AG19" s="1" t="s">
        <v>103</v>
      </c>
      <c r="AH19" s="1" t="s">
        <v>88</v>
      </c>
      <c r="AI19" s="1" t="s">
        <v>89</v>
      </c>
      <c r="AJ19" s="1">
        <f>IFERROR(_xlfn.XLOOKUP(Table1[[#This Row],[Audio Url]],Qc!C:C,Qc!F:F),"")</f>
        <v>0</v>
      </c>
      <c r="AK19" s="1" t="str">
        <f>IFERROR(_xlfn.XLOOKUP(Table1[[#This Row],[Audio Url]],Qc!C:C,Qc!E:E),"")</f>
        <v>Correctly Done</v>
      </c>
      <c r="AL19" s="1" t="s">
        <v>38</v>
      </c>
      <c r="AM19" s="1" t="s">
        <v>38</v>
      </c>
      <c r="AN19" s="1" t="str">
        <f>VLOOKUP(Table1[[#This Row],[LOCALITY]],Sheet2!$F:$H,3,0)</f>
        <v>Rural</v>
      </c>
      <c r="AO19" s="1" t="s">
        <v>2241</v>
      </c>
      <c r="AP19" t="str">
        <f>IF(Table1[[#This Row],[Audio Duration (in secs)]]&gt;180,"Greater than 3 Minutes","Less than 3 Minutes")</f>
        <v>Less than 3 Minutes</v>
      </c>
      <c r="AQ19" t="str">
        <f>IFERROR(VLOOKUP(Table1[[#This Row],[சாதி/Caste]],MApping!$E$1:$F$10,2,0),"Others")</f>
        <v>MUKKULATHOR</v>
      </c>
      <c r="AR19">
        <f>VLOOKUP(Table1[[#This Row],[பாலினம்/Gender]],Factor!$F$26:$I$28,4,0)</f>
        <v>1.047034764826176</v>
      </c>
      <c r="AS19">
        <f>VLOOKUP(Table1[[#This Row],[பதிலளித்தவரின் வயது/Age Group]],Factor!$F$35:$I$39,4,0)</f>
        <v>1.0951871657754011</v>
      </c>
      <c r="AT19">
        <f>VLOOKUP(Table1[[#This Row],[பதிலளித்தவரின் வயது/Age Group]]&amp;Table1[[#This Row],[பாலினம்/Gender]],Factor!$A$45:$G$53,7,0)</f>
        <v>1.107027027027027</v>
      </c>
      <c r="AU1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9">
        <f>VLOOKUP(Table1[[#This Row],[Rev Caste]],Factor!$F$59:$I$68,4,0)</f>
        <v>1.3479183673469388</v>
      </c>
      <c r="AW19">
        <f>Table1[[#This Row],[2021 Ae Factor]]*Table1[[#This Row],[Age &amp; Gender Factor]]</f>
        <v>1.107027027027027</v>
      </c>
      <c r="AX19">
        <f>Table1[[#This Row],[2021 Ae Factor]]*Table1[[#This Row],[Caste Factor]]</f>
        <v>1.3479183673469388</v>
      </c>
      <c r="AY19">
        <f t="shared" si="0"/>
        <v>78.682275799999999</v>
      </c>
    </row>
    <row r="20" spans="1:51" x14ac:dyDescent="0.25">
      <c r="A20" s="1" t="s">
        <v>209</v>
      </c>
      <c r="B20" s="1" t="s">
        <v>210</v>
      </c>
      <c r="C20" s="2">
        <v>45868</v>
      </c>
      <c r="D20" s="1" t="s">
        <v>211</v>
      </c>
      <c r="E20" s="1" t="s">
        <v>157</v>
      </c>
      <c r="F20" s="1" t="s">
        <v>212</v>
      </c>
      <c r="G20" s="1">
        <v>150</v>
      </c>
      <c r="H20" s="1" t="s">
        <v>37</v>
      </c>
      <c r="I20" s="1" t="s">
        <v>109</v>
      </c>
      <c r="J20" s="1" t="s">
        <v>110</v>
      </c>
      <c r="K20" s="1" t="s">
        <v>50</v>
      </c>
      <c r="L20" s="1" t="s">
        <v>78</v>
      </c>
      <c r="M20" s="1" t="s">
        <v>111</v>
      </c>
      <c r="N20" s="1" t="s">
        <v>213</v>
      </c>
      <c r="O20" s="1" t="s">
        <v>135</v>
      </c>
      <c r="P20" s="1">
        <v>6383637634</v>
      </c>
      <c r="Q20" s="1" t="s">
        <v>81</v>
      </c>
      <c r="R20" s="1" t="s">
        <v>136</v>
      </c>
      <c r="S20" s="1" t="s">
        <v>113</v>
      </c>
      <c r="T20" s="1" t="s">
        <v>58</v>
      </c>
      <c r="U20" s="1" t="s">
        <v>83</v>
      </c>
      <c r="V20" s="1" t="s">
        <v>99</v>
      </c>
      <c r="W20" s="1" t="s">
        <v>125</v>
      </c>
      <c r="X20" s="1" t="s">
        <v>114</v>
      </c>
      <c r="Y20" t="s">
        <v>429</v>
      </c>
      <c r="Z20" s="1" t="s">
        <v>38</v>
      </c>
      <c r="AA20" s="1" t="s">
        <v>126</v>
      </c>
      <c r="AB20" s="1" t="s">
        <v>60</v>
      </c>
      <c r="AC20" s="1" t="s">
        <v>84</v>
      </c>
      <c r="AD20" s="1" t="s">
        <v>127</v>
      </c>
      <c r="AE20" s="1" t="s">
        <v>115</v>
      </c>
      <c r="AF20" s="1" t="s">
        <v>67</v>
      </c>
      <c r="AG20" s="1" t="s">
        <v>103</v>
      </c>
      <c r="AH20" s="1" t="s">
        <v>88</v>
      </c>
      <c r="AI20" s="1" t="s">
        <v>89</v>
      </c>
      <c r="AJ20" s="1">
        <f>IFERROR(_xlfn.XLOOKUP(Table1[[#This Row],[Audio Url]],Qc!C:C,Qc!F:F),"")</f>
        <v>0</v>
      </c>
      <c r="AK20" s="1" t="str">
        <f>IFERROR(_xlfn.XLOOKUP(Table1[[#This Row],[Audio Url]],Qc!C:C,Qc!E:E),"")</f>
        <v>Correctly Done</v>
      </c>
      <c r="AL20" s="1" t="s">
        <v>38</v>
      </c>
      <c r="AM20" s="1" t="s">
        <v>38</v>
      </c>
      <c r="AN20" s="1" t="str">
        <f>VLOOKUP(Table1[[#This Row],[LOCALITY]],Sheet2!$F:$H,3,0)</f>
        <v>Rural</v>
      </c>
      <c r="AO20" s="1" t="s">
        <v>2241</v>
      </c>
      <c r="AP20" t="str">
        <f>IF(Table1[[#This Row],[Audio Duration (in secs)]]&gt;180,"Greater than 3 Minutes","Less than 3 Minutes")</f>
        <v>Less than 3 Minutes</v>
      </c>
      <c r="AQ20" t="str">
        <f>IFERROR(VLOOKUP(Table1[[#This Row],[சாதி/Caste]],MApping!$E$1:$F$10,2,0),"Others")</f>
        <v>MUKKULATHOR</v>
      </c>
      <c r="AR20">
        <f>VLOOKUP(Table1[[#This Row],[பாலினம்/Gender]],Factor!$F$26:$I$28,4,0)</f>
        <v>1.047034764826176</v>
      </c>
      <c r="AS20">
        <f>VLOOKUP(Table1[[#This Row],[பதிலளித்தவரின் வயது/Age Group]],Factor!$F$35:$I$39,4,0)</f>
        <v>0.97523809523809524</v>
      </c>
      <c r="AT20">
        <f>VLOOKUP(Table1[[#This Row],[பதிலளித்தவரின் வயது/Age Group]]&amp;Table1[[#This Row],[பாலினம்/Gender]],Factor!$A$45:$G$53,7,0)</f>
        <v>0.89824561403508774</v>
      </c>
      <c r="AU2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20">
        <f>VLOOKUP(Table1[[#This Row],[Rev Caste]],Factor!$F$59:$I$68,4,0)</f>
        <v>1.3479183673469388</v>
      </c>
      <c r="AW20">
        <f>Table1[[#This Row],[2021 Ae Factor]]*Table1[[#This Row],[Age &amp; Gender Factor]]</f>
        <v>1.1784466182311975</v>
      </c>
      <c r="AX20">
        <f>Table1[[#This Row],[2021 Ae Factor]]*Table1[[#This Row],[Caste Factor]]</f>
        <v>1.7683914252763255</v>
      </c>
      <c r="AY20">
        <f t="shared" si="0"/>
        <v>78.682223199999996</v>
      </c>
    </row>
    <row r="21" spans="1:51" x14ac:dyDescent="0.25">
      <c r="A21" s="1" t="s">
        <v>214</v>
      </c>
      <c r="B21" s="1" t="s">
        <v>215</v>
      </c>
      <c r="C21" s="2">
        <v>45868</v>
      </c>
      <c r="D21" s="1" t="s">
        <v>216</v>
      </c>
      <c r="E21" s="1" t="s">
        <v>206</v>
      </c>
      <c r="F21" s="1" t="s">
        <v>217</v>
      </c>
      <c r="G21" s="1">
        <v>128</v>
      </c>
      <c r="H21" s="1" t="s">
        <v>37</v>
      </c>
      <c r="I21" s="1" t="s">
        <v>109</v>
      </c>
      <c r="J21" s="1" t="s">
        <v>110</v>
      </c>
      <c r="K21" s="1" t="s">
        <v>50</v>
      </c>
      <c r="L21" s="1" t="s">
        <v>78</v>
      </c>
      <c r="M21" s="1" t="s">
        <v>111</v>
      </c>
      <c r="N21" s="1" t="s">
        <v>218</v>
      </c>
      <c r="O21" s="1" t="s">
        <v>54</v>
      </c>
      <c r="P21" s="1">
        <v>9600466103</v>
      </c>
      <c r="Q21" s="1" t="s">
        <v>81</v>
      </c>
      <c r="R21" s="1" t="s">
        <v>219</v>
      </c>
      <c r="S21" s="1" t="s">
        <v>57</v>
      </c>
      <c r="T21" s="1" t="s">
        <v>58</v>
      </c>
      <c r="U21" s="1" t="s">
        <v>83</v>
      </c>
      <c r="V21" s="1" t="s">
        <v>60</v>
      </c>
      <c r="W21" s="1" t="s">
        <v>125</v>
      </c>
      <c r="X21" s="1" t="s">
        <v>114</v>
      </c>
      <c r="Y21" t="s">
        <v>429</v>
      </c>
      <c r="Z21" s="1" t="s">
        <v>38</v>
      </c>
      <c r="AA21" s="1" t="s">
        <v>126</v>
      </c>
      <c r="AB21" s="1" t="s">
        <v>99</v>
      </c>
      <c r="AC21" s="1" t="s">
        <v>58</v>
      </c>
      <c r="AD21" s="1" t="s">
        <v>127</v>
      </c>
      <c r="AE21" s="1" t="s">
        <v>115</v>
      </c>
      <c r="AF21" s="1" t="s">
        <v>67</v>
      </c>
      <c r="AG21" s="1" t="s">
        <v>103</v>
      </c>
      <c r="AH21" s="1" t="s">
        <v>88</v>
      </c>
      <c r="AI21" s="1" t="s">
        <v>89</v>
      </c>
      <c r="AJ21" s="1">
        <f>IFERROR(_xlfn.XLOOKUP(Table1[[#This Row],[Audio Url]],Qc!C:C,Qc!F:F),"")</f>
        <v>0</v>
      </c>
      <c r="AK21" s="1" t="str">
        <f>IFERROR(_xlfn.XLOOKUP(Table1[[#This Row],[Audio Url]],Qc!C:C,Qc!E:E),"")</f>
        <v>Correctly Done</v>
      </c>
      <c r="AL21" s="1" t="s">
        <v>38</v>
      </c>
      <c r="AM21" s="1" t="s">
        <v>38</v>
      </c>
      <c r="AN21" s="1" t="str">
        <f>VLOOKUP(Table1[[#This Row],[LOCALITY]],Sheet2!$F:$H,3,0)</f>
        <v>Rural</v>
      </c>
      <c r="AO21" s="1" t="s">
        <v>2241</v>
      </c>
      <c r="AP21" t="str">
        <f>IF(Table1[[#This Row],[Audio Duration (in secs)]]&gt;180,"Greater than 3 Minutes","Less than 3 Minutes")</f>
        <v>Less than 3 Minutes</v>
      </c>
      <c r="AQ21" t="str">
        <f>IFERROR(VLOOKUP(Table1[[#This Row],[சாதி/Caste]],MApping!$E$1:$F$10,2,0),"Others")</f>
        <v>MUKKULATHOR</v>
      </c>
      <c r="AR21">
        <f>VLOOKUP(Table1[[#This Row],[பாலினம்/Gender]],Factor!$F$26:$I$28,4,0)</f>
        <v>0.95700934579439256</v>
      </c>
      <c r="AS21">
        <f>VLOOKUP(Table1[[#This Row],[பதிலளித்தவரின் வயது/Age Group]],Factor!$F$35:$I$39,4,0)</f>
        <v>0.97523809523809524</v>
      </c>
      <c r="AT21">
        <f>VLOOKUP(Table1[[#This Row],[பதிலளித்தவரின் வயது/Age Group]]&amp;Table1[[#This Row],[பாலினம்/Gender]],Factor!$A$45:$G$53,7,0)</f>
        <v>1.0666666666666667</v>
      </c>
      <c r="AU2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1">
        <f>VLOOKUP(Table1[[#This Row],[Rev Caste]],Factor!$F$59:$I$68,4,0)</f>
        <v>1.3479183673469388</v>
      </c>
      <c r="AW21">
        <f>Table1[[#This Row],[2021 Ae Factor]]*Table1[[#This Row],[Age &amp; Gender Factor]]</f>
        <v>0.78592087946627776</v>
      </c>
      <c r="AX21">
        <f>Table1[[#This Row],[2021 Ae Factor]]*Table1[[#This Row],[Caste Factor]]</f>
        <v>0.99314736441942686</v>
      </c>
      <c r="AY21">
        <f t="shared" si="0"/>
        <v>78.682386800000003</v>
      </c>
    </row>
    <row r="22" spans="1:51" x14ac:dyDescent="0.25">
      <c r="A22" s="1" t="s">
        <v>220</v>
      </c>
      <c r="B22" s="1" t="s">
        <v>221</v>
      </c>
      <c r="C22" s="2">
        <v>45868</v>
      </c>
      <c r="D22" s="1" t="s">
        <v>222</v>
      </c>
      <c r="E22" s="1" t="s">
        <v>157</v>
      </c>
      <c r="F22" s="1" t="s">
        <v>223</v>
      </c>
      <c r="G22" s="1">
        <v>206</v>
      </c>
      <c r="H22" s="1" t="s">
        <v>37</v>
      </c>
      <c r="I22" s="1" t="s">
        <v>109</v>
      </c>
      <c r="J22" s="1" t="s">
        <v>110</v>
      </c>
      <c r="K22" s="1" t="s">
        <v>50</v>
      </c>
      <c r="L22" s="1" t="s">
        <v>78</v>
      </c>
      <c r="M22" s="1" t="s">
        <v>111</v>
      </c>
      <c r="N22" s="1" t="s">
        <v>224</v>
      </c>
      <c r="O22" s="1" t="s">
        <v>135</v>
      </c>
      <c r="P22" s="1">
        <v>9524915129</v>
      </c>
      <c r="Q22" s="1" t="s">
        <v>39</v>
      </c>
      <c r="R22" s="1" t="s">
        <v>136</v>
      </c>
      <c r="S22" s="1" t="s">
        <v>113</v>
      </c>
      <c r="T22" s="1" t="s">
        <v>58</v>
      </c>
      <c r="U22" s="1" t="s">
        <v>59</v>
      </c>
      <c r="V22" s="1" t="s">
        <v>165</v>
      </c>
      <c r="W22" s="1" t="s">
        <v>61</v>
      </c>
      <c r="X22" s="1" t="s">
        <v>62</v>
      </c>
      <c r="Y22" t="s">
        <v>430</v>
      </c>
      <c r="Z22" s="1" t="s">
        <v>38</v>
      </c>
      <c r="AA22" s="1" t="s">
        <v>126</v>
      </c>
      <c r="AB22" s="1" t="s">
        <v>60</v>
      </c>
      <c r="AC22" s="1" t="s">
        <v>58</v>
      </c>
      <c r="AD22" s="1" t="s">
        <v>127</v>
      </c>
      <c r="AE22" s="1" t="s">
        <v>102</v>
      </c>
      <c r="AF22" s="1" t="s">
        <v>67</v>
      </c>
      <c r="AG22" s="1" t="s">
        <v>103</v>
      </c>
      <c r="AH22" s="1" t="s">
        <v>88</v>
      </c>
      <c r="AI22" s="1" t="s">
        <v>89</v>
      </c>
      <c r="AJ22" s="1">
        <f>IFERROR(_xlfn.XLOOKUP(Table1[[#This Row],[Audio Url]],Qc!C:C,Qc!F:F),"")</f>
        <v>0</v>
      </c>
      <c r="AK22" s="1" t="str">
        <f>IFERROR(_xlfn.XLOOKUP(Table1[[#This Row],[Audio Url]],Qc!C:C,Qc!E:E),"")</f>
        <v>Correctly Done</v>
      </c>
      <c r="AL22" s="1" t="s">
        <v>38</v>
      </c>
      <c r="AM22" s="1" t="s">
        <v>38</v>
      </c>
      <c r="AN22" s="1" t="str">
        <f>VLOOKUP(Table1[[#This Row],[LOCALITY]],Sheet2!$F:$H,3,0)</f>
        <v>Rural</v>
      </c>
      <c r="AO22" s="1" t="s">
        <v>2241</v>
      </c>
      <c r="AP22" t="str">
        <f>IF(Table1[[#This Row],[Audio Duration (in secs)]]&gt;180,"Greater than 3 Minutes","Less than 3 Minutes")</f>
        <v>Greater than 3 Minutes</v>
      </c>
      <c r="AQ22" t="str">
        <f>IFERROR(VLOOKUP(Table1[[#This Row],[சாதி/Caste]],MApping!$E$1:$F$10,2,0),"Others")</f>
        <v>MUKKULATHOR</v>
      </c>
      <c r="AR22">
        <f>VLOOKUP(Table1[[#This Row],[பாலினம்/Gender]],Factor!$F$26:$I$28,4,0)</f>
        <v>1.047034764826176</v>
      </c>
      <c r="AS22">
        <f>VLOOKUP(Table1[[#This Row],[பதிலளித்தவரின் வயது/Age Group]],Factor!$F$35:$I$39,4,0)</f>
        <v>0.8797250859106529</v>
      </c>
      <c r="AT22">
        <f>VLOOKUP(Table1[[#This Row],[பதிலளித்தவரின் வயது/Age Group]]&amp;Table1[[#This Row],[பாலினம்/Gender]],Factor!$A$45:$G$53,7,0)</f>
        <v>0.98461538461538467</v>
      </c>
      <c r="AU2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2">
        <f>VLOOKUP(Table1[[#This Row],[Rev Caste]],Factor!$F$59:$I$68,4,0)</f>
        <v>1.3479183673469388</v>
      </c>
      <c r="AW22">
        <f>Table1[[#This Row],[2021 Ae Factor]]*Table1[[#This Row],[Age &amp; Gender Factor]]</f>
        <v>0.98461538461538467</v>
      </c>
      <c r="AX22">
        <f>Table1[[#This Row],[2021 Ae Factor]]*Table1[[#This Row],[Caste Factor]]</f>
        <v>1.3479183673469388</v>
      </c>
      <c r="AY22">
        <f t="shared" si="0"/>
        <v>78.6818782</v>
      </c>
    </row>
    <row r="23" spans="1:51" x14ac:dyDescent="0.25">
      <c r="A23" s="1" t="s">
        <v>225</v>
      </c>
      <c r="B23" s="1" t="s">
        <v>226</v>
      </c>
      <c r="C23" s="2">
        <v>45868</v>
      </c>
      <c r="D23" s="1" t="s">
        <v>227</v>
      </c>
      <c r="E23" s="1" t="s">
        <v>157</v>
      </c>
      <c r="F23" s="1" t="s">
        <v>228</v>
      </c>
      <c r="G23" s="1">
        <v>95</v>
      </c>
      <c r="H23" s="1" t="s">
        <v>37</v>
      </c>
      <c r="I23" s="1" t="s">
        <v>109</v>
      </c>
      <c r="J23" s="1" t="s">
        <v>110</v>
      </c>
      <c r="K23" s="1" t="s">
        <v>50</v>
      </c>
      <c r="L23" s="1" t="s">
        <v>78</v>
      </c>
      <c r="M23" s="1" t="s">
        <v>111</v>
      </c>
      <c r="N23" s="1" t="s">
        <v>229</v>
      </c>
      <c r="O23" s="1" t="s">
        <v>54</v>
      </c>
      <c r="P23" s="1">
        <v>9655161276</v>
      </c>
      <c r="Q23" s="1" t="s">
        <v>55</v>
      </c>
      <c r="R23" s="1" t="s">
        <v>219</v>
      </c>
      <c r="S23" s="1" t="s">
        <v>57</v>
      </c>
      <c r="T23" s="1" t="s">
        <v>58</v>
      </c>
      <c r="U23" s="1" t="s">
        <v>83</v>
      </c>
      <c r="V23" s="1" t="s">
        <v>60</v>
      </c>
      <c r="W23" s="1" t="s">
        <v>177</v>
      </c>
      <c r="X23" s="1" t="s">
        <v>62</v>
      </c>
      <c r="Y23" t="s">
        <v>430</v>
      </c>
      <c r="Z23" s="1" t="s">
        <v>38</v>
      </c>
      <c r="AA23" s="1" t="s">
        <v>126</v>
      </c>
      <c r="AB23" s="1" t="s">
        <v>60</v>
      </c>
      <c r="AC23" s="1" t="s">
        <v>58</v>
      </c>
      <c r="AD23" s="1" t="s">
        <v>127</v>
      </c>
      <c r="AE23" s="1" t="s">
        <v>66</v>
      </c>
      <c r="AF23" s="1" t="s">
        <v>67</v>
      </c>
      <c r="AG23" s="1" t="s">
        <v>116</v>
      </c>
      <c r="AH23" s="1" t="s">
        <v>88</v>
      </c>
      <c r="AI23" s="1" t="s">
        <v>89</v>
      </c>
      <c r="AJ23" s="1">
        <f>IFERROR(_xlfn.XLOOKUP(Table1[[#This Row],[Audio Url]],Qc!C:C,Qc!F:F),"")</f>
        <v>0</v>
      </c>
      <c r="AK23" s="1" t="str">
        <f>IFERROR(_xlfn.XLOOKUP(Table1[[#This Row],[Audio Url]],Qc!C:C,Qc!E:E),"")</f>
        <v>Correctly Done</v>
      </c>
      <c r="AL23" s="1" t="s">
        <v>38</v>
      </c>
      <c r="AM23" s="1" t="s">
        <v>38</v>
      </c>
      <c r="AN23" s="1" t="str">
        <f>VLOOKUP(Table1[[#This Row],[LOCALITY]],Sheet2!$F:$H,3,0)</f>
        <v>Rural</v>
      </c>
      <c r="AO23" s="1" t="s">
        <v>2241</v>
      </c>
      <c r="AP23" t="str">
        <f>IF(Table1[[#This Row],[Audio Duration (in secs)]]&gt;180,"Greater than 3 Minutes","Less than 3 Minutes")</f>
        <v>Less than 3 Minutes</v>
      </c>
      <c r="AQ23" t="str">
        <f>IFERROR(VLOOKUP(Table1[[#This Row],[சாதி/Caste]],MApping!$E$1:$F$10,2,0),"Others")</f>
        <v>MUKKULATHOR</v>
      </c>
      <c r="AR23">
        <f>VLOOKUP(Table1[[#This Row],[பாலினம்/Gender]],Factor!$F$26:$I$28,4,0)</f>
        <v>0.95700934579439256</v>
      </c>
      <c r="AS23">
        <f>VLOOKUP(Table1[[#This Row],[பதிலளித்தவரின் வயது/Age Group]],Factor!$F$35:$I$39,4,0)</f>
        <v>1.0951871657754011</v>
      </c>
      <c r="AT23">
        <f>VLOOKUP(Table1[[#This Row],[பதிலளித்தவரின் வயது/Age Group]]&amp;Table1[[#This Row],[பாலினம்/Gender]],Factor!$A$45:$G$53,7,0)</f>
        <v>1.0835978835978837</v>
      </c>
      <c r="AU2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3">
        <f>VLOOKUP(Table1[[#This Row],[Rev Caste]],Factor!$F$59:$I$68,4,0)</f>
        <v>1.3479183673469388</v>
      </c>
      <c r="AW23">
        <f>Table1[[#This Row],[2021 Ae Factor]]*Table1[[#This Row],[Age &amp; Gender Factor]]</f>
        <v>0.79839581406098059</v>
      </c>
      <c r="AX23">
        <f>Table1[[#This Row],[2021 Ae Factor]]*Table1[[#This Row],[Caste Factor]]</f>
        <v>0.99314736441942686</v>
      </c>
      <c r="AY23">
        <f t="shared" si="0"/>
        <v>78.681886899999995</v>
      </c>
    </row>
    <row r="24" spans="1:51" x14ac:dyDescent="0.25">
      <c r="A24" s="1" t="s">
        <v>230</v>
      </c>
      <c r="B24" s="1" t="s">
        <v>231</v>
      </c>
      <c r="C24" s="2">
        <v>45868</v>
      </c>
      <c r="D24" s="1" t="s">
        <v>232</v>
      </c>
      <c r="E24" s="1" t="s">
        <v>157</v>
      </c>
      <c r="F24" s="1" t="s">
        <v>233</v>
      </c>
      <c r="G24" s="1">
        <v>96</v>
      </c>
      <c r="H24" s="1" t="s">
        <v>37</v>
      </c>
      <c r="I24" s="1" t="s">
        <v>109</v>
      </c>
      <c r="J24" s="1" t="s">
        <v>110</v>
      </c>
      <c r="K24" s="1" t="s">
        <v>50</v>
      </c>
      <c r="L24" s="1" t="s">
        <v>78</v>
      </c>
      <c r="M24" s="1" t="s">
        <v>111</v>
      </c>
      <c r="N24" s="1" t="s">
        <v>234</v>
      </c>
      <c r="O24" s="1" t="s">
        <v>54</v>
      </c>
      <c r="P24" s="1">
        <v>9047168533</v>
      </c>
      <c r="Q24" s="1" t="s">
        <v>39</v>
      </c>
      <c r="R24" s="1" t="s">
        <v>124</v>
      </c>
      <c r="S24" s="1" t="s">
        <v>113</v>
      </c>
      <c r="T24" s="1" t="s">
        <v>58</v>
      </c>
      <c r="U24" s="1" t="s">
        <v>83</v>
      </c>
      <c r="V24" s="1" t="s">
        <v>99</v>
      </c>
      <c r="W24" s="1" t="s">
        <v>100</v>
      </c>
      <c r="X24" s="1" t="s">
        <v>101</v>
      </c>
      <c r="Y24" t="s">
        <v>428</v>
      </c>
      <c r="Z24" s="1" t="s">
        <v>175</v>
      </c>
      <c r="AA24" s="1" t="s">
        <v>126</v>
      </c>
      <c r="AB24" s="1" t="s">
        <v>60</v>
      </c>
      <c r="AC24" s="1" t="s">
        <v>84</v>
      </c>
      <c r="AD24" s="1" t="s">
        <v>65</v>
      </c>
      <c r="AE24" s="1" t="s">
        <v>86</v>
      </c>
      <c r="AF24" s="1" t="s">
        <v>67</v>
      </c>
      <c r="AG24" s="1" t="s">
        <v>103</v>
      </c>
      <c r="AH24" s="1" t="s">
        <v>88</v>
      </c>
      <c r="AI24" s="1" t="s">
        <v>89</v>
      </c>
      <c r="AJ24" s="1" t="str">
        <f>IFERROR(_xlfn.XLOOKUP(Table1[[#This Row],[Audio Url]],Qc!C:C,Qc!F:F),"")</f>
        <v/>
      </c>
      <c r="AK24" s="1" t="str">
        <f>IFERROR(_xlfn.XLOOKUP(Table1[[#This Row],[Audio Url]],Qc!C:C,Qc!E:E),"")</f>
        <v/>
      </c>
      <c r="AL24" s="1" t="s">
        <v>38</v>
      </c>
      <c r="AM24" s="1" t="s">
        <v>38</v>
      </c>
      <c r="AN24" s="1" t="str">
        <f>VLOOKUP(Table1[[#This Row],[LOCALITY]],Sheet2!$F:$H,3,0)</f>
        <v>Rural</v>
      </c>
      <c r="AO24" s="1" t="s">
        <v>2241</v>
      </c>
      <c r="AP24" t="str">
        <f>IF(Table1[[#This Row],[Audio Duration (in secs)]]&gt;180,"Greater than 3 Minutes","Less than 3 Minutes")</f>
        <v>Less than 3 Minutes</v>
      </c>
      <c r="AQ24" t="str">
        <f>IFERROR(VLOOKUP(Table1[[#This Row],[சாதி/Caste]],MApping!$E$1:$F$10,2,0),"Others")</f>
        <v>MUKKULATHOR</v>
      </c>
      <c r="AR24">
        <f>VLOOKUP(Table1[[#This Row],[பாலினம்/Gender]],Factor!$F$26:$I$28,4,0)</f>
        <v>0.95700934579439256</v>
      </c>
      <c r="AS24">
        <f>VLOOKUP(Table1[[#This Row],[பதிலளித்தவரின் வயது/Age Group]],Factor!$F$35:$I$39,4,0)</f>
        <v>0.8797250859106529</v>
      </c>
      <c r="AT24">
        <f>VLOOKUP(Table1[[#This Row],[பதிலளித்தவரின் வயது/Age Group]]&amp;Table1[[#This Row],[பாலினம்/Gender]],Factor!$A$45:$G$53,7,0)</f>
        <v>0.79503105590062106</v>
      </c>
      <c r="AU2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24">
        <f>VLOOKUP(Table1[[#This Row],[Rev Caste]],Factor!$F$59:$I$68,4,0)</f>
        <v>1.3479183673469388</v>
      </c>
      <c r="AW24">
        <f>Table1[[#This Row],[2021 Ae Factor]]*Table1[[#This Row],[Age &amp; Gender Factor]]</f>
        <v>1.043035050297799</v>
      </c>
      <c r="AX24">
        <f>Table1[[#This Row],[2021 Ae Factor]]*Table1[[#This Row],[Caste Factor]]</f>
        <v>1.7683914252763255</v>
      </c>
      <c r="AY24">
        <f t="shared" si="0"/>
        <v>78.682070400000001</v>
      </c>
    </row>
    <row r="25" spans="1:51" x14ac:dyDescent="0.25">
      <c r="A25" s="1" t="s">
        <v>235</v>
      </c>
      <c r="B25" s="1" t="s">
        <v>236</v>
      </c>
      <c r="C25" s="2">
        <v>45868</v>
      </c>
      <c r="D25" s="1" t="s">
        <v>237</v>
      </c>
      <c r="E25" s="1" t="s">
        <v>157</v>
      </c>
      <c r="F25" s="1" t="s">
        <v>238</v>
      </c>
      <c r="G25" s="1">
        <v>122</v>
      </c>
      <c r="H25" s="1" t="s">
        <v>37</v>
      </c>
      <c r="I25" s="1" t="s">
        <v>109</v>
      </c>
      <c r="J25" s="1" t="s">
        <v>110</v>
      </c>
      <c r="K25" s="1" t="s">
        <v>50</v>
      </c>
      <c r="L25" s="1" t="s">
        <v>78</v>
      </c>
      <c r="M25" s="1" t="s">
        <v>111</v>
      </c>
      <c r="N25" s="1" t="s">
        <v>239</v>
      </c>
      <c r="O25" s="1" t="s">
        <v>135</v>
      </c>
      <c r="P25" s="1">
        <v>9342589213</v>
      </c>
      <c r="Q25" s="1" t="s">
        <v>39</v>
      </c>
      <c r="R25" s="1" t="s">
        <v>136</v>
      </c>
      <c r="S25" s="1" t="s">
        <v>113</v>
      </c>
      <c r="T25" s="1" t="s">
        <v>58</v>
      </c>
      <c r="U25" s="1" t="s">
        <v>83</v>
      </c>
      <c r="V25" s="1" t="s">
        <v>60</v>
      </c>
      <c r="W25" s="1" t="s">
        <v>61</v>
      </c>
      <c r="X25" s="1" t="s">
        <v>62</v>
      </c>
      <c r="Y25" t="s">
        <v>430</v>
      </c>
      <c r="Z25" s="1" t="s">
        <v>38</v>
      </c>
      <c r="AA25" s="1" t="s">
        <v>126</v>
      </c>
      <c r="AB25" s="1" t="s">
        <v>60</v>
      </c>
      <c r="AC25" s="1" t="s">
        <v>84</v>
      </c>
      <c r="AD25" s="1" t="s">
        <v>127</v>
      </c>
      <c r="AE25" s="1" t="s">
        <v>86</v>
      </c>
      <c r="AF25" s="1" t="s">
        <v>67</v>
      </c>
      <c r="AG25" s="1" t="s">
        <v>116</v>
      </c>
      <c r="AH25" s="1" t="s">
        <v>88</v>
      </c>
      <c r="AI25" s="1" t="s">
        <v>89</v>
      </c>
      <c r="AJ25" s="1" t="str">
        <f>IFERROR(_xlfn.XLOOKUP(Table1[[#This Row],[Audio Url]],Qc!C:C,Qc!F:F),"")</f>
        <v/>
      </c>
      <c r="AK25" s="1" t="str">
        <f>IFERROR(_xlfn.XLOOKUP(Table1[[#This Row],[Audio Url]],Qc!C:C,Qc!E:E),"")</f>
        <v/>
      </c>
      <c r="AL25" s="1" t="s">
        <v>38</v>
      </c>
      <c r="AM25" s="1" t="s">
        <v>38</v>
      </c>
      <c r="AN25" s="1" t="str">
        <f>VLOOKUP(Table1[[#This Row],[LOCALITY]],Sheet2!$F:$H,3,0)</f>
        <v>Rural</v>
      </c>
      <c r="AO25" s="1" t="s">
        <v>2241</v>
      </c>
      <c r="AP25" t="str">
        <f>IF(Table1[[#This Row],[Audio Duration (in secs)]]&gt;180,"Greater than 3 Minutes","Less than 3 Minutes")</f>
        <v>Less than 3 Minutes</v>
      </c>
      <c r="AQ25" t="str">
        <f>IFERROR(VLOOKUP(Table1[[#This Row],[சாதி/Caste]],MApping!$E$1:$F$10,2,0),"Others")</f>
        <v>MUKKULATHOR</v>
      </c>
      <c r="AR25">
        <f>VLOOKUP(Table1[[#This Row],[பாலினம்/Gender]],Factor!$F$26:$I$28,4,0)</f>
        <v>1.047034764826176</v>
      </c>
      <c r="AS25">
        <f>VLOOKUP(Table1[[#This Row],[பதிலளித்தவரின் வயது/Age Group]],Factor!$F$35:$I$39,4,0)</f>
        <v>0.8797250859106529</v>
      </c>
      <c r="AT25">
        <f>VLOOKUP(Table1[[#This Row],[பதிலளித்தவரின் வயது/Age Group]]&amp;Table1[[#This Row],[பாலினம்/Gender]],Factor!$A$45:$G$53,7,0)</f>
        <v>0.98461538461538467</v>
      </c>
      <c r="AU2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5">
        <f>VLOOKUP(Table1[[#This Row],[Rev Caste]],Factor!$F$59:$I$68,4,0)</f>
        <v>1.3479183673469388</v>
      </c>
      <c r="AW25">
        <f>Table1[[#This Row],[2021 Ae Factor]]*Table1[[#This Row],[Age &amp; Gender Factor]]</f>
        <v>0.72546542719964102</v>
      </c>
      <c r="AX25">
        <f>Table1[[#This Row],[2021 Ae Factor]]*Table1[[#This Row],[Caste Factor]]</f>
        <v>0.99314736441942686</v>
      </c>
      <c r="AY25">
        <f t="shared" si="0"/>
        <v>78.682220000000001</v>
      </c>
    </row>
    <row r="26" spans="1:51" hidden="1" x14ac:dyDescent="0.25">
      <c r="A26" s="1" t="s">
        <v>240</v>
      </c>
      <c r="B26" s="1" t="s">
        <v>241</v>
      </c>
      <c r="C26" s="2">
        <v>45868</v>
      </c>
      <c r="D26" s="1" t="s">
        <v>242</v>
      </c>
      <c r="E26" s="1" t="s">
        <v>182</v>
      </c>
      <c r="F26" s="1" t="s">
        <v>243</v>
      </c>
      <c r="G26" s="1">
        <v>104</v>
      </c>
      <c r="H26" s="1" t="s">
        <v>37</v>
      </c>
      <c r="I26" s="1" t="s">
        <v>244</v>
      </c>
      <c r="J26" s="1" t="s">
        <v>245</v>
      </c>
      <c r="K26" s="1" t="s">
        <v>50</v>
      </c>
      <c r="L26" s="1" t="s">
        <v>78</v>
      </c>
      <c r="M26" s="1" t="s">
        <v>111</v>
      </c>
      <c r="N26" s="1" t="s">
        <v>246</v>
      </c>
      <c r="O26" s="1" t="s">
        <v>135</v>
      </c>
      <c r="P26" s="1">
        <v>7826904243</v>
      </c>
      <c r="Q26" s="1" t="s">
        <v>55</v>
      </c>
      <c r="R26" s="1" t="s">
        <v>136</v>
      </c>
      <c r="S26" s="1" t="s">
        <v>113</v>
      </c>
      <c r="T26" s="1" t="s">
        <v>58</v>
      </c>
      <c r="U26" s="1" t="s">
        <v>83</v>
      </c>
      <c r="V26" s="1" t="s">
        <v>60</v>
      </c>
      <c r="W26" s="1" t="s">
        <v>61</v>
      </c>
      <c r="X26" s="1" t="s">
        <v>62</v>
      </c>
      <c r="Y26" t="s">
        <v>430</v>
      </c>
      <c r="Z26" s="1" t="s">
        <v>38</v>
      </c>
      <c r="AA26" s="1" t="s">
        <v>126</v>
      </c>
      <c r="AB26" s="1" t="s">
        <v>60</v>
      </c>
      <c r="AC26" s="1" t="s">
        <v>84</v>
      </c>
      <c r="AD26" s="1" t="s">
        <v>127</v>
      </c>
      <c r="AE26" s="1" t="s">
        <v>86</v>
      </c>
      <c r="AF26" s="1" t="s">
        <v>67</v>
      </c>
      <c r="AG26" s="1" t="s">
        <v>103</v>
      </c>
      <c r="AH26" s="1" t="s">
        <v>88</v>
      </c>
      <c r="AI26" s="1" t="s">
        <v>89</v>
      </c>
      <c r="AJ26" s="1" t="str">
        <f>IFERROR(_xlfn.XLOOKUP(Table1[[#This Row],[Audio Url]],Qc!C:C,Qc!F:F),"")</f>
        <v xml:space="preserve">they are speaking among themselves </v>
      </c>
      <c r="AK26" s="1" t="str">
        <f>IFERROR(_xlfn.XLOOKUP(Table1[[#This Row],[Audio Url]],Qc!C:C,Qc!E:E),"")</f>
        <v>Fake Audio/Empty Audio</v>
      </c>
      <c r="AL26" s="1" t="s">
        <v>38</v>
      </c>
      <c r="AM26" s="1" t="s">
        <v>38</v>
      </c>
      <c r="AN26" s="1" t="str">
        <f>VLOOKUP(Table1[[#This Row],[LOCALITY]],Sheet2!$F:$H,3,0)</f>
        <v>Rural</v>
      </c>
      <c r="AO26" s="1" t="s">
        <v>2240</v>
      </c>
      <c r="AP26" t="str">
        <f>IF(Table1[[#This Row],[Audio Duration (in secs)]]&gt;180,"Greater than 3 Minutes","Less than 3 Minutes")</f>
        <v>Less than 3 Minutes</v>
      </c>
      <c r="AQ26" t="str">
        <f>IFERROR(VLOOKUP(Table1[[#This Row],[சாதி/Caste]],MApping!$E$1:$F$10,2,0),"Others")</f>
        <v>MUKKULATHOR</v>
      </c>
      <c r="AR26">
        <f>VLOOKUP(Table1[[#This Row],[பாலினம்/Gender]],Factor!$F$26:$I$28,4,0)</f>
        <v>1.047034764826176</v>
      </c>
      <c r="AS26">
        <f>VLOOKUP(Table1[[#This Row],[பதிலளித்தவரின் வயது/Age Group]],Factor!$F$35:$I$39,4,0)</f>
        <v>1.0951871657754011</v>
      </c>
      <c r="AT26">
        <f>VLOOKUP(Table1[[#This Row],[பதிலளித்தவரின் வயது/Age Group]]&amp;Table1[[#This Row],[பாலினம்/Gender]],Factor!$A$45:$G$53,7,0)</f>
        <v>1.107027027027027</v>
      </c>
      <c r="AU2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6">
        <f>VLOOKUP(Table1[[#This Row],[Rev Caste]],Factor!$F$59:$I$68,4,0)</f>
        <v>1.3479183673469388</v>
      </c>
      <c r="AW26">
        <f>Table1[[#This Row],[2021 Ae Factor]]*Table1[[#This Row],[Age &amp; Gender Factor]]</f>
        <v>0.81565842625689366</v>
      </c>
      <c r="AX26">
        <f>Table1[[#This Row],[2021 Ae Factor]]*Table1[[#This Row],[Caste Factor]]</f>
        <v>0.99314736441942686</v>
      </c>
      <c r="AY26">
        <f t="shared" si="0"/>
        <v>78.681871700000002</v>
      </c>
    </row>
    <row r="27" spans="1:51" hidden="1" x14ac:dyDescent="0.25">
      <c r="A27" s="1" t="s">
        <v>247</v>
      </c>
      <c r="B27" s="1" t="s">
        <v>248</v>
      </c>
      <c r="C27" s="2">
        <v>45868</v>
      </c>
      <c r="D27" s="1" t="s">
        <v>249</v>
      </c>
      <c r="E27" s="1" t="s">
        <v>182</v>
      </c>
      <c r="F27" s="1" t="s">
        <v>250</v>
      </c>
      <c r="G27" s="1">
        <v>198</v>
      </c>
      <c r="H27" s="1" t="s">
        <v>37</v>
      </c>
      <c r="I27" s="1" t="s">
        <v>244</v>
      </c>
      <c r="J27" s="1" t="s">
        <v>245</v>
      </c>
      <c r="K27" s="1" t="s">
        <v>50</v>
      </c>
      <c r="L27" s="1" t="s">
        <v>78</v>
      </c>
      <c r="M27" s="1" t="s">
        <v>111</v>
      </c>
      <c r="N27" s="1" t="s">
        <v>251</v>
      </c>
      <c r="O27" s="1" t="s">
        <v>135</v>
      </c>
      <c r="P27" s="1">
        <v>9003423273</v>
      </c>
      <c r="Q27" s="1" t="s">
        <v>39</v>
      </c>
      <c r="R27" s="1" t="s">
        <v>136</v>
      </c>
      <c r="S27" s="1" t="s">
        <v>113</v>
      </c>
      <c r="T27" s="1" t="s">
        <v>58</v>
      </c>
      <c r="U27" s="1" t="s">
        <v>83</v>
      </c>
      <c r="V27" s="1" t="s">
        <v>60</v>
      </c>
      <c r="W27" s="1" t="s">
        <v>197</v>
      </c>
      <c r="X27" s="1" t="s">
        <v>62</v>
      </c>
      <c r="Y27" t="s">
        <v>430</v>
      </c>
      <c r="Z27" s="1" t="s">
        <v>38</v>
      </c>
      <c r="AA27" s="1" t="s">
        <v>126</v>
      </c>
      <c r="AB27" s="1" t="s">
        <v>60</v>
      </c>
      <c r="AC27" s="1" t="s">
        <v>64</v>
      </c>
      <c r="AD27" s="1" t="s">
        <v>85</v>
      </c>
      <c r="AE27" s="1" t="s">
        <v>86</v>
      </c>
      <c r="AF27" s="1" t="s">
        <v>87</v>
      </c>
      <c r="AG27" s="1" t="s">
        <v>103</v>
      </c>
      <c r="AH27" s="1" t="s">
        <v>88</v>
      </c>
      <c r="AI27" s="1" t="s">
        <v>89</v>
      </c>
      <c r="AJ27" s="1" t="str">
        <f>IFERROR(_xlfn.XLOOKUP(Table1[[#This Row],[Audio Url]],Qc!C:C,Qc!F:F),"")</f>
        <v xml:space="preserve">they are speaking among themselves </v>
      </c>
      <c r="AK27" s="1" t="str">
        <f>IFERROR(_xlfn.XLOOKUP(Table1[[#This Row],[Audio Url]],Qc!C:C,Qc!E:E),"")</f>
        <v>Fake Audio/Empty Audio</v>
      </c>
      <c r="AL27" s="1" t="s">
        <v>38</v>
      </c>
      <c r="AM27" s="1" t="s">
        <v>38</v>
      </c>
      <c r="AN27" s="1" t="str">
        <f>VLOOKUP(Table1[[#This Row],[LOCALITY]],Sheet2!$F:$H,3,0)</f>
        <v>Rural</v>
      </c>
      <c r="AO27" s="1" t="s">
        <v>2240</v>
      </c>
      <c r="AP27" t="str">
        <f>IF(Table1[[#This Row],[Audio Duration (in secs)]]&gt;180,"Greater than 3 Minutes","Less than 3 Minutes")</f>
        <v>Greater than 3 Minutes</v>
      </c>
      <c r="AQ27" t="str">
        <f>IFERROR(VLOOKUP(Table1[[#This Row],[சாதி/Caste]],MApping!$E$1:$F$10,2,0),"Others")</f>
        <v>MUKKULATHOR</v>
      </c>
      <c r="AR27">
        <f>VLOOKUP(Table1[[#This Row],[பாலினம்/Gender]],Factor!$F$26:$I$28,4,0)</f>
        <v>1.047034764826176</v>
      </c>
      <c r="AS27">
        <f>VLOOKUP(Table1[[#This Row],[பதிலளித்தவரின் வயது/Age Group]],Factor!$F$35:$I$39,4,0)</f>
        <v>0.8797250859106529</v>
      </c>
      <c r="AT27">
        <f>VLOOKUP(Table1[[#This Row],[பதிலளித்தவரின் வயது/Age Group]]&amp;Table1[[#This Row],[பாலினம்/Gender]],Factor!$A$45:$G$53,7,0)</f>
        <v>0.98461538461538467</v>
      </c>
      <c r="AU2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7">
        <f>VLOOKUP(Table1[[#This Row],[Rev Caste]],Factor!$F$59:$I$68,4,0)</f>
        <v>1.3479183673469388</v>
      </c>
      <c r="AW27">
        <f>Table1[[#This Row],[2021 Ae Factor]]*Table1[[#This Row],[Age &amp; Gender Factor]]</f>
        <v>0.72546542719964102</v>
      </c>
      <c r="AX27">
        <f>Table1[[#This Row],[2021 Ae Factor]]*Table1[[#This Row],[Caste Factor]]</f>
        <v>0.99314736441942686</v>
      </c>
      <c r="AY27">
        <f t="shared" si="0"/>
        <v>78.681876700000004</v>
      </c>
    </row>
    <row r="28" spans="1:51" hidden="1" x14ac:dyDescent="0.25">
      <c r="A28" s="1" t="s">
        <v>252</v>
      </c>
      <c r="B28" s="1" t="s">
        <v>253</v>
      </c>
      <c r="C28" s="2">
        <v>45868</v>
      </c>
      <c r="D28" s="1" t="s">
        <v>254</v>
      </c>
      <c r="E28" s="1" t="s">
        <v>255</v>
      </c>
      <c r="F28" s="1" t="s">
        <v>256</v>
      </c>
      <c r="G28" s="1">
        <v>296</v>
      </c>
      <c r="H28" s="1" t="s">
        <v>37</v>
      </c>
      <c r="I28" s="1" t="s">
        <v>244</v>
      </c>
      <c r="J28" s="1" t="s">
        <v>245</v>
      </c>
      <c r="K28" s="1" t="s">
        <v>50</v>
      </c>
      <c r="L28" s="1" t="s">
        <v>78</v>
      </c>
      <c r="M28" s="1" t="s">
        <v>111</v>
      </c>
      <c r="N28" s="1" t="s">
        <v>257</v>
      </c>
      <c r="O28" s="1" t="s">
        <v>54</v>
      </c>
      <c r="P28" s="1">
        <v>7604935604</v>
      </c>
      <c r="Q28" s="1" t="s">
        <v>81</v>
      </c>
      <c r="R28" s="1" t="s">
        <v>97</v>
      </c>
      <c r="S28" s="1" t="s">
        <v>113</v>
      </c>
      <c r="T28" s="1" t="s">
        <v>58</v>
      </c>
      <c r="U28" s="1" t="s">
        <v>59</v>
      </c>
      <c r="V28" s="1" t="s">
        <v>60</v>
      </c>
      <c r="W28" s="1" t="s">
        <v>125</v>
      </c>
      <c r="X28" s="1" t="s">
        <v>114</v>
      </c>
      <c r="Y28" t="s">
        <v>429</v>
      </c>
      <c r="Z28" s="1" t="s">
        <v>38</v>
      </c>
      <c r="AA28" s="1" t="s">
        <v>126</v>
      </c>
      <c r="AB28" s="1" t="s">
        <v>60</v>
      </c>
      <c r="AC28" s="1" t="s">
        <v>58</v>
      </c>
      <c r="AD28" s="1" t="s">
        <v>127</v>
      </c>
      <c r="AE28" s="1" t="s">
        <v>102</v>
      </c>
      <c r="AF28" s="1" t="s">
        <v>67</v>
      </c>
      <c r="AG28" s="1" t="s">
        <v>116</v>
      </c>
      <c r="AH28" s="1" t="s">
        <v>88</v>
      </c>
      <c r="AI28" s="1" t="s">
        <v>38</v>
      </c>
      <c r="AJ28" s="1" t="str">
        <f>IFERROR(_xlfn.XLOOKUP(Table1[[#This Row],[Audio Url]],Qc!C:C,Qc!F:F),"")</f>
        <v xml:space="preserve">they are speaking among themselves </v>
      </c>
      <c r="AK28" s="1" t="str">
        <f>IFERROR(_xlfn.XLOOKUP(Table1[[#This Row],[Audio Url]],Qc!C:C,Qc!E:E),"")</f>
        <v>Fake Audio/Empty Audio</v>
      </c>
      <c r="AL28" s="1" t="s">
        <v>38</v>
      </c>
      <c r="AM28" s="1" t="s">
        <v>38</v>
      </c>
      <c r="AN28" s="1" t="str">
        <f>VLOOKUP(Table1[[#This Row],[LOCALITY]],Sheet2!$F:$H,3,0)</f>
        <v>Rural</v>
      </c>
      <c r="AO28" s="1" t="s">
        <v>2240</v>
      </c>
      <c r="AP28" t="str">
        <f>IF(Table1[[#This Row],[Audio Duration (in secs)]]&gt;180,"Greater than 3 Minutes","Less than 3 Minutes")</f>
        <v>Greater than 3 Minutes</v>
      </c>
      <c r="AQ28" t="str">
        <f>IFERROR(VLOOKUP(Table1[[#This Row],[சாதி/Caste]],MApping!$E$1:$F$10,2,0),"Others")</f>
        <v>Others</v>
      </c>
      <c r="AR28">
        <f>VLOOKUP(Table1[[#This Row],[பாலினம்/Gender]],Factor!$F$26:$I$28,4,0)</f>
        <v>0.95700934579439256</v>
      </c>
      <c r="AS28">
        <f>VLOOKUP(Table1[[#This Row],[பதிலளித்தவரின் வயது/Age Group]],Factor!$F$35:$I$39,4,0)</f>
        <v>0.97523809523809524</v>
      </c>
      <c r="AT28">
        <f>VLOOKUP(Table1[[#This Row],[பதிலளித்தவரின் வயது/Age Group]]&amp;Table1[[#This Row],[பாலினம்/Gender]],Factor!$A$45:$G$53,7,0)</f>
        <v>1.0666666666666667</v>
      </c>
      <c r="AU2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8">
        <f>VLOOKUP(Table1[[#This Row],[Rev Caste]],Factor!$F$59:$I$68,4,0)</f>
        <v>0.14422535211267606</v>
      </c>
      <c r="AW28">
        <f>Table1[[#This Row],[2021 Ae Factor]]*Table1[[#This Row],[Age &amp; Gender Factor]]</f>
        <v>0.78592087946627776</v>
      </c>
      <c r="AX28">
        <f>Table1[[#This Row],[2021 Ae Factor]]*Table1[[#This Row],[Caste Factor]]</f>
        <v>0.10626535835036995</v>
      </c>
      <c r="AY28">
        <f t="shared" si="0"/>
        <v>78.682010000000005</v>
      </c>
    </row>
    <row r="29" spans="1:51" hidden="1" x14ac:dyDescent="0.25">
      <c r="A29" s="1" t="s">
        <v>258</v>
      </c>
      <c r="B29" s="1" t="s">
        <v>259</v>
      </c>
      <c r="C29" s="2">
        <v>45868</v>
      </c>
      <c r="D29" s="1" t="s">
        <v>260</v>
      </c>
      <c r="E29" s="1" t="s">
        <v>255</v>
      </c>
      <c r="F29" s="1" t="s">
        <v>261</v>
      </c>
      <c r="G29" s="1">
        <v>136</v>
      </c>
      <c r="H29" s="1" t="s">
        <v>37</v>
      </c>
      <c r="I29" s="1" t="s">
        <v>244</v>
      </c>
      <c r="J29" s="1" t="s">
        <v>245</v>
      </c>
      <c r="K29" s="1" t="s">
        <v>50</v>
      </c>
      <c r="L29" s="1" t="s">
        <v>78</v>
      </c>
      <c r="M29" s="1" t="s">
        <v>111</v>
      </c>
      <c r="N29" s="1" t="s">
        <v>262</v>
      </c>
      <c r="O29" s="1" t="s">
        <v>54</v>
      </c>
      <c r="P29" s="1">
        <v>9092781372</v>
      </c>
      <c r="Q29" s="1" t="s">
        <v>81</v>
      </c>
      <c r="R29" s="1" t="s">
        <v>97</v>
      </c>
      <c r="S29" s="1" t="s">
        <v>113</v>
      </c>
      <c r="T29" s="1" t="s">
        <v>137</v>
      </c>
      <c r="U29" s="1" t="s">
        <v>83</v>
      </c>
      <c r="V29" s="1" t="s">
        <v>60</v>
      </c>
      <c r="W29" s="1" t="s">
        <v>125</v>
      </c>
      <c r="X29" s="1" t="s">
        <v>114</v>
      </c>
      <c r="Y29" t="s">
        <v>429</v>
      </c>
      <c r="Z29" s="1" t="s">
        <v>38</v>
      </c>
      <c r="AA29" s="1" t="s">
        <v>126</v>
      </c>
      <c r="AB29" s="1" t="s">
        <v>60</v>
      </c>
      <c r="AC29" s="1" t="s">
        <v>58</v>
      </c>
      <c r="AD29" s="1" t="s">
        <v>127</v>
      </c>
      <c r="AE29" s="1" t="s">
        <v>66</v>
      </c>
      <c r="AF29" s="1" t="s">
        <v>67</v>
      </c>
      <c r="AG29" s="1" t="s">
        <v>116</v>
      </c>
      <c r="AH29" s="1" t="s">
        <v>88</v>
      </c>
      <c r="AI29" s="1" t="s">
        <v>263</v>
      </c>
      <c r="AJ29" s="1" t="str">
        <f>IFERROR(_xlfn.XLOOKUP(Table1[[#This Row],[Audio Url]],Qc!C:C,Qc!F:F),"")</f>
        <v xml:space="preserve">they are speaking among themselves </v>
      </c>
      <c r="AK29" s="1" t="str">
        <f>IFERROR(_xlfn.XLOOKUP(Table1[[#This Row],[Audio Url]],Qc!C:C,Qc!E:E),"")</f>
        <v>Fake Audio/Empty Audio</v>
      </c>
      <c r="AL29" s="1" t="s">
        <v>38</v>
      </c>
      <c r="AM29" s="1" t="s">
        <v>38</v>
      </c>
      <c r="AN29" s="1" t="str">
        <f>VLOOKUP(Table1[[#This Row],[LOCALITY]],Sheet2!$F:$H,3,0)</f>
        <v>Rural</v>
      </c>
      <c r="AO29" s="1" t="s">
        <v>2240</v>
      </c>
      <c r="AP29" t="str">
        <f>IF(Table1[[#This Row],[Audio Duration (in secs)]]&gt;180,"Greater than 3 Minutes","Less than 3 Minutes")</f>
        <v>Less than 3 Minutes</v>
      </c>
      <c r="AQ29" t="str">
        <f>IFERROR(VLOOKUP(Table1[[#This Row],[சாதி/Caste]],MApping!$E$1:$F$10,2,0),"Others")</f>
        <v>Others</v>
      </c>
      <c r="AR29">
        <f>VLOOKUP(Table1[[#This Row],[பாலினம்/Gender]],Factor!$F$26:$I$28,4,0)</f>
        <v>0.95700934579439256</v>
      </c>
      <c r="AS29">
        <f>VLOOKUP(Table1[[#This Row],[பதிலளித்தவரின் வயது/Age Group]],Factor!$F$35:$I$39,4,0)</f>
        <v>0.97523809523809524</v>
      </c>
      <c r="AT29">
        <f>VLOOKUP(Table1[[#This Row],[பதிலளித்தவரின் வயது/Age Group]]&amp;Table1[[#This Row],[பாலினம்/Gender]],Factor!$A$45:$G$53,7,0)</f>
        <v>1.0666666666666667</v>
      </c>
      <c r="AU2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9">
        <f>VLOOKUP(Table1[[#This Row],[Rev Caste]],Factor!$F$59:$I$68,4,0)</f>
        <v>0.14422535211267606</v>
      </c>
      <c r="AW29">
        <f>Table1[[#This Row],[2021 Ae Factor]]*Table1[[#This Row],[Age &amp; Gender Factor]]</f>
        <v>0.78592087946627776</v>
      </c>
      <c r="AX29">
        <f>Table1[[#This Row],[2021 Ae Factor]]*Table1[[#This Row],[Caste Factor]]</f>
        <v>0.10626535835036995</v>
      </c>
      <c r="AY29">
        <f t="shared" si="0"/>
        <v>78.681836700000005</v>
      </c>
    </row>
    <row r="30" spans="1:51" x14ac:dyDescent="0.25">
      <c r="A30" s="1" t="s">
        <v>264</v>
      </c>
      <c r="B30" s="1" t="s">
        <v>265</v>
      </c>
      <c r="C30" s="2">
        <v>45868</v>
      </c>
      <c r="D30" s="1" t="s">
        <v>266</v>
      </c>
      <c r="E30" s="1" t="s">
        <v>255</v>
      </c>
      <c r="F30" s="1" t="s">
        <v>267</v>
      </c>
      <c r="G30" s="1">
        <v>191</v>
      </c>
      <c r="H30" s="1" t="s">
        <v>37</v>
      </c>
      <c r="I30" s="1" t="s">
        <v>244</v>
      </c>
      <c r="J30" s="1" t="s">
        <v>245</v>
      </c>
      <c r="K30" s="1" t="s">
        <v>50</v>
      </c>
      <c r="L30" s="1" t="s">
        <v>78</v>
      </c>
      <c r="M30" s="1" t="s">
        <v>111</v>
      </c>
      <c r="N30" s="1" t="s">
        <v>268</v>
      </c>
      <c r="O30" s="1" t="s">
        <v>54</v>
      </c>
      <c r="P30" s="1">
        <v>8531952279</v>
      </c>
      <c r="Q30" s="1" t="s">
        <v>39</v>
      </c>
      <c r="R30" s="1" t="s">
        <v>124</v>
      </c>
      <c r="S30" s="1" t="s">
        <v>113</v>
      </c>
      <c r="T30" s="1" t="s">
        <v>137</v>
      </c>
      <c r="U30" s="1" t="s">
        <v>83</v>
      </c>
      <c r="V30" s="1" t="s">
        <v>165</v>
      </c>
      <c r="W30" s="1" t="s">
        <v>100</v>
      </c>
      <c r="X30" s="1" t="s">
        <v>101</v>
      </c>
      <c r="Y30" t="s">
        <v>428</v>
      </c>
      <c r="Z30" s="1" t="s">
        <v>175</v>
      </c>
      <c r="AA30" s="1" t="s">
        <v>126</v>
      </c>
      <c r="AB30" s="1" t="s">
        <v>60</v>
      </c>
      <c r="AC30" s="1" t="s">
        <v>64</v>
      </c>
      <c r="AD30" s="1" t="s">
        <v>65</v>
      </c>
      <c r="AE30" s="1" t="s">
        <v>115</v>
      </c>
      <c r="AF30" s="1" t="s">
        <v>67</v>
      </c>
      <c r="AG30" s="1" t="s">
        <v>103</v>
      </c>
      <c r="AH30" s="1" t="s">
        <v>88</v>
      </c>
      <c r="AI30" s="1" t="s">
        <v>269</v>
      </c>
      <c r="AJ30" s="1" t="str">
        <f>IFERROR(_xlfn.XLOOKUP(Table1[[#This Row],[Audio Url]],Qc!C:C,Qc!F:F),"")</f>
        <v xml:space="preserve">except 2 questions ntg asked </v>
      </c>
      <c r="AK30" s="1" t="str">
        <f>IFERROR(_xlfn.XLOOKUP(Table1[[#This Row],[Audio Url]],Qc!C:C,Qc!E:E),"")</f>
        <v>Not Asking All The Questions</v>
      </c>
      <c r="AL30" s="1" t="s">
        <v>38</v>
      </c>
      <c r="AM30" s="1" t="s">
        <v>38</v>
      </c>
      <c r="AN30" s="1" t="str">
        <f>VLOOKUP(Table1[[#This Row],[LOCALITY]],Sheet2!$F:$H,3,0)</f>
        <v>Rural</v>
      </c>
      <c r="AO30" s="1" t="s">
        <v>2241</v>
      </c>
      <c r="AP30" t="str">
        <f>IF(Table1[[#This Row],[Audio Duration (in secs)]]&gt;180,"Greater than 3 Minutes","Less than 3 Minutes")</f>
        <v>Greater than 3 Minutes</v>
      </c>
      <c r="AQ30" t="str">
        <f>IFERROR(VLOOKUP(Table1[[#This Row],[சாதி/Caste]],MApping!$E$1:$F$10,2,0),"Others")</f>
        <v>MUTTARAIYAR</v>
      </c>
      <c r="AR30">
        <f>VLOOKUP(Table1[[#This Row],[பாலினம்/Gender]],Factor!$F$26:$I$28,4,0)</f>
        <v>0.95700934579439256</v>
      </c>
      <c r="AS30">
        <f>VLOOKUP(Table1[[#This Row],[பதிலளித்தவரின் வயது/Age Group]],Factor!$F$35:$I$39,4,0)</f>
        <v>0.8797250859106529</v>
      </c>
      <c r="AT30">
        <f>VLOOKUP(Table1[[#This Row],[பதிலளித்தவரின் வயது/Age Group]]&amp;Table1[[#This Row],[பாலினம்/Gender]],Factor!$A$45:$G$53,7,0)</f>
        <v>0.79503105590062106</v>
      </c>
      <c r="AU3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0">
        <f>VLOOKUP(Table1[[#This Row],[Rev Caste]],Factor!$F$59:$I$68,4,0)</f>
        <v>1.2358620689655173</v>
      </c>
      <c r="AW30">
        <f>Table1[[#This Row],[2021 Ae Factor]]*Table1[[#This Row],[Age &amp; Gender Factor]]</f>
        <v>0.79503105590062106</v>
      </c>
      <c r="AX30">
        <f>Table1[[#This Row],[2021 Ae Factor]]*Table1[[#This Row],[Caste Factor]]</f>
        <v>1.2358620689655173</v>
      </c>
      <c r="AY30">
        <f t="shared" si="0"/>
        <v>78.682539700000007</v>
      </c>
    </row>
    <row r="31" spans="1:51" x14ac:dyDescent="0.25">
      <c r="A31" s="1" t="s">
        <v>270</v>
      </c>
      <c r="B31" s="1" t="s">
        <v>271</v>
      </c>
      <c r="C31" s="2">
        <v>45868</v>
      </c>
      <c r="D31" s="1" t="s">
        <v>272</v>
      </c>
      <c r="E31" s="1" t="s">
        <v>273</v>
      </c>
      <c r="F31" s="1" t="s">
        <v>274</v>
      </c>
      <c r="G31" s="1">
        <v>402</v>
      </c>
      <c r="H31" s="1" t="s">
        <v>37</v>
      </c>
      <c r="I31" s="1" t="s">
        <v>76</v>
      </c>
      <c r="J31" s="1" t="s">
        <v>77</v>
      </c>
      <c r="K31" s="1" t="s">
        <v>50</v>
      </c>
      <c r="L31" s="1" t="s">
        <v>78</v>
      </c>
      <c r="M31" s="1" t="s">
        <v>79</v>
      </c>
      <c r="N31" s="1" t="s">
        <v>275</v>
      </c>
      <c r="O31" s="1" t="s">
        <v>54</v>
      </c>
      <c r="P31" s="1">
        <v>6384537092</v>
      </c>
      <c r="Q31" s="1" t="s">
        <v>39</v>
      </c>
      <c r="R31" s="1" t="s">
        <v>97</v>
      </c>
      <c r="S31" s="1" t="s">
        <v>57</v>
      </c>
      <c r="T31" s="1" t="s">
        <v>58</v>
      </c>
      <c r="U31" s="1" t="s">
        <v>83</v>
      </c>
      <c r="V31" s="1" t="s">
        <v>60</v>
      </c>
      <c r="W31" s="1" t="s">
        <v>61</v>
      </c>
      <c r="X31" s="1" t="s">
        <v>101</v>
      </c>
      <c r="Y31" t="s">
        <v>428</v>
      </c>
      <c r="Z31" s="1" t="s">
        <v>95</v>
      </c>
      <c r="AA31" s="1" t="s">
        <v>63</v>
      </c>
      <c r="AB31" s="1" t="s">
        <v>38</v>
      </c>
      <c r="AC31" s="1" t="s">
        <v>64</v>
      </c>
      <c r="AD31" s="1" t="s">
        <v>85</v>
      </c>
      <c r="AE31" s="1" t="s">
        <v>115</v>
      </c>
      <c r="AF31" s="1" t="s">
        <v>276</v>
      </c>
      <c r="AG31" s="1" t="s">
        <v>68</v>
      </c>
      <c r="AH31" s="1" t="s">
        <v>277</v>
      </c>
      <c r="AI31" s="1" t="s">
        <v>278</v>
      </c>
      <c r="AJ31" s="1">
        <f>IFERROR(_xlfn.XLOOKUP(Table1[[#This Row],[Audio Url]],Qc!C:C,Qc!F:F),"")</f>
        <v>0</v>
      </c>
      <c r="AK31" s="1" t="str">
        <f>IFERROR(_xlfn.XLOOKUP(Table1[[#This Row],[Audio Url]],Qc!C:C,Qc!E:E),"")</f>
        <v>Correctly Done</v>
      </c>
      <c r="AL31" s="1" t="s">
        <v>38</v>
      </c>
      <c r="AM31" s="1" t="s">
        <v>38</v>
      </c>
      <c r="AN31" s="1" t="str">
        <f>VLOOKUP(Table1[[#This Row],[LOCALITY]],Sheet2!$F:$H,3,0)</f>
        <v>Urban</v>
      </c>
      <c r="AO31" s="1" t="s">
        <v>2241</v>
      </c>
      <c r="AP31" t="str">
        <f>IF(Table1[[#This Row],[Audio Duration (in secs)]]&gt;180,"Greater than 3 Minutes","Less than 3 Minutes")</f>
        <v>Greater than 3 Minutes</v>
      </c>
      <c r="AQ31" t="str">
        <f>IFERROR(VLOOKUP(Table1[[#This Row],[சாதி/Caste]],MApping!$E$1:$F$10,2,0),"Others")</f>
        <v>MUSLIM</v>
      </c>
      <c r="AR31">
        <f>VLOOKUP(Table1[[#This Row],[பாலினம்/Gender]],Factor!$F$26:$I$28,4,0)</f>
        <v>0.95700934579439256</v>
      </c>
      <c r="AS31">
        <f>VLOOKUP(Table1[[#This Row],[பதிலளித்தவரின் வயது/Age Group]],Factor!$F$35:$I$39,4,0)</f>
        <v>0.8797250859106529</v>
      </c>
      <c r="AT31">
        <f>VLOOKUP(Table1[[#This Row],[பதிலளித்தவரின் வயது/Age Group]]&amp;Table1[[#This Row],[பாலினம்/Gender]],Factor!$A$45:$G$53,7,0)</f>
        <v>0.79503105590062106</v>
      </c>
      <c r="AU3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1">
        <f>VLOOKUP(Table1[[#This Row],[Rev Caste]],Factor!$F$59:$I$68,4,0)</f>
        <v>1.024</v>
      </c>
      <c r="AW31">
        <f>Table1[[#This Row],[2021 Ae Factor]]*Table1[[#This Row],[Age &amp; Gender Factor]]</f>
        <v>0.58577953749039324</v>
      </c>
      <c r="AX31">
        <f>Table1[[#This Row],[2021 Ae Factor]]*Table1[[#This Row],[Caste Factor]]</f>
        <v>0.75448404428762661</v>
      </c>
      <c r="AY31">
        <f t="shared" si="0"/>
        <v>78.705071500000003</v>
      </c>
    </row>
    <row r="32" spans="1:51" x14ac:dyDescent="0.25">
      <c r="A32" s="1" t="s">
        <v>279</v>
      </c>
      <c r="B32" s="1" t="s">
        <v>280</v>
      </c>
      <c r="C32" s="2">
        <v>45868</v>
      </c>
      <c r="D32" s="1" t="s">
        <v>281</v>
      </c>
      <c r="E32" s="1" t="s">
        <v>255</v>
      </c>
      <c r="F32" s="1" t="s">
        <v>282</v>
      </c>
      <c r="G32" s="1">
        <v>96</v>
      </c>
      <c r="H32" s="1" t="s">
        <v>37</v>
      </c>
      <c r="I32" s="1" t="s">
        <v>244</v>
      </c>
      <c r="J32" s="1" t="s">
        <v>245</v>
      </c>
      <c r="K32" s="1" t="s">
        <v>50</v>
      </c>
      <c r="L32" s="1" t="s">
        <v>78</v>
      </c>
      <c r="M32" s="1" t="s">
        <v>111</v>
      </c>
      <c r="N32" s="1" t="s">
        <v>283</v>
      </c>
      <c r="O32" s="1" t="s">
        <v>135</v>
      </c>
      <c r="P32" s="1">
        <v>9688656449</v>
      </c>
      <c r="Q32" s="1" t="s">
        <v>39</v>
      </c>
      <c r="R32" s="1" t="s">
        <v>136</v>
      </c>
      <c r="S32" s="1" t="s">
        <v>113</v>
      </c>
      <c r="T32" s="1" t="s">
        <v>58</v>
      </c>
      <c r="U32" s="1" t="s">
        <v>83</v>
      </c>
      <c r="V32" s="1" t="s">
        <v>165</v>
      </c>
      <c r="W32" s="1" t="s">
        <v>61</v>
      </c>
      <c r="X32" s="1" t="s">
        <v>62</v>
      </c>
      <c r="Y32" t="s">
        <v>430</v>
      </c>
      <c r="Z32" s="1" t="s">
        <v>38</v>
      </c>
      <c r="AA32" s="1" t="s">
        <v>126</v>
      </c>
      <c r="AB32" s="1" t="s">
        <v>60</v>
      </c>
      <c r="AC32" s="1" t="s">
        <v>84</v>
      </c>
      <c r="AD32" s="1" t="s">
        <v>127</v>
      </c>
      <c r="AE32" s="1" t="s">
        <v>86</v>
      </c>
      <c r="AF32" s="1" t="s">
        <v>67</v>
      </c>
      <c r="AG32" s="1" t="s">
        <v>103</v>
      </c>
      <c r="AH32" s="1" t="s">
        <v>88</v>
      </c>
      <c r="AI32" s="1" t="s">
        <v>269</v>
      </c>
      <c r="AJ32" s="1" t="str">
        <f>IFERROR(_xlfn.XLOOKUP(Table1[[#This Row],[Audio Url]],Qc!C:C,Qc!F:F),"")</f>
        <v xml:space="preserve">except 2 questions ntg asked </v>
      </c>
      <c r="AK32" s="1" t="str">
        <f>IFERROR(_xlfn.XLOOKUP(Table1[[#This Row],[Audio Url]],Qc!C:C,Qc!E:E),"")</f>
        <v>Not Asking All The Questions</v>
      </c>
      <c r="AL32" s="1" t="s">
        <v>38</v>
      </c>
      <c r="AM32" s="1" t="s">
        <v>38</v>
      </c>
      <c r="AN32" s="1" t="str">
        <f>VLOOKUP(Table1[[#This Row],[LOCALITY]],Sheet2!$F:$H,3,0)</f>
        <v>Rural</v>
      </c>
      <c r="AO32" s="1" t="s">
        <v>2241</v>
      </c>
      <c r="AP32" t="str">
        <f>IF(Table1[[#This Row],[Audio Duration (in secs)]]&gt;180,"Greater than 3 Minutes","Less than 3 Minutes")</f>
        <v>Less than 3 Minutes</v>
      </c>
      <c r="AQ32" t="str">
        <f>IFERROR(VLOOKUP(Table1[[#This Row],[சாதி/Caste]],MApping!$E$1:$F$10,2,0),"Others")</f>
        <v>MUTTARAIYAR</v>
      </c>
      <c r="AR32">
        <f>VLOOKUP(Table1[[#This Row],[பாலினம்/Gender]],Factor!$F$26:$I$28,4,0)</f>
        <v>1.047034764826176</v>
      </c>
      <c r="AS32">
        <f>VLOOKUP(Table1[[#This Row],[பதிலளித்தவரின் வயது/Age Group]],Factor!$F$35:$I$39,4,0)</f>
        <v>0.8797250859106529</v>
      </c>
      <c r="AT32">
        <f>VLOOKUP(Table1[[#This Row],[பதிலளித்தவரின் வயது/Age Group]]&amp;Table1[[#This Row],[பாலினம்/Gender]],Factor!$A$45:$G$53,7,0)</f>
        <v>0.98461538461538467</v>
      </c>
      <c r="AU3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2">
        <f>VLOOKUP(Table1[[#This Row],[Rev Caste]],Factor!$F$59:$I$68,4,0)</f>
        <v>1.2358620689655173</v>
      </c>
      <c r="AW32">
        <f>Table1[[#This Row],[2021 Ae Factor]]*Table1[[#This Row],[Age &amp; Gender Factor]]</f>
        <v>0.98461538461538467</v>
      </c>
      <c r="AX32">
        <f>Table1[[#This Row],[2021 Ae Factor]]*Table1[[#This Row],[Caste Factor]]</f>
        <v>1.2358620689655173</v>
      </c>
      <c r="AY32">
        <f t="shared" si="0"/>
        <v>78.682431800000003</v>
      </c>
    </row>
    <row r="33" spans="1:51" hidden="1" x14ac:dyDescent="0.25">
      <c r="A33" s="1" t="s">
        <v>284</v>
      </c>
      <c r="B33" s="1" t="s">
        <v>285</v>
      </c>
      <c r="C33" s="2">
        <v>45868</v>
      </c>
      <c r="D33" s="1" t="s">
        <v>286</v>
      </c>
      <c r="E33" s="1" t="s">
        <v>255</v>
      </c>
      <c r="F33" s="1" t="s">
        <v>287</v>
      </c>
      <c r="G33" s="1">
        <v>123</v>
      </c>
      <c r="H33" s="1" t="s">
        <v>37</v>
      </c>
      <c r="I33" s="1" t="s">
        <v>244</v>
      </c>
      <c r="J33" s="1" t="s">
        <v>245</v>
      </c>
      <c r="K33" s="1" t="s">
        <v>50</v>
      </c>
      <c r="L33" s="1" t="s">
        <v>78</v>
      </c>
      <c r="M33" s="1" t="s">
        <v>111</v>
      </c>
      <c r="N33" s="1" t="s">
        <v>289</v>
      </c>
      <c r="O33" s="1" t="s">
        <v>135</v>
      </c>
      <c r="P33" s="1">
        <v>8531952279</v>
      </c>
      <c r="Q33" s="1" t="s">
        <v>39</v>
      </c>
      <c r="R33" s="1" t="s">
        <v>136</v>
      </c>
      <c r="S33" s="1" t="s">
        <v>113</v>
      </c>
      <c r="T33" s="1" t="s">
        <v>137</v>
      </c>
      <c r="U33" s="1" t="s">
        <v>83</v>
      </c>
      <c r="V33" s="1" t="s">
        <v>60</v>
      </c>
      <c r="W33" s="1" t="s">
        <v>177</v>
      </c>
      <c r="X33" s="1" t="s">
        <v>178</v>
      </c>
      <c r="Y33" t="s">
        <v>431</v>
      </c>
      <c r="Z33" s="1" t="s">
        <v>288</v>
      </c>
      <c r="AA33" s="1" t="s">
        <v>126</v>
      </c>
      <c r="AB33" s="1" t="s">
        <v>60</v>
      </c>
      <c r="AC33" s="1" t="s">
        <v>58</v>
      </c>
      <c r="AD33" s="1" t="s">
        <v>65</v>
      </c>
      <c r="AE33" s="1" t="s">
        <v>115</v>
      </c>
      <c r="AF33" s="1" t="s">
        <v>67</v>
      </c>
      <c r="AG33" s="1" t="s">
        <v>103</v>
      </c>
      <c r="AH33" s="1" t="s">
        <v>88</v>
      </c>
      <c r="AI33" s="1" t="s">
        <v>269</v>
      </c>
      <c r="AJ33" s="1" t="str">
        <f>IFERROR(_xlfn.XLOOKUP(Table1[[#This Row],[Audio Url]],Qc!C:C,Qc!F:F),"")</f>
        <v xml:space="preserve">they are not asking anything </v>
      </c>
      <c r="AK33" s="1" t="str">
        <f>IFERROR(_xlfn.XLOOKUP(Table1[[#This Row],[Audio Url]],Qc!C:C,Qc!E:E),"")</f>
        <v>Fake Audio/Empty Audio</v>
      </c>
      <c r="AL33" s="1" t="s">
        <v>38</v>
      </c>
      <c r="AM33" s="1" t="s">
        <v>38</v>
      </c>
      <c r="AN33" s="1" t="str">
        <f>VLOOKUP(Table1[[#This Row],[LOCALITY]],Sheet2!$F:$H,3,0)</f>
        <v>Rural</v>
      </c>
      <c r="AO33" s="1" t="s">
        <v>2240</v>
      </c>
      <c r="AP33" t="str">
        <f>IF(Table1[[#This Row],[Audio Duration (in secs)]]&gt;180,"Greater than 3 Minutes","Less than 3 Minutes")</f>
        <v>Less than 3 Minutes</v>
      </c>
      <c r="AQ33" t="str">
        <f>IFERROR(VLOOKUP(Table1[[#This Row],[சாதி/Caste]],MApping!$E$1:$F$10,2,0),"Others")</f>
        <v>MUTTARAIYAR</v>
      </c>
      <c r="AR33">
        <f>VLOOKUP(Table1[[#This Row],[பாலினம்/Gender]],Factor!$F$26:$I$28,4,0)</f>
        <v>1.047034764826176</v>
      </c>
      <c r="AS33">
        <f>VLOOKUP(Table1[[#This Row],[பதிலளித்தவரின் வயது/Age Group]],Factor!$F$35:$I$39,4,0)</f>
        <v>0.8797250859106529</v>
      </c>
      <c r="AT33">
        <f>VLOOKUP(Table1[[#This Row],[பதிலளித்தவரின் வயது/Age Group]]&amp;Table1[[#This Row],[பாலினம்/Gender]],Factor!$A$45:$G$53,7,0)</f>
        <v>0.98461538461538467</v>
      </c>
      <c r="AU3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3">
        <f>VLOOKUP(Table1[[#This Row],[Rev Caste]],Factor!$F$59:$I$68,4,0)</f>
        <v>1.2358620689655173</v>
      </c>
      <c r="AW33">
        <f>Table1[[#This Row],[2021 Ae Factor]]*Table1[[#This Row],[Age &amp; Gender Factor]]</f>
        <v>0.72546542719964102</v>
      </c>
      <c r="AX33">
        <f>Table1[[#This Row],[2021 Ae Factor]]*Table1[[#This Row],[Caste Factor]]</f>
        <v>0.91058419138161839</v>
      </c>
      <c r="AY33">
        <f t="shared" si="0"/>
        <v>78.682838000000004</v>
      </c>
    </row>
    <row r="34" spans="1:51" x14ac:dyDescent="0.25">
      <c r="A34" s="1" t="s">
        <v>290</v>
      </c>
      <c r="B34" s="1" t="s">
        <v>291</v>
      </c>
      <c r="C34" s="2">
        <v>45868</v>
      </c>
      <c r="D34" s="1" t="s">
        <v>292</v>
      </c>
      <c r="E34" s="1" t="s">
        <v>255</v>
      </c>
      <c r="F34" s="1" t="s">
        <v>293</v>
      </c>
      <c r="G34" s="1">
        <v>150</v>
      </c>
      <c r="H34" s="1" t="s">
        <v>37</v>
      </c>
      <c r="I34" s="1" t="s">
        <v>244</v>
      </c>
      <c r="J34" s="1" t="s">
        <v>245</v>
      </c>
      <c r="K34" s="1" t="s">
        <v>50</v>
      </c>
      <c r="L34" s="1" t="s">
        <v>78</v>
      </c>
      <c r="M34" s="1" t="s">
        <v>111</v>
      </c>
      <c r="N34" s="1" t="s">
        <v>294</v>
      </c>
      <c r="O34" s="1" t="s">
        <v>135</v>
      </c>
      <c r="P34" s="1">
        <v>9524909610</v>
      </c>
      <c r="Q34" s="1" t="s">
        <v>39</v>
      </c>
      <c r="R34" s="1" t="s">
        <v>136</v>
      </c>
      <c r="S34" s="1" t="s">
        <v>113</v>
      </c>
      <c r="T34" s="1" t="s">
        <v>137</v>
      </c>
      <c r="U34" s="1" t="s">
        <v>83</v>
      </c>
      <c r="V34" s="1" t="s">
        <v>295</v>
      </c>
      <c r="W34" s="1" t="s">
        <v>177</v>
      </c>
      <c r="X34" s="1" t="s">
        <v>178</v>
      </c>
      <c r="Y34" t="s">
        <v>431</v>
      </c>
      <c r="Z34" s="1" t="s">
        <v>288</v>
      </c>
      <c r="AA34" s="1" t="s">
        <v>126</v>
      </c>
      <c r="AB34" s="1" t="s">
        <v>60</v>
      </c>
      <c r="AC34" s="1" t="s">
        <v>84</v>
      </c>
      <c r="AD34" s="1" t="s">
        <v>65</v>
      </c>
      <c r="AE34" s="1" t="s">
        <v>115</v>
      </c>
      <c r="AF34" s="1" t="s">
        <v>67</v>
      </c>
      <c r="AG34" s="1" t="s">
        <v>103</v>
      </c>
      <c r="AH34" s="1" t="s">
        <v>88</v>
      </c>
      <c r="AI34" s="1" t="s">
        <v>269</v>
      </c>
      <c r="AJ34" s="1" t="str">
        <f>IFERROR(_xlfn.XLOOKUP(Table1[[#This Row],[Audio Url]],Qc!C:C,Qc!F:F),"")</f>
        <v xml:space="preserve">only starting few questions asked </v>
      </c>
      <c r="AK34" s="1" t="str">
        <f>IFERROR(_xlfn.XLOOKUP(Table1[[#This Row],[Audio Url]],Qc!C:C,Qc!E:E),"")</f>
        <v>Not Asking All The Questions</v>
      </c>
      <c r="AL34" s="1" t="s">
        <v>38</v>
      </c>
      <c r="AM34" s="1" t="s">
        <v>38</v>
      </c>
      <c r="AN34" s="1" t="str">
        <f>VLOOKUP(Table1[[#This Row],[LOCALITY]],Sheet2!$F:$H,3,0)</f>
        <v>Rural</v>
      </c>
      <c r="AO34" s="1" t="s">
        <v>2241</v>
      </c>
      <c r="AP34" t="str">
        <f>IF(Table1[[#This Row],[Audio Duration (in secs)]]&gt;180,"Greater than 3 Minutes","Less than 3 Minutes")</f>
        <v>Less than 3 Minutes</v>
      </c>
      <c r="AQ34" t="str">
        <f>IFERROR(VLOOKUP(Table1[[#This Row],[சாதி/Caste]],MApping!$E$1:$F$10,2,0),"Others")</f>
        <v>MUTTARAIYAR</v>
      </c>
      <c r="AR34">
        <f>VLOOKUP(Table1[[#This Row],[பாலினம்/Gender]],Factor!$F$26:$I$28,4,0)</f>
        <v>1.047034764826176</v>
      </c>
      <c r="AS34">
        <f>VLOOKUP(Table1[[#This Row],[பதிலளித்தவரின் வயது/Age Group]],Factor!$F$35:$I$39,4,0)</f>
        <v>0.8797250859106529</v>
      </c>
      <c r="AT34">
        <f>VLOOKUP(Table1[[#This Row],[பதிலளித்தவரின் வயது/Age Group]]&amp;Table1[[#This Row],[பாலினம்/Gender]],Factor!$A$45:$G$53,7,0)</f>
        <v>0.98461538461538467</v>
      </c>
      <c r="AU3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34">
        <f>VLOOKUP(Table1[[#This Row],[Rev Caste]],Factor!$F$59:$I$68,4,0)</f>
        <v>1.2358620689655173</v>
      </c>
      <c r="AW34">
        <f>Table1[[#This Row],[2021 Ae Factor]]*Table1[[#This Row],[Age &amp; Gender Factor]]</f>
        <v>1.4028686890666793</v>
      </c>
      <c r="AX34">
        <f>Table1[[#This Row],[2021 Ae Factor]]*Table1[[#This Row],[Caste Factor]]</f>
        <v>1.7608420786905907</v>
      </c>
      <c r="AY34">
        <f t="shared" si="0"/>
        <v>78.682561699999994</v>
      </c>
    </row>
    <row r="35" spans="1:51" x14ac:dyDescent="0.25">
      <c r="A35" s="1" t="s">
        <v>296</v>
      </c>
      <c r="B35" s="1" t="s">
        <v>297</v>
      </c>
      <c r="C35" s="2">
        <v>45868</v>
      </c>
      <c r="D35" s="1" t="s">
        <v>298</v>
      </c>
      <c r="E35" s="1" t="s">
        <v>273</v>
      </c>
      <c r="F35" s="1" t="s">
        <v>299</v>
      </c>
      <c r="G35" s="1">
        <v>456</v>
      </c>
      <c r="H35" s="1" t="s">
        <v>37</v>
      </c>
      <c r="I35" s="1" t="s">
        <v>76</v>
      </c>
      <c r="J35" s="1" t="s">
        <v>77</v>
      </c>
      <c r="K35" s="1" t="s">
        <v>50</v>
      </c>
      <c r="L35" s="1" t="s">
        <v>78</v>
      </c>
      <c r="M35" s="1" t="s">
        <v>79</v>
      </c>
      <c r="N35" s="1" t="s">
        <v>300</v>
      </c>
      <c r="O35" s="1" t="s">
        <v>135</v>
      </c>
      <c r="P35" s="1">
        <v>8523929572</v>
      </c>
      <c r="Q35" s="1" t="s">
        <v>55</v>
      </c>
      <c r="R35" s="1" t="s">
        <v>97</v>
      </c>
      <c r="S35" s="1" t="s">
        <v>57</v>
      </c>
      <c r="T35" s="1" t="s">
        <v>98</v>
      </c>
      <c r="U35" s="1" t="s">
        <v>301</v>
      </c>
      <c r="V35" s="1" t="s">
        <v>165</v>
      </c>
      <c r="W35" s="1" t="s">
        <v>125</v>
      </c>
      <c r="X35" s="1" t="s">
        <v>101</v>
      </c>
      <c r="Y35" t="s">
        <v>429</v>
      </c>
      <c r="Z35" s="1" t="s">
        <v>95</v>
      </c>
      <c r="AA35" s="1" t="s">
        <v>126</v>
      </c>
      <c r="AB35" s="1" t="s">
        <v>60</v>
      </c>
      <c r="AC35" s="1" t="s">
        <v>58</v>
      </c>
      <c r="AD35" s="1" t="s">
        <v>127</v>
      </c>
      <c r="AE35" s="1" t="s">
        <v>102</v>
      </c>
      <c r="AF35" s="1" t="s">
        <v>101</v>
      </c>
      <c r="AG35" s="1" t="s">
        <v>68</v>
      </c>
      <c r="AH35" s="1" t="s">
        <v>88</v>
      </c>
      <c r="AI35" s="1" t="s">
        <v>302</v>
      </c>
      <c r="AJ35" s="1">
        <f>IFERROR(_xlfn.XLOOKUP(Table1[[#This Row],[Audio Url]],Qc!C:C,Qc!F:F),"")</f>
        <v>0</v>
      </c>
      <c r="AK35" s="1" t="str">
        <f>IFERROR(_xlfn.XLOOKUP(Table1[[#This Row],[Audio Url]],Qc!C:C,Qc!E:E),"")</f>
        <v>Correctly Done</v>
      </c>
      <c r="AL35" s="1" t="s">
        <v>38</v>
      </c>
      <c r="AM35" s="1" t="s">
        <v>38</v>
      </c>
      <c r="AN35" s="1" t="str">
        <f>VLOOKUP(Table1[[#This Row],[LOCALITY]],Sheet2!$F:$H,3,0)</f>
        <v>Urban</v>
      </c>
      <c r="AO35" s="1" t="s">
        <v>2241</v>
      </c>
      <c r="AP35" t="str">
        <f>IF(Table1[[#This Row],[Audio Duration (in secs)]]&gt;180,"Greater than 3 Minutes","Less than 3 Minutes")</f>
        <v>Greater than 3 Minutes</v>
      </c>
      <c r="AQ35" t="str">
        <f>IFERROR(VLOOKUP(Table1[[#This Row],[சாதி/Caste]],MApping!$E$1:$F$10,2,0),"Others")</f>
        <v>Others</v>
      </c>
      <c r="AR35">
        <f>VLOOKUP(Table1[[#This Row],[பாலினம்/Gender]],Factor!$F$26:$I$28,4,0)</f>
        <v>1.047034764826176</v>
      </c>
      <c r="AS35">
        <f>VLOOKUP(Table1[[#This Row],[பதிலளித்தவரின் வயது/Age Group]],Factor!$F$35:$I$39,4,0)</f>
        <v>1.0951871657754011</v>
      </c>
      <c r="AT35">
        <f>VLOOKUP(Table1[[#This Row],[பதிலளித்தவரின் வயது/Age Group]]&amp;Table1[[#This Row],[பாலினம்/Gender]],Factor!$A$45:$G$53,7,0)</f>
        <v>1.107027027027027</v>
      </c>
      <c r="AU3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5">
        <f>VLOOKUP(Table1[[#This Row],[Rev Caste]],Factor!$F$59:$I$68,4,0)</f>
        <v>0.14422535211267606</v>
      </c>
      <c r="AW35">
        <f>Table1[[#This Row],[2021 Ae Factor]]*Table1[[#This Row],[Age &amp; Gender Factor]]</f>
        <v>1.107027027027027</v>
      </c>
      <c r="AX35">
        <f>Table1[[#This Row],[2021 Ae Factor]]*Table1[[#This Row],[Caste Factor]]</f>
        <v>0.14422535211267606</v>
      </c>
      <c r="AY35">
        <f t="shared" si="0"/>
        <v>78.7050725</v>
      </c>
    </row>
    <row r="36" spans="1:51" hidden="1" x14ac:dyDescent="0.25">
      <c r="A36" s="1" t="s">
        <v>303</v>
      </c>
      <c r="B36" s="1" t="s">
        <v>304</v>
      </c>
      <c r="C36" s="2">
        <v>45868</v>
      </c>
      <c r="D36" s="1" t="s">
        <v>305</v>
      </c>
      <c r="E36" s="1" t="s">
        <v>255</v>
      </c>
      <c r="F36" s="1" t="s">
        <v>306</v>
      </c>
      <c r="G36" s="1">
        <v>112</v>
      </c>
      <c r="H36" s="1" t="s">
        <v>37</v>
      </c>
      <c r="I36" s="1" t="s">
        <v>244</v>
      </c>
      <c r="J36" s="1" t="s">
        <v>245</v>
      </c>
      <c r="K36" s="1" t="s">
        <v>50</v>
      </c>
      <c r="L36" s="1" t="s">
        <v>78</v>
      </c>
      <c r="M36" s="1" t="s">
        <v>111</v>
      </c>
      <c r="N36" s="1" t="s">
        <v>307</v>
      </c>
      <c r="O36" s="1" t="s">
        <v>54</v>
      </c>
      <c r="P36" s="1">
        <v>9788841838</v>
      </c>
      <c r="Q36" s="1" t="s">
        <v>39</v>
      </c>
      <c r="R36" s="1" t="s">
        <v>56</v>
      </c>
      <c r="S36" s="1" t="s">
        <v>113</v>
      </c>
      <c r="T36" s="1" t="s">
        <v>137</v>
      </c>
      <c r="U36" s="1" t="s">
        <v>301</v>
      </c>
      <c r="V36" s="1" t="s">
        <v>165</v>
      </c>
      <c r="W36" s="1" t="s">
        <v>100</v>
      </c>
      <c r="X36" s="1" t="s">
        <v>101</v>
      </c>
      <c r="Y36" t="s">
        <v>428</v>
      </c>
      <c r="Z36" s="1" t="s">
        <v>288</v>
      </c>
      <c r="AA36" s="1" t="s">
        <v>126</v>
      </c>
      <c r="AB36" s="1" t="s">
        <v>99</v>
      </c>
      <c r="AC36" s="1" t="s">
        <v>84</v>
      </c>
      <c r="AD36" s="1" t="s">
        <v>127</v>
      </c>
      <c r="AE36" s="1" t="s">
        <v>115</v>
      </c>
      <c r="AF36" s="1" t="s">
        <v>67</v>
      </c>
      <c r="AG36" s="1" t="s">
        <v>103</v>
      </c>
      <c r="AH36" s="1" t="s">
        <v>88</v>
      </c>
      <c r="AI36" s="1" t="s">
        <v>269</v>
      </c>
      <c r="AJ36" s="1" t="str">
        <f>IFERROR(_xlfn.XLOOKUP(Table1[[#This Row],[Audio Url]],Qc!C:C,Qc!F:F),"")</f>
        <v xml:space="preserve">they are speaking among themselves </v>
      </c>
      <c r="AK36" s="1" t="str">
        <f>IFERROR(_xlfn.XLOOKUP(Table1[[#This Row],[Audio Url]],Qc!C:C,Qc!E:E),"")</f>
        <v>Fake Audio/Empty Audio</v>
      </c>
      <c r="AL36" s="1" t="s">
        <v>38</v>
      </c>
      <c r="AM36" s="1" t="s">
        <v>38</v>
      </c>
      <c r="AN36" s="1" t="str">
        <f>VLOOKUP(Table1[[#This Row],[LOCALITY]],Sheet2!$F:$H,3,0)</f>
        <v>Rural</v>
      </c>
      <c r="AO36" s="1" t="s">
        <v>2240</v>
      </c>
      <c r="AP36" t="str">
        <f>IF(Table1[[#This Row],[Audio Duration (in secs)]]&gt;180,"Greater than 3 Minutes","Less than 3 Minutes")</f>
        <v>Less than 3 Minutes</v>
      </c>
      <c r="AQ36" t="str">
        <f>IFERROR(VLOOKUP(Table1[[#This Row],[சாதி/Caste]],MApping!$E$1:$F$10,2,0),"Others")</f>
        <v>MUTTARAIYAR</v>
      </c>
      <c r="AR36">
        <f>VLOOKUP(Table1[[#This Row],[பாலினம்/Gender]],Factor!$F$26:$I$28,4,0)</f>
        <v>0.95700934579439256</v>
      </c>
      <c r="AS36">
        <f>VLOOKUP(Table1[[#This Row],[பதிலளித்தவரின் வயது/Age Group]],Factor!$F$35:$I$39,4,0)</f>
        <v>0.8797250859106529</v>
      </c>
      <c r="AT36">
        <f>VLOOKUP(Table1[[#This Row],[பதிலளித்தவரின் வயது/Age Group]]&amp;Table1[[#This Row],[பாலினம்/Gender]],Factor!$A$45:$G$53,7,0)</f>
        <v>0.79503105590062106</v>
      </c>
      <c r="AU3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6">
        <f>VLOOKUP(Table1[[#This Row],[Rev Caste]],Factor!$F$59:$I$68,4,0)</f>
        <v>1.2358620689655173</v>
      </c>
      <c r="AW36">
        <f>Table1[[#This Row],[2021 Ae Factor]]*Table1[[#This Row],[Age &amp; Gender Factor]]</f>
        <v>0.79503105590062106</v>
      </c>
      <c r="AX36">
        <f>Table1[[#This Row],[2021 Ae Factor]]*Table1[[#This Row],[Caste Factor]]</f>
        <v>1.2358620689655173</v>
      </c>
      <c r="AY36">
        <f t="shared" si="0"/>
        <v>78.6824984</v>
      </c>
    </row>
    <row r="37" spans="1:51" x14ac:dyDescent="0.25">
      <c r="A37" s="1" t="s">
        <v>308</v>
      </c>
      <c r="B37" s="1" t="s">
        <v>309</v>
      </c>
      <c r="C37" s="2">
        <v>45868</v>
      </c>
      <c r="D37" s="1" t="s">
        <v>310</v>
      </c>
      <c r="E37" s="1" t="s">
        <v>255</v>
      </c>
      <c r="F37" s="1" t="s">
        <v>311</v>
      </c>
      <c r="G37" s="1">
        <v>116</v>
      </c>
      <c r="H37" s="1" t="s">
        <v>37</v>
      </c>
      <c r="I37" s="1" t="s">
        <v>244</v>
      </c>
      <c r="J37" s="1" t="s">
        <v>245</v>
      </c>
      <c r="K37" s="1" t="s">
        <v>50</v>
      </c>
      <c r="L37" s="1" t="s">
        <v>78</v>
      </c>
      <c r="M37" s="1" t="s">
        <v>111</v>
      </c>
      <c r="N37" s="1" t="s">
        <v>312</v>
      </c>
      <c r="O37" s="1" t="s">
        <v>54</v>
      </c>
      <c r="P37" s="1">
        <v>9655350702</v>
      </c>
      <c r="Q37" s="1" t="s">
        <v>39</v>
      </c>
      <c r="R37" s="1" t="s">
        <v>124</v>
      </c>
      <c r="S37" s="1" t="s">
        <v>57</v>
      </c>
      <c r="T37" s="1" t="s">
        <v>137</v>
      </c>
      <c r="U37" s="1" t="s">
        <v>301</v>
      </c>
      <c r="V37" s="1" t="s">
        <v>165</v>
      </c>
      <c r="W37" s="1" t="s">
        <v>197</v>
      </c>
      <c r="X37" s="1" t="s">
        <v>62</v>
      </c>
      <c r="Y37" t="s">
        <v>430</v>
      </c>
      <c r="Z37" s="1" t="s">
        <v>38</v>
      </c>
      <c r="AA37" s="1" t="s">
        <v>126</v>
      </c>
      <c r="AB37" s="1" t="s">
        <v>60</v>
      </c>
      <c r="AC37" s="1" t="s">
        <v>84</v>
      </c>
      <c r="AD37" s="1" t="s">
        <v>127</v>
      </c>
      <c r="AE37" s="1" t="s">
        <v>115</v>
      </c>
      <c r="AF37" s="1" t="s">
        <v>67</v>
      </c>
      <c r="AG37" s="1" t="s">
        <v>103</v>
      </c>
      <c r="AH37" s="1" t="s">
        <v>88</v>
      </c>
      <c r="AI37" s="1" t="s">
        <v>269</v>
      </c>
      <c r="AJ37" s="1" t="str">
        <f>IFERROR(_xlfn.XLOOKUP(Table1[[#This Row],[Audio Url]],Qc!C:C,Qc!F:F),"")</f>
        <v xml:space="preserve">starting first 3 questions asked only </v>
      </c>
      <c r="AK37" s="1" t="str">
        <f>IFERROR(_xlfn.XLOOKUP(Table1[[#This Row],[Audio Url]],Qc!C:C,Qc!E:E),"")</f>
        <v>Not Asking All The Questions</v>
      </c>
      <c r="AL37" s="1" t="s">
        <v>38</v>
      </c>
      <c r="AM37" s="1" t="s">
        <v>38</v>
      </c>
      <c r="AN37" s="1" t="str">
        <f>VLOOKUP(Table1[[#This Row],[LOCALITY]],Sheet2!$F:$H,3,0)</f>
        <v>Rural</v>
      </c>
      <c r="AO37" s="1" t="s">
        <v>2241</v>
      </c>
      <c r="AP37" t="str">
        <f>IF(Table1[[#This Row],[Audio Duration (in secs)]]&gt;180,"Greater than 3 Minutes","Less than 3 Minutes")</f>
        <v>Less than 3 Minutes</v>
      </c>
      <c r="AQ37" t="str">
        <f>IFERROR(VLOOKUP(Table1[[#This Row],[சாதி/Caste]],MApping!$E$1:$F$10,2,0),"Others")</f>
        <v>MUTTARAIYAR</v>
      </c>
      <c r="AR37">
        <f>VLOOKUP(Table1[[#This Row],[பாலினம்/Gender]],Factor!$F$26:$I$28,4,0)</f>
        <v>0.95700934579439256</v>
      </c>
      <c r="AS37">
        <f>VLOOKUP(Table1[[#This Row],[பதிலளித்தவரின் வயது/Age Group]],Factor!$F$35:$I$39,4,0)</f>
        <v>0.8797250859106529</v>
      </c>
      <c r="AT37">
        <f>VLOOKUP(Table1[[#This Row],[பதிலளித்தவரின் வயது/Age Group]]&amp;Table1[[#This Row],[பாலினம்/Gender]],Factor!$A$45:$G$53,7,0)</f>
        <v>0.79503105590062106</v>
      </c>
      <c r="AU3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7">
        <f>VLOOKUP(Table1[[#This Row],[Rev Caste]],Factor!$F$59:$I$68,4,0)</f>
        <v>1.2358620689655173</v>
      </c>
      <c r="AW37">
        <f>Table1[[#This Row],[2021 Ae Factor]]*Table1[[#This Row],[Age &amp; Gender Factor]]</f>
        <v>0.79503105590062106</v>
      </c>
      <c r="AX37">
        <f>Table1[[#This Row],[2021 Ae Factor]]*Table1[[#This Row],[Caste Factor]]</f>
        <v>1.2358620689655173</v>
      </c>
      <c r="AY37">
        <f t="shared" si="0"/>
        <v>78.682713300000003</v>
      </c>
    </row>
    <row r="38" spans="1:51" x14ac:dyDescent="0.25">
      <c r="A38" s="1" t="s">
        <v>313</v>
      </c>
      <c r="B38" s="1" t="s">
        <v>314</v>
      </c>
      <c r="C38" s="2">
        <v>45868</v>
      </c>
      <c r="D38" s="1" t="s">
        <v>315</v>
      </c>
      <c r="E38" s="1" t="s">
        <v>74</v>
      </c>
      <c r="F38" s="1" t="s">
        <v>316</v>
      </c>
      <c r="G38" s="1">
        <v>304</v>
      </c>
      <c r="H38" s="1" t="s">
        <v>37</v>
      </c>
      <c r="I38" s="1" t="s">
        <v>76</v>
      </c>
      <c r="J38" s="1" t="s">
        <v>77</v>
      </c>
      <c r="K38" s="1" t="s">
        <v>50</v>
      </c>
      <c r="L38" s="1" t="s">
        <v>78</v>
      </c>
      <c r="M38" s="1" t="s">
        <v>79</v>
      </c>
      <c r="N38" s="1" t="s">
        <v>317</v>
      </c>
      <c r="O38" s="1" t="s">
        <v>54</v>
      </c>
      <c r="P38" s="1">
        <v>9655444905</v>
      </c>
      <c r="Q38" s="1" t="s">
        <v>39</v>
      </c>
      <c r="R38" s="1" t="s">
        <v>97</v>
      </c>
      <c r="S38" s="1" t="s">
        <v>57</v>
      </c>
      <c r="T38" s="1" t="s">
        <v>98</v>
      </c>
      <c r="U38" s="1" t="s">
        <v>83</v>
      </c>
      <c r="V38" s="1" t="s">
        <v>99</v>
      </c>
      <c r="W38" s="1" t="s">
        <v>100</v>
      </c>
      <c r="X38" s="1" t="s">
        <v>101</v>
      </c>
      <c r="Y38" t="s">
        <v>428</v>
      </c>
      <c r="Z38" s="1" t="s">
        <v>95</v>
      </c>
      <c r="AA38" s="1" t="s">
        <v>126</v>
      </c>
      <c r="AB38" s="1" t="s">
        <v>60</v>
      </c>
      <c r="AC38" s="1" t="s">
        <v>84</v>
      </c>
      <c r="AD38" s="1" t="s">
        <v>65</v>
      </c>
      <c r="AE38" s="1" t="s">
        <v>102</v>
      </c>
      <c r="AF38" s="1" t="s">
        <v>101</v>
      </c>
      <c r="AG38" s="1" t="s">
        <v>103</v>
      </c>
      <c r="AH38" s="1" t="s">
        <v>318</v>
      </c>
      <c r="AI38" s="1" t="s">
        <v>319</v>
      </c>
      <c r="AJ38" s="1">
        <f>IFERROR(_xlfn.XLOOKUP(Table1[[#This Row],[Audio Url]],Qc!C:C,Qc!F:F),"")</f>
        <v>0</v>
      </c>
      <c r="AK38" s="1" t="str">
        <f>IFERROR(_xlfn.XLOOKUP(Table1[[#This Row],[Audio Url]],Qc!C:C,Qc!E:E),"")</f>
        <v>Correctly Done</v>
      </c>
      <c r="AL38" s="1" t="s">
        <v>38</v>
      </c>
      <c r="AM38" s="1" t="s">
        <v>38</v>
      </c>
      <c r="AN38" s="1" t="str">
        <f>VLOOKUP(Table1[[#This Row],[LOCALITY]],Sheet2!$F:$H,3,0)</f>
        <v>Urban</v>
      </c>
      <c r="AO38" s="1" t="s">
        <v>2241</v>
      </c>
      <c r="AP38" t="str">
        <f>IF(Table1[[#This Row],[Audio Duration (in secs)]]&gt;180,"Greater than 3 Minutes","Less than 3 Minutes")</f>
        <v>Greater than 3 Minutes</v>
      </c>
      <c r="AQ38" t="str">
        <f>IFERROR(VLOOKUP(Table1[[#This Row],[சாதி/Caste]],MApping!$E$1:$F$10,2,0),"Others")</f>
        <v>Others</v>
      </c>
      <c r="AR38">
        <f>VLOOKUP(Table1[[#This Row],[பாலினம்/Gender]],Factor!$F$26:$I$28,4,0)</f>
        <v>0.95700934579439256</v>
      </c>
      <c r="AS38">
        <f>VLOOKUP(Table1[[#This Row],[பதிலளித்தவரின் வயது/Age Group]],Factor!$F$35:$I$39,4,0)</f>
        <v>0.8797250859106529</v>
      </c>
      <c r="AT38">
        <f>VLOOKUP(Table1[[#This Row],[பதிலளித்தவரின் வயது/Age Group]]&amp;Table1[[#This Row],[பாலினம்/Gender]],Factor!$A$45:$G$53,7,0)</f>
        <v>0.79503105590062106</v>
      </c>
      <c r="AU3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38">
        <f>VLOOKUP(Table1[[#This Row],[Rev Caste]],Factor!$F$59:$I$68,4,0)</f>
        <v>0.14422535211267606</v>
      </c>
      <c r="AW38">
        <f>Table1[[#This Row],[2021 Ae Factor]]*Table1[[#This Row],[Age &amp; Gender Factor]]</f>
        <v>1.043035050297799</v>
      </c>
      <c r="AX38">
        <f>Table1[[#This Row],[2021 Ae Factor]]*Table1[[#This Row],[Caste Factor]]</f>
        <v>0.1892153725047275</v>
      </c>
      <c r="AY38">
        <f t="shared" si="0"/>
        <v>78.702232300000006</v>
      </c>
    </row>
    <row r="39" spans="1:51" hidden="1" x14ac:dyDescent="0.25">
      <c r="A39" s="1" t="s">
        <v>320</v>
      </c>
      <c r="B39" s="1" t="s">
        <v>321</v>
      </c>
      <c r="C39" s="2">
        <v>45868</v>
      </c>
      <c r="D39" s="1" t="s">
        <v>322</v>
      </c>
      <c r="E39" s="1" t="s">
        <v>255</v>
      </c>
      <c r="F39" s="1" t="s">
        <v>323</v>
      </c>
      <c r="G39" s="1">
        <v>110</v>
      </c>
      <c r="H39" s="1" t="s">
        <v>37</v>
      </c>
      <c r="I39" s="1" t="s">
        <v>244</v>
      </c>
      <c r="J39" s="1" t="s">
        <v>245</v>
      </c>
      <c r="K39" s="1" t="s">
        <v>50</v>
      </c>
      <c r="L39" s="1" t="s">
        <v>78</v>
      </c>
      <c r="M39" s="1" t="s">
        <v>324</v>
      </c>
      <c r="N39" s="1" t="s">
        <v>325</v>
      </c>
      <c r="O39" s="1" t="s">
        <v>54</v>
      </c>
      <c r="P39" s="1">
        <v>6381206940</v>
      </c>
      <c r="Q39" s="1" t="s">
        <v>55</v>
      </c>
      <c r="R39" s="1" t="s">
        <v>219</v>
      </c>
      <c r="S39" s="1" t="s">
        <v>57</v>
      </c>
      <c r="T39" s="1" t="s">
        <v>137</v>
      </c>
      <c r="U39" s="1" t="s">
        <v>301</v>
      </c>
      <c r="V39" s="1" t="s">
        <v>60</v>
      </c>
      <c r="W39" s="1" t="s">
        <v>125</v>
      </c>
      <c r="X39" s="1" t="s">
        <v>114</v>
      </c>
      <c r="Y39" t="s">
        <v>429</v>
      </c>
      <c r="Z39" s="1" t="s">
        <v>38</v>
      </c>
      <c r="AA39" s="1" t="s">
        <v>126</v>
      </c>
      <c r="AB39" s="1" t="s">
        <v>99</v>
      </c>
      <c r="AC39" s="1" t="s">
        <v>84</v>
      </c>
      <c r="AD39" s="1" t="s">
        <v>127</v>
      </c>
      <c r="AE39" s="1" t="s">
        <v>115</v>
      </c>
      <c r="AF39" s="1" t="s">
        <v>101</v>
      </c>
      <c r="AG39" s="1" t="s">
        <v>116</v>
      </c>
      <c r="AH39" s="1" t="s">
        <v>88</v>
      </c>
      <c r="AI39" s="1" t="s">
        <v>269</v>
      </c>
      <c r="AJ39" s="1" t="str">
        <f>IFERROR(_xlfn.XLOOKUP(Table1[[#This Row],[Audio Url]],Qc!C:C,Qc!F:F),"")</f>
        <v xml:space="preserve">emty </v>
      </c>
      <c r="AK39" s="1" t="str">
        <f>IFERROR(_xlfn.XLOOKUP(Table1[[#This Row],[Audio Url]],Qc!C:C,Qc!E:E),"")</f>
        <v>Fake Audio/Empty Audio</v>
      </c>
      <c r="AL39" s="1" t="s">
        <v>38</v>
      </c>
      <c r="AM39" s="1" t="s">
        <v>38</v>
      </c>
      <c r="AN39" s="1" t="str">
        <f>VLOOKUP(Table1[[#This Row],[LOCALITY]],Sheet2!$F:$H,3,0)</f>
        <v>Rural</v>
      </c>
      <c r="AO39" s="1" t="s">
        <v>2240</v>
      </c>
      <c r="AP39" t="str">
        <f>IF(Table1[[#This Row],[Audio Duration (in secs)]]&gt;180,"Greater than 3 Minutes","Less than 3 Minutes")</f>
        <v>Less than 3 Minutes</v>
      </c>
      <c r="AQ39" t="str">
        <f>IFERROR(VLOOKUP(Table1[[#This Row],[சாதி/Caste]],MApping!$E$1:$F$10,2,0),"Others")</f>
        <v>MUTTARAIYAR</v>
      </c>
      <c r="AR39">
        <f>VLOOKUP(Table1[[#This Row],[பாலினம்/Gender]],Factor!$F$26:$I$28,4,0)</f>
        <v>0.95700934579439256</v>
      </c>
      <c r="AS39">
        <f>VLOOKUP(Table1[[#This Row],[பதிலளித்தவரின் வயது/Age Group]],Factor!$F$35:$I$39,4,0)</f>
        <v>1.0951871657754011</v>
      </c>
      <c r="AT39">
        <f>VLOOKUP(Table1[[#This Row],[பதிலளித்தவரின் வயது/Age Group]]&amp;Table1[[#This Row],[பாலினம்/Gender]],Factor!$A$45:$G$53,7,0)</f>
        <v>1.0835978835978837</v>
      </c>
      <c r="AU3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9">
        <f>VLOOKUP(Table1[[#This Row],[Rev Caste]],Factor!$F$59:$I$68,4,0)</f>
        <v>1.2358620689655173</v>
      </c>
      <c r="AW39">
        <f>Table1[[#This Row],[2021 Ae Factor]]*Table1[[#This Row],[Age &amp; Gender Factor]]</f>
        <v>0.79839581406098059</v>
      </c>
      <c r="AX39">
        <f>Table1[[#This Row],[2021 Ae Factor]]*Table1[[#This Row],[Caste Factor]]</f>
        <v>0.91058419138161839</v>
      </c>
      <c r="AY39">
        <f t="shared" si="0"/>
        <v>78.68262</v>
      </c>
    </row>
    <row r="40" spans="1:51" hidden="1" x14ac:dyDescent="0.25">
      <c r="A40" s="1" t="s">
        <v>326</v>
      </c>
      <c r="B40" s="1" t="s">
        <v>327</v>
      </c>
      <c r="C40" s="2">
        <v>45868</v>
      </c>
      <c r="D40" s="1" t="s">
        <v>328</v>
      </c>
      <c r="E40" s="1" t="s">
        <v>255</v>
      </c>
      <c r="F40" s="1" t="s">
        <v>329</v>
      </c>
      <c r="G40" s="1">
        <v>115</v>
      </c>
      <c r="H40" s="1" t="s">
        <v>37</v>
      </c>
      <c r="I40" s="1" t="s">
        <v>244</v>
      </c>
      <c r="J40" s="1" t="s">
        <v>245</v>
      </c>
      <c r="K40" s="1" t="s">
        <v>50</v>
      </c>
      <c r="L40" s="1" t="s">
        <v>78</v>
      </c>
      <c r="M40" s="1" t="s">
        <v>111</v>
      </c>
      <c r="N40" s="1" t="s">
        <v>330</v>
      </c>
      <c r="O40" s="1" t="s">
        <v>135</v>
      </c>
      <c r="P40" s="1">
        <v>9344929889</v>
      </c>
      <c r="Q40" s="1" t="s">
        <v>55</v>
      </c>
      <c r="R40" s="1" t="s">
        <v>136</v>
      </c>
      <c r="S40" s="1" t="s">
        <v>113</v>
      </c>
      <c r="T40" s="1" t="s">
        <v>98</v>
      </c>
      <c r="U40" s="1" t="s">
        <v>83</v>
      </c>
      <c r="V40" s="1" t="s">
        <v>99</v>
      </c>
      <c r="W40" s="1" t="s">
        <v>100</v>
      </c>
      <c r="X40" s="1" t="s">
        <v>101</v>
      </c>
      <c r="Y40" t="s">
        <v>428</v>
      </c>
      <c r="Z40" s="1" t="s">
        <v>288</v>
      </c>
      <c r="AA40" s="1" t="s">
        <v>63</v>
      </c>
      <c r="AB40" s="1" t="s">
        <v>38</v>
      </c>
      <c r="AC40" s="1" t="s">
        <v>64</v>
      </c>
      <c r="AD40" s="1" t="s">
        <v>65</v>
      </c>
      <c r="AE40" s="1" t="s">
        <v>102</v>
      </c>
      <c r="AF40" s="1" t="s">
        <v>67</v>
      </c>
      <c r="AG40" s="1" t="s">
        <v>68</v>
      </c>
      <c r="AH40" s="1" t="s">
        <v>88</v>
      </c>
      <c r="AI40" s="1" t="s">
        <v>269</v>
      </c>
      <c r="AJ40" s="1" t="str">
        <f>IFERROR(_xlfn.XLOOKUP(Table1[[#This Row],[Audio Url]],Qc!C:C,Qc!F:F),"")</f>
        <v xml:space="preserve">not asking anything </v>
      </c>
      <c r="AK40" s="1" t="str">
        <f>IFERROR(_xlfn.XLOOKUP(Table1[[#This Row],[Audio Url]],Qc!C:C,Qc!E:E),"")</f>
        <v>Fake Audio/Empty Audio</v>
      </c>
      <c r="AL40" s="1" t="s">
        <v>38</v>
      </c>
      <c r="AM40" s="1" t="s">
        <v>38</v>
      </c>
      <c r="AN40" s="1" t="str">
        <f>VLOOKUP(Table1[[#This Row],[LOCALITY]],Sheet2!$F:$H,3,0)</f>
        <v>Rural</v>
      </c>
      <c r="AO40" s="1" t="s">
        <v>2240</v>
      </c>
      <c r="AP40" t="str">
        <f>IF(Table1[[#This Row],[Audio Duration (in secs)]]&gt;180,"Greater than 3 Minutes","Less than 3 Minutes")</f>
        <v>Less than 3 Minutes</v>
      </c>
      <c r="AQ40" t="str">
        <f>IFERROR(VLOOKUP(Table1[[#This Row],[சாதி/Caste]],MApping!$E$1:$F$10,2,0),"Others")</f>
        <v>MUTTARAIYAR</v>
      </c>
      <c r="AR40">
        <f>VLOOKUP(Table1[[#This Row],[பாலினம்/Gender]],Factor!$F$26:$I$28,4,0)</f>
        <v>1.047034764826176</v>
      </c>
      <c r="AS40">
        <f>VLOOKUP(Table1[[#This Row],[பதிலளித்தவரின் வயது/Age Group]],Factor!$F$35:$I$39,4,0)</f>
        <v>1.0951871657754011</v>
      </c>
      <c r="AT40">
        <f>VLOOKUP(Table1[[#This Row],[பதிலளித்தவரின் வயது/Age Group]]&amp;Table1[[#This Row],[பாலினம்/Gender]],Factor!$A$45:$G$53,7,0)</f>
        <v>1.107027027027027</v>
      </c>
      <c r="AU4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40">
        <f>VLOOKUP(Table1[[#This Row],[Rev Caste]],Factor!$F$59:$I$68,4,0)</f>
        <v>1.2358620689655173</v>
      </c>
      <c r="AW40">
        <f>Table1[[#This Row],[2021 Ae Factor]]*Table1[[#This Row],[Age &amp; Gender Factor]]</f>
        <v>1.4523558321984489</v>
      </c>
      <c r="AX40">
        <f>Table1[[#This Row],[2021 Ae Factor]]*Table1[[#This Row],[Caste Factor]]</f>
        <v>1.6213800023249925</v>
      </c>
      <c r="AY40">
        <f t="shared" si="0"/>
        <v>78.6824333</v>
      </c>
    </row>
    <row r="41" spans="1:51" x14ac:dyDescent="0.25">
      <c r="A41" s="1" t="s">
        <v>331</v>
      </c>
      <c r="B41" s="1" t="s">
        <v>332</v>
      </c>
      <c r="C41" s="2">
        <v>45868</v>
      </c>
      <c r="D41" s="1" t="s">
        <v>333</v>
      </c>
      <c r="E41" s="1" t="s">
        <v>255</v>
      </c>
      <c r="F41" s="1" t="s">
        <v>334</v>
      </c>
      <c r="G41" s="1">
        <v>190</v>
      </c>
      <c r="H41" s="1" t="s">
        <v>37</v>
      </c>
      <c r="I41" s="1" t="s">
        <v>244</v>
      </c>
      <c r="J41" s="1" t="s">
        <v>245</v>
      </c>
      <c r="K41" s="1" t="s">
        <v>50</v>
      </c>
      <c r="L41" s="1" t="s">
        <v>78</v>
      </c>
      <c r="M41" s="1" t="s">
        <v>111</v>
      </c>
      <c r="N41" s="1" t="s">
        <v>335</v>
      </c>
      <c r="O41" s="1" t="s">
        <v>135</v>
      </c>
      <c r="P41" s="1">
        <v>8072379197</v>
      </c>
      <c r="Q41" s="1" t="s">
        <v>55</v>
      </c>
      <c r="R41" s="1" t="s">
        <v>136</v>
      </c>
      <c r="S41" s="1" t="s">
        <v>113</v>
      </c>
      <c r="T41" s="1" t="s">
        <v>58</v>
      </c>
      <c r="U41" s="1" t="s">
        <v>301</v>
      </c>
      <c r="V41" s="1" t="s">
        <v>60</v>
      </c>
      <c r="W41" s="1" t="s">
        <v>125</v>
      </c>
      <c r="X41" s="1" t="s">
        <v>101</v>
      </c>
      <c r="Y41" t="s">
        <v>429</v>
      </c>
      <c r="Z41" s="1" t="s">
        <v>95</v>
      </c>
      <c r="AA41" s="1" t="s">
        <v>126</v>
      </c>
      <c r="AB41" s="1" t="s">
        <v>99</v>
      </c>
      <c r="AC41" s="1" t="s">
        <v>58</v>
      </c>
      <c r="AD41" s="1" t="s">
        <v>127</v>
      </c>
      <c r="AE41" s="1" t="s">
        <v>86</v>
      </c>
      <c r="AF41" s="1" t="s">
        <v>67</v>
      </c>
      <c r="AG41" s="1" t="s">
        <v>336</v>
      </c>
      <c r="AH41" s="1" t="s">
        <v>88</v>
      </c>
      <c r="AI41" s="1" t="s">
        <v>269</v>
      </c>
      <c r="AJ41" s="1" t="str">
        <f>IFERROR(_xlfn.XLOOKUP(Table1[[#This Row],[Audio Url]],Qc!C:C,Qc!F:F),"")</f>
        <v xml:space="preserve">correctly done </v>
      </c>
      <c r="AK41" s="1" t="str">
        <f>IFERROR(_xlfn.XLOOKUP(Table1[[#This Row],[Audio Url]],Qc!C:C,Qc!E:E),"")</f>
        <v>Correctly Done</v>
      </c>
      <c r="AL41" s="1" t="s">
        <v>38</v>
      </c>
      <c r="AM41" s="1" t="s">
        <v>38</v>
      </c>
      <c r="AN41" s="1" t="str">
        <f>VLOOKUP(Table1[[#This Row],[LOCALITY]],Sheet2!$F:$H,3,0)</f>
        <v>Rural</v>
      </c>
      <c r="AO41" s="1" t="s">
        <v>2241</v>
      </c>
      <c r="AP41" t="str">
        <f>IF(Table1[[#This Row],[Audio Duration (in secs)]]&gt;180,"Greater than 3 Minutes","Less than 3 Minutes")</f>
        <v>Greater than 3 Minutes</v>
      </c>
      <c r="AQ41" t="str">
        <f>IFERROR(VLOOKUP(Table1[[#This Row],[சாதி/Caste]],MApping!$E$1:$F$10,2,0),"Others")</f>
        <v>MUTTARAIYAR</v>
      </c>
      <c r="AR41">
        <f>VLOOKUP(Table1[[#This Row],[பாலினம்/Gender]],Factor!$F$26:$I$28,4,0)</f>
        <v>1.047034764826176</v>
      </c>
      <c r="AS41">
        <f>VLOOKUP(Table1[[#This Row],[பதிலளித்தவரின் வயது/Age Group]],Factor!$F$35:$I$39,4,0)</f>
        <v>1.0951871657754011</v>
      </c>
      <c r="AT41">
        <f>VLOOKUP(Table1[[#This Row],[பதிலளித்தவரின் வயது/Age Group]]&amp;Table1[[#This Row],[பாலினம்/Gender]],Factor!$A$45:$G$53,7,0)</f>
        <v>1.107027027027027</v>
      </c>
      <c r="AU4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1">
        <f>VLOOKUP(Table1[[#This Row],[Rev Caste]],Factor!$F$59:$I$68,4,0)</f>
        <v>1.2358620689655173</v>
      </c>
      <c r="AW41">
        <f>Table1[[#This Row],[2021 Ae Factor]]*Table1[[#This Row],[Age &amp; Gender Factor]]</f>
        <v>0.81565842625689366</v>
      </c>
      <c r="AX41">
        <f>Table1[[#This Row],[2021 Ae Factor]]*Table1[[#This Row],[Caste Factor]]</f>
        <v>0.91058419138161839</v>
      </c>
      <c r="AY41">
        <f t="shared" si="0"/>
        <v>78.6825817</v>
      </c>
    </row>
    <row r="42" spans="1:51" x14ac:dyDescent="0.25">
      <c r="A42" s="1" t="s">
        <v>337</v>
      </c>
      <c r="B42" s="1" t="s">
        <v>338</v>
      </c>
      <c r="C42" s="2">
        <v>45868</v>
      </c>
      <c r="D42" s="1" t="s">
        <v>339</v>
      </c>
      <c r="E42" s="1" t="s">
        <v>340</v>
      </c>
      <c r="F42" s="1" t="s">
        <v>341</v>
      </c>
      <c r="G42" s="1">
        <v>338</v>
      </c>
      <c r="H42" s="1" t="s">
        <v>37</v>
      </c>
      <c r="I42" s="1" t="s">
        <v>76</v>
      </c>
      <c r="J42" s="1" t="s">
        <v>77</v>
      </c>
      <c r="K42" s="1" t="s">
        <v>50</v>
      </c>
      <c r="L42" s="1" t="s">
        <v>78</v>
      </c>
      <c r="M42" s="1" t="s">
        <v>79</v>
      </c>
      <c r="N42" s="1" t="s">
        <v>96</v>
      </c>
      <c r="O42" s="1" t="s">
        <v>54</v>
      </c>
      <c r="P42" s="1" t="s">
        <v>1267</v>
      </c>
      <c r="Q42" s="1" t="s">
        <v>55</v>
      </c>
      <c r="R42" s="1" t="s">
        <v>97</v>
      </c>
      <c r="S42" s="1" t="s">
        <v>57</v>
      </c>
      <c r="T42" s="1" t="s">
        <v>98</v>
      </c>
      <c r="U42" s="1" t="s">
        <v>83</v>
      </c>
      <c r="V42" s="1" t="s">
        <v>165</v>
      </c>
      <c r="W42" s="1" t="s">
        <v>177</v>
      </c>
      <c r="X42" s="1" t="s">
        <v>178</v>
      </c>
      <c r="Y42" t="s">
        <v>431</v>
      </c>
      <c r="Z42" s="1" t="s">
        <v>95</v>
      </c>
      <c r="AA42" s="1" t="s">
        <v>63</v>
      </c>
      <c r="AB42" s="1" t="s">
        <v>38</v>
      </c>
      <c r="AC42" s="1" t="s">
        <v>58</v>
      </c>
      <c r="AD42" s="1" t="s">
        <v>127</v>
      </c>
      <c r="AE42" s="1" t="s">
        <v>102</v>
      </c>
      <c r="AF42" s="1" t="s">
        <v>128</v>
      </c>
      <c r="AG42" s="1" t="s">
        <v>68</v>
      </c>
      <c r="AH42" s="1" t="s">
        <v>117</v>
      </c>
      <c r="AI42" s="1" t="s">
        <v>42</v>
      </c>
      <c r="AJ42" s="1">
        <f>IFERROR(_xlfn.XLOOKUP(Table1[[#This Row],[Audio Url]],Qc!C:C,Qc!F:F),"")</f>
        <v>0</v>
      </c>
      <c r="AK42" s="1" t="str">
        <f>IFERROR(_xlfn.XLOOKUP(Table1[[#This Row],[Audio Url]],Qc!C:C,Qc!E:E),"")</f>
        <v>Correctly Done</v>
      </c>
      <c r="AL42" s="1" t="s">
        <v>38</v>
      </c>
      <c r="AM42" s="1" t="s">
        <v>38</v>
      </c>
      <c r="AN42" s="1" t="str">
        <f>VLOOKUP(Table1[[#This Row],[LOCALITY]],Sheet2!$F:$H,3,0)</f>
        <v>Urban</v>
      </c>
      <c r="AO42" s="1" t="s">
        <v>2241</v>
      </c>
      <c r="AP42" t="str">
        <f>IF(Table1[[#This Row],[Audio Duration (in secs)]]&gt;180,"Greater than 3 Minutes","Less than 3 Minutes")</f>
        <v>Greater than 3 Minutes</v>
      </c>
      <c r="AQ42" t="str">
        <f>IFERROR(VLOOKUP(Table1[[#This Row],[சாதி/Caste]],MApping!$E$1:$F$10,2,0),"Others")</f>
        <v>DEVENDRA KULA VELLALAR</v>
      </c>
      <c r="AR42">
        <f>VLOOKUP(Table1[[#This Row],[பாலினம்/Gender]],Factor!$F$26:$I$28,4,0)</f>
        <v>0.95700934579439256</v>
      </c>
      <c r="AS42">
        <f>VLOOKUP(Table1[[#This Row],[பதிலளித்தவரின் வயது/Age Group]],Factor!$F$35:$I$39,4,0)</f>
        <v>1.0951871657754011</v>
      </c>
      <c r="AT42">
        <f>VLOOKUP(Table1[[#This Row],[பதிலளித்தவரின் வயது/Age Group]]&amp;Table1[[#This Row],[பாலினம்/Gender]],Factor!$A$45:$G$53,7,0)</f>
        <v>1.0835978835978837</v>
      </c>
      <c r="AU4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2">
        <f>VLOOKUP(Table1[[#This Row],[Rev Caste]],Factor!$F$59:$I$68,4,0)</f>
        <v>0.99902439024390244</v>
      </c>
      <c r="AW42">
        <f>Table1[[#This Row],[2021 Ae Factor]]*Table1[[#This Row],[Age &amp; Gender Factor]]</f>
        <v>1.0835978835978837</v>
      </c>
      <c r="AX42">
        <f>Table1[[#This Row],[2021 Ae Factor]]*Table1[[#This Row],[Caste Factor]]</f>
        <v>0.99902439024390244</v>
      </c>
      <c r="AY42">
        <f t="shared" si="0"/>
        <v>78.700345600000006</v>
      </c>
    </row>
    <row r="43" spans="1:51" hidden="1" x14ac:dyDescent="0.25">
      <c r="A43" s="1" t="s">
        <v>342</v>
      </c>
      <c r="B43" s="1" t="s">
        <v>343</v>
      </c>
      <c r="C43" s="2">
        <v>45868</v>
      </c>
      <c r="D43" s="1" t="s">
        <v>344</v>
      </c>
      <c r="E43" s="1" t="s">
        <v>345</v>
      </c>
      <c r="F43" s="1" t="s">
        <v>346</v>
      </c>
      <c r="G43" s="1">
        <v>319</v>
      </c>
      <c r="H43" s="1" t="s">
        <v>37</v>
      </c>
      <c r="I43" s="1" t="s">
        <v>76</v>
      </c>
      <c r="J43" s="1" t="s">
        <v>77</v>
      </c>
      <c r="K43" s="1" t="s">
        <v>50</v>
      </c>
      <c r="L43" s="1" t="s">
        <v>78</v>
      </c>
      <c r="M43" s="1" t="s">
        <v>79</v>
      </c>
      <c r="N43" s="1" t="s">
        <v>347</v>
      </c>
      <c r="O43" s="1" t="s">
        <v>135</v>
      </c>
      <c r="P43" s="1">
        <v>9750255938</v>
      </c>
      <c r="Q43" s="1" t="s">
        <v>55</v>
      </c>
      <c r="R43" s="1" t="s">
        <v>56</v>
      </c>
      <c r="S43" s="1" t="s">
        <v>57</v>
      </c>
      <c r="T43" s="1" t="s">
        <v>58</v>
      </c>
      <c r="U43" s="1" t="s">
        <v>83</v>
      </c>
      <c r="V43" s="1" t="s">
        <v>99</v>
      </c>
      <c r="W43" s="1" t="s">
        <v>61</v>
      </c>
      <c r="X43" s="1" t="s">
        <v>62</v>
      </c>
      <c r="Y43" t="s">
        <v>430</v>
      </c>
      <c r="Z43" s="1" t="s">
        <v>38</v>
      </c>
      <c r="AA43" s="1" t="s">
        <v>126</v>
      </c>
      <c r="AB43" s="1" t="s">
        <v>60</v>
      </c>
      <c r="AC43" s="1" t="s">
        <v>58</v>
      </c>
      <c r="AD43" s="1" t="s">
        <v>127</v>
      </c>
      <c r="AE43" s="1" t="s">
        <v>102</v>
      </c>
      <c r="AF43" s="1" t="s">
        <v>101</v>
      </c>
      <c r="AG43" s="1" t="s">
        <v>68</v>
      </c>
      <c r="AH43" s="1" t="s">
        <v>117</v>
      </c>
      <c r="AI43" s="1" t="s">
        <v>42</v>
      </c>
      <c r="AJ43" s="1" t="str">
        <f>IFERROR(_xlfn.XLOOKUP(Table1[[#This Row],[Audio Url]],Qc!C:C,Qc!F:F),"")</f>
        <v xml:space="preserve">same voice </v>
      </c>
      <c r="AK43" s="1" t="str">
        <f>IFERROR(_xlfn.XLOOKUP(Table1[[#This Row],[Audio Url]],Qc!C:C,Qc!E:E),"")</f>
        <v>Taking From Friends And Family</v>
      </c>
      <c r="AL43" s="1" t="s">
        <v>38</v>
      </c>
      <c r="AM43" s="1" t="s">
        <v>38</v>
      </c>
      <c r="AN43" s="1" t="str">
        <f>VLOOKUP(Table1[[#This Row],[LOCALITY]],Sheet2!$F:$H,3,0)</f>
        <v>Urban</v>
      </c>
      <c r="AO43" s="1" t="s">
        <v>2240</v>
      </c>
      <c r="AP43" t="str">
        <f>IF(Table1[[#This Row],[Audio Duration (in secs)]]&gt;180,"Greater than 3 Minutes","Less than 3 Minutes")</f>
        <v>Greater than 3 Minutes</v>
      </c>
      <c r="AQ43" t="str">
        <f>IFERROR(VLOOKUP(Table1[[#This Row],[சாதி/Caste]],MApping!$E$1:$F$10,2,0),"Others")</f>
        <v>DEVENDRA KULA VELLALAR</v>
      </c>
      <c r="AR43">
        <f>VLOOKUP(Table1[[#This Row],[பாலினம்/Gender]],Factor!$F$26:$I$28,4,0)</f>
        <v>1.047034764826176</v>
      </c>
      <c r="AS43">
        <f>VLOOKUP(Table1[[#This Row],[பதிலளித்தவரின் வயது/Age Group]],Factor!$F$35:$I$39,4,0)</f>
        <v>1.0951871657754011</v>
      </c>
      <c r="AT43">
        <f>VLOOKUP(Table1[[#This Row],[பதிலளித்தவரின் வயது/Age Group]]&amp;Table1[[#This Row],[பாலினம்/Gender]],Factor!$A$45:$G$53,7,0)</f>
        <v>1.107027027027027</v>
      </c>
      <c r="AU4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43">
        <f>VLOOKUP(Table1[[#This Row],[Rev Caste]],Factor!$F$59:$I$68,4,0)</f>
        <v>0.99902439024390244</v>
      </c>
      <c r="AW43">
        <f>Table1[[#This Row],[2021 Ae Factor]]*Table1[[#This Row],[Age &amp; Gender Factor]]</f>
        <v>1.4523558321984489</v>
      </c>
      <c r="AX43">
        <f>Table1[[#This Row],[2021 Ae Factor]]*Table1[[#This Row],[Caste Factor]]</f>
        <v>1.3106625802766489</v>
      </c>
      <c r="AY43">
        <f t="shared" si="0"/>
        <v>78.699492399999997</v>
      </c>
    </row>
    <row r="44" spans="1:51" hidden="1" x14ac:dyDescent="0.25">
      <c r="A44" s="1" t="s">
        <v>348</v>
      </c>
      <c r="B44" s="1" t="s">
        <v>349</v>
      </c>
      <c r="C44" s="2">
        <v>45868</v>
      </c>
      <c r="D44" s="1" t="s">
        <v>350</v>
      </c>
      <c r="E44" s="1" t="s">
        <v>351</v>
      </c>
      <c r="F44" s="1" t="s">
        <v>352</v>
      </c>
      <c r="G44" s="1">
        <v>132</v>
      </c>
      <c r="H44" s="1" t="s">
        <v>37</v>
      </c>
      <c r="I44" s="1" t="s">
        <v>244</v>
      </c>
      <c r="J44" s="1" t="s">
        <v>245</v>
      </c>
      <c r="K44" s="1" t="s">
        <v>50</v>
      </c>
      <c r="L44" s="1" t="s">
        <v>78</v>
      </c>
      <c r="M44" s="1" t="s">
        <v>111</v>
      </c>
      <c r="N44" s="1" t="s">
        <v>353</v>
      </c>
      <c r="O44" s="1" t="s">
        <v>54</v>
      </c>
      <c r="P44" s="1">
        <v>9786820387</v>
      </c>
      <c r="Q44" s="1" t="s">
        <v>39</v>
      </c>
      <c r="R44" s="1" t="s">
        <v>56</v>
      </c>
      <c r="S44" s="1" t="s">
        <v>57</v>
      </c>
      <c r="T44" s="1" t="s">
        <v>58</v>
      </c>
      <c r="U44" s="1" t="s">
        <v>301</v>
      </c>
      <c r="V44" s="1" t="s">
        <v>165</v>
      </c>
      <c r="W44" s="1" t="s">
        <v>100</v>
      </c>
      <c r="X44" s="1" t="s">
        <v>101</v>
      </c>
      <c r="Y44" t="s">
        <v>428</v>
      </c>
      <c r="Z44" s="1" t="s">
        <v>175</v>
      </c>
      <c r="AA44" s="1" t="s">
        <v>126</v>
      </c>
      <c r="AB44" s="1" t="s">
        <v>99</v>
      </c>
      <c r="AC44" s="1" t="s">
        <v>84</v>
      </c>
      <c r="AD44" s="1" t="s">
        <v>65</v>
      </c>
      <c r="AE44" s="1" t="s">
        <v>115</v>
      </c>
      <c r="AF44" s="1" t="s">
        <v>67</v>
      </c>
      <c r="AG44" s="1" t="s">
        <v>116</v>
      </c>
      <c r="AH44" s="1" t="s">
        <v>277</v>
      </c>
      <c r="AI44" s="1" t="s">
        <v>278</v>
      </c>
      <c r="AJ44" s="1">
        <f>IFERROR(_xlfn.XLOOKUP(Table1[[#This Row],[Audio Url]],Qc!C:C,Qc!F:F),"")</f>
        <v>0</v>
      </c>
      <c r="AK44" s="1" t="str">
        <f>IFERROR(_xlfn.XLOOKUP(Table1[[#This Row],[Audio Url]],Qc!C:C,Qc!E:E),"")</f>
        <v>Fake Audio/Empty Audio</v>
      </c>
      <c r="AL44" s="1" t="s">
        <v>38</v>
      </c>
      <c r="AM44" s="1" t="s">
        <v>38</v>
      </c>
      <c r="AN44" s="1" t="str">
        <f>VLOOKUP(Table1[[#This Row],[LOCALITY]],Sheet2!$F:$H,3,0)</f>
        <v>Rural</v>
      </c>
      <c r="AO44" s="1" t="s">
        <v>2240</v>
      </c>
      <c r="AP44" t="str">
        <f>IF(Table1[[#This Row],[Audio Duration (in secs)]]&gt;180,"Greater than 3 Minutes","Less than 3 Minutes")</f>
        <v>Less than 3 Minutes</v>
      </c>
      <c r="AQ44" t="str">
        <f>IFERROR(VLOOKUP(Table1[[#This Row],[சாதி/Caste]],MApping!$E$1:$F$10,2,0),"Others")</f>
        <v>MUSLIM</v>
      </c>
      <c r="AR44">
        <f>VLOOKUP(Table1[[#This Row],[பாலினம்/Gender]],Factor!$F$26:$I$28,4,0)</f>
        <v>0.95700934579439256</v>
      </c>
      <c r="AS44">
        <f>VLOOKUP(Table1[[#This Row],[பதிலளித்தவரின் வயது/Age Group]],Factor!$F$35:$I$39,4,0)</f>
        <v>0.8797250859106529</v>
      </c>
      <c r="AT44">
        <f>VLOOKUP(Table1[[#This Row],[பதிலளித்தவரின் வயது/Age Group]]&amp;Table1[[#This Row],[பாலினம்/Gender]],Factor!$A$45:$G$53,7,0)</f>
        <v>0.79503105590062106</v>
      </c>
      <c r="AU4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4">
        <f>VLOOKUP(Table1[[#This Row],[Rev Caste]],Factor!$F$59:$I$68,4,0)</f>
        <v>1.024</v>
      </c>
      <c r="AW44">
        <f>Table1[[#This Row],[2021 Ae Factor]]*Table1[[#This Row],[Age &amp; Gender Factor]]</f>
        <v>0.79503105590062106</v>
      </c>
      <c r="AX44">
        <f>Table1[[#This Row],[2021 Ae Factor]]*Table1[[#This Row],[Caste Factor]]</f>
        <v>1.024</v>
      </c>
      <c r="AY44">
        <f t="shared" si="0"/>
        <v>78.676795100000007</v>
      </c>
    </row>
    <row r="45" spans="1:51" hidden="1" x14ac:dyDescent="0.25">
      <c r="A45" s="1" t="s">
        <v>354</v>
      </c>
      <c r="B45" s="1" t="s">
        <v>355</v>
      </c>
      <c r="C45" s="2">
        <v>45868</v>
      </c>
      <c r="D45" s="1" t="s">
        <v>356</v>
      </c>
      <c r="E45" s="1" t="s">
        <v>357</v>
      </c>
      <c r="F45" s="1" t="s">
        <v>358</v>
      </c>
      <c r="G45" s="1">
        <v>221</v>
      </c>
      <c r="H45" s="1" t="s">
        <v>37</v>
      </c>
      <c r="I45" s="1" t="s">
        <v>76</v>
      </c>
      <c r="J45" s="1" t="s">
        <v>77</v>
      </c>
      <c r="K45" s="1" t="s">
        <v>50</v>
      </c>
      <c r="L45" s="1" t="s">
        <v>78</v>
      </c>
      <c r="M45" s="1" t="s">
        <v>79</v>
      </c>
      <c r="N45" s="1" t="s">
        <v>359</v>
      </c>
      <c r="O45" s="1" t="s">
        <v>135</v>
      </c>
      <c r="P45" s="1">
        <v>9976234034</v>
      </c>
      <c r="Q45" s="1" t="s">
        <v>360</v>
      </c>
      <c r="R45" s="1" t="s">
        <v>136</v>
      </c>
      <c r="S45" s="1" t="s">
        <v>57</v>
      </c>
      <c r="T45" s="1" t="s">
        <v>98</v>
      </c>
      <c r="U45" s="1" t="s">
        <v>83</v>
      </c>
      <c r="V45" s="1" t="s">
        <v>99</v>
      </c>
      <c r="W45" s="1" t="s">
        <v>100</v>
      </c>
      <c r="X45" s="1" t="s">
        <v>101</v>
      </c>
      <c r="Y45" t="s">
        <v>428</v>
      </c>
      <c r="Z45" s="1" t="s">
        <v>95</v>
      </c>
      <c r="AA45" s="1" t="s">
        <v>126</v>
      </c>
      <c r="AB45" s="1" t="s">
        <v>60</v>
      </c>
      <c r="AC45" s="1" t="s">
        <v>58</v>
      </c>
      <c r="AD45" s="1" t="s">
        <v>127</v>
      </c>
      <c r="AE45" s="1" t="s">
        <v>102</v>
      </c>
      <c r="AF45" s="1" t="s">
        <v>128</v>
      </c>
      <c r="AG45" s="1" t="s">
        <v>68</v>
      </c>
      <c r="AH45" s="1" t="s">
        <v>117</v>
      </c>
      <c r="AI45" s="1" t="s">
        <v>42</v>
      </c>
      <c r="AJ45" s="1" t="str">
        <f>IFERROR(_xlfn.XLOOKUP(Table1[[#This Row],[Audio Url]],Qc!C:C,Qc!F:F),"")</f>
        <v xml:space="preserve">Sam voice </v>
      </c>
      <c r="AK45" s="1" t="str">
        <f>IFERROR(_xlfn.XLOOKUP(Table1[[#This Row],[Audio Url]],Qc!C:C,Qc!E:E),"")</f>
        <v>Taking From Friends And Family</v>
      </c>
      <c r="AL45" s="1" t="s">
        <v>38</v>
      </c>
      <c r="AM45" s="1" t="s">
        <v>38</v>
      </c>
      <c r="AN45" s="1" t="str">
        <f>VLOOKUP(Table1[[#This Row],[LOCALITY]],Sheet2!$F:$H,3,0)</f>
        <v>Urban</v>
      </c>
      <c r="AO45" s="1" t="s">
        <v>2240</v>
      </c>
      <c r="AP45" t="str">
        <f>IF(Table1[[#This Row],[Audio Duration (in secs)]]&gt;180,"Greater than 3 Minutes","Less than 3 Minutes")</f>
        <v>Greater than 3 Minutes</v>
      </c>
      <c r="AQ45" t="str">
        <f>IFERROR(VLOOKUP(Table1[[#This Row],[சாதி/Caste]],MApping!$E$1:$F$10,2,0),"Others")</f>
        <v>DEVENDRA KULA VELLALAR</v>
      </c>
      <c r="AR45">
        <f>VLOOKUP(Table1[[#This Row],[பாலினம்/Gender]],Factor!$F$26:$I$28,4,0)</f>
        <v>1.047034764826176</v>
      </c>
      <c r="AS45">
        <f>VLOOKUP(Table1[[#This Row],[பதிலளித்தவரின் வயது/Age Group]],Factor!$F$35:$I$39,4,0)</f>
        <v>1.0308724832214764</v>
      </c>
      <c r="AT45">
        <f>VLOOKUP(Table1[[#This Row],[பதிலளித்தவரின் வயது/Age Group]]&amp;Table1[[#This Row],[பாலினம்/Gender]],Factor!$A$45:$G$53,7,0)</f>
        <v>1.28</v>
      </c>
      <c r="AU4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45">
        <f>VLOOKUP(Table1[[#This Row],[Rev Caste]],Factor!$F$59:$I$68,4,0)</f>
        <v>0.99902439024390244</v>
      </c>
      <c r="AW45">
        <f>Table1[[#This Row],[2021 Ae Factor]]*Table1[[#This Row],[Age &amp; Gender Factor]]</f>
        <v>1.6792864309794564</v>
      </c>
      <c r="AX45">
        <f>Table1[[#This Row],[2021 Ae Factor]]*Table1[[#This Row],[Caste Factor]]</f>
        <v>1.3106625802766489</v>
      </c>
      <c r="AY45">
        <f t="shared" si="0"/>
        <v>78.705190099999996</v>
      </c>
    </row>
    <row r="46" spans="1:51" hidden="1" x14ac:dyDescent="0.25">
      <c r="A46" s="1" t="s">
        <v>361</v>
      </c>
      <c r="B46" s="1" t="s">
        <v>362</v>
      </c>
      <c r="C46" s="2">
        <v>45868</v>
      </c>
      <c r="D46" s="1" t="s">
        <v>363</v>
      </c>
      <c r="E46" s="1" t="s">
        <v>364</v>
      </c>
      <c r="F46" s="1" t="s">
        <v>365</v>
      </c>
      <c r="G46" s="1">
        <v>107</v>
      </c>
      <c r="H46" s="1" t="s">
        <v>37</v>
      </c>
      <c r="I46" s="1" t="s">
        <v>244</v>
      </c>
      <c r="J46" s="1" t="s">
        <v>245</v>
      </c>
      <c r="K46" s="1" t="s">
        <v>50</v>
      </c>
      <c r="L46" s="1" t="s">
        <v>78</v>
      </c>
      <c r="M46" s="1" t="s">
        <v>111</v>
      </c>
      <c r="N46" s="1" t="s">
        <v>366</v>
      </c>
      <c r="O46" s="1" t="s">
        <v>135</v>
      </c>
      <c r="P46" s="1">
        <v>9047843014</v>
      </c>
      <c r="Q46" s="1" t="s">
        <v>39</v>
      </c>
      <c r="R46" s="1" t="s">
        <v>136</v>
      </c>
      <c r="S46" s="1" t="s">
        <v>113</v>
      </c>
      <c r="T46" s="1" t="s">
        <v>137</v>
      </c>
      <c r="U46" s="1" t="s">
        <v>59</v>
      </c>
      <c r="V46" s="1" t="s">
        <v>60</v>
      </c>
      <c r="W46" s="1" t="s">
        <v>100</v>
      </c>
      <c r="X46" s="1" t="s">
        <v>62</v>
      </c>
      <c r="Y46" t="s">
        <v>430</v>
      </c>
      <c r="Z46" s="1" t="s">
        <v>38</v>
      </c>
      <c r="AA46" s="1" t="s">
        <v>126</v>
      </c>
      <c r="AB46" s="1" t="s">
        <v>99</v>
      </c>
      <c r="AC46" s="1" t="s">
        <v>84</v>
      </c>
      <c r="AD46" s="1" t="s">
        <v>65</v>
      </c>
      <c r="AE46" s="1" t="s">
        <v>86</v>
      </c>
      <c r="AF46" s="1" t="s">
        <v>67</v>
      </c>
      <c r="AG46" s="1" t="s">
        <v>68</v>
      </c>
      <c r="AH46" s="1" t="s">
        <v>277</v>
      </c>
      <c r="AI46" s="1" t="s">
        <v>278</v>
      </c>
      <c r="AJ46" s="1">
        <f>IFERROR(_xlfn.XLOOKUP(Table1[[#This Row],[Audio Url]],Qc!C:C,Qc!F:F),"")</f>
        <v>0</v>
      </c>
      <c r="AK46" s="1" t="str">
        <f>IFERROR(_xlfn.XLOOKUP(Table1[[#This Row],[Audio Url]],Qc!C:C,Qc!E:E),"")</f>
        <v>Fake Audio/Empty Audio</v>
      </c>
      <c r="AL46" s="1" t="s">
        <v>38</v>
      </c>
      <c r="AM46" s="1" t="s">
        <v>38</v>
      </c>
      <c r="AN46" s="1" t="str">
        <f>VLOOKUP(Table1[[#This Row],[LOCALITY]],Sheet2!$F:$H,3,0)</f>
        <v>Rural</v>
      </c>
      <c r="AO46" s="1" t="s">
        <v>2240</v>
      </c>
      <c r="AP46" t="str">
        <f>IF(Table1[[#This Row],[Audio Duration (in secs)]]&gt;180,"Greater than 3 Minutes","Less than 3 Minutes")</f>
        <v>Less than 3 Minutes</v>
      </c>
      <c r="AQ46" t="str">
        <f>IFERROR(VLOOKUP(Table1[[#This Row],[சாதி/Caste]],MApping!$E$1:$F$10,2,0),"Others")</f>
        <v>MUSLIM</v>
      </c>
      <c r="AR46">
        <f>VLOOKUP(Table1[[#This Row],[பாலினம்/Gender]],Factor!$F$26:$I$28,4,0)</f>
        <v>1.047034764826176</v>
      </c>
      <c r="AS46">
        <f>VLOOKUP(Table1[[#This Row],[பதிலளித்தவரின் வயது/Age Group]],Factor!$F$35:$I$39,4,0)</f>
        <v>0.8797250859106529</v>
      </c>
      <c r="AT46">
        <f>VLOOKUP(Table1[[#This Row],[பதிலளித்தவரின் வயது/Age Group]]&amp;Table1[[#This Row],[பாலினம்/Gender]],Factor!$A$45:$G$53,7,0)</f>
        <v>0.98461538461538467</v>
      </c>
      <c r="AU4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6">
        <f>VLOOKUP(Table1[[#This Row],[Rev Caste]],Factor!$F$59:$I$68,4,0)</f>
        <v>1.024</v>
      </c>
      <c r="AW46">
        <f>Table1[[#This Row],[2021 Ae Factor]]*Table1[[#This Row],[Age &amp; Gender Factor]]</f>
        <v>0.72546542719964102</v>
      </c>
      <c r="AX46">
        <f>Table1[[#This Row],[2021 Ae Factor]]*Table1[[#This Row],[Caste Factor]]</f>
        <v>0.75448404428762661</v>
      </c>
      <c r="AY46">
        <f t="shared" si="0"/>
        <v>78.676451299999997</v>
      </c>
    </row>
    <row r="47" spans="1:51" hidden="1" x14ac:dyDescent="0.25">
      <c r="A47" s="1" t="s">
        <v>367</v>
      </c>
      <c r="B47" s="1" t="s">
        <v>368</v>
      </c>
      <c r="C47" s="2">
        <v>45868</v>
      </c>
      <c r="D47" s="1" t="s">
        <v>369</v>
      </c>
      <c r="E47" s="1" t="s">
        <v>364</v>
      </c>
      <c r="F47" s="1" t="s">
        <v>370</v>
      </c>
      <c r="G47" s="1">
        <v>156</v>
      </c>
      <c r="H47" s="1" t="s">
        <v>37</v>
      </c>
      <c r="I47" s="1" t="s">
        <v>244</v>
      </c>
      <c r="J47" s="1" t="s">
        <v>245</v>
      </c>
      <c r="K47" s="1" t="s">
        <v>50</v>
      </c>
      <c r="L47" s="1" t="s">
        <v>78</v>
      </c>
      <c r="M47" s="1" t="s">
        <v>111</v>
      </c>
      <c r="N47" s="1" t="s">
        <v>371</v>
      </c>
      <c r="O47" s="1" t="s">
        <v>135</v>
      </c>
      <c r="P47" s="1">
        <v>8675359062</v>
      </c>
      <c r="Q47" s="1" t="s">
        <v>360</v>
      </c>
      <c r="R47" s="1" t="s">
        <v>136</v>
      </c>
      <c r="S47" s="1" t="s">
        <v>113</v>
      </c>
      <c r="T47" s="1" t="s">
        <v>58</v>
      </c>
      <c r="U47" s="1" t="s">
        <v>59</v>
      </c>
      <c r="V47" s="1" t="s">
        <v>60</v>
      </c>
      <c r="W47" s="1" t="s">
        <v>61</v>
      </c>
      <c r="X47" s="1" t="s">
        <v>62</v>
      </c>
      <c r="Y47" t="s">
        <v>430</v>
      </c>
      <c r="Z47" s="1" t="s">
        <v>38</v>
      </c>
      <c r="AA47" s="1" t="s">
        <v>126</v>
      </c>
      <c r="AB47" s="1" t="s">
        <v>99</v>
      </c>
      <c r="AC47" s="1" t="s">
        <v>84</v>
      </c>
      <c r="AD47" s="1" t="s">
        <v>85</v>
      </c>
      <c r="AE47" s="1" t="s">
        <v>86</v>
      </c>
      <c r="AF47" s="1" t="s">
        <v>67</v>
      </c>
      <c r="AG47" s="1" t="s">
        <v>68</v>
      </c>
      <c r="AH47" s="1" t="s">
        <v>277</v>
      </c>
      <c r="AI47" s="1" t="s">
        <v>278</v>
      </c>
      <c r="AJ47" s="1">
        <f>IFERROR(_xlfn.XLOOKUP(Table1[[#This Row],[Audio Url]],Qc!C:C,Qc!F:F),"")</f>
        <v>0</v>
      </c>
      <c r="AK47" s="1" t="str">
        <f>IFERROR(_xlfn.XLOOKUP(Table1[[#This Row],[Audio Url]],Qc!C:C,Qc!E:E),"")</f>
        <v>Fake Audio/Empty Audio</v>
      </c>
      <c r="AL47" s="1" t="s">
        <v>38</v>
      </c>
      <c r="AM47" s="1" t="s">
        <v>38</v>
      </c>
      <c r="AN47" s="1" t="str">
        <f>VLOOKUP(Table1[[#This Row],[LOCALITY]],Sheet2!$F:$H,3,0)</f>
        <v>Rural</v>
      </c>
      <c r="AO47" s="1" t="s">
        <v>2240</v>
      </c>
      <c r="AP47" t="str">
        <f>IF(Table1[[#This Row],[Audio Duration (in secs)]]&gt;180,"Greater than 3 Minutes","Less than 3 Minutes")</f>
        <v>Less than 3 Minutes</v>
      </c>
      <c r="AQ47" t="str">
        <f>IFERROR(VLOOKUP(Table1[[#This Row],[சாதி/Caste]],MApping!$E$1:$F$10,2,0),"Others")</f>
        <v>MUSLIM</v>
      </c>
      <c r="AR47">
        <f>VLOOKUP(Table1[[#This Row],[பாலினம்/Gender]],Factor!$F$26:$I$28,4,0)</f>
        <v>1.047034764826176</v>
      </c>
      <c r="AS47">
        <f>VLOOKUP(Table1[[#This Row],[பதிலளித்தவரின் வயது/Age Group]],Factor!$F$35:$I$39,4,0)</f>
        <v>1.0308724832214764</v>
      </c>
      <c r="AT47">
        <f>VLOOKUP(Table1[[#This Row],[பதிலளித்தவரின் வயது/Age Group]]&amp;Table1[[#This Row],[பாலினம்/Gender]],Factor!$A$45:$G$53,7,0)</f>
        <v>1.28</v>
      </c>
      <c r="AU4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7">
        <f>VLOOKUP(Table1[[#This Row],[Rev Caste]],Factor!$F$59:$I$68,4,0)</f>
        <v>1.024</v>
      </c>
      <c r="AW47">
        <f>Table1[[#This Row],[2021 Ae Factor]]*Table1[[#This Row],[Age &amp; Gender Factor]]</f>
        <v>0.94310505535953326</v>
      </c>
      <c r="AX47">
        <f>Table1[[#This Row],[2021 Ae Factor]]*Table1[[#This Row],[Caste Factor]]</f>
        <v>0.75448404428762661</v>
      </c>
      <c r="AY47">
        <f t="shared" si="0"/>
        <v>78.676444599999996</v>
      </c>
    </row>
    <row r="48" spans="1:51" x14ac:dyDescent="0.25">
      <c r="A48" s="1" t="s">
        <v>372</v>
      </c>
      <c r="B48" s="1" t="s">
        <v>373</v>
      </c>
      <c r="C48" s="2">
        <v>45868</v>
      </c>
      <c r="D48" s="1" t="s">
        <v>374</v>
      </c>
      <c r="E48" s="1" t="s">
        <v>364</v>
      </c>
      <c r="F48" s="1" t="s">
        <v>375</v>
      </c>
      <c r="G48" s="1">
        <v>264</v>
      </c>
      <c r="H48" s="1" t="s">
        <v>37</v>
      </c>
      <c r="I48" s="1" t="s">
        <v>244</v>
      </c>
      <c r="J48" s="1" t="s">
        <v>245</v>
      </c>
      <c r="K48" s="1" t="s">
        <v>50</v>
      </c>
      <c r="L48" s="1" t="s">
        <v>78</v>
      </c>
      <c r="M48" s="1" t="s">
        <v>111</v>
      </c>
      <c r="N48" s="1" t="s">
        <v>376</v>
      </c>
      <c r="O48" s="1" t="s">
        <v>54</v>
      </c>
      <c r="P48" s="1">
        <v>7010675442</v>
      </c>
      <c r="Q48" s="1" t="s">
        <v>39</v>
      </c>
      <c r="R48" s="1" t="s">
        <v>56</v>
      </c>
      <c r="S48" s="1" t="s">
        <v>57</v>
      </c>
      <c r="T48" s="1" t="s">
        <v>58</v>
      </c>
      <c r="U48" s="1" t="s">
        <v>59</v>
      </c>
      <c r="V48" s="1" t="s">
        <v>60</v>
      </c>
      <c r="W48" s="1" t="s">
        <v>61</v>
      </c>
      <c r="X48" s="1" t="s">
        <v>62</v>
      </c>
      <c r="Y48" t="s">
        <v>430</v>
      </c>
      <c r="Z48" s="1" t="s">
        <v>38</v>
      </c>
      <c r="AA48" s="1" t="s">
        <v>63</v>
      </c>
      <c r="AB48" s="1" t="s">
        <v>38</v>
      </c>
      <c r="AC48" s="1" t="s">
        <v>64</v>
      </c>
      <c r="AD48" s="1" t="s">
        <v>85</v>
      </c>
      <c r="AE48" s="1" t="s">
        <v>86</v>
      </c>
      <c r="AF48" s="1" t="s">
        <v>67</v>
      </c>
      <c r="AG48" s="1" t="s">
        <v>116</v>
      </c>
      <c r="AH48" s="1" t="s">
        <v>277</v>
      </c>
      <c r="AI48" s="1" t="s">
        <v>278</v>
      </c>
      <c r="AJ48" s="1" t="str">
        <f>IFERROR(_xlfn.XLOOKUP(Table1[[#This Row],[Audio Url]],Qc!C:C,Qc!F:F),"")</f>
        <v>didn't ask question in th6middle</v>
      </c>
      <c r="AK48" s="1" t="str">
        <f>IFERROR(_xlfn.XLOOKUP(Table1[[#This Row],[Audio Url]],Qc!C:C,Qc!E:E),"")</f>
        <v>Not Doing It Properly</v>
      </c>
      <c r="AL48" s="1" t="s">
        <v>38</v>
      </c>
      <c r="AM48" s="1" t="s">
        <v>38</v>
      </c>
      <c r="AN48" s="1" t="str">
        <f>VLOOKUP(Table1[[#This Row],[LOCALITY]],Sheet2!$F:$H,3,0)</f>
        <v>Rural</v>
      </c>
      <c r="AO48" s="1" t="s">
        <v>2241</v>
      </c>
      <c r="AP48" t="str">
        <f>IF(Table1[[#This Row],[Audio Duration (in secs)]]&gt;180,"Greater than 3 Minutes","Less than 3 Minutes")</f>
        <v>Greater than 3 Minutes</v>
      </c>
      <c r="AQ48" t="str">
        <f>IFERROR(VLOOKUP(Table1[[#This Row],[சாதி/Caste]],MApping!$E$1:$F$10,2,0),"Others")</f>
        <v>MUSLIM</v>
      </c>
      <c r="AR48">
        <f>VLOOKUP(Table1[[#This Row],[பாலினம்/Gender]],Factor!$F$26:$I$28,4,0)</f>
        <v>0.95700934579439256</v>
      </c>
      <c r="AS48">
        <f>VLOOKUP(Table1[[#This Row],[பதிலளித்தவரின் வயது/Age Group]],Factor!$F$35:$I$39,4,0)</f>
        <v>0.8797250859106529</v>
      </c>
      <c r="AT48">
        <f>VLOOKUP(Table1[[#This Row],[பதிலளித்தவரின் வயது/Age Group]]&amp;Table1[[#This Row],[பாலினம்/Gender]],Factor!$A$45:$G$53,7,0)</f>
        <v>0.79503105590062106</v>
      </c>
      <c r="AU4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8">
        <f>VLOOKUP(Table1[[#This Row],[Rev Caste]],Factor!$F$59:$I$68,4,0)</f>
        <v>1.024</v>
      </c>
      <c r="AW48">
        <f>Table1[[#This Row],[2021 Ae Factor]]*Table1[[#This Row],[Age &amp; Gender Factor]]</f>
        <v>0.58577953749039324</v>
      </c>
      <c r="AX48">
        <f>Table1[[#This Row],[2021 Ae Factor]]*Table1[[#This Row],[Caste Factor]]</f>
        <v>0.75448404428762661</v>
      </c>
      <c r="AY48">
        <f t="shared" si="0"/>
        <v>78.676448100000002</v>
      </c>
    </row>
    <row r="49" spans="1:51" hidden="1" x14ac:dyDescent="0.25">
      <c r="A49" s="1" t="s">
        <v>377</v>
      </c>
      <c r="B49" s="1" t="s">
        <v>378</v>
      </c>
      <c r="C49" s="2">
        <v>45868</v>
      </c>
      <c r="D49" s="1" t="s">
        <v>379</v>
      </c>
      <c r="E49" s="1" t="s">
        <v>364</v>
      </c>
      <c r="F49" s="1" t="s">
        <v>380</v>
      </c>
      <c r="G49" s="1">
        <v>133</v>
      </c>
      <c r="H49" s="1" t="s">
        <v>37</v>
      </c>
      <c r="I49" s="1" t="s">
        <v>244</v>
      </c>
      <c r="J49" s="1" t="s">
        <v>245</v>
      </c>
      <c r="K49" s="1" t="s">
        <v>50</v>
      </c>
      <c r="L49" s="1" t="s">
        <v>78</v>
      </c>
      <c r="M49" s="1" t="s">
        <v>111</v>
      </c>
      <c r="N49" s="1" t="s">
        <v>381</v>
      </c>
      <c r="O49" s="1" t="s">
        <v>54</v>
      </c>
      <c r="P49" s="1">
        <v>9788101109</v>
      </c>
      <c r="Q49" s="1" t="s">
        <v>55</v>
      </c>
      <c r="R49" s="1" t="s">
        <v>97</v>
      </c>
      <c r="S49" s="1" t="s">
        <v>57</v>
      </c>
      <c r="T49" s="1" t="s">
        <v>58</v>
      </c>
      <c r="U49" s="1" t="s">
        <v>59</v>
      </c>
      <c r="V49" s="1" t="s">
        <v>60</v>
      </c>
      <c r="W49" s="1" t="s">
        <v>61</v>
      </c>
      <c r="X49" s="1" t="s">
        <v>62</v>
      </c>
      <c r="Y49" t="s">
        <v>430</v>
      </c>
      <c r="Z49" s="1" t="s">
        <v>38</v>
      </c>
      <c r="AA49" s="1" t="s">
        <v>63</v>
      </c>
      <c r="AB49" s="1" t="s">
        <v>38</v>
      </c>
      <c r="AC49" s="1" t="s">
        <v>84</v>
      </c>
      <c r="AD49" s="1" t="s">
        <v>65</v>
      </c>
      <c r="AE49" s="1" t="s">
        <v>86</v>
      </c>
      <c r="AF49" s="1" t="s">
        <v>67</v>
      </c>
      <c r="AG49" s="1" t="s">
        <v>382</v>
      </c>
      <c r="AH49" s="1" t="s">
        <v>88</v>
      </c>
      <c r="AI49" s="1" t="s">
        <v>269</v>
      </c>
      <c r="AJ49" s="1">
        <f>IFERROR(_xlfn.XLOOKUP(Table1[[#This Row],[Audio Url]],Qc!C:C,Qc!F:F),"")</f>
        <v>0</v>
      </c>
      <c r="AK49" s="1" t="str">
        <f>IFERROR(_xlfn.XLOOKUP(Table1[[#This Row],[Audio Url]],Qc!C:C,Qc!E:E),"")</f>
        <v>Fake Audio/Empty Audio</v>
      </c>
      <c r="AL49" s="1" t="s">
        <v>38</v>
      </c>
      <c r="AM49" s="1" t="s">
        <v>38</v>
      </c>
      <c r="AN49" s="1" t="str">
        <f>VLOOKUP(Table1[[#This Row],[LOCALITY]],Sheet2!$F:$H,3,0)</f>
        <v>Rural</v>
      </c>
      <c r="AO49" s="1" t="s">
        <v>2240</v>
      </c>
      <c r="AP49" t="str">
        <f>IF(Table1[[#This Row],[Audio Duration (in secs)]]&gt;180,"Greater than 3 Minutes","Less than 3 Minutes")</f>
        <v>Less than 3 Minutes</v>
      </c>
      <c r="AQ49" t="str">
        <f>IFERROR(VLOOKUP(Table1[[#This Row],[சாதி/Caste]],MApping!$E$1:$F$10,2,0),"Others")</f>
        <v>MUTTARAIYAR</v>
      </c>
      <c r="AR49">
        <f>VLOOKUP(Table1[[#This Row],[பாலினம்/Gender]],Factor!$F$26:$I$28,4,0)</f>
        <v>0.95700934579439256</v>
      </c>
      <c r="AS49">
        <f>VLOOKUP(Table1[[#This Row],[பதிலளித்தவரின் வயது/Age Group]],Factor!$F$35:$I$39,4,0)</f>
        <v>1.0951871657754011</v>
      </c>
      <c r="AT49">
        <f>VLOOKUP(Table1[[#This Row],[பதிலளித்தவரின் வயது/Age Group]]&amp;Table1[[#This Row],[பாலினம்/Gender]],Factor!$A$45:$G$53,7,0)</f>
        <v>1.0835978835978837</v>
      </c>
      <c r="AU4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9">
        <f>VLOOKUP(Table1[[#This Row],[Rev Caste]],Factor!$F$59:$I$68,4,0)</f>
        <v>1.2358620689655173</v>
      </c>
      <c r="AW49">
        <f>Table1[[#This Row],[2021 Ae Factor]]*Table1[[#This Row],[Age &amp; Gender Factor]]</f>
        <v>0.79839581406098059</v>
      </c>
      <c r="AX49">
        <f>Table1[[#This Row],[2021 Ae Factor]]*Table1[[#This Row],[Caste Factor]]</f>
        <v>0.91058419138161839</v>
      </c>
      <c r="AY49">
        <f t="shared" si="0"/>
        <v>78.676434599999993</v>
      </c>
    </row>
    <row r="50" spans="1:51" hidden="1" x14ac:dyDescent="0.25">
      <c r="A50" s="1" t="s">
        <v>383</v>
      </c>
      <c r="B50" s="1" t="s">
        <v>384</v>
      </c>
      <c r="C50" s="2">
        <v>45868</v>
      </c>
      <c r="D50" s="1" t="s">
        <v>385</v>
      </c>
      <c r="E50" s="1" t="s">
        <v>364</v>
      </c>
      <c r="F50" s="1" t="s">
        <v>386</v>
      </c>
      <c r="G50" s="1">
        <v>137</v>
      </c>
      <c r="H50" s="1" t="s">
        <v>37</v>
      </c>
      <c r="I50" s="1" t="s">
        <v>244</v>
      </c>
      <c r="J50" s="1" t="s">
        <v>245</v>
      </c>
      <c r="K50" s="1" t="s">
        <v>50</v>
      </c>
      <c r="L50" s="1" t="s">
        <v>78</v>
      </c>
      <c r="M50" s="1" t="s">
        <v>111</v>
      </c>
      <c r="N50" s="1" t="s">
        <v>387</v>
      </c>
      <c r="O50" s="1" t="s">
        <v>54</v>
      </c>
      <c r="P50" s="1">
        <v>9865714401</v>
      </c>
      <c r="Q50" s="1" t="s">
        <v>39</v>
      </c>
      <c r="R50" s="1" t="s">
        <v>97</v>
      </c>
      <c r="S50" s="1" t="s">
        <v>57</v>
      </c>
      <c r="T50" s="1" t="s">
        <v>58</v>
      </c>
      <c r="U50" s="1" t="s">
        <v>59</v>
      </c>
      <c r="V50" s="1" t="s">
        <v>60</v>
      </c>
      <c r="W50" s="1" t="s">
        <v>61</v>
      </c>
      <c r="X50" s="1" t="s">
        <v>62</v>
      </c>
      <c r="Y50" t="s">
        <v>430</v>
      </c>
      <c r="Z50" s="1" t="s">
        <v>38</v>
      </c>
      <c r="AA50" s="1" t="s">
        <v>63</v>
      </c>
      <c r="AB50" s="1" t="s">
        <v>38</v>
      </c>
      <c r="AC50" s="1" t="s">
        <v>84</v>
      </c>
      <c r="AD50" s="1" t="s">
        <v>85</v>
      </c>
      <c r="AE50" s="1" t="s">
        <v>86</v>
      </c>
      <c r="AF50" s="1" t="s">
        <v>67</v>
      </c>
      <c r="AG50" s="1" t="s">
        <v>336</v>
      </c>
      <c r="AH50" s="1" t="s">
        <v>277</v>
      </c>
      <c r="AI50" s="1" t="s">
        <v>278</v>
      </c>
      <c r="AJ50" s="1" t="str">
        <f>IFERROR(_xlfn.XLOOKUP(Table1[[#This Row],[Audio Url]],Qc!C:C,Qc!F:F),"")</f>
        <v xml:space="preserve">she is randomly posting </v>
      </c>
      <c r="AK50" s="1" t="str">
        <f>IFERROR(_xlfn.XLOOKUP(Table1[[#This Row],[Audio Url]],Qc!C:C,Qc!E:E),"")</f>
        <v>Taking From Friends And Family</v>
      </c>
      <c r="AL50" s="1" t="s">
        <v>38</v>
      </c>
      <c r="AM50" s="1" t="s">
        <v>38</v>
      </c>
      <c r="AN50" s="1" t="str">
        <f>VLOOKUP(Table1[[#This Row],[LOCALITY]],Sheet2!$F:$H,3,0)</f>
        <v>Rural</v>
      </c>
      <c r="AO50" s="1" t="s">
        <v>2240</v>
      </c>
      <c r="AP50" t="str">
        <f>IF(Table1[[#This Row],[Audio Duration (in secs)]]&gt;180,"Greater than 3 Minutes","Less than 3 Minutes")</f>
        <v>Less than 3 Minutes</v>
      </c>
      <c r="AQ50" t="str">
        <f>IFERROR(VLOOKUP(Table1[[#This Row],[சாதி/Caste]],MApping!$E$1:$F$10,2,0),"Others")</f>
        <v>MUSLIM</v>
      </c>
      <c r="AR50">
        <f>VLOOKUP(Table1[[#This Row],[பாலினம்/Gender]],Factor!$F$26:$I$28,4,0)</f>
        <v>0.95700934579439256</v>
      </c>
      <c r="AS50">
        <f>VLOOKUP(Table1[[#This Row],[பதிலளித்தவரின் வயது/Age Group]],Factor!$F$35:$I$39,4,0)</f>
        <v>0.8797250859106529</v>
      </c>
      <c r="AT50">
        <f>VLOOKUP(Table1[[#This Row],[பதிலளித்தவரின் வயது/Age Group]]&amp;Table1[[#This Row],[பாலினம்/Gender]],Factor!$A$45:$G$53,7,0)</f>
        <v>0.79503105590062106</v>
      </c>
      <c r="AU5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0">
        <f>VLOOKUP(Table1[[#This Row],[Rev Caste]],Factor!$F$59:$I$68,4,0)</f>
        <v>1.024</v>
      </c>
      <c r="AW50">
        <f>Table1[[#This Row],[2021 Ae Factor]]*Table1[[#This Row],[Age &amp; Gender Factor]]</f>
        <v>0.58577953749039324</v>
      </c>
      <c r="AX50">
        <f>Table1[[#This Row],[2021 Ae Factor]]*Table1[[#This Row],[Caste Factor]]</f>
        <v>0.75448404428762661</v>
      </c>
      <c r="AY50">
        <f t="shared" si="0"/>
        <v>78.676228300000005</v>
      </c>
    </row>
    <row r="51" spans="1:51" hidden="1" x14ac:dyDescent="0.25">
      <c r="A51" s="1" t="s">
        <v>388</v>
      </c>
      <c r="B51" s="1" t="s">
        <v>389</v>
      </c>
      <c r="C51" s="2">
        <v>45868</v>
      </c>
      <c r="D51" s="1" t="s">
        <v>390</v>
      </c>
      <c r="E51" s="1" t="s">
        <v>391</v>
      </c>
      <c r="F51" s="1" t="s">
        <v>392</v>
      </c>
      <c r="G51" s="1">
        <v>130</v>
      </c>
      <c r="H51" s="1" t="s">
        <v>37</v>
      </c>
      <c r="I51" s="1" t="s">
        <v>244</v>
      </c>
      <c r="J51" s="1" t="s">
        <v>245</v>
      </c>
      <c r="K51" s="1" t="s">
        <v>50</v>
      </c>
      <c r="L51" s="1" t="s">
        <v>78</v>
      </c>
      <c r="M51" s="1" t="s">
        <v>111</v>
      </c>
      <c r="N51" s="1" t="s">
        <v>393</v>
      </c>
      <c r="O51" s="1" t="s">
        <v>135</v>
      </c>
      <c r="P51" s="1">
        <v>9442762322</v>
      </c>
      <c r="Q51" s="1" t="s">
        <v>55</v>
      </c>
      <c r="R51" s="1" t="s">
        <v>136</v>
      </c>
      <c r="S51" s="1" t="s">
        <v>113</v>
      </c>
      <c r="T51" s="1" t="s">
        <v>58</v>
      </c>
      <c r="U51" s="1" t="s">
        <v>59</v>
      </c>
      <c r="V51" s="1" t="s">
        <v>60</v>
      </c>
      <c r="W51" s="1" t="s">
        <v>61</v>
      </c>
      <c r="X51" s="1" t="s">
        <v>62</v>
      </c>
      <c r="Y51" t="s">
        <v>430</v>
      </c>
      <c r="Z51" s="1" t="s">
        <v>38</v>
      </c>
      <c r="AA51" s="1" t="s">
        <v>63</v>
      </c>
      <c r="AB51" s="1" t="s">
        <v>38</v>
      </c>
      <c r="AC51" s="1" t="s">
        <v>84</v>
      </c>
      <c r="AD51" s="1" t="s">
        <v>65</v>
      </c>
      <c r="AE51" s="1" t="s">
        <v>86</v>
      </c>
      <c r="AF51" s="1" t="s">
        <v>67</v>
      </c>
      <c r="AG51" s="1" t="s">
        <v>68</v>
      </c>
      <c r="AH51" s="1" t="s">
        <v>277</v>
      </c>
      <c r="AI51" s="1" t="s">
        <v>278</v>
      </c>
      <c r="AJ51" s="1" t="str">
        <f>IFERROR(_xlfn.XLOOKUP(Table1[[#This Row],[Audio Url]],Qc!C:C,Qc!F:F),"")</f>
        <v xml:space="preserve">same voice </v>
      </c>
      <c r="AK51" s="1" t="str">
        <f>IFERROR(_xlfn.XLOOKUP(Table1[[#This Row],[Audio Url]],Qc!C:C,Qc!E:E),"")</f>
        <v>Taking From Friends And Family</v>
      </c>
      <c r="AL51" s="1" t="s">
        <v>38</v>
      </c>
      <c r="AM51" s="1" t="s">
        <v>38</v>
      </c>
      <c r="AN51" s="1" t="str">
        <f>VLOOKUP(Table1[[#This Row],[LOCALITY]],Sheet2!$F:$H,3,0)</f>
        <v>Rural</v>
      </c>
      <c r="AO51" s="1" t="s">
        <v>2240</v>
      </c>
      <c r="AP51" t="str">
        <f>IF(Table1[[#This Row],[Audio Duration (in secs)]]&gt;180,"Greater than 3 Minutes","Less than 3 Minutes")</f>
        <v>Less than 3 Minutes</v>
      </c>
      <c r="AQ51" t="str">
        <f>IFERROR(VLOOKUP(Table1[[#This Row],[சாதி/Caste]],MApping!$E$1:$F$10,2,0),"Others")</f>
        <v>MUSLIM</v>
      </c>
      <c r="AR51">
        <f>VLOOKUP(Table1[[#This Row],[பாலினம்/Gender]],Factor!$F$26:$I$28,4,0)</f>
        <v>1.047034764826176</v>
      </c>
      <c r="AS51">
        <f>VLOOKUP(Table1[[#This Row],[பதிலளித்தவரின் வயது/Age Group]],Factor!$F$35:$I$39,4,0)</f>
        <v>1.0951871657754011</v>
      </c>
      <c r="AT51">
        <f>VLOOKUP(Table1[[#This Row],[பதிலளித்தவரின் வயது/Age Group]]&amp;Table1[[#This Row],[பாலினம்/Gender]],Factor!$A$45:$G$53,7,0)</f>
        <v>1.107027027027027</v>
      </c>
      <c r="AU5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1">
        <f>VLOOKUP(Table1[[#This Row],[Rev Caste]],Factor!$F$59:$I$68,4,0)</f>
        <v>1.024</v>
      </c>
      <c r="AW51">
        <f>Table1[[#This Row],[2021 Ae Factor]]*Table1[[#This Row],[Age &amp; Gender Factor]]</f>
        <v>0.81565842625689366</v>
      </c>
      <c r="AX51">
        <f>Table1[[#This Row],[2021 Ae Factor]]*Table1[[#This Row],[Caste Factor]]</f>
        <v>0.75448404428762661</v>
      </c>
      <c r="AY51">
        <f t="shared" si="0"/>
        <v>78.674376100000003</v>
      </c>
    </row>
    <row r="52" spans="1:51" x14ac:dyDescent="0.25">
      <c r="A52" s="1" t="s">
        <v>394</v>
      </c>
      <c r="B52" s="1" t="s">
        <v>395</v>
      </c>
      <c r="C52" s="2">
        <v>45868</v>
      </c>
      <c r="D52" s="1" t="s">
        <v>396</v>
      </c>
      <c r="E52" s="1" t="s">
        <v>397</v>
      </c>
      <c r="F52" s="1" t="s">
        <v>398</v>
      </c>
      <c r="G52" s="1">
        <v>88</v>
      </c>
      <c r="H52" s="1" t="s">
        <v>37</v>
      </c>
      <c r="I52" s="1" t="s">
        <v>244</v>
      </c>
      <c r="J52" s="1" t="s">
        <v>245</v>
      </c>
      <c r="K52" s="1" t="s">
        <v>50</v>
      </c>
      <c r="L52" s="1" t="s">
        <v>78</v>
      </c>
      <c r="M52" s="1" t="s">
        <v>111</v>
      </c>
      <c r="N52" s="1" t="s">
        <v>399</v>
      </c>
      <c r="O52" s="1" t="s">
        <v>54</v>
      </c>
      <c r="P52" s="1">
        <v>9655507498</v>
      </c>
      <c r="Q52" s="1" t="s">
        <v>360</v>
      </c>
      <c r="R52" s="1" t="s">
        <v>97</v>
      </c>
      <c r="S52" s="1" t="s">
        <v>57</v>
      </c>
      <c r="T52" s="1" t="s">
        <v>58</v>
      </c>
      <c r="U52" s="1" t="s">
        <v>59</v>
      </c>
      <c r="V52" s="1" t="s">
        <v>60</v>
      </c>
      <c r="W52" s="1" t="s">
        <v>61</v>
      </c>
      <c r="X52" s="1" t="s">
        <v>62</v>
      </c>
      <c r="Y52" t="s">
        <v>430</v>
      </c>
      <c r="Z52" s="1" t="s">
        <v>38</v>
      </c>
      <c r="AA52" s="1" t="s">
        <v>63</v>
      </c>
      <c r="AB52" s="1" t="s">
        <v>38</v>
      </c>
      <c r="AC52" s="1" t="s">
        <v>84</v>
      </c>
      <c r="AD52" s="1" t="s">
        <v>65</v>
      </c>
      <c r="AE52" s="1" t="s">
        <v>86</v>
      </c>
      <c r="AF52" s="1" t="s">
        <v>67</v>
      </c>
      <c r="AG52" s="1" t="s">
        <v>400</v>
      </c>
      <c r="AH52" s="1" t="s">
        <v>277</v>
      </c>
      <c r="AI52" s="1" t="s">
        <v>278</v>
      </c>
      <c r="AJ52" s="1" t="str">
        <f>IFERROR(_xlfn.XLOOKUP(Table1[[#This Row],[Audio Url]],Qc!C:C,Qc!F:F),"")</f>
        <v xml:space="preserve">randomly entering first few questions where asked only </v>
      </c>
      <c r="AK52" s="1" t="str">
        <f>IFERROR(_xlfn.XLOOKUP(Table1[[#This Row],[Audio Url]],Qc!C:C,Qc!E:E),"")</f>
        <v>Not Asking All The Questions</v>
      </c>
      <c r="AL52" s="1" t="s">
        <v>38</v>
      </c>
      <c r="AM52" s="1" t="s">
        <v>38</v>
      </c>
      <c r="AN52" s="1" t="str">
        <f>VLOOKUP(Table1[[#This Row],[LOCALITY]],Sheet2!$F:$H,3,0)</f>
        <v>Rural</v>
      </c>
      <c r="AO52" s="1" t="s">
        <v>2241</v>
      </c>
      <c r="AP52" t="str">
        <f>IF(Table1[[#This Row],[Audio Duration (in secs)]]&gt;180,"Greater than 3 Minutes","Less than 3 Minutes")</f>
        <v>Less than 3 Minutes</v>
      </c>
      <c r="AQ52" t="str">
        <f>IFERROR(VLOOKUP(Table1[[#This Row],[சாதி/Caste]],MApping!$E$1:$F$10,2,0),"Others")</f>
        <v>MUSLIM</v>
      </c>
      <c r="AR52">
        <f>VLOOKUP(Table1[[#This Row],[பாலினம்/Gender]],Factor!$F$26:$I$28,4,0)</f>
        <v>0.95700934579439256</v>
      </c>
      <c r="AS52">
        <f>VLOOKUP(Table1[[#This Row],[பதிலளித்தவரின் வயது/Age Group]],Factor!$F$35:$I$39,4,0)</f>
        <v>1.0308724832214764</v>
      </c>
      <c r="AT52">
        <f>VLOOKUP(Table1[[#This Row],[பதிலளித்தவரின் வயது/Age Group]]&amp;Table1[[#This Row],[பாலினம்/Gender]],Factor!$A$45:$G$53,7,0)</f>
        <v>0.86292134831460676</v>
      </c>
      <c r="AU5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2">
        <f>VLOOKUP(Table1[[#This Row],[Rev Caste]],Factor!$F$59:$I$68,4,0)</f>
        <v>1.024</v>
      </c>
      <c r="AW52">
        <f>Table1[[#This Row],[2021 Ae Factor]]*Table1[[#This Row],[Age &amp; Gender Factor]]</f>
        <v>0.63580116091653927</v>
      </c>
      <c r="AX52">
        <f>Table1[[#This Row],[2021 Ae Factor]]*Table1[[#This Row],[Caste Factor]]</f>
        <v>0.75448404428762661</v>
      </c>
      <c r="AY52">
        <f t="shared" si="0"/>
        <v>78.681066700000002</v>
      </c>
    </row>
    <row r="53" spans="1:51" x14ac:dyDescent="0.25">
      <c r="A53" s="1" t="s">
        <v>401</v>
      </c>
      <c r="B53" s="1" t="s">
        <v>402</v>
      </c>
      <c r="C53" s="2">
        <v>45868</v>
      </c>
      <c r="D53" s="1" t="s">
        <v>403</v>
      </c>
      <c r="E53" s="1" t="s">
        <v>404</v>
      </c>
      <c r="F53" s="1" t="s">
        <v>405</v>
      </c>
      <c r="G53" s="1">
        <v>319</v>
      </c>
      <c r="H53" s="1" t="s">
        <v>37</v>
      </c>
      <c r="I53" s="1" t="s">
        <v>76</v>
      </c>
      <c r="J53" s="1" t="s">
        <v>77</v>
      </c>
      <c r="K53" s="1" t="s">
        <v>50</v>
      </c>
      <c r="L53" s="1" t="s">
        <v>78</v>
      </c>
      <c r="M53" s="1" t="s">
        <v>79</v>
      </c>
      <c r="N53" s="1" t="s">
        <v>406</v>
      </c>
      <c r="O53" s="1" t="s">
        <v>54</v>
      </c>
      <c r="P53" s="1">
        <v>9750219287</v>
      </c>
      <c r="Q53" s="1" t="s">
        <v>55</v>
      </c>
      <c r="R53" s="1" t="s">
        <v>56</v>
      </c>
      <c r="S53" s="1" t="s">
        <v>57</v>
      </c>
      <c r="T53" s="1" t="s">
        <v>98</v>
      </c>
      <c r="U53" s="1" t="s">
        <v>83</v>
      </c>
      <c r="V53" s="1" t="s">
        <v>60</v>
      </c>
      <c r="W53" s="1" t="s">
        <v>197</v>
      </c>
      <c r="X53" s="1" t="s">
        <v>101</v>
      </c>
      <c r="Y53" t="s">
        <v>428</v>
      </c>
      <c r="Z53" s="1" t="s">
        <v>288</v>
      </c>
      <c r="AA53" s="1" t="s">
        <v>63</v>
      </c>
      <c r="AB53" s="1" t="s">
        <v>38</v>
      </c>
      <c r="AC53" s="1" t="s">
        <v>64</v>
      </c>
      <c r="AD53" s="1" t="s">
        <v>85</v>
      </c>
      <c r="AE53" s="1" t="s">
        <v>102</v>
      </c>
      <c r="AF53" s="1" t="s">
        <v>67</v>
      </c>
      <c r="AG53" s="1" t="s">
        <v>3052</v>
      </c>
      <c r="AH53" s="1" t="s">
        <v>117</v>
      </c>
      <c r="AI53" s="1" t="s">
        <v>42</v>
      </c>
      <c r="AJ53" s="1">
        <f>IFERROR(_xlfn.XLOOKUP(Table1[[#This Row],[Audio Url]],Qc!C:C,Qc!F:F),"")</f>
        <v>0</v>
      </c>
      <c r="AK53" s="1" t="str">
        <f>IFERROR(_xlfn.XLOOKUP(Table1[[#This Row],[Audio Url]],Qc!C:C,Qc!E:E),"")</f>
        <v>Correctly Done</v>
      </c>
      <c r="AL53" s="1" t="s">
        <v>38</v>
      </c>
      <c r="AM53" s="1" t="s">
        <v>38</v>
      </c>
      <c r="AN53" s="1" t="str">
        <f>VLOOKUP(Table1[[#This Row],[LOCALITY]],Sheet2!$F:$H,3,0)</f>
        <v>Urban</v>
      </c>
      <c r="AO53" s="1" t="s">
        <v>2241</v>
      </c>
      <c r="AP53" t="str">
        <f>IF(Table1[[#This Row],[Audio Duration (in secs)]]&gt;180,"Greater than 3 Minutes","Less than 3 Minutes")</f>
        <v>Greater than 3 Minutes</v>
      </c>
      <c r="AQ53" t="str">
        <f>IFERROR(VLOOKUP(Table1[[#This Row],[சாதி/Caste]],MApping!$E$1:$F$10,2,0),"Others")</f>
        <v>DEVENDRA KULA VELLALAR</v>
      </c>
      <c r="AR53">
        <f>VLOOKUP(Table1[[#This Row],[பாலினம்/Gender]],Factor!$F$26:$I$28,4,0)</f>
        <v>0.95700934579439256</v>
      </c>
      <c r="AS53">
        <f>VLOOKUP(Table1[[#This Row],[பதிலளித்தவரின் வயது/Age Group]],Factor!$F$35:$I$39,4,0)</f>
        <v>1.0951871657754011</v>
      </c>
      <c r="AT53">
        <f>VLOOKUP(Table1[[#This Row],[பதிலளித்தவரின் வயது/Age Group]]&amp;Table1[[#This Row],[பாலினம்/Gender]],Factor!$A$45:$G$53,7,0)</f>
        <v>1.0835978835978837</v>
      </c>
      <c r="AU5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3">
        <f>VLOOKUP(Table1[[#This Row],[Rev Caste]],Factor!$F$59:$I$68,4,0)</f>
        <v>0.99902439024390244</v>
      </c>
      <c r="AW53">
        <f>Table1[[#This Row],[2021 Ae Factor]]*Table1[[#This Row],[Age &amp; Gender Factor]]</f>
        <v>0.79839581406098059</v>
      </c>
      <c r="AX53">
        <f>Table1[[#This Row],[2021 Ae Factor]]*Table1[[#This Row],[Caste Factor]]</f>
        <v>0.73608199442695277</v>
      </c>
      <c r="AY53">
        <f t="shared" si="0"/>
        <v>78.699188899999996</v>
      </c>
    </row>
    <row r="54" spans="1:51" hidden="1" x14ac:dyDescent="0.25">
      <c r="A54" s="1" t="s">
        <v>407</v>
      </c>
      <c r="B54" s="1" t="s">
        <v>408</v>
      </c>
      <c r="C54" s="2">
        <v>45868</v>
      </c>
      <c r="D54" s="1" t="s">
        <v>409</v>
      </c>
      <c r="E54" s="1" t="s">
        <v>410</v>
      </c>
      <c r="F54" s="1" t="s">
        <v>411</v>
      </c>
      <c r="G54" s="1">
        <v>397</v>
      </c>
      <c r="H54" s="1" t="s">
        <v>37</v>
      </c>
      <c r="I54" s="1" t="s">
        <v>76</v>
      </c>
      <c r="J54" s="1" t="s">
        <v>77</v>
      </c>
      <c r="K54" s="1" t="s">
        <v>50</v>
      </c>
      <c r="L54" s="1" t="s">
        <v>78</v>
      </c>
      <c r="M54" s="1" t="s">
        <v>79</v>
      </c>
      <c r="N54" s="1" t="s">
        <v>412</v>
      </c>
      <c r="O54" s="1" t="s">
        <v>135</v>
      </c>
      <c r="P54" s="1">
        <v>9962921011</v>
      </c>
      <c r="Q54" s="1" t="s">
        <v>81</v>
      </c>
      <c r="R54" s="1" t="s">
        <v>136</v>
      </c>
      <c r="S54" s="1" t="s">
        <v>57</v>
      </c>
      <c r="T54" s="1" t="s">
        <v>98</v>
      </c>
      <c r="U54" s="1" t="s">
        <v>83</v>
      </c>
      <c r="V54" s="1" t="s">
        <v>165</v>
      </c>
      <c r="W54" s="1" t="s">
        <v>125</v>
      </c>
      <c r="X54" s="1" t="s">
        <v>101</v>
      </c>
      <c r="Y54" t="s">
        <v>429</v>
      </c>
      <c r="Z54" s="1" t="s">
        <v>288</v>
      </c>
      <c r="AA54" s="1" t="s">
        <v>126</v>
      </c>
      <c r="AB54" s="1" t="s">
        <v>60</v>
      </c>
      <c r="AC54" s="1" t="s">
        <v>64</v>
      </c>
      <c r="AD54" s="1" t="s">
        <v>65</v>
      </c>
      <c r="AE54" s="1" t="s">
        <v>102</v>
      </c>
      <c r="AF54" s="1" t="s">
        <v>101</v>
      </c>
      <c r="AG54" s="1" t="s">
        <v>68</v>
      </c>
      <c r="AH54" s="1" t="s">
        <v>117</v>
      </c>
      <c r="AI54" s="1" t="s">
        <v>118</v>
      </c>
      <c r="AJ54" s="1" t="str">
        <f>IFERROR(_xlfn.XLOOKUP(Table1[[#This Row],[Audio Url]],Qc!C:C,Qc!F:F),"")</f>
        <v xml:space="preserve">same voice </v>
      </c>
      <c r="AK54" s="1" t="str">
        <f>IFERROR(_xlfn.XLOOKUP(Table1[[#This Row],[Audio Url]],Qc!C:C,Qc!E:E),"")</f>
        <v>Taking From Friends And Family</v>
      </c>
      <c r="AL54" s="1" t="s">
        <v>38</v>
      </c>
      <c r="AM54" s="1" t="s">
        <v>38</v>
      </c>
      <c r="AN54" s="1" t="str">
        <f>VLOOKUP(Table1[[#This Row],[LOCALITY]],Sheet2!$F:$H,3,0)</f>
        <v>Urban</v>
      </c>
      <c r="AO54" s="1" t="s">
        <v>2240</v>
      </c>
      <c r="AP54" t="str">
        <f>IF(Table1[[#This Row],[Audio Duration (in secs)]]&gt;180,"Greater than 3 Minutes","Less than 3 Minutes")</f>
        <v>Greater than 3 Minutes</v>
      </c>
      <c r="AQ54" t="str">
        <f>IFERROR(VLOOKUP(Table1[[#This Row],[சாதி/Caste]],MApping!$E$1:$F$10,2,0),"Others")</f>
        <v>PALLAR SC</v>
      </c>
      <c r="AR54">
        <f>VLOOKUP(Table1[[#This Row],[பாலினம்/Gender]],Factor!$F$26:$I$28,4,0)</f>
        <v>1.047034764826176</v>
      </c>
      <c r="AS54">
        <f>VLOOKUP(Table1[[#This Row],[பதிலளித்தவரின் வயது/Age Group]],Factor!$F$35:$I$39,4,0)</f>
        <v>0.97523809523809524</v>
      </c>
      <c r="AT54">
        <f>VLOOKUP(Table1[[#This Row],[பதிலளித்தவரின் வயது/Age Group]]&amp;Table1[[#This Row],[பாலினம்/Gender]],Factor!$A$45:$G$53,7,0)</f>
        <v>0.89824561403508774</v>
      </c>
      <c r="AU5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4">
        <f>VLOOKUP(Table1[[#This Row],[Rev Caste]],Factor!$F$59:$I$68,4,0)</f>
        <v>1.28</v>
      </c>
      <c r="AW54">
        <f>Table1[[#This Row],[2021 Ae Factor]]*Table1[[#This Row],[Age &amp; Gender Factor]]</f>
        <v>0.89824561403508774</v>
      </c>
      <c r="AX54">
        <f>Table1[[#This Row],[2021 Ae Factor]]*Table1[[#This Row],[Caste Factor]]</f>
        <v>1.28</v>
      </c>
      <c r="AY54">
        <f t="shared" si="0"/>
        <v>78.699893200000005</v>
      </c>
    </row>
    <row r="55" spans="1:51" hidden="1" x14ac:dyDescent="0.25">
      <c r="A55" s="1" t="s">
        <v>413</v>
      </c>
      <c r="B55" s="1" t="s">
        <v>414</v>
      </c>
      <c r="C55" s="2">
        <v>45868</v>
      </c>
      <c r="D55" s="1" t="s">
        <v>415</v>
      </c>
      <c r="E55" s="1" t="s">
        <v>410</v>
      </c>
      <c r="F55" s="1" t="s">
        <v>416</v>
      </c>
      <c r="G55" s="1">
        <v>315</v>
      </c>
      <c r="H55" s="1" t="s">
        <v>37</v>
      </c>
      <c r="I55" s="1" t="s">
        <v>76</v>
      </c>
      <c r="J55" s="1" t="s">
        <v>77</v>
      </c>
      <c r="K55" s="1" t="s">
        <v>50</v>
      </c>
      <c r="L55" s="1" t="s">
        <v>78</v>
      </c>
      <c r="M55" s="1" t="s">
        <v>79</v>
      </c>
      <c r="N55" s="1" t="s">
        <v>417</v>
      </c>
      <c r="O55" s="1" t="s">
        <v>54</v>
      </c>
      <c r="P55" s="1">
        <v>9080962855</v>
      </c>
      <c r="Q55" s="1" t="s">
        <v>81</v>
      </c>
      <c r="R55" s="1" t="s">
        <v>56</v>
      </c>
      <c r="S55" s="1" t="s">
        <v>57</v>
      </c>
      <c r="T55" s="1" t="s">
        <v>98</v>
      </c>
      <c r="U55" s="1" t="s">
        <v>83</v>
      </c>
      <c r="V55" s="1" t="s">
        <v>295</v>
      </c>
      <c r="W55" s="1" t="s">
        <v>125</v>
      </c>
      <c r="X55" s="1" t="s">
        <v>101</v>
      </c>
      <c r="Y55" t="s">
        <v>429</v>
      </c>
      <c r="Z55" s="1" t="s">
        <v>288</v>
      </c>
      <c r="AA55" s="1" t="s">
        <v>63</v>
      </c>
      <c r="AB55" s="1" t="s">
        <v>38</v>
      </c>
      <c r="AC55" s="1" t="s">
        <v>64</v>
      </c>
      <c r="AD55" s="1" t="s">
        <v>85</v>
      </c>
      <c r="AE55" s="1" t="s">
        <v>66</v>
      </c>
      <c r="AF55" s="1" t="s">
        <v>67</v>
      </c>
      <c r="AG55" s="1" t="s">
        <v>418</v>
      </c>
      <c r="AH55" s="1" t="s">
        <v>117</v>
      </c>
      <c r="AI55" s="1" t="s">
        <v>118</v>
      </c>
      <c r="AJ55" s="1" t="str">
        <f>IFERROR(_xlfn.XLOOKUP(Table1[[#This Row],[Audio Url]],Qc!C:C,Qc!F:F),"")</f>
        <v xml:space="preserve">same voice </v>
      </c>
      <c r="AK55" s="1" t="str">
        <f>IFERROR(_xlfn.XLOOKUP(Table1[[#This Row],[Audio Url]],Qc!C:C,Qc!E:E),"")</f>
        <v>Taking From Friends And Family</v>
      </c>
      <c r="AL55" s="1" t="s">
        <v>38</v>
      </c>
      <c r="AM55" s="1" t="s">
        <v>38</v>
      </c>
      <c r="AN55" s="1" t="str">
        <f>VLOOKUP(Table1[[#This Row],[LOCALITY]],Sheet2!$F:$H,3,0)</f>
        <v>Urban</v>
      </c>
      <c r="AO55" s="1" t="s">
        <v>2240</v>
      </c>
      <c r="AP55" t="str">
        <f>IF(Table1[[#This Row],[Audio Duration (in secs)]]&gt;180,"Greater than 3 Minutes","Less than 3 Minutes")</f>
        <v>Greater than 3 Minutes</v>
      </c>
      <c r="AQ55" t="str">
        <f>IFERROR(VLOOKUP(Table1[[#This Row],[சாதி/Caste]],MApping!$E$1:$F$10,2,0),"Others")</f>
        <v>PALLAR SC</v>
      </c>
      <c r="AR55">
        <f>VLOOKUP(Table1[[#This Row],[பாலினம்/Gender]],Factor!$F$26:$I$28,4,0)</f>
        <v>0.95700934579439256</v>
      </c>
      <c r="AS55">
        <f>VLOOKUP(Table1[[#This Row],[பதிலளித்தவரின் வயது/Age Group]],Factor!$F$35:$I$39,4,0)</f>
        <v>0.97523809523809524</v>
      </c>
      <c r="AT55">
        <f>VLOOKUP(Table1[[#This Row],[பதிலளித்தவரின் வயது/Age Group]]&amp;Table1[[#This Row],[பாலினம்/Gender]],Factor!$A$45:$G$53,7,0)</f>
        <v>1.0666666666666667</v>
      </c>
      <c r="AU5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55">
        <f>VLOOKUP(Table1[[#This Row],[Rev Caste]],Factor!$F$59:$I$68,4,0)</f>
        <v>1.28</v>
      </c>
      <c r="AW55">
        <f>Table1[[#This Row],[2021 Ae Factor]]*Table1[[#This Row],[Age &amp; Gender Factor]]</f>
        <v>1.5197744131555693</v>
      </c>
      <c r="AX55">
        <f>Table1[[#This Row],[2021 Ae Factor]]*Table1[[#This Row],[Caste Factor]]</f>
        <v>1.8237292957866831</v>
      </c>
      <c r="AY55">
        <f t="shared" si="0"/>
        <v>78.699840300000005</v>
      </c>
    </row>
    <row r="56" spans="1:51" x14ac:dyDescent="0.25">
      <c r="A56" s="1" t="s">
        <v>441</v>
      </c>
      <c r="B56" s="1" t="s">
        <v>442</v>
      </c>
      <c r="C56" s="2">
        <v>45869</v>
      </c>
      <c r="D56" s="1" t="s">
        <v>443</v>
      </c>
      <c r="E56" s="1" t="s">
        <v>444</v>
      </c>
      <c r="F56" s="1" t="s">
        <v>445</v>
      </c>
      <c r="G56" s="1">
        <v>597</v>
      </c>
      <c r="H56" s="1" t="s">
        <v>37</v>
      </c>
      <c r="I56" s="1" t="s">
        <v>48</v>
      </c>
      <c r="J56" s="1" t="s">
        <v>49</v>
      </c>
      <c r="K56" s="1" t="s">
        <v>50</v>
      </c>
      <c r="L56" s="1" t="s">
        <v>51</v>
      </c>
      <c r="M56" s="1" t="s">
        <v>51</v>
      </c>
      <c r="N56" s="1" t="s">
        <v>446</v>
      </c>
      <c r="O56" s="1" t="s">
        <v>54</v>
      </c>
      <c r="P56" s="1">
        <v>8438382863</v>
      </c>
      <c r="Q56" s="1" t="s">
        <v>55</v>
      </c>
      <c r="R56" s="1" t="s">
        <v>56</v>
      </c>
      <c r="S56" s="1" t="s">
        <v>57</v>
      </c>
      <c r="T56" s="1" t="s">
        <v>58</v>
      </c>
      <c r="U56" s="1" t="s">
        <v>59</v>
      </c>
      <c r="V56" s="1" t="s">
        <v>99</v>
      </c>
      <c r="W56" s="1" t="s">
        <v>125</v>
      </c>
      <c r="X56" s="1" t="s">
        <v>101</v>
      </c>
      <c r="Y56" t="s">
        <v>429</v>
      </c>
      <c r="Z56" s="1" t="s">
        <v>288</v>
      </c>
      <c r="AA56" s="1" t="s">
        <v>63</v>
      </c>
      <c r="AB56" s="1" t="s">
        <v>38</v>
      </c>
      <c r="AC56" s="1" t="s">
        <v>84</v>
      </c>
      <c r="AD56" s="1" t="s">
        <v>65</v>
      </c>
      <c r="AE56" s="1" t="s">
        <v>66</v>
      </c>
      <c r="AF56" s="1" t="s">
        <v>447</v>
      </c>
      <c r="AG56" s="1" t="s">
        <v>382</v>
      </c>
      <c r="AH56" s="1" t="s">
        <v>69</v>
      </c>
      <c r="AI56" s="1" t="s">
        <v>70</v>
      </c>
      <c r="AJ56" s="1">
        <f>IFERROR(_xlfn.XLOOKUP(Table1[[#This Row],[Audio Url]],Qc!C:C,Qc!F:F),"")</f>
        <v>0</v>
      </c>
      <c r="AK56" s="1" t="str">
        <f>IFERROR(_xlfn.XLOOKUP(Table1[[#This Row],[Audio Url]],Qc!C:C,Qc!E:E),"")</f>
        <v>Correctly Done</v>
      </c>
      <c r="AL56" s="1" t="s">
        <v>38</v>
      </c>
      <c r="AM56" s="1" t="s">
        <v>38</v>
      </c>
      <c r="AN56" s="1" t="str">
        <f>VLOOKUP(Table1[[#This Row],[LOCALITY]],Sheet2!$F:$H,3,0)</f>
        <v>Urban</v>
      </c>
      <c r="AO56" s="1" t="s">
        <v>2241</v>
      </c>
      <c r="AP56" t="str">
        <f>IF(Table1[[#This Row],[Audio Duration (in secs)]]&gt;180,"Greater than 3 Minutes","Less than 3 Minutes")</f>
        <v>Greater than 3 Minutes</v>
      </c>
      <c r="AQ56" t="str">
        <f>IFERROR(VLOOKUP(Table1[[#This Row],[சாதி/Caste]],MApping!$E$1:$F$10,2,0),"Others")</f>
        <v>URALI GOUNDER</v>
      </c>
      <c r="AR56">
        <f>VLOOKUP(Table1[[#This Row],[பாலினம்/Gender]],Factor!$F$26:$I$28,4,0)</f>
        <v>0.95700934579439256</v>
      </c>
      <c r="AS56">
        <f>VLOOKUP(Table1[[#This Row],[பதிலளித்தவரின் வயது/Age Group]],Factor!$F$35:$I$39,4,0)</f>
        <v>1.0951871657754011</v>
      </c>
      <c r="AT56">
        <f>VLOOKUP(Table1[[#This Row],[பதிலளித்தவரின் வயது/Age Group]]&amp;Table1[[#This Row],[பாலினம்/Gender]],Factor!$A$45:$G$53,7,0)</f>
        <v>1.0835978835978837</v>
      </c>
      <c r="AU5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6">
        <f>VLOOKUP(Table1[[#This Row],[Rev Caste]],Factor!$F$59:$I$68,4,0)</f>
        <v>1.0593103448275862</v>
      </c>
      <c r="AW56">
        <f>Table1[[#This Row],[2021 Ae Factor]]*Table1[[#This Row],[Age &amp; Gender Factor]]</f>
        <v>1.4216181426281114</v>
      </c>
      <c r="AX56">
        <f>Table1[[#This Row],[2021 Ae Factor]]*Table1[[#This Row],[Caste Factor]]</f>
        <v>1.3897542877071363</v>
      </c>
      <c r="AY56">
        <f t="shared" si="0"/>
        <v>78.546292100000002</v>
      </c>
    </row>
    <row r="57" spans="1:51" x14ac:dyDescent="0.25">
      <c r="A57" s="1" t="s">
        <v>448</v>
      </c>
      <c r="B57" s="1" t="s">
        <v>449</v>
      </c>
      <c r="C57" s="2">
        <v>45869</v>
      </c>
      <c r="D57" s="1" t="s">
        <v>450</v>
      </c>
      <c r="E57" s="1" t="s">
        <v>273</v>
      </c>
      <c r="F57" s="1" t="s">
        <v>451</v>
      </c>
      <c r="G57" s="1">
        <v>164</v>
      </c>
      <c r="H57" s="1" t="s">
        <v>37</v>
      </c>
      <c r="I57" s="1" t="s">
        <v>76</v>
      </c>
      <c r="J57" s="1" t="s">
        <v>77</v>
      </c>
      <c r="K57" s="1" t="s">
        <v>50</v>
      </c>
      <c r="L57" s="1" t="s">
        <v>78</v>
      </c>
      <c r="M57" s="1" t="s">
        <v>79</v>
      </c>
      <c r="N57" s="1" t="s">
        <v>452</v>
      </c>
      <c r="O57" s="1" t="s">
        <v>135</v>
      </c>
      <c r="P57" s="1">
        <v>8489816500</v>
      </c>
      <c r="Q57" s="1" t="s">
        <v>81</v>
      </c>
      <c r="R57" s="1" t="s">
        <v>82</v>
      </c>
      <c r="S57" s="1" t="s">
        <v>57</v>
      </c>
      <c r="T57" s="1" t="s">
        <v>98</v>
      </c>
      <c r="U57" s="1" t="s">
        <v>83</v>
      </c>
      <c r="V57" s="1" t="s">
        <v>165</v>
      </c>
      <c r="W57" s="1" t="s">
        <v>125</v>
      </c>
      <c r="X57" s="1" t="s">
        <v>114</v>
      </c>
      <c r="Y57" t="s">
        <v>429</v>
      </c>
      <c r="Z57" s="1" t="s">
        <v>38</v>
      </c>
      <c r="AA57" s="1" t="s">
        <v>126</v>
      </c>
      <c r="AB57" s="1" t="s">
        <v>60</v>
      </c>
      <c r="AC57" s="1" t="s">
        <v>58</v>
      </c>
      <c r="AD57" s="1" t="s">
        <v>127</v>
      </c>
      <c r="AE57" s="1" t="s">
        <v>102</v>
      </c>
      <c r="AF57" s="1" t="s">
        <v>128</v>
      </c>
      <c r="AG57" s="1" t="s">
        <v>68</v>
      </c>
      <c r="AH57" s="1" t="s">
        <v>117</v>
      </c>
      <c r="AI57" s="1" t="s">
        <v>42</v>
      </c>
      <c r="AJ57" s="1">
        <f>IFERROR(_xlfn.XLOOKUP(Table1[[#This Row],[Audio Url]],Qc!C:C,Qc!F:F),"")</f>
        <v>0</v>
      </c>
      <c r="AK57" s="1" t="str">
        <f>IFERROR(_xlfn.XLOOKUP(Table1[[#This Row],[Audio Url]],Qc!C:C,Qc!E:E),"")</f>
        <v>Correctly Done</v>
      </c>
      <c r="AL57" s="1" t="s">
        <v>38</v>
      </c>
      <c r="AM57" s="1" t="s">
        <v>38</v>
      </c>
      <c r="AN57" s="1" t="str">
        <f>VLOOKUP(Table1[[#This Row],[LOCALITY]],Sheet2!$F:$H,3,0)</f>
        <v>Urban</v>
      </c>
      <c r="AO57" s="1" t="s">
        <v>2241</v>
      </c>
      <c r="AP57" t="str">
        <f>IF(Table1[[#This Row],[Audio Duration (in secs)]]&gt;180,"Greater than 3 Minutes","Less than 3 Minutes")</f>
        <v>Less than 3 Minutes</v>
      </c>
      <c r="AQ57" t="str">
        <f>IFERROR(VLOOKUP(Table1[[#This Row],[சாதி/Caste]],MApping!$E$1:$F$10,2,0),"Others")</f>
        <v>DEVENDRA KULA VELLALAR</v>
      </c>
      <c r="AR57">
        <f>VLOOKUP(Table1[[#This Row],[பாலினம்/Gender]],Factor!$F$26:$I$28,4,0)</f>
        <v>1.047034764826176</v>
      </c>
      <c r="AS57">
        <f>VLOOKUP(Table1[[#This Row],[பதிலளித்தவரின் வயது/Age Group]],Factor!$F$35:$I$39,4,0)</f>
        <v>0.97523809523809524</v>
      </c>
      <c r="AT57">
        <f>VLOOKUP(Table1[[#This Row],[பதிலளித்தவரின் வயது/Age Group]]&amp;Table1[[#This Row],[பாலினம்/Gender]],Factor!$A$45:$G$53,7,0)</f>
        <v>0.89824561403508774</v>
      </c>
      <c r="AU5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7">
        <f>VLOOKUP(Table1[[#This Row],[Rev Caste]],Factor!$F$59:$I$68,4,0)</f>
        <v>0.99902439024390244</v>
      </c>
      <c r="AW57">
        <f>Table1[[#This Row],[2021 Ae Factor]]*Table1[[#This Row],[Age &amp; Gender Factor]]</f>
        <v>0.89824561403508774</v>
      </c>
      <c r="AX57">
        <f>Table1[[#This Row],[2021 Ae Factor]]*Table1[[#This Row],[Caste Factor]]</f>
        <v>0.99902439024390244</v>
      </c>
      <c r="AY57">
        <f t="shared" si="0"/>
        <v>78.704909400000005</v>
      </c>
    </row>
    <row r="58" spans="1:51" x14ac:dyDescent="0.25">
      <c r="A58" s="1" t="s">
        <v>453</v>
      </c>
      <c r="B58" s="1" t="s">
        <v>454</v>
      </c>
      <c r="C58" s="2">
        <v>45869</v>
      </c>
      <c r="D58" s="1" t="s">
        <v>455</v>
      </c>
      <c r="E58" s="1" t="s">
        <v>456</v>
      </c>
      <c r="F58" s="1" t="s">
        <v>457</v>
      </c>
      <c r="G58" s="1">
        <v>175</v>
      </c>
      <c r="H58" s="1" t="s">
        <v>37</v>
      </c>
      <c r="I58" s="1" t="s">
        <v>76</v>
      </c>
      <c r="J58" s="1" t="s">
        <v>77</v>
      </c>
      <c r="K58" s="1" t="s">
        <v>50</v>
      </c>
      <c r="L58" s="1" t="s">
        <v>78</v>
      </c>
      <c r="M58" s="1" t="s">
        <v>79</v>
      </c>
      <c r="N58" s="1" t="s">
        <v>458</v>
      </c>
      <c r="O58" s="1" t="s">
        <v>135</v>
      </c>
      <c r="P58" s="1">
        <v>9047436299</v>
      </c>
      <c r="Q58" s="1" t="s">
        <v>55</v>
      </c>
      <c r="R58" s="1" t="s">
        <v>136</v>
      </c>
      <c r="S58" s="1" t="s">
        <v>57</v>
      </c>
      <c r="T58" s="1" t="s">
        <v>98</v>
      </c>
      <c r="U58" s="1" t="s">
        <v>83</v>
      </c>
      <c r="V58" s="1" t="s">
        <v>165</v>
      </c>
      <c r="W58" s="1" t="s">
        <v>125</v>
      </c>
      <c r="X58" s="1" t="s">
        <v>114</v>
      </c>
      <c r="Y58" t="s">
        <v>429</v>
      </c>
      <c r="Z58" s="1" t="s">
        <v>38</v>
      </c>
      <c r="AA58" s="1" t="s">
        <v>126</v>
      </c>
      <c r="AB58" s="1" t="s">
        <v>99</v>
      </c>
      <c r="AC58" s="1" t="s">
        <v>58</v>
      </c>
      <c r="AD58" s="1" t="s">
        <v>127</v>
      </c>
      <c r="AE58" s="1" t="s">
        <v>102</v>
      </c>
      <c r="AF58" s="1" t="s">
        <v>128</v>
      </c>
      <c r="AG58" s="1" t="s">
        <v>68</v>
      </c>
      <c r="AH58" s="1" t="s">
        <v>318</v>
      </c>
      <c r="AI58" s="1" t="s">
        <v>459</v>
      </c>
      <c r="AJ58" s="1">
        <f>IFERROR(_xlfn.XLOOKUP(Table1[[#This Row],[Audio Url]],Qc!C:C,Qc!F:F),"")</f>
        <v>0</v>
      </c>
      <c r="AK58" s="1" t="str">
        <f>IFERROR(_xlfn.XLOOKUP(Table1[[#This Row],[Audio Url]],Qc!C:C,Qc!E:E),"")</f>
        <v>Correctly Done</v>
      </c>
      <c r="AL58" s="1" t="s">
        <v>38</v>
      </c>
      <c r="AM58" s="1" t="s">
        <v>38</v>
      </c>
      <c r="AN58" s="1" t="str">
        <f>VLOOKUP(Table1[[#This Row],[LOCALITY]],Sheet2!$F:$H,3,0)</f>
        <v>Urban</v>
      </c>
      <c r="AO58" s="1" t="s">
        <v>2241</v>
      </c>
      <c r="AP58" t="str">
        <f>IF(Table1[[#This Row],[Audio Duration (in secs)]]&gt;180,"Greater than 3 Minutes","Less than 3 Minutes")</f>
        <v>Less than 3 Minutes</v>
      </c>
      <c r="AQ58" t="str">
        <f>IFERROR(VLOOKUP(Table1[[#This Row],[சாதி/Caste]],MApping!$E$1:$F$10,2,0),"Others")</f>
        <v>Others</v>
      </c>
      <c r="AR58">
        <f>VLOOKUP(Table1[[#This Row],[பாலினம்/Gender]],Factor!$F$26:$I$28,4,0)</f>
        <v>1.047034764826176</v>
      </c>
      <c r="AS58">
        <f>VLOOKUP(Table1[[#This Row],[பதிலளித்தவரின் வயது/Age Group]],Factor!$F$35:$I$39,4,0)</f>
        <v>1.0951871657754011</v>
      </c>
      <c r="AT58">
        <f>VLOOKUP(Table1[[#This Row],[பதிலளித்தவரின் வயது/Age Group]]&amp;Table1[[#This Row],[பாலினம்/Gender]],Factor!$A$45:$G$53,7,0)</f>
        <v>1.107027027027027</v>
      </c>
      <c r="AU5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8">
        <f>VLOOKUP(Table1[[#This Row],[Rev Caste]],Factor!$F$59:$I$68,4,0)</f>
        <v>0.14422535211267606</v>
      </c>
      <c r="AW58">
        <f>Table1[[#This Row],[2021 Ae Factor]]*Table1[[#This Row],[Age &amp; Gender Factor]]</f>
        <v>1.107027027027027</v>
      </c>
      <c r="AX58">
        <f>Table1[[#This Row],[2021 Ae Factor]]*Table1[[#This Row],[Caste Factor]]</f>
        <v>0.14422535211267606</v>
      </c>
      <c r="AY58">
        <f t="shared" si="0"/>
        <v>78.704974500000006</v>
      </c>
    </row>
    <row r="59" spans="1:51" x14ac:dyDescent="0.25">
      <c r="A59" s="1" t="s">
        <v>460</v>
      </c>
      <c r="B59" s="1" t="s">
        <v>461</v>
      </c>
      <c r="C59" s="2">
        <v>45869</v>
      </c>
      <c r="D59" s="1" t="s">
        <v>462</v>
      </c>
      <c r="E59" s="1" t="s">
        <v>456</v>
      </c>
      <c r="F59" s="1" t="s">
        <v>463</v>
      </c>
      <c r="G59" s="1">
        <v>339</v>
      </c>
      <c r="H59" s="1" t="s">
        <v>37</v>
      </c>
      <c r="I59" s="1" t="s">
        <v>76</v>
      </c>
      <c r="J59" s="1" t="s">
        <v>77</v>
      </c>
      <c r="K59" s="1" t="s">
        <v>50</v>
      </c>
      <c r="L59" s="1" t="s">
        <v>78</v>
      </c>
      <c r="M59" s="1" t="s">
        <v>79</v>
      </c>
      <c r="N59" s="1" t="s">
        <v>464</v>
      </c>
      <c r="O59" s="1" t="s">
        <v>54</v>
      </c>
      <c r="P59" s="1">
        <v>9159116163</v>
      </c>
      <c r="Q59" s="1" t="s">
        <v>39</v>
      </c>
      <c r="R59" s="1" t="s">
        <v>97</v>
      </c>
      <c r="S59" s="1" t="s">
        <v>57</v>
      </c>
      <c r="T59" s="1" t="s">
        <v>98</v>
      </c>
      <c r="U59" s="1" t="s">
        <v>83</v>
      </c>
      <c r="V59" s="1" t="s">
        <v>99</v>
      </c>
      <c r="W59" s="1" t="s">
        <v>100</v>
      </c>
      <c r="X59" s="1" t="s">
        <v>101</v>
      </c>
      <c r="Y59" t="s">
        <v>428</v>
      </c>
      <c r="Z59" s="1" t="s">
        <v>95</v>
      </c>
      <c r="AA59" s="1" t="s">
        <v>126</v>
      </c>
      <c r="AB59" s="1" t="s">
        <v>60</v>
      </c>
      <c r="AC59" s="1" t="s">
        <v>64</v>
      </c>
      <c r="AD59" s="1" t="s">
        <v>127</v>
      </c>
      <c r="AE59" s="1" t="s">
        <v>102</v>
      </c>
      <c r="AF59" s="1" t="s">
        <v>101</v>
      </c>
      <c r="AG59" s="1" t="s">
        <v>68</v>
      </c>
      <c r="AH59" s="1" t="s">
        <v>88</v>
      </c>
      <c r="AI59" s="1" t="s">
        <v>89</v>
      </c>
      <c r="AJ59" s="1">
        <f>IFERROR(_xlfn.XLOOKUP(Table1[[#This Row],[Audio Url]],Qc!C:C,Qc!F:F),"")</f>
        <v>0</v>
      </c>
      <c r="AK59" s="1" t="str">
        <f>IFERROR(_xlfn.XLOOKUP(Table1[[#This Row],[Audio Url]],Qc!C:C,Qc!E:E),"")</f>
        <v>Correctly Done</v>
      </c>
      <c r="AL59" s="1" t="s">
        <v>38</v>
      </c>
      <c r="AM59" s="1" t="s">
        <v>38</v>
      </c>
      <c r="AN59" s="1" t="str">
        <f>VLOOKUP(Table1[[#This Row],[LOCALITY]],Sheet2!$F:$H,3,0)</f>
        <v>Urban</v>
      </c>
      <c r="AO59" s="1" t="s">
        <v>2241</v>
      </c>
      <c r="AP59" t="str">
        <f>IF(Table1[[#This Row],[Audio Duration (in secs)]]&gt;180,"Greater than 3 Minutes","Less than 3 Minutes")</f>
        <v>Greater than 3 Minutes</v>
      </c>
      <c r="AQ59" t="str">
        <f>IFERROR(VLOOKUP(Table1[[#This Row],[சாதி/Caste]],MApping!$E$1:$F$10,2,0),"Others")</f>
        <v>MUKKULATHOR</v>
      </c>
      <c r="AR59">
        <f>VLOOKUP(Table1[[#This Row],[பாலினம்/Gender]],Factor!$F$26:$I$28,4,0)</f>
        <v>0.95700934579439256</v>
      </c>
      <c r="AS59">
        <f>VLOOKUP(Table1[[#This Row],[பதிலளித்தவரின் வயது/Age Group]],Factor!$F$35:$I$39,4,0)</f>
        <v>0.8797250859106529</v>
      </c>
      <c r="AT59">
        <f>VLOOKUP(Table1[[#This Row],[பதிலளித்தவரின் வயது/Age Group]]&amp;Table1[[#This Row],[பாலினம்/Gender]],Factor!$A$45:$G$53,7,0)</f>
        <v>0.79503105590062106</v>
      </c>
      <c r="AU5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9">
        <f>VLOOKUP(Table1[[#This Row],[Rev Caste]],Factor!$F$59:$I$68,4,0)</f>
        <v>1.3479183673469388</v>
      </c>
      <c r="AW59">
        <f>Table1[[#This Row],[2021 Ae Factor]]*Table1[[#This Row],[Age &amp; Gender Factor]]</f>
        <v>1.043035050297799</v>
      </c>
      <c r="AX59">
        <f>Table1[[#This Row],[2021 Ae Factor]]*Table1[[#This Row],[Caste Factor]]</f>
        <v>1.7683914252763255</v>
      </c>
      <c r="AY59">
        <f t="shared" si="0"/>
        <v>78.705021599999995</v>
      </c>
    </row>
    <row r="60" spans="1:51" x14ac:dyDescent="0.25">
      <c r="A60" s="1" t="s">
        <v>465</v>
      </c>
      <c r="B60" s="1" t="s">
        <v>466</v>
      </c>
      <c r="C60" s="2">
        <v>45869</v>
      </c>
      <c r="D60" s="1" t="s">
        <v>467</v>
      </c>
      <c r="E60" s="1" t="s">
        <v>468</v>
      </c>
      <c r="F60" s="1" t="s">
        <v>469</v>
      </c>
      <c r="G60" s="1">
        <v>285</v>
      </c>
      <c r="H60" s="1" t="s">
        <v>37</v>
      </c>
      <c r="I60" s="1" t="s">
        <v>76</v>
      </c>
      <c r="J60" s="1" t="s">
        <v>77</v>
      </c>
      <c r="K60" s="1" t="s">
        <v>50</v>
      </c>
      <c r="L60" s="1" t="s">
        <v>78</v>
      </c>
      <c r="M60" s="1" t="s">
        <v>79</v>
      </c>
      <c r="N60" s="1" t="s">
        <v>470</v>
      </c>
      <c r="O60" s="1" t="s">
        <v>54</v>
      </c>
      <c r="P60" s="1">
        <v>9443333371</v>
      </c>
      <c r="Q60" s="1" t="s">
        <v>39</v>
      </c>
      <c r="R60" s="1" t="s">
        <v>97</v>
      </c>
      <c r="S60" s="1" t="s">
        <v>57</v>
      </c>
      <c r="T60" s="1" t="s">
        <v>58</v>
      </c>
      <c r="U60" s="1" t="s">
        <v>83</v>
      </c>
      <c r="V60" s="1" t="s">
        <v>60</v>
      </c>
      <c r="W60" s="1" t="s">
        <v>61</v>
      </c>
      <c r="X60" s="1" t="s">
        <v>62</v>
      </c>
      <c r="Y60" t="s">
        <v>430</v>
      </c>
      <c r="Z60" s="1" t="s">
        <v>38</v>
      </c>
      <c r="AA60" s="1" t="s">
        <v>63</v>
      </c>
      <c r="AB60" s="1" t="s">
        <v>38</v>
      </c>
      <c r="AC60" s="1" t="s">
        <v>64</v>
      </c>
      <c r="AD60" s="1" t="s">
        <v>85</v>
      </c>
      <c r="AE60" s="1" t="s">
        <v>102</v>
      </c>
      <c r="AF60" s="1" t="s">
        <v>447</v>
      </c>
      <c r="AG60" s="1" t="s">
        <v>116</v>
      </c>
      <c r="AH60" s="1" t="s">
        <v>318</v>
      </c>
      <c r="AI60" s="1" t="s">
        <v>471</v>
      </c>
      <c r="AJ60" s="1">
        <f>IFERROR(_xlfn.XLOOKUP(Table1[[#This Row],[Audio Url]],Qc!C:C,Qc!F:F),"")</f>
        <v>0</v>
      </c>
      <c r="AK60" s="1" t="str">
        <f>IFERROR(_xlfn.XLOOKUP(Table1[[#This Row],[Audio Url]],Qc!C:C,Qc!E:E),"")</f>
        <v>Correctly Done</v>
      </c>
      <c r="AL60" s="1" t="s">
        <v>38</v>
      </c>
      <c r="AM60" s="1" t="s">
        <v>38</v>
      </c>
      <c r="AN60" s="1" t="str">
        <f>VLOOKUP(Table1[[#This Row],[LOCALITY]],Sheet2!$F:$H,3,0)</f>
        <v>Urban</v>
      </c>
      <c r="AO60" s="1" t="s">
        <v>2241</v>
      </c>
      <c r="AP60" t="str">
        <f>IF(Table1[[#This Row],[Audio Duration (in secs)]]&gt;180,"Greater than 3 Minutes","Less than 3 Minutes")</f>
        <v>Greater than 3 Minutes</v>
      </c>
      <c r="AQ60" t="str">
        <f>IFERROR(VLOOKUP(Table1[[#This Row],[சாதி/Caste]],MApping!$E$1:$F$10,2,0),"Others")</f>
        <v>Others</v>
      </c>
      <c r="AR60">
        <f>VLOOKUP(Table1[[#This Row],[பாலினம்/Gender]],Factor!$F$26:$I$28,4,0)</f>
        <v>0.95700934579439256</v>
      </c>
      <c r="AS60">
        <f>VLOOKUP(Table1[[#This Row],[பதிலளித்தவரின் வயது/Age Group]],Factor!$F$35:$I$39,4,0)</f>
        <v>0.8797250859106529</v>
      </c>
      <c r="AT60">
        <f>VLOOKUP(Table1[[#This Row],[பதிலளித்தவரின் வயது/Age Group]]&amp;Table1[[#This Row],[பாலினம்/Gender]],Factor!$A$45:$G$53,7,0)</f>
        <v>0.79503105590062106</v>
      </c>
      <c r="AU6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0">
        <f>VLOOKUP(Table1[[#This Row],[Rev Caste]],Factor!$F$59:$I$68,4,0)</f>
        <v>0.14422535211267606</v>
      </c>
      <c r="AW60">
        <f>Table1[[#This Row],[2021 Ae Factor]]*Table1[[#This Row],[Age &amp; Gender Factor]]</f>
        <v>0.58577953749039324</v>
      </c>
      <c r="AX60">
        <f>Table1[[#This Row],[2021 Ae Factor]]*Table1[[#This Row],[Caste Factor]]</f>
        <v>0.10626535835036995</v>
      </c>
      <c r="AY60">
        <f t="shared" si="0"/>
        <v>78.705189899999993</v>
      </c>
    </row>
    <row r="61" spans="1:51" x14ac:dyDescent="0.25">
      <c r="A61" s="1" t="s">
        <v>472</v>
      </c>
      <c r="B61" s="1" t="s">
        <v>473</v>
      </c>
      <c r="C61" s="2">
        <v>45869</v>
      </c>
      <c r="D61" s="1" t="s">
        <v>474</v>
      </c>
      <c r="E61" s="1" t="s">
        <v>357</v>
      </c>
      <c r="F61" s="1" t="s">
        <v>475</v>
      </c>
      <c r="G61" s="1">
        <v>426</v>
      </c>
      <c r="H61" s="1" t="s">
        <v>37</v>
      </c>
      <c r="I61" s="1" t="s">
        <v>76</v>
      </c>
      <c r="J61" s="1" t="s">
        <v>77</v>
      </c>
      <c r="K61" s="1" t="s">
        <v>50</v>
      </c>
      <c r="L61" s="1" t="s">
        <v>78</v>
      </c>
      <c r="M61" s="1" t="s">
        <v>79</v>
      </c>
      <c r="N61" s="1" t="s">
        <v>476</v>
      </c>
      <c r="O61" s="1" t="s">
        <v>135</v>
      </c>
      <c r="P61" s="1">
        <v>9715644265</v>
      </c>
      <c r="Q61" s="1" t="s">
        <v>55</v>
      </c>
      <c r="R61" s="1" t="s">
        <v>124</v>
      </c>
      <c r="S61" s="1" t="s">
        <v>57</v>
      </c>
      <c r="T61" s="1" t="s">
        <v>58</v>
      </c>
      <c r="U61" s="1" t="s">
        <v>83</v>
      </c>
      <c r="V61" s="1" t="s">
        <v>99</v>
      </c>
      <c r="W61" s="1" t="s">
        <v>100</v>
      </c>
      <c r="X61" s="1" t="s">
        <v>477</v>
      </c>
      <c r="Y61" t="s">
        <v>432</v>
      </c>
      <c r="Z61" s="1" t="s">
        <v>95</v>
      </c>
      <c r="AA61" s="1" t="s">
        <v>63</v>
      </c>
      <c r="AB61" s="1" t="s">
        <v>38</v>
      </c>
      <c r="AC61" s="1" t="s">
        <v>58</v>
      </c>
      <c r="AD61" s="1" t="s">
        <v>127</v>
      </c>
      <c r="AE61" s="1" t="s">
        <v>102</v>
      </c>
      <c r="AF61" s="1" t="s">
        <v>478</v>
      </c>
      <c r="AG61" s="1" t="s">
        <v>382</v>
      </c>
      <c r="AH61" s="1" t="s">
        <v>88</v>
      </c>
      <c r="AI61" s="1" t="s">
        <v>479</v>
      </c>
      <c r="AJ61" s="1">
        <f>IFERROR(_xlfn.XLOOKUP(Table1[[#This Row],[Audio Url]],Qc!C:C,Qc!F:F),"")</f>
        <v>0</v>
      </c>
      <c r="AK61" s="1" t="str">
        <f>IFERROR(_xlfn.XLOOKUP(Table1[[#This Row],[Audio Url]],Qc!C:C,Qc!E:E),"")</f>
        <v>Not Asking All The Questions</v>
      </c>
      <c r="AL61" s="1" t="s">
        <v>38</v>
      </c>
      <c r="AM61" s="1" t="s">
        <v>38</v>
      </c>
      <c r="AN61" s="1" t="str">
        <f>VLOOKUP(Table1[[#This Row],[LOCALITY]],Sheet2!$F:$H,3,0)</f>
        <v>Urban</v>
      </c>
      <c r="AO61" s="1" t="s">
        <v>2241</v>
      </c>
      <c r="AP61" t="str">
        <f>IF(Table1[[#This Row],[Audio Duration (in secs)]]&gt;180,"Greater than 3 Minutes","Less than 3 Minutes")</f>
        <v>Greater than 3 Minutes</v>
      </c>
      <c r="AQ61" t="str">
        <f>IFERROR(VLOOKUP(Table1[[#This Row],[சாதி/Caste]],MApping!$E$1:$F$10,2,0),"Others")</f>
        <v>Others</v>
      </c>
      <c r="AR61">
        <f>VLOOKUP(Table1[[#This Row],[பாலினம்/Gender]],Factor!$F$26:$I$28,4,0)</f>
        <v>1.047034764826176</v>
      </c>
      <c r="AS61">
        <f>VLOOKUP(Table1[[#This Row],[பதிலளித்தவரின் வயது/Age Group]],Factor!$F$35:$I$39,4,0)</f>
        <v>1.0951871657754011</v>
      </c>
      <c r="AT61">
        <f>VLOOKUP(Table1[[#This Row],[பதிலளித்தவரின் வயது/Age Group]]&amp;Table1[[#This Row],[பாலினம்/Gender]],Factor!$A$45:$G$53,7,0)</f>
        <v>1.107027027027027</v>
      </c>
      <c r="AU6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1">
        <f>VLOOKUP(Table1[[#This Row],[Rev Caste]],Factor!$F$59:$I$68,4,0)</f>
        <v>0.14422535211267606</v>
      </c>
      <c r="AW61">
        <f>Table1[[#This Row],[2021 Ae Factor]]*Table1[[#This Row],[Age &amp; Gender Factor]]</f>
        <v>1.4523558321984489</v>
      </c>
      <c r="AX61">
        <f>Table1[[#This Row],[2021 Ae Factor]]*Table1[[#This Row],[Caste Factor]]</f>
        <v>0.1892153725047275</v>
      </c>
      <c r="AY61">
        <f t="shared" si="0"/>
        <v>78.705153499999994</v>
      </c>
    </row>
    <row r="62" spans="1:51" x14ac:dyDescent="0.25">
      <c r="A62" s="1" t="s">
        <v>480</v>
      </c>
      <c r="B62" s="1" t="s">
        <v>481</v>
      </c>
      <c r="C62" s="2">
        <v>45869</v>
      </c>
      <c r="D62" s="1" t="s">
        <v>482</v>
      </c>
      <c r="E62" s="1" t="s">
        <v>357</v>
      </c>
      <c r="F62" s="1" t="s">
        <v>483</v>
      </c>
      <c r="G62" s="1">
        <v>218</v>
      </c>
      <c r="H62" s="1" t="s">
        <v>37</v>
      </c>
      <c r="I62" s="1" t="s">
        <v>76</v>
      </c>
      <c r="J62" s="1" t="s">
        <v>77</v>
      </c>
      <c r="K62" s="1" t="s">
        <v>50</v>
      </c>
      <c r="L62" s="1" t="s">
        <v>78</v>
      </c>
      <c r="M62" s="1" t="s">
        <v>79</v>
      </c>
      <c r="N62" s="1" t="s">
        <v>484</v>
      </c>
      <c r="O62" s="1" t="s">
        <v>54</v>
      </c>
      <c r="P62" s="1">
        <v>8248654211</v>
      </c>
      <c r="Q62" s="1" t="s">
        <v>81</v>
      </c>
      <c r="R62" s="1" t="s">
        <v>82</v>
      </c>
      <c r="S62" s="1" t="s">
        <v>57</v>
      </c>
      <c r="T62" s="1" t="s">
        <v>98</v>
      </c>
      <c r="U62" s="1" t="s">
        <v>83</v>
      </c>
      <c r="V62" s="1" t="s">
        <v>165</v>
      </c>
      <c r="W62" s="1" t="s">
        <v>197</v>
      </c>
      <c r="X62" s="1" t="s">
        <v>101</v>
      </c>
      <c r="Y62" t="s">
        <v>428</v>
      </c>
      <c r="Z62" s="1" t="s">
        <v>95</v>
      </c>
      <c r="AA62" s="1" t="s">
        <v>126</v>
      </c>
      <c r="AB62" s="1" t="s">
        <v>60</v>
      </c>
      <c r="AC62" s="1" t="s">
        <v>84</v>
      </c>
      <c r="AD62" s="1" t="s">
        <v>127</v>
      </c>
      <c r="AE62" s="1" t="s">
        <v>102</v>
      </c>
      <c r="AF62" s="1" t="s">
        <v>101</v>
      </c>
      <c r="AG62" s="1" t="s">
        <v>68</v>
      </c>
      <c r="AH62" s="1" t="s">
        <v>88</v>
      </c>
      <c r="AI62" s="1" t="s">
        <v>479</v>
      </c>
      <c r="AJ62" s="1">
        <f>IFERROR(_xlfn.XLOOKUP(Table1[[#This Row],[Audio Url]],Qc!C:C,Qc!F:F),"")</f>
        <v>0</v>
      </c>
      <c r="AK62" s="1" t="str">
        <f>IFERROR(_xlfn.XLOOKUP(Table1[[#This Row],[Audio Url]],Qc!C:C,Qc!E:E),"")</f>
        <v>Correctly Done</v>
      </c>
      <c r="AL62" s="1" t="s">
        <v>38</v>
      </c>
      <c r="AM62" s="1" t="s">
        <v>38</v>
      </c>
      <c r="AN62" s="1" t="str">
        <f>VLOOKUP(Table1[[#This Row],[LOCALITY]],Sheet2!$F:$H,3,0)</f>
        <v>Urban</v>
      </c>
      <c r="AO62" s="1" t="s">
        <v>2241</v>
      </c>
      <c r="AP62" t="str">
        <f>IF(Table1[[#This Row],[Audio Duration (in secs)]]&gt;180,"Greater than 3 Minutes","Less than 3 Minutes")</f>
        <v>Greater than 3 Minutes</v>
      </c>
      <c r="AQ62" t="str">
        <f>IFERROR(VLOOKUP(Table1[[#This Row],[சாதி/Caste]],MApping!$E$1:$F$10,2,0),"Others")</f>
        <v>Others</v>
      </c>
      <c r="AR62">
        <f>VLOOKUP(Table1[[#This Row],[பாலினம்/Gender]],Factor!$F$26:$I$28,4,0)</f>
        <v>0.95700934579439256</v>
      </c>
      <c r="AS62">
        <f>VLOOKUP(Table1[[#This Row],[பதிலளித்தவரின் வயது/Age Group]],Factor!$F$35:$I$39,4,0)</f>
        <v>0.97523809523809524</v>
      </c>
      <c r="AT62">
        <f>VLOOKUP(Table1[[#This Row],[பதிலளித்தவரின் வயது/Age Group]]&amp;Table1[[#This Row],[பாலினம்/Gender]],Factor!$A$45:$G$53,7,0)</f>
        <v>1.0666666666666667</v>
      </c>
      <c r="AU6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62">
        <f>VLOOKUP(Table1[[#This Row],[Rev Caste]],Factor!$F$59:$I$68,4,0)</f>
        <v>0.14422535211267606</v>
      </c>
      <c r="AW62">
        <f>Table1[[#This Row],[2021 Ae Factor]]*Table1[[#This Row],[Age &amp; Gender Factor]]</f>
        <v>1.0666666666666667</v>
      </c>
      <c r="AX62">
        <f>Table1[[#This Row],[2021 Ae Factor]]*Table1[[#This Row],[Caste Factor]]</f>
        <v>0.14422535211267606</v>
      </c>
      <c r="AY62">
        <f t="shared" si="0"/>
        <v>78.705233399999997</v>
      </c>
    </row>
    <row r="63" spans="1:51" x14ac:dyDescent="0.25">
      <c r="A63" s="1" t="s">
        <v>485</v>
      </c>
      <c r="B63" s="1" t="s">
        <v>486</v>
      </c>
      <c r="C63" s="2">
        <v>45869</v>
      </c>
      <c r="D63" s="1" t="s">
        <v>487</v>
      </c>
      <c r="E63" s="1" t="s">
        <v>273</v>
      </c>
      <c r="F63" s="1" t="s">
        <v>488</v>
      </c>
      <c r="G63" s="1">
        <v>279</v>
      </c>
      <c r="H63" s="1" t="s">
        <v>37</v>
      </c>
      <c r="I63" s="1" t="s">
        <v>76</v>
      </c>
      <c r="J63" s="1" t="s">
        <v>77</v>
      </c>
      <c r="K63" s="1" t="s">
        <v>50</v>
      </c>
      <c r="L63" s="1" t="s">
        <v>78</v>
      </c>
      <c r="M63" s="1" t="s">
        <v>79</v>
      </c>
      <c r="N63" s="1" t="s">
        <v>489</v>
      </c>
      <c r="O63" s="1" t="s">
        <v>54</v>
      </c>
      <c r="P63" s="1">
        <v>9952564869</v>
      </c>
      <c r="Q63" s="1" t="s">
        <v>39</v>
      </c>
      <c r="R63" s="1" t="s">
        <v>490</v>
      </c>
      <c r="S63" s="1" t="s">
        <v>57</v>
      </c>
      <c r="T63" s="1" t="s">
        <v>137</v>
      </c>
      <c r="U63" s="1" t="s">
        <v>83</v>
      </c>
      <c r="V63" s="1" t="s">
        <v>60</v>
      </c>
      <c r="W63" s="1" t="s">
        <v>61</v>
      </c>
      <c r="X63" s="1" t="s">
        <v>101</v>
      </c>
      <c r="Y63" t="s">
        <v>428</v>
      </c>
      <c r="Z63" s="1" t="s">
        <v>95</v>
      </c>
      <c r="AA63" s="1" t="s">
        <v>126</v>
      </c>
      <c r="AB63" s="1" t="s">
        <v>138</v>
      </c>
      <c r="AC63" s="1" t="s">
        <v>64</v>
      </c>
      <c r="AD63" s="1" t="s">
        <v>85</v>
      </c>
      <c r="AE63" s="1" t="s">
        <v>86</v>
      </c>
      <c r="AF63" s="1" t="s">
        <v>447</v>
      </c>
      <c r="AG63" s="1" t="s">
        <v>3052</v>
      </c>
      <c r="AH63" s="1" t="s">
        <v>277</v>
      </c>
      <c r="AI63" s="1" t="s">
        <v>278</v>
      </c>
      <c r="AJ63" s="1">
        <f>IFERROR(_xlfn.XLOOKUP(Table1[[#This Row],[Audio Url]],Qc!C:C,Qc!F:F),"")</f>
        <v>0</v>
      </c>
      <c r="AK63" s="1" t="str">
        <f>IFERROR(_xlfn.XLOOKUP(Table1[[#This Row],[Audio Url]],Qc!C:C,Qc!E:E),"")</f>
        <v>Correctly Done</v>
      </c>
      <c r="AL63" s="1" t="s">
        <v>38</v>
      </c>
      <c r="AM63" s="1" t="s">
        <v>38</v>
      </c>
      <c r="AN63" s="1" t="str">
        <f>VLOOKUP(Table1[[#This Row],[LOCALITY]],Sheet2!$F:$H,3,0)</f>
        <v>Urban</v>
      </c>
      <c r="AO63" s="1" t="s">
        <v>2241</v>
      </c>
      <c r="AP63" t="str">
        <f>IF(Table1[[#This Row],[Audio Duration (in secs)]]&gt;180,"Greater than 3 Minutes","Less than 3 Minutes")</f>
        <v>Greater than 3 Minutes</v>
      </c>
      <c r="AQ63" t="str">
        <f>IFERROR(VLOOKUP(Table1[[#This Row],[சாதி/Caste]],MApping!$E$1:$F$10,2,0),"Others")</f>
        <v>MUSLIM</v>
      </c>
      <c r="AR63">
        <f>VLOOKUP(Table1[[#This Row],[பாலினம்/Gender]],Factor!$F$26:$I$28,4,0)</f>
        <v>0.95700934579439256</v>
      </c>
      <c r="AS63">
        <f>VLOOKUP(Table1[[#This Row],[பதிலளித்தவரின் வயது/Age Group]],Factor!$F$35:$I$39,4,0)</f>
        <v>0.8797250859106529</v>
      </c>
      <c r="AT63">
        <f>VLOOKUP(Table1[[#This Row],[பதிலளித்தவரின் வயது/Age Group]]&amp;Table1[[#This Row],[பாலினம்/Gender]],Factor!$A$45:$G$53,7,0)</f>
        <v>0.79503105590062106</v>
      </c>
      <c r="AU6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3">
        <f>VLOOKUP(Table1[[#This Row],[Rev Caste]],Factor!$F$59:$I$68,4,0)</f>
        <v>1.024</v>
      </c>
      <c r="AW63">
        <f>Table1[[#This Row],[2021 Ae Factor]]*Table1[[#This Row],[Age &amp; Gender Factor]]</f>
        <v>0.58577953749039324</v>
      </c>
      <c r="AX63">
        <f>Table1[[#This Row],[2021 Ae Factor]]*Table1[[#This Row],[Caste Factor]]</f>
        <v>0.75448404428762661</v>
      </c>
      <c r="AY63">
        <f t="shared" si="0"/>
        <v>78.705082099999998</v>
      </c>
    </row>
    <row r="64" spans="1:51" x14ac:dyDescent="0.25">
      <c r="A64" s="1" t="s">
        <v>491</v>
      </c>
      <c r="B64" s="1" t="s">
        <v>492</v>
      </c>
      <c r="C64" s="2">
        <v>45869</v>
      </c>
      <c r="D64" s="1" t="s">
        <v>493</v>
      </c>
      <c r="E64" s="1" t="s">
        <v>273</v>
      </c>
      <c r="F64" s="1" t="s">
        <v>494</v>
      </c>
      <c r="G64" s="1">
        <v>306</v>
      </c>
      <c r="H64" s="1" t="s">
        <v>37</v>
      </c>
      <c r="I64" s="1" t="s">
        <v>76</v>
      </c>
      <c r="J64" s="1" t="s">
        <v>77</v>
      </c>
      <c r="K64" s="1" t="s">
        <v>50</v>
      </c>
      <c r="L64" s="1" t="s">
        <v>78</v>
      </c>
      <c r="M64" s="1" t="s">
        <v>79</v>
      </c>
      <c r="N64" s="1" t="s">
        <v>495</v>
      </c>
      <c r="O64" s="1" t="s">
        <v>135</v>
      </c>
      <c r="P64" s="1">
        <v>9842453264</v>
      </c>
      <c r="Q64" s="1" t="s">
        <v>360</v>
      </c>
      <c r="R64" s="1" t="s">
        <v>136</v>
      </c>
      <c r="S64" s="1" t="s">
        <v>57</v>
      </c>
      <c r="T64" s="1" t="s">
        <v>137</v>
      </c>
      <c r="U64" s="1" t="s">
        <v>83</v>
      </c>
      <c r="V64" s="1" t="s">
        <v>99</v>
      </c>
      <c r="W64" s="1" t="s">
        <v>61</v>
      </c>
      <c r="X64" s="1" t="s">
        <v>101</v>
      </c>
      <c r="Y64" t="s">
        <v>428</v>
      </c>
      <c r="Z64" s="1" t="s">
        <v>175</v>
      </c>
      <c r="AA64" s="1" t="s">
        <v>126</v>
      </c>
      <c r="AB64" s="1" t="s">
        <v>60</v>
      </c>
      <c r="AC64" s="1" t="s">
        <v>84</v>
      </c>
      <c r="AD64" s="1" t="s">
        <v>65</v>
      </c>
      <c r="AE64" s="1" t="s">
        <v>86</v>
      </c>
      <c r="AF64" s="1" t="s">
        <v>447</v>
      </c>
      <c r="AG64" s="1" t="s">
        <v>68</v>
      </c>
      <c r="AH64" s="1" t="s">
        <v>117</v>
      </c>
      <c r="AI64" s="1" t="s">
        <v>42</v>
      </c>
      <c r="AJ64" s="1">
        <f>IFERROR(_xlfn.XLOOKUP(Table1[[#This Row],[Audio Url]],Qc!C:C,Qc!F:F),"")</f>
        <v>0</v>
      </c>
      <c r="AK64" s="1" t="str">
        <f>IFERROR(_xlfn.XLOOKUP(Table1[[#This Row],[Audio Url]],Qc!C:C,Qc!E:E),"")</f>
        <v>Correctly Done</v>
      </c>
      <c r="AL64" s="1" t="s">
        <v>38</v>
      </c>
      <c r="AM64" s="1" t="s">
        <v>38</v>
      </c>
      <c r="AN64" s="1" t="str">
        <f>VLOOKUP(Table1[[#This Row],[LOCALITY]],Sheet2!$F:$H,3,0)</f>
        <v>Urban</v>
      </c>
      <c r="AO64" s="1" t="s">
        <v>2241</v>
      </c>
      <c r="AP64" t="str">
        <f>IF(Table1[[#This Row],[Audio Duration (in secs)]]&gt;180,"Greater than 3 Minutes","Less than 3 Minutes")</f>
        <v>Greater than 3 Minutes</v>
      </c>
      <c r="AQ64" t="str">
        <f>IFERROR(VLOOKUP(Table1[[#This Row],[சாதி/Caste]],MApping!$E$1:$F$10,2,0),"Others")</f>
        <v>DEVENDRA KULA VELLALAR</v>
      </c>
      <c r="AR64">
        <f>VLOOKUP(Table1[[#This Row],[பாலினம்/Gender]],Factor!$F$26:$I$28,4,0)</f>
        <v>1.047034764826176</v>
      </c>
      <c r="AS64">
        <f>VLOOKUP(Table1[[#This Row],[பதிலளித்தவரின் வயது/Age Group]],Factor!$F$35:$I$39,4,0)</f>
        <v>1.0308724832214764</v>
      </c>
      <c r="AT64">
        <f>VLOOKUP(Table1[[#This Row],[பதிலளித்தவரின் வயது/Age Group]]&amp;Table1[[#This Row],[பாலினம்/Gender]],Factor!$A$45:$G$53,7,0)</f>
        <v>1.28</v>
      </c>
      <c r="AU6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4">
        <f>VLOOKUP(Table1[[#This Row],[Rev Caste]],Factor!$F$59:$I$68,4,0)</f>
        <v>0.99902439024390244</v>
      </c>
      <c r="AW64">
        <f>Table1[[#This Row],[2021 Ae Factor]]*Table1[[#This Row],[Age &amp; Gender Factor]]</f>
        <v>1.6792864309794564</v>
      </c>
      <c r="AX64">
        <f>Table1[[#This Row],[2021 Ae Factor]]*Table1[[#This Row],[Caste Factor]]</f>
        <v>1.3106625802766489</v>
      </c>
      <c r="AY64">
        <f t="shared" si="0"/>
        <v>78.705088900000007</v>
      </c>
    </row>
    <row r="65" spans="1:51" x14ac:dyDescent="0.25">
      <c r="A65" s="1" t="s">
        <v>496</v>
      </c>
      <c r="B65" s="1" t="s">
        <v>497</v>
      </c>
      <c r="C65" s="2">
        <v>45869</v>
      </c>
      <c r="D65" s="1" t="s">
        <v>498</v>
      </c>
      <c r="E65" s="1" t="s">
        <v>273</v>
      </c>
      <c r="F65" s="1" t="s">
        <v>499</v>
      </c>
      <c r="G65" s="1">
        <v>276</v>
      </c>
      <c r="H65" s="1" t="s">
        <v>37</v>
      </c>
      <c r="I65" s="1" t="s">
        <v>76</v>
      </c>
      <c r="J65" s="1" t="s">
        <v>77</v>
      </c>
      <c r="K65" s="1" t="s">
        <v>50</v>
      </c>
      <c r="L65" s="1" t="s">
        <v>78</v>
      </c>
      <c r="M65" s="1" t="s">
        <v>79</v>
      </c>
      <c r="N65" s="1" t="s">
        <v>500</v>
      </c>
      <c r="O65" s="1" t="s">
        <v>54</v>
      </c>
      <c r="P65" s="1">
        <v>8056086512</v>
      </c>
      <c r="Q65" s="1" t="s">
        <v>81</v>
      </c>
      <c r="R65" s="1" t="s">
        <v>82</v>
      </c>
      <c r="S65" s="1" t="s">
        <v>57</v>
      </c>
      <c r="T65" s="1" t="s">
        <v>58</v>
      </c>
      <c r="U65" s="1" t="s">
        <v>83</v>
      </c>
      <c r="V65" s="1" t="s">
        <v>60</v>
      </c>
      <c r="W65" s="1" t="s">
        <v>61</v>
      </c>
      <c r="X65" s="1" t="s">
        <v>62</v>
      </c>
      <c r="Y65" t="s">
        <v>430</v>
      </c>
      <c r="Z65" s="1" t="s">
        <v>38</v>
      </c>
      <c r="AA65" s="1" t="s">
        <v>126</v>
      </c>
      <c r="AB65" s="1" t="s">
        <v>60</v>
      </c>
      <c r="AC65" s="1" t="s">
        <v>58</v>
      </c>
      <c r="AD65" s="1" t="s">
        <v>127</v>
      </c>
      <c r="AE65" s="1" t="s">
        <v>66</v>
      </c>
      <c r="AF65" s="1" t="s">
        <v>128</v>
      </c>
      <c r="AG65" s="1" t="s">
        <v>116</v>
      </c>
      <c r="AH65" s="1" t="s">
        <v>277</v>
      </c>
      <c r="AI65" s="1" t="s">
        <v>278</v>
      </c>
      <c r="AJ65" s="1">
        <f>IFERROR(_xlfn.XLOOKUP(Table1[[#This Row],[Audio Url]],Qc!C:C,Qc!F:F),"")</f>
        <v>0</v>
      </c>
      <c r="AK65" s="1" t="str">
        <f>IFERROR(_xlfn.XLOOKUP(Table1[[#This Row],[Audio Url]],Qc!C:C,Qc!E:E),"")</f>
        <v>Correctly Done</v>
      </c>
      <c r="AL65" s="1" t="s">
        <v>38</v>
      </c>
      <c r="AM65" s="1" t="s">
        <v>38</v>
      </c>
      <c r="AN65" s="1" t="str">
        <f>VLOOKUP(Table1[[#This Row],[LOCALITY]],Sheet2!$F:$H,3,0)</f>
        <v>Urban</v>
      </c>
      <c r="AO65" s="1" t="s">
        <v>2241</v>
      </c>
      <c r="AP65" t="str">
        <f>IF(Table1[[#This Row],[Audio Duration (in secs)]]&gt;180,"Greater than 3 Minutes","Less than 3 Minutes")</f>
        <v>Greater than 3 Minutes</v>
      </c>
      <c r="AQ65" t="str">
        <f>IFERROR(VLOOKUP(Table1[[#This Row],[சாதி/Caste]],MApping!$E$1:$F$10,2,0),"Others")</f>
        <v>MUSLIM</v>
      </c>
      <c r="AR65">
        <f>VLOOKUP(Table1[[#This Row],[பாலினம்/Gender]],Factor!$F$26:$I$28,4,0)</f>
        <v>0.95700934579439256</v>
      </c>
      <c r="AS65">
        <f>VLOOKUP(Table1[[#This Row],[பதிலளித்தவரின் வயது/Age Group]],Factor!$F$35:$I$39,4,0)</f>
        <v>0.97523809523809524</v>
      </c>
      <c r="AT65">
        <f>VLOOKUP(Table1[[#This Row],[பதிலளித்தவரின் வயது/Age Group]]&amp;Table1[[#This Row],[பாலினம்/Gender]],Factor!$A$45:$G$53,7,0)</f>
        <v>1.0666666666666667</v>
      </c>
      <c r="AU6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5">
        <f>VLOOKUP(Table1[[#This Row],[Rev Caste]],Factor!$F$59:$I$68,4,0)</f>
        <v>1.024</v>
      </c>
      <c r="AW65">
        <f>Table1[[#This Row],[2021 Ae Factor]]*Table1[[#This Row],[Age &amp; Gender Factor]]</f>
        <v>0.78592087946627776</v>
      </c>
      <c r="AX65">
        <f>Table1[[#This Row],[2021 Ae Factor]]*Table1[[#This Row],[Caste Factor]]</f>
        <v>0.75448404428762661</v>
      </c>
      <c r="AY65">
        <f t="shared" si="0"/>
        <v>78.705083000000002</v>
      </c>
    </row>
    <row r="66" spans="1:51" x14ac:dyDescent="0.25">
      <c r="A66" s="1" t="s">
        <v>501</v>
      </c>
      <c r="B66" s="1" t="s">
        <v>502</v>
      </c>
      <c r="C66" s="2">
        <v>45869</v>
      </c>
      <c r="D66" s="1" t="s">
        <v>503</v>
      </c>
      <c r="E66" s="1" t="s">
        <v>273</v>
      </c>
      <c r="F66" s="1" t="s">
        <v>504</v>
      </c>
      <c r="G66" s="1">
        <v>226</v>
      </c>
      <c r="H66" s="1" t="s">
        <v>37</v>
      </c>
      <c r="I66" s="1" t="s">
        <v>76</v>
      </c>
      <c r="J66" s="1" t="s">
        <v>77</v>
      </c>
      <c r="K66" s="1" t="s">
        <v>50</v>
      </c>
      <c r="L66" s="1" t="s">
        <v>78</v>
      </c>
      <c r="M66" s="1" t="s">
        <v>79</v>
      </c>
      <c r="N66" s="1" t="s">
        <v>505</v>
      </c>
      <c r="O66" s="1" t="s">
        <v>54</v>
      </c>
      <c r="P66" s="1">
        <v>6382108585</v>
      </c>
      <c r="Q66" s="1" t="s">
        <v>81</v>
      </c>
      <c r="R66" s="1" t="s">
        <v>82</v>
      </c>
      <c r="S66" s="1" t="s">
        <v>57</v>
      </c>
      <c r="T66" s="1" t="s">
        <v>58</v>
      </c>
      <c r="U66" s="1" t="s">
        <v>59</v>
      </c>
      <c r="V66" s="1" t="s">
        <v>60</v>
      </c>
      <c r="W66" s="1" t="s">
        <v>61</v>
      </c>
      <c r="X66" s="1" t="s">
        <v>62</v>
      </c>
      <c r="Y66" t="s">
        <v>430</v>
      </c>
      <c r="Z66" s="1" t="s">
        <v>38</v>
      </c>
      <c r="AA66" s="1" t="s">
        <v>63</v>
      </c>
      <c r="AB66" s="1" t="s">
        <v>38</v>
      </c>
      <c r="AC66" s="1" t="s">
        <v>64</v>
      </c>
      <c r="AD66" s="1" t="s">
        <v>127</v>
      </c>
      <c r="AE66" s="1" t="s">
        <v>66</v>
      </c>
      <c r="AF66" s="1" t="s">
        <v>128</v>
      </c>
      <c r="AG66" s="1" t="s">
        <v>116</v>
      </c>
      <c r="AH66" s="1" t="s">
        <v>277</v>
      </c>
      <c r="AI66" s="1" t="s">
        <v>278</v>
      </c>
      <c r="AJ66" s="1">
        <f>IFERROR(_xlfn.XLOOKUP(Table1[[#This Row],[Audio Url]],Qc!C:C,Qc!F:F),"")</f>
        <v>0</v>
      </c>
      <c r="AK66" s="1" t="str">
        <f>IFERROR(_xlfn.XLOOKUP(Table1[[#This Row],[Audio Url]],Qc!C:C,Qc!E:E),"")</f>
        <v>Correctly Done</v>
      </c>
      <c r="AL66" s="1" t="s">
        <v>38</v>
      </c>
      <c r="AM66" s="1" t="s">
        <v>38</v>
      </c>
      <c r="AN66" s="1" t="str">
        <f>VLOOKUP(Table1[[#This Row],[LOCALITY]],Sheet2!$F:$H,3,0)</f>
        <v>Urban</v>
      </c>
      <c r="AO66" s="1" t="s">
        <v>2241</v>
      </c>
      <c r="AP66" t="str">
        <f>IF(Table1[[#This Row],[Audio Duration (in secs)]]&gt;180,"Greater than 3 Minutes","Less than 3 Minutes")</f>
        <v>Greater than 3 Minutes</v>
      </c>
      <c r="AQ66" t="str">
        <f>IFERROR(VLOOKUP(Table1[[#This Row],[சாதி/Caste]],MApping!$E$1:$F$10,2,0),"Others")</f>
        <v>MUSLIM</v>
      </c>
      <c r="AR66">
        <f>VLOOKUP(Table1[[#This Row],[பாலினம்/Gender]],Factor!$F$26:$I$28,4,0)</f>
        <v>0.95700934579439256</v>
      </c>
      <c r="AS66">
        <f>VLOOKUP(Table1[[#This Row],[பதிலளித்தவரின் வயது/Age Group]],Factor!$F$35:$I$39,4,0)</f>
        <v>0.97523809523809524</v>
      </c>
      <c r="AT66">
        <f>VLOOKUP(Table1[[#This Row],[பதிலளித்தவரின் வயது/Age Group]]&amp;Table1[[#This Row],[பாலினம்/Gender]],Factor!$A$45:$G$53,7,0)</f>
        <v>1.0666666666666667</v>
      </c>
      <c r="AU6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6">
        <f>VLOOKUP(Table1[[#This Row],[Rev Caste]],Factor!$F$59:$I$68,4,0)</f>
        <v>1.024</v>
      </c>
      <c r="AW66">
        <f>Table1[[#This Row],[2021 Ae Factor]]*Table1[[#This Row],[Age &amp; Gender Factor]]</f>
        <v>0.78592087946627776</v>
      </c>
      <c r="AX66">
        <f>Table1[[#This Row],[2021 Ae Factor]]*Table1[[#This Row],[Caste Factor]]</f>
        <v>0.75448404428762661</v>
      </c>
      <c r="AY66">
        <f t="shared" ref="AY66:AY129" si="1">VALUE(MID(D66, FIND(",",D66)+2, FIND(")",D66)-FIND(",",D66)-2))</f>
        <v>78.705089999999998</v>
      </c>
    </row>
    <row r="67" spans="1:51" x14ac:dyDescent="0.25">
      <c r="A67" s="1" t="s">
        <v>506</v>
      </c>
      <c r="B67" s="1" t="s">
        <v>507</v>
      </c>
      <c r="C67" s="2">
        <v>45869</v>
      </c>
      <c r="D67" s="1" t="s">
        <v>508</v>
      </c>
      <c r="E67" s="1" t="s">
        <v>509</v>
      </c>
      <c r="F67" s="1" t="s">
        <v>510</v>
      </c>
      <c r="G67" s="1">
        <v>264</v>
      </c>
      <c r="H67" s="1" t="s">
        <v>37</v>
      </c>
      <c r="I67" s="1" t="s">
        <v>109</v>
      </c>
      <c r="J67" s="1" t="s">
        <v>110</v>
      </c>
      <c r="K67" s="1" t="s">
        <v>50</v>
      </c>
      <c r="L67" s="1" t="s">
        <v>78</v>
      </c>
      <c r="M67" s="1" t="s">
        <v>511</v>
      </c>
      <c r="N67" s="1" t="s">
        <v>512</v>
      </c>
      <c r="O67" s="1" t="s">
        <v>54</v>
      </c>
      <c r="P67" s="1">
        <v>6384503095</v>
      </c>
      <c r="Q67" s="1" t="s">
        <v>360</v>
      </c>
      <c r="R67" s="1" t="s">
        <v>124</v>
      </c>
      <c r="S67" s="1" t="s">
        <v>113</v>
      </c>
      <c r="T67" s="1" t="s">
        <v>58</v>
      </c>
      <c r="U67" s="1" t="s">
        <v>83</v>
      </c>
      <c r="V67" s="1" t="s">
        <v>60</v>
      </c>
      <c r="W67" s="1" t="s">
        <v>61</v>
      </c>
      <c r="X67" s="1" t="s">
        <v>101</v>
      </c>
      <c r="Y67" t="s">
        <v>428</v>
      </c>
      <c r="Z67" s="1" t="s">
        <v>288</v>
      </c>
      <c r="AA67" s="1" t="s">
        <v>126</v>
      </c>
      <c r="AB67" s="1" t="s">
        <v>99</v>
      </c>
      <c r="AC67" s="1" t="s">
        <v>58</v>
      </c>
      <c r="AD67" s="1" t="s">
        <v>65</v>
      </c>
      <c r="AE67" s="1" t="s">
        <v>115</v>
      </c>
      <c r="AF67" s="1" t="s">
        <v>67</v>
      </c>
      <c r="AG67" s="1" t="s">
        <v>68</v>
      </c>
      <c r="AH67" s="1" t="s">
        <v>117</v>
      </c>
      <c r="AI67" s="1" t="s">
        <v>118</v>
      </c>
      <c r="AJ67" s="1">
        <f>IFERROR(_xlfn.XLOOKUP(Table1[[#This Row],[Audio Url]],Qc!C:C,Qc!F:F),"")</f>
        <v>0</v>
      </c>
      <c r="AK67" s="1" t="str">
        <f>IFERROR(_xlfn.XLOOKUP(Table1[[#This Row],[Audio Url]],Qc!C:C,Qc!E:E),"")</f>
        <v>Correctly Done</v>
      </c>
      <c r="AL67" s="1" t="s">
        <v>38</v>
      </c>
      <c r="AM67" s="1" t="s">
        <v>38</v>
      </c>
      <c r="AN67" s="1" t="str">
        <f>VLOOKUP(Table1[[#This Row],[LOCALITY]],Sheet2!$F:$H,3,0)</f>
        <v>Rural</v>
      </c>
      <c r="AO67" s="1" t="s">
        <v>2241</v>
      </c>
      <c r="AP67" t="str">
        <f>IF(Table1[[#This Row],[Audio Duration (in secs)]]&gt;180,"Greater than 3 Minutes","Less than 3 Minutes")</f>
        <v>Greater than 3 Minutes</v>
      </c>
      <c r="AQ67" t="str">
        <f>IFERROR(VLOOKUP(Table1[[#This Row],[சாதி/Caste]],MApping!$E$1:$F$10,2,0),"Others")</f>
        <v>PALLAR SC</v>
      </c>
      <c r="AR67">
        <f>VLOOKUP(Table1[[#This Row],[பாலினம்/Gender]],Factor!$F$26:$I$28,4,0)</f>
        <v>0.95700934579439256</v>
      </c>
      <c r="AS67">
        <f>VLOOKUP(Table1[[#This Row],[பதிலளித்தவரின் வயது/Age Group]],Factor!$F$35:$I$39,4,0)</f>
        <v>1.0308724832214764</v>
      </c>
      <c r="AT67">
        <f>VLOOKUP(Table1[[#This Row],[பதிலளித்தவரின் வயது/Age Group]]&amp;Table1[[#This Row],[பாலினம்/Gender]],Factor!$A$45:$G$53,7,0)</f>
        <v>0.86292134831460676</v>
      </c>
      <c r="AU6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7">
        <f>VLOOKUP(Table1[[#This Row],[Rev Caste]],Factor!$F$59:$I$68,4,0)</f>
        <v>1.28</v>
      </c>
      <c r="AW67">
        <f>Table1[[#This Row],[2021 Ae Factor]]*Table1[[#This Row],[Age &amp; Gender Factor]]</f>
        <v>0.63580116091653927</v>
      </c>
      <c r="AX67">
        <f>Table1[[#This Row],[2021 Ae Factor]]*Table1[[#This Row],[Caste Factor]]</f>
        <v>0.94310505535953326</v>
      </c>
      <c r="AY67">
        <f t="shared" si="1"/>
        <v>78.661634699999993</v>
      </c>
    </row>
    <row r="68" spans="1:51" x14ac:dyDescent="0.25">
      <c r="A68" s="1" t="s">
        <v>513</v>
      </c>
      <c r="B68" s="1" t="s">
        <v>514</v>
      </c>
      <c r="C68" s="2">
        <v>45869</v>
      </c>
      <c r="D68" s="1" t="s">
        <v>515</v>
      </c>
      <c r="E68" s="1" t="s">
        <v>516</v>
      </c>
      <c r="F68" s="1" t="s">
        <v>517</v>
      </c>
      <c r="G68" s="1">
        <v>192</v>
      </c>
      <c r="H68" s="1" t="s">
        <v>37</v>
      </c>
      <c r="I68" s="1" t="s">
        <v>109</v>
      </c>
      <c r="J68" s="1" t="s">
        <v>110</v>
      </c>
      <c r="K68" s="1" t="s">
        <v>50</v>
      </c>
      <c r="L68" s="1" t="s">
        <v>78</v>
      </c>
      <c r="M68" s="1" t="s">
        <v>511</v>
      </c>
      <c r="N68" s="1" t="s">
        <v>518</v>
      </c>
      <c r="O68" s="1" t="s">
        <v>54</v>
      </c>
      <c r="P68" s="1">
        <v>9443488965</v>
      </c>
      <c r="Q68" s="1" t="s">
        <v>39</v>
      </c>
      <c r="R68" s="1" t="s">
        <v>219</v>
      </c>
      <c r="S68" s="1" t="s">
        <v>57</v>
      </c>
      <c r="T68" s="1" t="s">
        <v>58</v>
      </c>
      <c r="U68" s="1" t="s">
        <v>59</v>
      </c>
      <c r="V68" s="1" t="s">
        <v>60</v>
      </c>
      <c r="W68" s="1" t="s">
        <v>61</v>
      </c>
      <c r="X68" s="1" t="s">
        <v>62</v>
      </c>
      <c r="Y68" t="s">
        <v>430</v>
      </c>
      <c r="Z68" s="1" t="s">
        <v>38</v>
      </c>
      <c r="AA68" s="1" t="s">
        <v>63</v>
      </c>
      <c r="AB68" s="1" t="s">
        <v>38</v>
      </c>
      <c r="AC68" s="1" t="s">
        <v>64</v>
      </c>
      <c r="AD68" s="1" t="s">
        <v>85</v>
      </c>
      <c r="AE68" s="1" t="s">
        <v>86</v>
      </c>
      <c r="AF68" s="1" t="s">
        <v>67</v>
      </c>
      <c r="AG68" s="1" t="s">
        <v>103</v>
      </c>
      <c r="AH68" s="1" t="s">
        <v>69</v>
      </c>
      <c r="AI68" s="1" t="s">
        <v>519</v>
      </c>
      <c r="AJ68" s="1">
        <f>IFERROR(_xlfn.XLOOKUP(Table1[[#This Row],[Audio Url]],Qc!C:C,Qc!F:F),"")</f>
        <v>0</v>
      </c>
      <c r="AK68" s="1" t="str">
        <f>IFERROR(_xlfn.XLOOKUP(Table1[[#This Row],[Audio Url]],Qc!C:C,Qc!E:E),"")</f>
        <v>Not Asking All The Questions</v>
      </c>
      <c r="AL68" s="1" t="s">
        <v>38</v>
      </c>
      <c r="AM68" s="1" t="s">
        <v>38</v>
      </c>
      <c r="AN68" s="1" t="str">
        <f>VLOOKUP(Table1[[#This Row],[LOCALITY]],Sheet2!$F:$H,3,0)</f>
        <v>Rural</v>
      </c>
      <c r="AO68" s="1" t="s">
        <v>2241</v>
      </c>
      <c r="AP68" t="str">
        <f>IF(Table1[[#This Row],[Audio Duration (in secs)]]&gt;180,"Greater than 3 Minutes","Less than 3 Minutes")</f>
        <v>Greater than 3 Minutes</v>
      </c>
      <c r="AQ68" t="str">
        <f>IFERROR(VLOOKUP(Table1[[#This Row],[சாதி/Caste]],MApping!$E$1:$F$10,2,0),"Others")</f>
        <v>CHOLIA VELLALAR</v>
      </c>
      <c r="AR68">
        <f>VLOOKUP(Table1[[#This Row],[பாலினம்/Gender]],Factor!$F$26:$I$28,4,0)</f>
        <v>0.95700934579439256</v>
      </c>
      <c r="AS68">
        <f>VLOOKUP(Table1[[#This Row],[பதிலளித்தவரின் வயது/Age Group]],Factor!$F$35:$I$39,4,0)</f>
        <v>0.8797250859106529</v>
      </c>
      <c r="AT68">
        <f>VLOOKUP(Table1[[#This Row],[பதிலளித்தவரின் வயது/Age Group]]&amp;Table1[[#This Row],[பாலினம்/Gender]],Factor!$A$45:$G$53,7,0)</f>
        <v>0.79503105590062106</v>
      </c>
      <c r="AU6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8">
        <f>VLOOKUP(Table1[[#This Row],[Rev Caste]],Factor!$F$59:$I$68,4,0)</f>
        <v>1.0666666666666667</v>
      </c>
      <c r="AW68">
        <f>Table1[[#This Row],[2021 Ae Factor]]*Table1[[#This Row],[Age &amp; Gender Factor]]</f>
        <v>0.58577953749039324</v>
      </c>
      <c r="AX68">
        <f>Table1[[#This Row],[2021 Ae Factor]]*Table1[[#This Row],[Caste Factor]]</f>
        <v>0.78592087946627776</v>
      </c>
      <c r="AY68">
        <f t="shared" si="1"/>
        <v>78.661195899999996</v>
      </c>
    </row>
    <row r="69" spans="1:51" hidden="1" x14ac:dyDescent="0.25">
      <c r="A69" s="1" t="s">
        <v>520</v>
      </c>
      <c r="B69" s="1" t="s">
        <v>521</v>
      </c>
      <c r="C69" s="2">
        <v>45869</v>
      </c>
      <c r="D69" s="1" t="s">
        <v>522</v>
      </c>
      <c r="E69" s="1" t="s">
        <v>516</v>
      </c>
      <c r="F69" s="1" t="s">
        <v>523</v>
      </c>
      <c r="G69" s="1">
        <v>93</v>
      </c>
      <c r="H69" s="1" t="s">
        <v>37</v>
      </c>
      <c r="I69" s="1" t="s">
        <v>109</v>
      </c>
      <c r="J69" s="1" t="s">
        <v>110</v>
      </c>
      <c r="K69" s="1" t="s">
        <v>50</v>
      </c>
      <c r="L69" s="1" t="s">
        <v>78</v>
      </c>
      <c r="M69" s="1" t="s">
        <v>511</v>
      </c>
      <c r="N69" s="1" t="s">
        <v>524</v>
      </c>
      <c r="O69" s="1" t="s">
        <v>135</v>
      </c>
      <c r="P69" s="1">
        <v>9688826276</v>
      </c>
      <c r="Q69" s="1" t="s">
        <v>39</v>
      </c>
      <c r="R69" s="1" t="s">
        <v>136</v>
      </c>
      <c r="S69" s="1" t="s">
        <v>57</v>
      </c>
      <c r="T69" s="1" t="s">
        <v>58</v>
      </c>
      <c r="U69" s="1" t="s">
        <v>59</v>
      </c>
      <c r="V69" s="1" t="s">
        <v>60</v>
      </c>
      <c r="W69" s="1" t="s">
        <v>61</v>
      </c>
      <c r="X69" s="1" t="s">
        <v>62</v>
      </c>
      <c r="Y69" t="s">
        <v>430</v>
      </c>
      <c r="Z69" s="1" t="s">
        <v>38</v>
      </c>
      <c r="AA69" s="1" t="s">
        <v>63</v>
      </c>
      <c r="AB69" s="1" t="s">
        <v>38</v>
      </c>
      <c r="AC69" s="1" t="s">
        <v>64</v>
      </c>
      <c r="AD69" s="1" t="s">
        <v>85</v>
      </c>
      <c r="AE69" s="1" t="s">
        <v>86</v>
      </c>
      <c r="AF69" s="1" t="s">
        <v>67</v>
      </c>
      <c r="AG69" s="1" t="s">
        <v>116</v>
      </c>
      <c r="AH69" s="1" t="s">
        <v>69</v>
      </c>
      <c r="AI69" s="1" t="s">
        <v>519</v>
      </c>
      <c r="AJ69" s="1" t="str">
        <f>IFERROR(_xlfn.XLOOKUP(Table1[[#This Row],[Audio Url]],Qc!C:C,Qc!F:F),"")</f>
        <v xml:space="preserve">empty audio </v>
      </c>
      <c r="AK69" s="1" t="str">
        <f>IFERROR(_xlfn.XLOOKUP(Table1[[#This Row],[Audio Url]],Qc!C:C,Qc!E:E),"")</f>
        <v>Fake Audio/Empty Audio</v>
      </c>
      <c r="AL69" s="1" t="s">
        <v>38</v>
      </c>
      <c r="AM69" s="1" t="s">
        <v>38</v>
      </c>
      <c r="AN69" s="1" t="str">
        <f>VLOOKUP(Table1[[#This Row],[LOCALITY]],Sheet2!$F:$H,3,0)</f>
        <v>Rural</v>
      </c>
      <c r="AO69" s="1" t="s">
        <v>2240</v>
      </c>
      <c r="AP69" t="str">
        <f>IF(Table1[[#This Row],[Audio Duration (in secs)]]&gt;180,"Greater than 3 Minutes","Less than 3 Minutes")</f>
        <v>Less than 3 Minutes</v>
      </c>
      <c r="AQ69" t="str">
        <f>IFERROR(VLOOKUP(Table1[[#This Row],[சாதி/Caste]],MApping!$E$1:$F$10,2,0),"Others")</f>
        <v>CHOLIA VELLALAR</v>
      </c>
      <c r="AR69">
        <f>VLOOKUP(Table1[[#This Row],[பாலினம்/Gender]],Factor!$F$26:$I$28,4,0)</f>
        <v>1.047034764826176</v>
      </c>
      <c r="AS69">
        <f>VLOOKUP(Table1[[#This Row],[பதிலளித்தவரின் வயது/Age Group]],Factor!$F$35:$I$39,4,0)</f>
        <v>0.8797250859106529</v>
      </c>
      <c r="AT69">
        <f>VLOOKUP(Table1[[#This Row],[பதிலளித்தவரின் வயது/Age Group]]&amp;Table1[[#This Row],[பாலினம்/Gender]],Factor!$A$45:$G$53,7,0)</f>
        <v>0.98461538461538467</v>
      </c>
      <c r="AU6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9">
        <f>VLOOKUP(Table1[[#This Row],[Rev Caste]],Factor!$F$59:$I$68,4,0)</f>
        <v>1.0666666666666667</v>
      </c>
      <c r="AW69">
        <f>Table1[[#This Row],[2021 Ae Factor]]*Table1[[#This Row],[Age &amp; Gender Factor]]</f>
        <v>0.72546542719964102</v>
      </c>
      <c r="AX69">
        <f>Table1[[#This Row],[2021 Ae Factor]]*Table1[[#This Row],[Caste Factor]]</f>
        <v>0.78592087946627776</v>
      </c>
      <c r="AY69">
        <f t="shared" si="1"/>
        <v>78.661297000000005</v>
      </c>
    </row>
    <row r="70" spans="1:51" x14ac:dyDescent="0.25">
      <c r="A70" s="1" t="s">
        <v>525</v>
      </c>
      <c r="B70" s="1" t="s">
        <v>526</v>
      </c>
      <c r="C70" s="2">
        <v>45869</v>
      </c>
      <c r="D70" s="1" t="s">
        <v>527</v>
      </c>
      <c r="E70" s="1" t="s">
        <v>273</v>
      </c>
      <c r="F70" s="1" t="s">
        <v>528</v>
      </c>
      <c r="G70" s="1">
        <v>250</v>
      </c>
      <c r="H70" s="1" t="s">
        <v>37</v>
      </c>
      <c r="I70" s="1" t="s">
        <v>76</v>
      </c>
      <c r="J70" s="1" t="s">
        <v>77</v>
      </c>
      <c r="K70" s="1" t="s">
        <v>50</v>
      </c>
      <c r="L70" s="1" t="s">
        <v>78</v>
      </c>
      <c r="M70" s="1" t="s">
        <v>79</v>
      </c>
      <c r="N70" s="1" t="s">
        <v>529</v>
      </c>
      <c r="O70" s="1" t="s">
        <v>54</v>
      </c>
      <c r="P70" s="1">
        <v>8675072373</v>
      </c>
      <c r="Q70" s="1" t="s">
        <v>81</v>
      </c>
      <c r="R70" s="1" t="s">
        <v>97</v>
      </c>
      <c r="S70" s="1" t="s">
        <v>57</v>
      </c>
      <c r="T70" s="1" t="s">
        <v>137</v>
      </c>
      <c r="U70" s="1" t="s">
        <v>59</v>
      </c>
      <c r="V70" s="1" t="s">
        <v>60</v>
      </c>
      <c r="W70" s="1" t="s">
        <v>439</v>
      </c>
      <c r="X70" s="1" t="s">
        <v>62</v>
      </c>
      <c r="Y70" t="s">
        <v>430</v>
      </c>
      <c r="Z70" s="1" t="s">
        <v>38</v>
      </c>
      <c r="AA70" s="1" t="s">
        <v>126</v>
      </c>
      <c r="AB70" s="1" t="s">
        <v>60</v>
      </c>
      <c r="AC70" s="1" t="s">
        <v>58</v>
      </c>
      <c r="AD70" s="1" t="s">
        <v>127</v>
      </c>
      <c r="AE70" s="1" t="s">
        <v>102</v>
      </c>
      <c r="AF70" s="1" t="s">
        <v>447</v>
      </c>
      <c r="AG70" s="1" t="s">
        <v>116</v>
      </c>
      <c r="AH70" s="1" t="s">
        <v>88</v>
      </c>
      <c r="AI70" s="1" t="s">
        <v>278</v>
      </c>
      <c r="AJ70" s="1">
        <f>IFERROR(_xlfn.XLOOKUP(Table1[[#This Row],[Audio Url]],Qc!C:C,Qc!F:F),"")</f>
        <v>0</v>
      </c>
      <c r="AK70" s="1" t="str">
        <f>IFERROR(_xlfn.XLOOKUP(Table1[[#This Row],[Audio Url]],Qc!C:C,Qc!E:E),"")</f>
        <v>Correctly Done</v>
      </c>
      <c r="AL70" s="1" t="s">
        <v>38</v>
      </c>
      <c r="AM70" s="1" t="s">
        <v>38</v>
      </c>
      <c r="AN70" s="1" t="str">
        <f>VLOOKUP(Table1[[#This Row],[LOCALITY]],Sheet2!$F:$H,3,0)</f>
        <v>Urban</v>
      </c>
      <c r="AO70" s="1" t="s">
        <v>2241</v>
      </c>
      <c r="AP70" t="str">
        <f>IF(Table1[[#This Row],[Audio Duration (in secs)]]&gt;180,"Greater than 3 Minutes","Less than 3 Minutes")</f>
        <v>Greater than 3 Minutes</v>
      </c>
      <c r="AQ70" t="str">
        <f>IFERROR(VLOOKUP(Table1[[#This Row],[சாதி/Caste]],MApping!$E$1:$F$10,2,0),"Others")</f>
        <v>MUSLIM</v>
      </c>
      <c r="AR70">
        <f>VLOOKUP(Table1[[#This Row],[பாலினம்/Gender]],Factor!$F$26:$I$28,4,0)</f>
        <v>0.95700934579439256</v>
      </c>
      <c r="AS70">
        <f>VLOOKUP(Table1[[#This Row],[பதிலளித்தவரின் வயது/Age Group]],Factor!$F$35:$I$39,4,0)</f>
        <v>0.97523809523809524</v>
      </c>
      <c r="AT70">
        <f>VLOOKUP(Table1[[#This Row],[பதிலளித்தவரின் வயது/Age Group]]&amp;Table1[[#This Row],[பாலினம்/Gender]],Factor!$A$45:$G$53,7,0)</f>
        <v>1.0666666666666667</v>
      </c>
      <c r="AU7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0">
        <f>VLOOKUP(Table1[[#This Row],[Rev Caste]],Factor!$F$59:$I$68,4,0)</f>
        <v>1.024</v>
      </c>
      <c r="AW70">
        <f>Table1[[#This Row],[2021 Ae Factor]]*Table1[[#This Row],[Age &amp; Gender Factor]]</f>
        <v>0.78592087946627776</v>
      </c>
      <c r="AX70">
        <f>Table1[[#This Row],[2021 Ae Factor]]*Table1[[#This Row],[Caste Factor]]</f>
        <v>0.75448404428762661</v>
      </c>
      <c r="AY70">
        <f t="shared" si="1"/>
        <v>78.705055099999996</v>
      </c>
    </row>
    <row r="71" spans="1:51" x14ac:dyDescent="0.25">
      <c r="A71" s="1" t="s">
        <v>530</v>
      </c>
      <c r="B71" s="1" t="s">
        <v>531</v>
      </c>
      <c r="C71" s="2">
        <v>45869</v>
      </c>
      <c r="D71" s="1" t="s">
        <v>532</v>
      </c>
      <c r="E71" s="1" t="s">
        <v>533</v>
      </c>
      <c r="F71" s="1" t="s">
        <v>534</v>
      </c>
      <c r="G71" s="1">
        <v>189</v>
      </c>
      <c r="H71" s="1" t="s">
        <v>37</v>
      </c>
      <c r="I71" s="1" t="s">
        <v>109</v>
      </c>
      <c r="J71" s="1" t="s">
        <v>110</v>
      </c>
      <c r="K71" s="1" t="s">
        <v>50</v>
      </c>
      <c r="L71" s="1" t="s">
        <v>78</v>
      </c>
      <c r="M71" s="1" t="s">
        <v>511</v>
      </c>
      <c r="N71" s="1" t="s">
        <v>535</v>
      </c>
      <c r="O71" s="1" t="s">
        <v>135</v>
      </c>
      <c r="P71" s="1">
        <v>7825018464</v>
      </c>
      <c r="Q71" s="1" t="s">
        <v>360</v>
      </c>
      <c r="R71" s="1" t="s">
        <v>136</v>
      </c>
      <c r="S71" s="1" t="s">
        <v>113</v>
      </c>
      <c r="T71" s="1" t="s">
        <v>98</v>
      </c>
      <c r="U71" s="1" t="s">
        <v>301</v>
      </c>
      <c r="V71" s="1" t="s">
        <v>99</v>
      </c>
      <c r="W71" s="1" t="s">
        <v>61</v>
      </c>
      <c r="X71" s="1" t="s">
        <v>101</v>
      </c>
      <c r="Y71" t="s">
        <v>428</v>
      </c>
      <c r="Z71" s="1" t="s">
        <v>288</v>
      </c>
      <c r="AA71" s="1" t="s">
        <v>126</v>
      </c>
      <c r="AB71" s="1" t="s">
        <v>60</v>
      </c>
      <c r="AC71" s="1" t="s">
        <v>64</v>
      </c>
      <c r="AD71" s="1" t="s">
        <v>85</v>
      </c>
      <c r="AE71" s="1" t="s">
        <v>115</v>
      </c>
      <c r="AF71" s="1" t="s">
        <v>67</v>
      </c>
      <c r="AG71" s="1" t="s">
        <v>68</v>
      </c>
      <c r="AH71" s="1" t="s">
        <v>88</v>
      </c>
      <c r="AI71" s="1" t="s">
        <v>269</v>
      </c>
      <c r="AJ71" s="1">
        <f>IFERROR(_xlfn.XLOOKUP(Table1[[#This Row],[Audio Url]],Qc!C:C,Qc!F:F),"")</f>
        <v>0</v>
      </c>
      <c r="AK71" s="1" t="str">
        <f>IFERROR(_xlfn.XLOOKUP(Table1[[#This Row],[Audio Url]],Qc!C:C,Qc!E:E),"")</f>
        <v>Correctly Done</v>
      </c>
      <c r="AL71" s="1" t="s">
        <v>38</v>
      </c>
      <c r="AM71" s="1" t="s">
        <v>38</v>
      </c>
      <c r="AN71" s="1" t="str">
        <f>VLOOKUP(Table1[[#This Row],[LOCALITY]],Sheet2!$F:$H,3,0)</f>
        <v>Rural</v>
      </c>
      <c r="AO71" s="1" t="s">
        <v>2241</v>
      </c>
      <c r="AP71" t="str">
        <f>IF(Table1[[#This Row],[Audio Duration (in secs)]]&gt;180,"Greater than 3 Minutes","Less than 3 Minutes")</f>
        <v>Greater than 3 Minutes</v>
      </c>
      <c r="AQ71" t="str">
        <f>IFERROR(VLOOKUP(Table1[[#This Row],[சாதி/Caste]],MApping!$E$1:$F$10,2,0),"Others")</f>
        <v>MUTTARAIYAR</v>
      </c>
      <c r="AR71">
        <f>VLOOKUP(Table1[[#This Row],[பாலினம்/Gender]],Factor!$F$26:$I$28,4,0)</f>
        <v>1.047034764826176</v>
      </c>
      <c r="AS71">
        <f>VLOOKUP(Table1[[#This Row],[பதிலளித்தவரின் வயது/Age Group]],Factor!$F$35:$I$39,4,0)</f>
        <v>1.0308724832214764</v>
      </c>
      <c r="AT71">
        <f>VLOOKUP(Table1[[#This Row],[பதிலளித்தவரின் வயது/Age Group]]&amp;Table1[[#This Row],[பாலினம்/Gender]],Factor!$A$45:$G$53,7,0)</f>
        <v>1.28</v>
      </c>
      <c r="AU7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1">
        <f>VLOOKUP(Table1[[#This Row],[Rev Caste]],Factor!$F$59:$I$68,4,0)</f>
        <v>1.2358620689655173</v>
      </c>
      <c r="AW71">
        <f>Table1[[#This Row],[2021 Ae Factor]]*Table1[[#This Row],[Age &amp; Gender Factor]]</f>
        <v>1.6792864309794564</v>
      </c>
      <c r="AX71">
        <f>Table1[[#This Row],[2021 Ae Factor]]*Table1[[#This Row],[Caste Factor]]</f>
        <v>1.6213800023249925</v>
      </c>
      <c r="AY71">
        <f t="shared" si="1"/>
        <v>78.661338400000005</v>
      </c>
    </row>
    <row r="72" spans="1:51" x14ac:dyDescent="0.25">
      <c r="A72" s="1" t="s">
        <v>536</v>
      </c>
      <c r="B72" s="1" t="s">
        <v>537</v>
      </c>
      <c r="C72" s="2">
        <v>45869</v>
      </c>
      <c r="D72" s="1" t="s">
        <v>538</v>
      </c>
      <c r="E72" s="1" t="s">
        <v>273</v>
      </c>
      <c r="F72" s="1" t="s">
        <v>539</v>
      </c>
      <c r="G72" s="1">
        <v>246</v>
      </c>
      <c r="H72" s="1" t="s">
        <v>37</v>
      </c>
      <c r="I72" s="1" t="s">
        <v>76</v>
      </c>
      <c r="J72" s="1" t="s">
        <v>77</v>
      </c>
      <c r="K72" s="1" t="s">
        <v>50</v>
      </c>
      <c r="L72" s="1" t="s">
        <v>78</v>
      </c>
      <c r="M72" s="1" t="s">
        <v>79</v>
      </c>
      <c r="N72" s="1" t="s">
        <v>540</v>
      </c>
      <c r="O72" s="1" t="s">
        <v>54</v>
      </c>
      <c r="P72" s="1">
        <v>9384493452</v>
      </c>
      <c r="Q72" s="1" t="s">
        <v>360</v>
      </c>
      <c r="R72" s="1" t="s">
        <v>124</v>
      </c>
      <c r="S72" s="1" t="s">
        <v>57</v>
      </c>
      <c r="T72" s="1" t="s">
        <v>137</v>
      </c>
      <c r="U72" s="1" t="s">
        <v>59</v>
      </c>
      <c r="V72" s="1" t="s">
        <v>60</v>
      </c>
      <c r="W72" s="1" t="s">
        <v>61</v>
      </c>
      <c r="X72" s="1" t="s">
        <v>477</v>
      </c>
      <c r="Y72" t="s">
        <v>432</v>
      </c>
      <c r="Z72" s="1" t="s">
        <v>95</v>
      </c>
      <c r="AA72" s="1" t="s">
        <v>63</v>
      </c>
      <c r="AB72" s="1" t="s">
        <v>38</v>
      </c>
      <c r="AC72" s="1" t="s">
        <v>84</v>
      </c>
      <c r="AD72" s="1" t="s">
        <v>127</v>
      </c>
      <c r="AE72" s="1" t="s">
        <v>66</v>
      </c>
      <c r="AF72" s="1" t="s">
        <v>447</v>
      </c>
      <c r="AG72" s="1" t="s">
        <v>68</v>
      </c>
      <c r="AH72" s="1" t="s">
        <v>117</v>
      </c>
      <c r="AI72" s="1" t="s">
        <v>42</v>
      </c>
      <c r="AJ72" s="1">
        <f>IFERROR(_xlfn.XLOOKUP(Table1[[#This Row],[Audio Url]],Qc!C:C,Qc!F:F),"")</f>
        <v>0</v>
      </c>
      <c r="AK72" s="1" t="str">
        <f>IFERROR(_xlfn.XLOOKUP(Table1[[#This Row],[Audio Url]],Qc!C:C,Qc!E:E),"")</f>
        <v>Correctly Done</v>
      </c>
      <c r="AL72" s="1" t="s">
        <v>38</v>
      </c>
      <c r="AM72" s="1" t="s">
        <v>38</v>
      </c>
      <c r="AN72" s="1" t="str">
        <f>VLOOKUP(Table1[[#This Row],[LOCALITY]],Sheet2!$F:$H,3,0)</f>
        <v>Urban</v>
      </c>
      <c r="AO72" s="1" t="s">
        <v>2241</v>
      </c>
      <c r="AP72" t="str">
        <f>IF(Table1[[#This Row],[Audio Duration (in secs)]]&gt;180,"Greater than 3 Minutes","Less than 3 Minutes")</f>
        <v>Greater than 3 Minutes</v>
      </c>
      <c r="AQ72" t="str">
        <f>IFERROR(VLOOKUP(Table1[[#This Row],[சாதி/Caste]],MApping!$E$1:$F$10,2,0),"Others")</f>
        <v>DEVENDRA KULA VELLALAR</v>
      </c>
      <c r="AR72">
        <f>VLOOKUP(Table1[[#This Row],[பாலினம்/Gender]],Factor!$F$26:$I$28,4,0)</f>
        <v>0.95700934579439256</v>
      </c>
      <c r="AS72">
        <f>VLOOKUP(Table1[[#This Row],[பதிலளித்தவரின் வயது/Age Group]],Factor!$F$35:$I$39,4,0)</f>
        <v>1.0308724832214764</v>
      </c>
      <c r="AT72">
        <f>VLOOKUP(Table1[[#This Row],[பதிலளித்தவரின் வயது/Age Group]]&amp;Table1[[#This Row],[பாலினம்/Gender]],Factor!$A$45:$G$53,7,0)</f>
        <v>0.86292134831460676</v>
      </c>
      <c r="AU7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2">
        <f>VLOOKUP(Table1[[#This Row],[Rev Caste]],Factor!$F$59:$I$68,4,0)</f>
        <v>0.99902439024390244</v>
      </c>
      <c r="AW72">
        <f>Table1[[#This Row],[2021 Ae Factor]]*Table1[[#This Row],[Age &amp; Gender Factor]]</f>
        <v>0.63580116091653927</v>
      </c>
      <c r="AX72">
        <f>Table1[[#This Row],[2021 Ae Factor]]*Table1[[#This Row],[Caste Factor]]</f>
        <v>0.73608199442695277</v>
      </c>
      <c r="AY72">
        <f t="shared" si="1"/>
        <v>78.705050099999994</v>
      </c>
    </row>
    <row r="73" spans="1:51" hidden="1" x14ac:dyDescent="0.25">
      <c r="A73" s="1" t="s">
        <v>541</v>
      </c>
      <c r="B73" s="1" t="s">
        <v>542</v>
      </c>
      <c r="C73" s="2">
        <v>45869</v>
      </c>
      <c r="D73" s="1" t="s">
        <v>543</v>
      </c>
      <c r="E73" s="1" t="s">
        <v>533</v>
      </c>
      <c r="F73" s="1" t="s">
        <v>544</v>
      </c>
      <c r="G73" s="1">
        <v>121</v>
      </c>
      <c r="H73" s="1" t="s">
        <v>37</v>
      </c>
      <c r="I73" s="1" t="s">
        <v>109</v>
      </c>
      <c r="J73" s="1" t="s">
        <v>110</v>
      </c>
      <c r="K73" s="1" t="s">
        <v>50</v>
      </c>
      <c r="L73" s="1" t="s">
        <v>78</v>
      </c>
      <c r="M73" s="1" t="s">
        <v>511</v>
      </c>
      <c r="N73" s="1" t="s">
        <v>545</v>
      </c>
      <c r="O73" s="1" t="s">
        <v>135</v>
      </c>
      <c r="P73" s="1">
        <v>8489081192</v>
      </c>
      <c r="Q73" s="1" t="s">
        <v>39</v>
      </c>
      <c r="R73" s="1" t="s">
        <v>136</v>
      </c>
      <c r="S73" s="1" t="s">
        <v>113</v>
      </c>
      <c r="T73" s="1" t="s">
        <v>98</v>
      </c>
      <c r="U73" s="1" t="s">
        <v>83</v>
      </c>
      <c r="V73" s="1" t="s">
        <v>165</v>
      </c>
      <c r="W73" s="1" t="s">
        <v>100</v>
      </c>
      <c r="X73" s="1" t="s">
        <v>101</v>
      </c>
      <c r="Y73" t="s">
        <v>428</v>
      </c>
      <c r="Z73" s="1" t="s">
        <v>288</v>
      </c>
      <c r="AA73" s="1" t="s">
        <v>63</v>
      </c>
      <c r="AB73" s="1" t="s">
        <v>38</v>
      </c>
      <c r="AC73" s="1" t="s">
        <v>84</v>
      </c>
      <c r="AD73" s="1" t="s">
        <v>65</v>
      </c>
      <c r="AE73" s="1" t="s">
        <v>102</v>
      </c>
      <c r="AF73" s="1" t="s">
        <v>67</v>
      </c>
      <c r="AG73" s="1" t="s">
        <v>68</v>
      </c>
      <c r="AH73" s="1" t="s">
        <v>88</v>
      </c>
      <c r="AI73" s="1" t="s">
        <v>269</v>
      </c>
      <c r="AJ73" s="1" t="str">
        <f>IFERROR(_xlfn.XLOOKUP(Table1[[#This Row],[Audio Url]],Qc!C:C,Qc!F:F),"")</f>
        <v xml:space="preserve">surveyor asking first two questions only </v>
      </c>
      <c r="AK73" s="1" t="str">
        <f>IFERROR(_xlfn.XLOOKUP(Table1[[#This Row],[Audio Url]],Qc!C:C,Qc!E:E),"")</f>
        <v>Fake Audio/Empty Audio</v>
      </c>
      <c r="AL73" s="1" t="s">
        <v>38</v>
      </c>
      <c r="AM73" s="1" t="s">
        <v>38</v>
      </c>
      <c r="AN73" s="1" t="str">
        <f>VLOOKUP(Table1[[#This Row],[LOCALITY]],Sheet2!$F:$H,3,0)</f>
        <v>Rural</v>
      </c>
      <c r="AO73" s="1" t="s">
        <v>2240</v>
      </c>
      <c r="AP73" t="str">
        <f>IF(Table1[[#This Row],[Audio Duration (in secs)]]&gt;180,"Greater than 3 Minutes","Less than 3 Minutes")</f>
        <v>Less than 3 Minutes</v>
      </c>
      <c r="AQ73" t="str">
        <f>IFERROR(VLOOKUP(Table1[[#This Row],[சாதி/Caste]],MApping!$E$1:$F$10,2,0),"Others")</f>
        <v>MUTTARAIYAR</v>
      </c>
      <c r="AR73">
        <f>VLOOKUP(Table1[[#This Row],[பாலினம்/Gender]],Factor!$F$26:$I$28,4,0)</f>
        <v>1.047034764826176</v>
      </c>
      <c r="AS73">
        <f>VLOOKUP(Table1[[#This Row],[பதிலளித்தவரின் வயது/Age Group]],Factor!$F$35:$I$39,4,0)</f>
        <v>0.8797250859106529</v>
      </c>
      <c r="AT73">
        <f>VLOOKUP(Table1[[#This Row],[பதிலளித்தவரின் வயது/Age Group]]&amp;Table1[[#This Row],[பாலினம்/Gender]],Factor!$A$45:$G$53,7,0)</f>
        <v>0.98461538461538467</v>
      </c>
      <c r="AU7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73">
        <f>VLOOKUP(Table1[[#This Row],[Rev Caste]],Factor!$F$59:$I$68,4,0)</f>
        <v>1.2358620689655173</v>
      </c>
      <c r="AW73">
        <f>Table1[[#This Row],[2021 Ae Factor]]*Table1[[#This Row],[Age &amp; Gender Factor]]</f>
        <v>0.98461538461538467</v>
      </c>
      <c r="AX73">
        <f>Table1[[#This Row],[2021 Ae Factor]]*Table1[[#This Row],[Caste Factor]]</f>
        <v>1.2358620689655173</v>
      </c>
      <c r="AY73">
        <f t="shared" si="1"/>
        <v>78.661481699999996</v>
      </c>
    </row>
    <row r="74" spans="1:51" x14ac:dyDescent="0.25">
      <c r="A74" s="1" t="s">
        <v>546</v>
      </c>
      <c r="B74" s="1" t="s">
        <v>547</v>
      </c>
      <c r="C74" s="2">
        <v>45869</v>
      </c>
      <c r="D74" s="1" t="s">
        <v>548</v>
      </c>
      <c r="E74" s="1" t="s">
        <v>533</v>
      </c>
      <c r="F74" s="1" t="s">
        <v>549</v>
      </c>
      <c r="G74" s="1">
        <v>89</v>
      </c>
      <c r="H74" s="1" t="s">
        <v>37</v>
      </c>
      <c r="I74" s="1" t="s">
        <v>109</v>
      </c>
      <c r="J74" s="1" t="s">
        <v>110</v>
      </c>
      <c r="K74" s="1" t="s">
        <v>50</v>
      </c>
      <c r="L74" s="1" t="s">
        <v>78</v>
      </c>
      <c r="M74" s="1" t="s">
        <v>511</v>
      </c>
      <c r="N74" s="1" t="s">
        <v>550</v>
      </c>
      <c r="O74" s="1" t="s">
        <v>135</v>
      </c>
      <c r="P74" s="1">
        <v>9514560831</v>
      </c>
      <c r="Q74" s="1" t="s">
        <v>39</v>
      </c>
      <c r="R74" s="1" t="s">
        <v>136</v>
      </c>
      <c r="S74" s="1" t="s">
        <v>113</v>
      </c>
      <c r="T74" s="1" t="s">
        <v>58</v>
      </c>
      <c r="U74" s="1" t="s">
        <v>59</v>
      </c>
      <c r="V74" s="1" t="s">
        <v>60</v>
      </c>
      <c r="W74" s="1" t="s">
        <v>61</v>
      </c>
      <c r="X74" s="1" t="s">
        <v>62</v>
      </c>
      <c r="Y74" t="s">
        <v>430</v>
      </c>
      <c r="Z74" s="1" t="s">
        <v>38</v>
      </c>
      <c r="AA74" s="1" t="s">
        <v>63</v>
      </c>
      <c r="AB74" s="1" t="s">
        <v>38</v>
      </c>
      <c r="AC74" s="1" t="s">
        <v>64</v>
      </c>
      <c r="AD74" s="1" t="s">
        <v>85</v>
      </c>
      <c r="AE74" s="1" t="s">
        <v>86</v>
      </c>
      <c r="AF74" s="1" t="s">
        <v>67</v>
      </c>
      <c r="AG74" s="1" t="s">
        <v>103</v>
      </c>
      <c r="AH74" s="1" t="s">
        <v>88</v>
      </c>
      <c r="AI74" s="1" t="s">
        <v>269</v>
      </c>
      <c r="AJ74" s="1">
        <f>IFERROR(_xlfn.XLOOKUP(Table1[[#This Row],[Audio Url]],Qc!C:C,Qc!F:F),"")</f>
        <v>0</v>
      </c>
      <c r="AK74" s="1" t="str">
        <f>IFERROR(_xlfn.XLOOKUP(Table1[[#This Row],[Audio Url]],Qc!C:C,Qc!E:E),"")</f>
        <v>Not Asking All The Questions</v>
      </c>
      <c r="AL74" s="1" t="s">
        <v>38</v>
      </c>
      <c r="AM74" s="1" t="s">
        <v>38</v>
      </c>
      <c r="AN74" s="1" t="str">
        <f>VLOOKUP(Table1[[#This Row],[LOCALITY]],Sheet2!$F:$H,3,0)</f>
        <v>Rural</v>
      </c>
      <c r="AO74" s="1" t="s">
        <v>2241</v>
      </c>
      <c r="AP74" t="str">
        <f>IF(Table1[[#This Row],[Audio Duration (in secs)]]&gt;180,"Greater than 3 Minutes","Less than 3 Minutes")</f>
        <v>Less than 3 Minutes</v>
      </c>
      <c r="AQ74" t="str">
        <f>IFERROR(VLOOKUP(Table1[[#This Row],[சாதி/Caste]],MApping!$E$1:$F$10,2,0),"Others")</f>
        <v>MUTTARAIYAR</v>
      </c>
      <c r="AR74">
        <f>VLOOKUP(Table1[[#This Row],[பாலினம்/Gender]],Factor!$F$26:$I$28,4,0)</f>
        <v>1.047034764826176</v>
      </c>
      <c r="AS74">
        <f>VLOOKUP(Table1[[#This Row],[பதிலளித்தவரின் வயது/Age Group]],Factor!$F$35:$I$39,4,0)</f>
        <v>0.8797250859106529</v>
      </c>
      <c r="AT74">
        <f>VLOOKUP(Table1[[#This Row],[பதிலளித்தவரின் வயது/Age Group]]&amp;Table1[[#This Row],[பாலினம்/Gender]],Factor!$A$45:$G$53,7,0)</f>
        <v>0.98461538461538467</v>
      </c>
      <c r="AU7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4">
        <f>VLOOKUP(Table1[[#This Row],[Rev Caste]],Factor!$F$59:$I$68,4,0)</f>
        <v>1.2358620689655173</v>
      </c>
      <c r="AW74">
        <f>Table1[[#This Row],[2021 Ae Factor]]*Table1[[#This Row],[Age &amp; Gender Factor]]</f>
        <v>0.72546542719964102</v>
      </c>
      <c r="AX74">
        <f>Table1[[#This Row],[2021 Ae Factor]]*Table1[[#This Row],[Caste Factor]]</f>
        <v>0.91058419138161839</v>
      </c>
      <c r="AY74">
        <f t="shared" si="1"/>
        <v>78.661264799999998</v>
      </c>
    </row>
    <row r="75" spans="1:51" x14ac:dyDescent="0.25">
      <c r="A75" s="1" t="s">
        <v>551</v>
      </c>
      <c r="B75" s="1" t="s">
        <v>552</v>
      </c>
      <c r="C75" s="2">
        <v>45869</v>
      </c>
      <c r="D75" s="1" t="s">
        <v>553</v>
      </c>
      <c r="E75" s="1" t="s">
        <v>273</v>
      </c>
      <c r="F75" s="1" t="s">
        <v>554</v>
      </c>
      <c r="G75" s="1">
        <v>265</v>
      </c>
      <c r="H75" s="1" t="s">
        <v>37</v>
      </c>
      <c r="I75" s="1" t="s">
        <v>76</v>
      </c>
      <c r="J75" s="1" t="s">
        <v>77</v>
      </c>
      <c r="K75" s="1" t="s">
        <v>50</v>
      </c>
      <c r="L75" s="1" t="s">
        <v>78</v>
      </c>
      <c r="M75" s="1" t="s">
        <v>79</v>
      </c>
      <c r="N75" s="1" t="s">
        <v>555</v>
      </c>
      <c r="O75" s="1" t="s">
        <v>54</v>
      </c>
      <c r="P75" s="1" t="s">
        <v>1267</v>
      </c>
      <c r="Q75" s="1" t="s">
        <v>360</v>
      </c>
      <c r="R75" s="1" t="s">
        <v>97</v>
      </c>
      <c r="S75" s="1" t="s">
        <v>57</v>
      </c>
      <c r="T75" s="1" t="s">
        <v>98</v>
      </c>
      <c r="U75" s="1" t="s">
        <v>59</v>
      </c>
      <c r="V75" s="1" t="s">
        <v>99</v>
      </c>
      <c r="W75" s="1" t="s">
        <v>100</v>
      </c>
      <c r="X75" s="1" t="s">
        <v>101</v>
      </c>
      <c r="Y75" t="s">
        <v>428</v>
      </c>
      <c r="Z75" s="1" t="s">
        <v>175</v>
      </c>
      <c r="AA75" s="1" t="s">
        <v>63</v>
      </c>
      <c r="AB75" s="1" t="s">
        <v>38</v>
      </c>
      <c r="AC75" s="1" t="s">
        <v>64</v>
      </c>
      <c r="AD75" s="1" t="s">
        <v>85</v>
      </c>
      <c r="AE75" s="1" t="s">
        <v>66</v>
      </c>
      <c r="AF75" s="1" t="s">
        <v>276</v>
      </c>
      <c r="AG75" s="1" t="s">
        <v>68</v>
      </c>
      <c r="AH75" s="1" t="s">
        <v>69</v>
      </c>
      <c r="AI75" s="1" t="s">
        <v>556</v>
      </c>
      <c r="AJ75" s="1">
        <f>IFERROR(_xlfn.XLOOKUP(Table1[[#This Row],[Audio Url]],Qc!C:C,Qc!F:F),"")</f>
        <v>0</v>
      </c>
      <c r="AK75" s="1" t="str">
        <f>IFERROR(_xlfn.XLOOKUP(Table1[[#This Row],[Audio Url]],Qc!C:C,Qc!E:E),"")</f>
        <v>Correctly Done</v>
      </c>
      <c r="AL75" s="1" t="s">
        <v>38</v>
      </c>
      <c r="AM75" s="1" t="s">
        <v>38</v>
      </c>
      <c r="AN75" s="1" t="str">
        <f>VLOOKUP(Table1[[#This Row],[LOCALITY]],Sheet2!$F:$H,3,0)</f>
        <v>Urban</v>
      </c>
      <c r="AO75" s="1" t="s">
        <v>2241</v>
      </c>
      <c r="AP75" t="str">
        <f>IF(Table1[[#This Row],[Audio Duration (in secs)]]&gt;180,"Greater than 3 Minutes","Less than 3 Minutes")</f>
        <v>Greater than 3 Minutes</v>
      </c>
      <c r="AQ75" t="str">
        <f>IFERROR(VLOOKUP(Table1[[#This Row],[சாதி/Caste]],MApping!$E$1:$F$10,2,0),"Others")</f>
        <v>Others</v>
      </c>
      <c r="AR75">
        <f>VLOOKUP(Table1[[#This Row],[பாலினம்/Gender]],Factor!$F$26:$I$28,4,0)</f>
        <v>0.95700934579439256</v>
      </c>
      <c r="AS75">
        <f>VLOOKUP(Table1[[#This Row],[பதிலளித்தவரின் வயது/Age Group]],Factor!$F$35:$I$39,4,0)</f>
        <v>1.0308724832214764</v>
      </c>
      <c r="AT75">
        <f>VLOOKUP(Table1[[#This Row],[பதிலளித்தவரின் வயது/Age Group]]&amp;Table1[[#This Row],[பாலினம்/Gender]],Factor!$A$45:$G$53,7,0)</f>
        <v>0.86292134831460676</v>
      </c>
      <c r="AU7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5">
        <f>VLOOKUP(Table1[[#This Row],[Rev Caste]],Factor!$F$59:$I$68,4,0)</f>
        <v>0.14422535211267606</v>
      </c>
      <c r="AW75">
        <f>Table1[[#This Row],[2021 Ae Factor]]*Table1[[#This Row],[Age &amp; Gender Factor]]</f>
        <v>1.1321032118962628</v>
      </c>
      <c r="AX75">
        <f>Table1[[#This Row],[2021 Ae Factor]]*Table1[[#This Row],[Caste Factor]]</f>
        <v>0.1892153725047275</v>
      </c>
      <c r="AY75">
        <f t="shared" si="1"/>
        <v>78.705088099999998</v>
      </c>
    </row>
    <row r="76" spans="1:51" x14ac:dyDescent="0.25">
      <c r="A76" s="1" t="s">
        <v>557</v>
      </c>
      <c r="B76" s="1" t="s">
        <v>558</v>
      </c>
      <c r="C76" s="2">
        <v>45869</v>
      </c>
      <c r="D76" s="1" t="s">
        <v>559</v>
      </c>
      <c r="E76" s="1" t="s">
        <v>560</v>
      </c>
      <c r="F76" s="1" t="s">
        <v>561</v>
      </c>
      <c r="G76" s="1">
        <v>112</v>
      </c>
      <c r="H76" s="1" t="s">
        <v>37</v>
      </c>
      <c r="I76" s="1" t="s">
        <v>109</v>
      </c>
      <c r="J76" s="1" t="s">
        <v>110</v>
      </c>
      <c r="K76" s="1" t="s">
        <v>50</v>
      </c>
      <c r="L76" s="1" t="s">
        <v>78</v>
      </c>
      <c r="M76" s="1" t="s">
        <v>511</v>
      </c>
      <c r="N76" s="1" t="s">
        <v>562</v>
      </c>
      <c r="O76" s="1" t="s">
        <v>54</v>
      </c>
      <c r="P76" s="1">
        <v>9786518127</v>
      </c>
      <c r="Q76" s="1" t="s">
        <v>360</v>
      </c>
      <c r="R76" s="1" t="s">
        <v>97</v>
      </c>
      <c r="S76" s="1" t="s">
        <v>113</v>
      </c>
      <c r="T76" s="1" t="s">
        <v>137</v>
      </c>
      <c r="U76" s="1" t="s">
        <v>83</v>
      </c>
      <c r="V76" s="1" t="s">
        <v>99</v>
      </c>
      <c r="W76" s="1" t="s">
        <v>100</v>
      </c>
      <c r="X76" s="1" t="s">
        <v>101</v>
      </c>
      <c r="Y76" t="s">
        <v>428</v>
      </c>
      <c r="Z76" s="1" t="s">
        <v>288</v>
      </c>
      <c r="AA76" s="1" t="s">
        <v>63</v>
      </c>
      <c r="AB76" s="1" t="s">
        <v>38</v>
      </c>
      <c r="AC76" s="1" t="s">
        <v>84</v>
      </c>
      <c r="AD76" s="1" t="s">
        <v>65</v>
      </c>
      <c r="AE76" s="1" t="s">
        <v>102</v>
      </c>
      <c r="AF76" s="1" t="s">
        <v>67</v>
      </c>
      <c r="AG76" s="1" t="s">
        <v>103</v>
      </c>
      <c r="AH76" s="1" t="s">
        <v>88</v>
      </c>
      <c r="AI76" s="1" t="s">
        <v>269</v>
      </c>
      <c r="AJ76" s="1" t="str">
        <f>IFERROR(_xlfn.XLOOKUP(Table1[[#This Row],[Audio Url]],Qc!C:C,Qc!F:F),"")</f>
        <v xml:space="preserve">surveyor asking first two questions only </v>
      </c>
      <c r="AK76" s="1" t="str">
        <f>IFERROR(_xlfn.XLOOKUP(Table1[[#This Row],[Audio Url]],Qc!C:C,Qc!E:E),"")</f>
        <v>Not Asking All The Questions</v>
      </c>
      <c r="AL76" s="1" t="s">
        <v>38</v>
      </c>
      <c r="AM76" s="1" t="s">
        <v>38</v>
      </c>
      <c r="AN76" s="1" t="str">
        <f>VLOOKUP(Table1[[#This Row],[LOCALITY]],Sheet2!$F:$H,3,0)</f>
        <v>Rural</v>
      </c>
      <c r="AO76" s="1" t="s">
        <v>2241</v>
      </c>
      <c r="AP76" t="str">
        <f>IF(Table1[[#This Row],[Audio Duration (in secs)]]&gt;180,"Greater than 3 Minutes","Less than 3 Minutes")</f>
        <v>Less than 3 Minutes</v>
      </c>
      <c r="AQ76" t="str">
        <f>IFERROR(VLOOKUP(Table1[[#This Row],[சாதி/Caste]],MApping!$E$1:$F$10,2,0),"Others")</f>
        <v>MUTTARAIYAR</v>
      </c>
      <c r="AR76">
        <f>VLOOKUP(Table1[[#This Row],[பாலினம்/Gender]],Factor!$F$26:$I$28,4,0)</f>
        <v>0.95700934579439256</v>
      </c>
      <c r="AS76">
        <f>VLOOKUP(Table1[[#This Row],[பதிலளித்தவரின் வயது/Age Group]],Factor!$F$35:$I$39,4,0)</f>
        <v>1.0308724832214764</v>
      </c>
      <c r="AT76">
        <f>VLOOKUP(Table1[[#This Row],[பதிலளித்தவரின் வயது/Age Group]]&amp;Table1[[#This Row],[பாலினம்/Gender]],Factor!$A$45:$G$53,7,0)</f>
        <v>0.86292134831460676</v>
      </c>
      <c r="AU7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6">
        <f>VLOOKUP(Table1[[#This Row],[Rev Caste]],Factor!$F$59:$I$68,4,0)</f>
        <v>1.2358620689655173</v>
      </c>
      <c r="AW76">
        <f>Table1[[#This Row],[2021 Ae Factor]]*Table1[[#This Row],[Age &amp; Gender Factor]]</f>
        <v>1.1321032118962628</v>
      </c>
      <c r="AX76">
        <f>Table1[[#This Row],[2021 Ae Factor]]*Table1[[#This Row],[Caste Factor]]</f>
        <v>1.6213800023249925</v>
      </c>
      <c r="AY76">
        <f t="shared" si="1"/>
        <v>78.662669600000001</v>
      </c>
    </row>
    <row r="77" spans="1:51" x14ac:dyDescent="0.25">
      <c r="A77" s="1" t="s">
        <v>563</v>
      </c>
      <c r="B77" s="1" t="s">
        <v>564</v>
      </c>
      <c r="C77" s="2">
        <v>45869</v>
      </c>
      <c r="D77" s="1" t="s">
        <v>565</v>
      </c>
      <c r="E77" s="1" t="s">
        <v>566</v>
      </c>
      <c r="F77" s="1" t="s">
        <v>567</v>
      </c>
      <c r="G77" s="1">
        <v>270</v>
      </c>
      <c r="H77" s="1" t="s">
        <v>37</v>
      </c>
      <c r="I77" s="1" t="s">
        <v>76</v>
      </c>
      <c r="J77" s="1" t="s">
        <v>77</v>
      </c>
      <c r="K77" s="1" t="s">
        <v>50</v>
      </c>
      <c r="L77" s="1" t="s">
        <v>78</v>
      </c>
      <c r="M77" s="1" t="s">
        <v>79</v>
      </c>
      <c r="N77" s="1" t="s">
        <v>568</v>
      </c>
      <c r="O77" s="1" t="s">
        <v>135</v>
      </c>
      <c r="P77" s="1">
        <v>7825973595</v>
      </c>
      <c r="Q77" s="1" t="s">
        <v>55</v>
      </c>
      <c r="R77" s="1" t="s">
        <v>136</v>
      </c>
      <c r="S77" s="1" t="s">
        <v>57</v>
      </c>
      <c r="T77" s="1" t="s">
        <v>98</v>
      </c>
      <c r="U77" s="1" t="s">
        <v>83</v>
      </c>
      <c r="V77" s="1" t="s">
        <v>99</v>
      </c>
      <c r="W77" s="1" t="s">
        <v>125</v>
      </c>
      <c r="X77" s="1" t="s">
        <v>114</v>
      </c>
      <c r="Y77" t="s">
        <v>429</v>
      </c>
      <c r="Z77" s="1" t="s">
        <v>38</v>
      </c>
      <c r="AA77" s="1" t="s">
        <v>126</v>
      </c>
      <c r="AB77" s="1" t="s">
        <v>60</v>
      </c>
      <c r="AC77" s="1" t="s">
        <v>84</v>
      </c>
      <c r="AD77" s="1" t="s">
        <v>65</v>
      </c>
      <c r="AE77" s="1" t="s">
        <v>66</v>
      </c>
      <c r="AF77" s="1" t="s">
        <v>67</v>
      </c>
      <c r="AG77" s="1" t="s">
        <v>68</v>
      </c>
      <c r="AH77" s="1" t="s">
        <v>318</v>
      </c>
      <c r="AI77" s="1" t="s">
        <v>569</v>
      </c>
      <c r="AJ77" s="1">
        <f>IFERROR(_xlfn.XLOOKUP(Table1[[#This Row],[Audio Url]],Qc!C:C,Qc!F:F),"")</f>
        <v>0</v>
      </c>
      <c r="AK77" s="1" t="str">
        <f>IFERROR(_xlfn.XLOOKUP(Table1[[#This Row],[Audio Url]],Qc!C:C,Qc!E:E),"")</f>
        <v>Correctly Done</v>
      </c>
      <c r="AL77" s="1" t="s">
        <v>38</v>
      </c>
      <c r="AM77" s="1" t="s">
        <v>38</v>
      </c>
      <c r="AN77" s="1" t="str">
        <f>VLOOKUP(Table1[[#This Row],[LOCALITY]],Sheet2!$F:$H,3,0)</f>
        <v>Urban</v>
      </c>
      <c r="AO77" s="1" t="s">
        <v>2241</v>
      </c>
      <c r="AP77" t="str">
        <f>IF(Table1[[#This Row],[Audio Duration (in secs)]]&gt;180,"Greater than 3 Minutes","Less than 3 Minutes")</f>
        <v>Greater than 3 Minutes</v>
      </c>
      <c r="AQ77" t="str">
        <f>IFERROR(VLOOKUP(Table1[[#This Row],[சாதி/Caste]],MApping!$E$1:$F$10,2,0),"Others")</f>
        <v>Others</v>
      </c>
      <c r="AR77">
        <f>VLOOKUP(Table1[[#This Row],[பாலினம்/Gender]],Factor!$F$26:$I$28,4,0)</f>
        <v>1.047034764826176</v>
      </c>
      <c r="AS77">
        <f>VLOOKUP(Table1[[#This Row],[பதிலளித்தவரின் வயது/Age Group]],Factor!$F$35:$I$39,4,0)</f>
        <v>1.0951871657754011</v>
      </c>
      <c r="AT77">
        <f>VLOOKUP(Table1[[#This Row],[பதிலளித்தவரின் வயது/Age Group]]&amp;Table1[[#This Row],[பாலினம்/Gender]],Factor!$A$45:$G$53,7,0)</f>
        <v>1.107027027027027</v>
      </c>
      <c r="AU7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7">
        <f>VLOOKUP(Table1[[#This Row],[Rev Caste]],Factor!$F$59:$I$68,4,0)</f>
        <v>0.14422535211267606</v>
      </c>
      <c r="AW77">
        <f>Table1[[#This Row],[2021 Ae Factor]]*Table1[[#This Row],[Age &amp; Gender Factor]]</f>
        <v>1.4523558321984489</v>
      </c>
      <c r="AX77">
        <f>Table1[[#This Row],[2021 Ae Factor]]*Table1[[#This Row],[Caste Factor]]</f>
        <v>0.1892153725047275</v>
      </c>
      <c r="AY77">
        <f t="shared" si="1"/>
        <v>78.704471600000005</v>
      </c>
    </row>
    <row r="78" spans="1:51" x14ac:dyDescent="0.25">
      <c r="A78" s="1" t="s">
        <v>570</v>
      </c>
      <c r="B78" s="1" t="s">
        <v>571</v>
      </c>
      <c r="C78" s="2">
        <v>45869</v>
      </c>
      <c r="D78" s="1" t="s">
        <v>572</v>
      </c>
      <c r="E78" s="1" t="s">
        <v>573</v>
      </c>
      <c r="F78" s="1" t="s">
        <v>574</v>
      </c>
      <c r="G78" s="1">
        <v>225</v>
      </c>
      <c r="H78" s="1" t="s">
        <v>37</v>
      </c>
      <c r="I78" s="1" t="s">
        <v>109</v>
      </c>
      <c r="J78" s="1" t="s">
        <v>110</v>
      </c>
      <c r="K78" s="1" t="s">
        <v>50</v>
      </c>
      <c r="L78" s="1" t="s">
        <v>78</v>
      </c>
      <c r="M78" s="1" t="s">
        <v>511</v>
      </c>
      <c r="N78" s="1" t="s">
        <v>202</v>
      </c>
      <c r="O78" s="1" t="s">
        <v>135</v>
      </c>
      <c r="P78" s="1">
        <v>6379686026</v>
      </c>
      <c r="Q78" s="1" t="s">
        <v>55</v>
      </c>
      <c r="R78" s="1" t="s">
        <v>136</v>
      </c>
      <c r="S78" s="1" t="s">
        <v>113</v>
      </c>
      <c r="T78" s="1" t="s">
        <v>137</v>
      </c>
      <c r="U78" s="1" t="s">
        <v>83</v>
      </c>
      <c r="V78" s="1" t="s">
        <v>165</v>
      </c>
      <c r="W78" s="1" t="s">
        <v>125</v>
      </c>
      <c r="X78" s="1" t="s">
        <v>62</v>
      </c>
      <c r="Y78" t="s">
        <v>430</v>
      </c>
      <c r="Z78" s="1" t="s">
        <v>38</v>
      </c>
      <c r="AA78" s="1" t="s">
        <v>126</v>
      </c>
      <c r="AB78" s="1" t="s">
        <v>60</v>
      </c>
      <c r="AC78" s="1" t="s">
        <v>58</v>
      </c>
      <c r="AD78" s="1" t="s">
        <v>127</v>
      </c>
      <c r="AE78" s="1" t="s">
        <v>115</v>
      </c>
      <c r="AF78" s="1" t="s">
        <v>67</v>
      </c>
      <c r="AG78" s="1" t="s">
        <v>382</v>
      </c>
      <c r="AH78" s="1" t="s">
        <v>88</v>
      </c>
      <c r="AI78" s="1" t="s">
        <v>519</v>
      </c>
      <c r="AJ78" s="1">
        <f>IFERROR(_xlfn.XLOOKUP(Table1[[#This Row],[Audio Url]],Qc!C:C,Qc!F:F),"")</f>
        <v>0</v>
      </c>
      <c r="AK78" s="1" t="str">
        <f>IFERROR(_xlfn.XLOOKUP(Table1[[#This Row],[Audio Url]],Qc!C:C,Qc!E:E),"")</f>
        <v>Correctly Done</v>
      </c>
      <c r="AL78" s="1" t="s">
        <v>38</v>
      </c>
      <c r="AM78" s="1" t="s">
        <v>38</v>
      </c>
      <c r="AN78" s="1" t="str">
        <f>VLOOKUP(Table1[[#This Row],[LOCALITY]],Sheet2!$F:$H,3,0)</f>
        <v>Rural</v>
      </c>
      <c r="AO78" s="1" t="s">
        <v>2241</v>
      </c>
      <c r="AP78" t="str">
        <f>IF(Table1[[#This Row],[Audio Duration (in secs)]]&gt;180,"Greater than 3 Minutes","Less than 3 Minutes")</f>
        <v>Greater than 3 Minutes</v>
      </c>
      <c r="AQ78" t="str">
        <f>IFERROR(VLOOKUP(Table1[[#This Row],[சாதி/Caste]],MApping!$E$1:$F$10,2,0),"Others")</f>
        <v>CHOLIA VELLALAR</v>
      </c>
      <c r="AR78">
        <f>VLOOKUP(Table1[[#This Row],[பாலினம்/Gender]],Factor!$F$26:$I$28,4,0)</f>
        <v>1.047034764826176</v>
      </c>
      <c r="AS78">
        <f>VLOOKUP(Table1[[#This Row],[பதிலளித்தவரின் வயது/Age Group]],Factor!$F$35:$I$39,4,0)</f>
        <v>1.0951871657754011</v>
      </c>
      <c r="AT78">
        <f>VLOOKUP(Table1[[#This Row],[பதிலளித்தவரின் வயது/Age Group]]&amp;Table1[[#This Row],[பாலினம்/Gender]],Factor!$A$45:$G$53,7,0)</f>
        <v>1.107027027027027</v>
      </c>
      <c r="AU7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78">
        <f>VLOOKUP(Table1[[#This Row],[Rev Caste]],Factor!$F$59:$I$68,4,0)</f>
        <v>1.0666666666666667</v>
      </c>
      <c r="AW78">
        <f>Table1[[#This Row],[2021 Ae Factor]]*Table1[[#This Row],[Age &amp; Gender Factor]]</f>
        <v>1.107027027027027</v>
      </c>
      <c r="AX78">
        <f>Table1[[#This Row],[2021 Ae Factor]]*Table1[[#This Row],[Caste Factor]]</f>
        <v>1.0666666666666667</v>
      </c>
      <c r="AY78">
        <f t="shared" si="1"/>
        <v>78.663858300000001</v>
      </c>
    </row>
    <row r="79" spans="1:51" x14ac:dyDescent="0.25">
      <c r="A79" s="1" t="s">
        <v>575</v>
      </c>
      <c r="B79" s="1" t="s">
        <v>576</v>
      </c>
      <c r="C79" s="2">
        <v>45869</v>
      </c>
      <c r="D79" s="1" t="s">
        <v>577</v>
      </c>
      <c r="E79" s="1" t="s">
        <v>357</v>
      </c>
      <c r="F79" s="1" t="s">
        <v>578</v>
      </c>
      <c r="G79" s="1">
        <v>206</v>
      </c>
      <c r="H79" s="1" t="s">
        <v>37</v>
      </c>
      <c r="I79" s="1" t="s">
        <v>76</v>
      </c>
      <c r="J79" s="1" t="s">
        <v>77</v>
      </c>
      <c r="K79" s="1" t="s">
        <v>50</v>
      </c>
      <c r="L79" s="1" t="s">
        <v>78</v>
      </c>
      <c r="M79" s="1" t="s">
        <v>79</v>
      </c>
      <c r="N79" s="1" t="s">
        <v>579</v>
      </c>
      <c r="O79" s="1" t="s">
        <v>135</v>
      </c>
      <c r="P79" s="1">
        <v>8489743837</v>
      </c>
      <c r="Q79" s="1" t="s">
        <v>55</v>
      </c>
      <c r="R79" s="1" t="s">
        <v>136</v>
      </c>
      <c r="S79" s="1" t="s">
        <v>57</v>
      </c>
      <c r="T79" s="1" t="s">
        <v>137</v>
      </c>
      <c r="U79" s="1" t="s">
        <v>83</v>
      </c>
      <c r="V79" s="1" t="s">
        <v>99</v>
      </c>
      <c r="W79" s="1" t="s">
        <v>125</v>
      </c>
      <c r="X79" s="1" t="s">
        <v>114</v>
      </c>
      <c r="Y79" t="s">
        <v>429</v>
      </c>
      <c r="Z79" s="1" t="s">
        <v>38</v>
      </c>
      <c r="AA79" s="1" t="s">
        <v>126</v>
      </c>
      <c r="AB79" s="1" t="s">
        <v>60</v>
      </c>
      <c r="AC79" s="1" t="s">
        <v>84</v>
      </c>
      <c r="AD79" s="1" t="s">
        <v>65</v>
      </c>
      <c r="AE79" s="1" t="s">
        <v>102</v>
      </c>
      <c r="AF79" s="1" t="s">
        <v>101</v>
      </c>
      <c r="AG79" s="1" t="s">
        <v>116</v>
      </c>
      <c r="AH79" s="1" t="s">
        <v>318</v>
      </c>
      <c r="AI79" s="1" t="s">
        <v>569</v>
      </c>
      <c r="AJ79" s="1">
        <f>IFERROR(_xlfn.XLOOKUP(Table1[[#This Row],[Audio Url]],Qc!C:C,Qc!F:F),"")</f>
        <v>0</v>
      </c>
      <c r="AK79" s="1" t="str">
        <f>IFERROR(_xlfn.XLOOKUP(Table1[[#This Row],[Audio Url]],Qc!C:C,Qc!E:E),"")</f>
        <v>Correctly Done</v>
      </c>
      <c r="AL79" s="1" t="s">
        <v>38</v>
      </c>
      <c r="AM79" s="1" t="s">
        <v>38</v>
      </c>
      <c r="AN79" s="1" t="str">
        <f>VLOOKUP(Table1[[#This Row],[LOCALITY]],Sheet2!$F:$H,3,0)</f>
        <v>Urban</v>
      </c>
      <c r="AO79" s="1" t="s">
        <v>2241</v>
      </c>
      <c r="AP79" t="str">
        <f>IF(Table1[[#This Row],[Audio Duration (in secs)]]&gt;180,"Greater than 3 Minutes","Less than 3 Minutes")</f>
        <v>Greater than 3 Minutes</v>
      </c>
      <c r="AQ79" t="str">
        <f>IFERROR(VLOOKUP(Table1[[#This Row],[சாதி/Caste]],MApping!$E$1:$F$10,2,0),"Others")</f>
        <v>Others</v>
      </c>
      <c r="AR79">
        <f>VLOOKUP(Table1[[#This Row],[பாலினம்/Gender]],Factor!$F$26:$I$28,4,0)</f>
        <v>1.047034764826176</v>
      </c>
      <c r="AS79">
        <f>VLOOKUP(Table1[[#This Row],[பதிலளித்தவரின் வயது/Age Group]],Factor!$F$35:$I$39,4,0)</f>
        <v>1.0951871657754011</v>
      </c>
      <c r="AT79">
        <f>VLOOKUP(Table1[[#This Row],[பதிலளித்தவரின் வயது/Age Group]]&amp;Table1[[#This Row],[பாலினம்/Gender]],Factor!$A$45:$G$53,7,0)</f>
        <v>1.107027027027027</v>
      </c>
      <c r="AU7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9">
        <f>VLOOKUP(Table1[[#This Row],[Rev Caste]],Factor!$F$59:$I$68,4,0)</f>
        <v>0.14422535211267606</v>
      </c>
      <c r="AW79">
        <f>Table1[[#This Row],[2021 Ae Factor]]*Table1[[#This Row],[Age &amp; Gender Factor]]</f>
        <v>1.4523558321984489</v>
      </c>
      <c r="AX79">
        <f>Table1[[#This Row],[2021 Ae Factor]]*Table1[[#This Row],[Caste Factor]]</f>
        <v>0.1892153725047275</v>
      </c>
      <c r="AY79">
        <f t="shared" si="1"/>
        <v>78.7047606</v>
      </c>
    </row>
    <row r="80" spans="1:51" hidden="1" x14ac:dyDescent="0.25">
      <c r="A80" s="1" t="s">
        <v>580</v>
      </c>
      <c r="B80" s="1" t="s">
        <v>581</v>
      </c>
      <c r="C80" s="2">
        <v>45869</v>
      </c>
      <c r="D80" s="1" t="s">
        <v>582</v>
      </c>
      <c r="E80" s="1" t="s">
        <v>573</v>
      </c>
      <c r="F80" s="1" t="s">
        <v>583</v>
      </c>
      <c r="G80" s="1">
        <v>115</v>
      </c>
      <c r="H80" s="1" t="s">
        <v>37</v>
      </c>
      <c r="I80" s="1" t="s">
        <v>109</v>
      </c>
      <c r="J80" s="1" t="s">
        <v>110</v>
      </c>
      <c r="K80" s="1" t="s">
        <v>50</v>
      </c>
      <c r="L80" s="1" t="s">
        <v>78</v>
      </c>
      <c r="M80" s="1" t="s">
        <v>511</v>
      </c>
      <c r="N80" s="1" t="s">
        <v>584</v>
      </c>
      <c r="O80" s="1" t="s">
        <v>54</v>
      </c>
      <c r="P80" s="1">
        <v>9655474614</v>
      </c>
      <c r="Q80" s="1" t="s">
        <v>360</v>
      </c>
      <c r="R80" s="1" t="s">
        <v>124</v>
      </c>
      <c r="S80" s="1" t="s">
        <v>57</v>
      </c>
      <c r="T80" s="1" t="s">
        <v>137</v>
      </c>
      <c r="U80" s="1" t="s">
        <v>83</v>
      </c>
      <c r="V80" s="1" t="s">
        <v>99</v>
      </c>
      <c r="W80" s="1" t="s">
        <v>125</v>
      </c>
      <c r="X80" s="1" t="s">
        <v>101</v>
      </c>
      <c r="Y80" t="s">
        <v>429</v>
      </c>
      <c r="Z80" s="1" t="s">
        <v>95</v>
      </c>
      <c r="AA80" s="1" t="s">
        <v>126</v>
      </c>
      <c r="AB80" s="1" t="s">
        <v>60</v>
      </c>
      <c r="AC80" s="1" t="s">
        <v>58</v>
      </c>
      <c r="AD80" s="1" t="s">
        <v>127</v>
      </c>
      <c r="AE80" s="1" t="s">
        <v>102</v>
      </c>
      <c r="AF80" s="1" t="s">
        <v>67</v>
      </c>
      <c r="AG80" s="1" t="s">
        <v>382</v>
      </c>
      <c r="AH80" s="1" t="s">
        <v>88</v>
      </c>
      <c r="AI80" s="1" t="s">
        <v>519</v>
      </c>
      <c r="AJ80" s="1">
        <f>IFERROR(_xlfn.XLOOKUP(Table1[[#This Row],[Audio Url]],Qc!C:C,Qc!F:F),"")</f>
        <v>0</v>
      </c>
      <c r="AK80" s="1" t="str">
        <f>IFERROR(_xlfn.XLOOKUP(Table1[[#This Row],[Audio Url]],Qc!C:C,Qc!E:E),"")</f>
        <v>Fake Audio/Empty Audio</v>
      </c>
      <c r="AL80" s="1" t="s">
        <v>38</v>
      </c>
      <c r="AM80" s="1" t="s">
        <v>38</v>
      </c>
      <c r="AN80" s="1" t="str">
        <f>VLOOKUP(Table1[[#This Row],[LOCALITY]],Sheet2!$F:$H,3,0)</f>
        <v>Rural</v>
      </c>
      <c r="AO80" s="1" t="s">
        <v>2240</v>
      </c>
      <c r="AP80" t="str">
        <f>IF(Table1[[#This Row],[Audio Duration (in secs)]]&gt;180,"Greater than 3 Minutes","Less than 3 Minutes")</f>
        <v>Less than 3 Minutes</v>
      </c>
      <c r="AQ80" t="str">
        <f>IFERROR(VLOOKUP(Table1[[#This Row],[சாதி/Caste]],MApping!$E$1:$F$10,2,0),"Others")</f>
        <v>CHOLIA VELLALAR</v>
      </c>
      <c r="AR80">
        <f>VLOOKUP(Table1[[#This Row],[பாலினம்/Gender]],Factor!$F$26:$I$28,4,0)</f>
        <v>0.95700934579439256</v>
      </c>
      <c r="AS80">
        <f>VLOOKUP(Table1[[#This Row],[பதிலளித்தவரின் வயது/Age Group]],Factor!$F$35:$I$39,4,0)</f>
        <v>1.0308724832214764</v>
      </c>
      <c r="AT80">
        <f>VLOOKUP(Table1[[#This Row],[பதிலளித்தவரின் வயது/Age Group]]&amp;Table1[[#This Row],[பாலினம்/Gender]],Factor!$A$45:$G$53,7,0)</f>
        <v>0.86292134831460676</v>
      </c>
      <c r="AU8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0">
        <f>VLOOKUP(Table1[[#This Row],[Rev Caste]],Factor!$F$59:$I$68,4,0)</f>
        <v>1.0666666666666667</v>
      </c>
      <c r="AW80">
        <f>Table1[[#This Row],[2021 Ae Factor]]*Table1[[#This Row],[Age &amp; Gender Factor]]</f>
        <v>1.1321032118962628</v>
      </c>
      <c r="AX80">
        <f>Table1[[#This Row],[2021 Ae Factor]]*Table1[[#This Row],[Caste Factor]]</f>
        <v>1.399405359149547</v>
      </c>
      <c r="AY80">
        <f t="shared" si="1"/>
        <v>78.663730000000001</v>
      </c>
    </row>
    <row r="81" spans="1:51" x14ac:dyDescent="0.25">
      <c r="A81" s="1" t="s">
        <v>585</v>
      </c>
      <c r="B81" s="1" t="s">
        <v>586</v>
      </c>
      <c r="C81" s="2">
        <v>45869</v>
      </c>
      <c r="D81" s="1" t="s">
        <v>587</v>
      </c>
      <c r="E81" s="1" t="s">
        <v>588</v>
      </c>
      <c r="F81" s="1" t="s">
        <v>589</v>
      </c>
      <c r="G81" s="1">
        <v>274</v>
      </c>
      <c r="H81" s="1" t="s">
        <v>37</v>
      </c>
      <c r="I81" s="1" t="s">
        <v>109</v>
      </c>
      <c r="J81" s="1" t="s">
        <v>110</v>
      </c>
      <c r="K81" s="1" t="s">
        <v>50</v>
      </c>
      <c r="L81" s="1" t="s">
        <v>78</v>
      </c>
      <c r="M81" s="1" t="s">
        <v>511</v>
      </c>
      <c r="N81" s="1" t="s">
        <v>590</v>
      </c>
      <c r="O81" s="1" t="s">
        <v>135</v>
      </c>
      <c r="P81" s="1">
        <v>6385107834</v>
      </c>
      <c r="Q81" s="1" t="s">
        <v>39</v>
      </c>
      <c r="R81" s="1" t="s">
        <v>136</v>
      </c>
      <c r="S81" s="1" t="s">
        <v>113</v>
      </c>
      <c r="T81" s="1" t="s">
        <v>137</v>
      </c>
      <c r="U81" s="1" t="s">
        <v>301</v>
      </c>
      <c r="V81" s="1" t="s">
        <v>165</v>
      </c>
      <c r="W81" s="1" t="s">
        <v>125</v>
      </c>
      <c r="X81" s="1" t="s">
        <v>101</v>
      </c>
      <c r="Y81" t="s">
        <v>429</v>
      </c>
      <c r="Z81" s="1" t="s">
        <v>95</v>
      </c>
      <c r="AA81" s="1" t="s">
        <v>126</v>
      </c>
      <c r="AB81" s="1" t="s">
        <v>60</v>
      </c>
      <c r="AC81" s="1" t="s">
        <v>84</v>
      </c>
      <c r="AD81" s="1" t="s">
        <v>65</v>
      </c>
      <c r="AE81" s="1" t="s">
        <v>102</v>
      </c>
      <c r="AF81" s="1" t="s">
        <v>67</v>
      </c>
      <c r="AG81" s="1" t="s">
        <v>103</v>
      </c>
      <c r="AH81" s="1" t="s">
        <v>88</v>
      </c>
      <c r="AI81" s="1" t="s">
        <v>269</v>
      </c>
      <c r="AJ81" s="1">
        <f>IFERROR(_xlfn.XLOOKUP(Table1[[#This Row],[Audio Url]],Qc!C:C,Qc!F:F),"")</f>
        <v>0</v>
      </c>
      <c r="AK81" s="1" t="str">
        <f>IFERROR(_xlfn.XLOOKUP(Table1[[#This Row],[Audio Url]],Qc!C:C,Qc!E:E),"")</f>
        <v>Not Doing It Properly</v>
      </c>
      <c r="AL81" s="1" t="s">
        <v>38</v>
      </c>
      <c r="AM81" s="1" t="s">
        <v>38</v>
      </c>
      <c r="AN81" s="1" t="str">
        <f>VLOOKUP(Table1[[#This Row],[LOCALITY]],Sheet2!$F:$H,3,0)</f>
        <v>Rural</v>
      </c>
      <c r="AO81" s="1" t="s">
        <v>2241</v>
      </c>
      <c r="AP81" t="str">
        <f>IF(Table1[[#This Row],[Audio Duration (in secs)]]&gt;180,"Greater than 3 Minutes","Less than 3 Minutes")</f>
        <v>Greater than 3 Minutes</v>
      </c>
      <c r="AQ81" t="str">
        <f>IFERROR(VLOOKUP(Table1[[#This Row],[சாதி/Caste]],MApping!$E$1:$F$10,2,0),"Others")</f>
        <v>MUTTARAIYAR</v>
      </c>
      <c r="AR81">
        <f>VLOOKUP(Table1[[#This Row],[பாலினம்/Gender]],Factor!$F$26:$I$28,4,0)</f>
        <v>1.047034764826176</v>
      </c>
      <c r="AS81">
        <f>VLOOKUP(Table1[[#This Row],[பதிலளித்தவரின் வயது/Age Group]],Factor!$F$35:$I$39,4,0)</f>
        <v>0.8797250859106529</v>
      </c>
      <c r="AT81">
        <f>VLOOKUP(Table1[[#This Row],[பதிலளித்தவரின் வயது/Age Group]]&amp;Table1[[#This Row],[பாலினம்/Gender]],Factor!$A$45:$G$53,7,0)</f>
        <v>0.98461538461538467</v>
      </c>
      <c r="AU8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1">
        <f>VLOOKUP(Table1[[#This Row],[Rev Caste]],Factor!$F$59:$I$68,4,0)</f>
        <v>1.2358620689655173</v>
      </c>
      <c r="AW81">
        <f>Table1[[#This Row],[2021 Ae Factor]]*Table1[[#This Row],[Age &amp; Gender Factor]]</f>
        <v>0.98461538461538467</v>
      </c>
      <c r="AX81">
        <f>Table1[[#This Row],[2021 Ae Factor]]*Table1[[#This Row],[Caste Factor]]</f>
        <v>1.2358620689655173</v>
      </c>
      <c r="AY81">
        <f t="shared" si="1"/>
        <v>78.661678699999996</v>
      </c>
    </row>
    <row r="82" spans="1:51" x14ac:dyDescent="0.25">
      <c r="A82" s="1" t="s">
        <v>591</v>
      </c>
      <c r="B82" s="1" t="s">
        <v>592</v>
      </c>
      <c r="C82" s="2">
        <v>45869</v>
      </c>
      <c r="D82" s="1" t="s">
        <v>593</v>
      </c>
      <c r="E82" s="1" t="s">
        <v>594</v>
      </c>
      <c r="F82" s="1" t="s">
        <v>595</v>
      </c>
      <c r="G82" s="1">
        <v>167</v>
      </c>
      <c r="H82" s="1" t="s">
        <v>37</v>
      </c>
      <c r="I82" s="1" t="s">
        <v>109</v>
      </c>
      <c r="J82" s="1" t="s">
        <v>110</v>
      </c>
      <c r="K82" s="1" t="s">
        <v>50</v>
      </c>
      <c r="L82" s="1" t="s">
        <v>78</v>
      </c>
      <c r="M82" s="1" t="s">
        <v>511</v>
      </c>
      <c r="N82" s="1" t="s">
        <v>596</v>
      </c>
      <c r="O82" s="1" t="s">
        <v>54</v>
      </c>
      <c r="P82" s="1">
        <v>9787167694</v>
      </c>
      <c r="Q82" s="1" t="s">
        <v>39</v>
      </c>
      <c r="R82" s="1" t="s">
        <v>97</v>
      </c>
      <c r="S82" s="1" t="s">
        <v>57</v>
      </c>
      <c r="T82" s="1" t="s">
        <v>58</v>
      </c>
      <c r="U82" s="1" t="s">
        <v>59</v>
      </c>
      <c r="V82" s="1" t="s">
        <v>60</v>
      </c>
      <c r="W82" s="1" t="s">
        <v>61</v>
      </c>
      <c r="X82" s="1" t="s">
        <v>62</v>
      </c>
      <c r="Y82" t="s">
        <v>430</v>
      </c>
      <c r="Z82" s="1" t="s">
        <v>38</v>
      </c>
      <c r="AA82" s="1" t="s">
        <v>63</v>
      </c>
      <c r="AB82" s="1" t="s">
        <v>38</v>
      </c>
      <c r="AC82" s="1" t="s">
        <v>84</v>
      </c>
      <c r="AD82" s="1" t="s">
        <v>65</v>
      </c>
      <c r="AE82" s="1" t="s">
        <v>86</v>
      </c>
      <c r="AF82" s="1" t="s">
        <v>67</v>
      </c>
      <c r="AG82" s="1" t="s">
        <v>68</v>
      </c>
      <c r="AH82" s="1" t="s">
        <v>88</v>
      </c>
      <c r="AI82" s="1" t="s">
        <v>89</v>
      </c>
      <c r="AJ82" s="1">
        <f>IFERROR(_xlfn.XLOOKUP(Table1[[#This Row],[Audio Url]],Qc!C:C,Qc!F:F),"")</f>
        <v>0</v>
      </c>
      <c r="AK82" s="1" t="str">
        <f>IFERROR(_xlfn.XLOOKUP(Table1[[#This Row],[Audio Url]],Qc!C:C,Qc!E:E),"")</f>
        <v>Not Asking All The Questions</v>
      </c>
      <c r="AL82" s="1" t="s">
        <v>38</v>
      </c>
      <c r="AM82" s="1" t="s">
        <v>38</v>
      </c>
      <c r="AN82" s="1" t="str">
        <f>VLOOKUP(Table1[[#This Row],[LOCALITY]],Sheet2!$F:$H,3,0)</f>
        <v>Rural</v>
      </c>
      <c r="AO82" s="1" t="s">
        <v>2241</v>
      </c>
      <c r="AP82" t="str">
        <f>IF(Table1[[#This Row],[Audio Duration (in secs)]]&gt;180,"Greater than 3 Minutes","Less than 3 Minutes")</f>
        <v>Less than 3 Minutes</v>
      </c>
      <c r="AQ82" t="str">
        <f>IFERROR(VLOOKUP(Table1[[#This Row],[சாதி/Caste]],MApping!$E$1:$F$10,2,0),"Others")</f>
        <v>MUKKULATHOR</v>
      </c>
      <c r="AR82">
        <f>VLOOKUP(Table1[[#This Row],[பாலினம்/Gender]],Factor!$F$26:$I$28,4,0)</f>
        <v>0.95700934579439256</v>
      </c>
      <c r="AS82">
        <f>VLOOKUP(Table1[[#This Row],[பதிலளித்தவரின் வயது/Age Group]],Factor!$F$35:$I$39,4,0)</f>
        <v>0.8797250859106529</v>
      </c>
      <c r="AT82">
        <f>VLOOKUP(Table1[[#This Row],[பதிலளித்தவரின் வயது/Age Group]]&amp;Table1[[#This Row],[பாலினம்/Gender]],Factor!$A$45:$G$53,7,0)</f>
        <v>0.79503105590062106</v>
      </c>
      <c r="AU8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2">
        <f>VLOOKUP(Table1[[#This Row],[Rev Caste]],Factor!$F$59:$I$68,4,0)</f>
        <v>1.3479183673469388</v>
      </c>
      <c r="AW82">
        <f>Table1[[#This Row],[2021 Ae Factor]]*Table1[[#This Row],[Age &amp; Gender Factor]]</f>
        <v>0.58577953749039324</v>
      </c>
      <c r="AX82">
        <f>Table1[[#This Row],[2021 Ae Factor]]*Table1[[#This Row],[Caste Factor]]</f>
        <v>0.99314736441942686</v>
      </c>
      <c r="AY82">
        <f t="shared" si="1"/>
        <v>78.663922900000003</v>
      </c>
    </row>
    <row r="83" spans="1:51" x14ac:dyDescent="0.25">
      <c r="A83" s="1" t="s">
        <v>597</v>
      </c>
      <c r="B83" s="1" t="s">
        <v>598</v>
      </c>
      <c r="C83" s="2">
        <v>45869</v>
      </c>
      <c r="D83" s="1" t="s">
        <v>599</v>
      </c>
      <c r="E83" s="1" t="s">
        <v>38</v>
      </c>
      <c r="F83" s="1" t="s">
        <v>600</v>
      </c>
      <c r="G83" s="1">
        <v>115</v>
      </c>
      <c r="H83" s="1" t="s">
        <v>37</v>
      </c>
      <c r="I83" s="1" t="s">
        <v>109</v>
      </c>
      <c r="J83" s="1" t="s">
        <v>110</v>
      </c>
      <c r="K83" s="1" t="s">
        <v>50</v>
      </c>
      <c r="L83" s="1" t="s">
        <v>78</v>
      </c>
      <c r="M83" s="1" t="s">
        <v>511</v>
      </c>
      <c r="N83" s="1" t="s">
        <v>601</v>
      </c>
      <c r="O83" s="1" t="s">
        <v>54</v>
      </c>
      <c r="P83" s="1">
        <v>9360147834</v>
      </c>
      <c r="Q83" s="1" t="s">
        <v>81</v>
      </c>
      <c r="R83" s="1" t="s">
        <v>82</v>
      </c>
      <c r="S83" s="1" t="s">
        <v>113</v>
      </c>
      <c r="T83" s="1" t="s">
        <v>98</v>
      </c>
      <c r="U83" s="1" t="s">
        <v>83</v>
      </c>
      <c r="V83" s="1" t="s">
        <v>185</v>
      </c>
      <c r="W83" s="1" t="s">
        <v>125</v>
      </c>
      <c r="X83" s="1" t="s">
        <v>114</v>
      </c>
      <c r="Y83" t="s">
        <v>429</v>
      </c>
      <c r="Z83" s="1" t="s">
        <v>38</v>
      </c>
      <c r="AA83" s="1" t="s">
        <v>126</v>
      </c>
      <c r="AB83" s="1" t="s">
        <v>60</v>
      </c>
      <c r="AC83" s="1" t="s">
        <v>58</v>
      </c>
      <c r="AD83" s="1" t="s">
        <v>127</v>
      </c>
      <c r="AE83" s="1" t="s">
        <v>115</v>
      </c>
      <c r="AF83" s="1" t="s">
        <v>67</v>
      </c>
      <c r="AG83" s="1" t="s">
        <v>116</v>
      </c>
      <c r="AH83" s="1" t="s">
        <v>88</v>
      </c>
      <c r="AI83" s="1" t="s">
        <v>89</v>
      </c>
      <c r="AJ83" s="1">
        <f>IFERROR(_xlfn.XLOOKUP(Table1[[#This Row],[Audio Url]],Qc!C:C,Qc!F:F),"")</f>
        <v>0</v>
      </c>
      <c r="AK83" s="1" t="str">
        <f>IFERROR(_xlfn.XLOOKUP(Table1[[#This Row],[Audio Url]],Qc!C:C,Qc!E:E),"")</f>
        <v>Not Asking All The Questions</v>
      </c>
      <c r="AL83" s="1" t="s">
        <v>38</v>
      </c>
      <c r="AM83" s="1" t="s">
        <v>38</v>
      </c>
      <c r="AN83" s="1" t="str">
        <f>VLOOKUP(Table1[[#This Row],[LOCALITY]],Sheet2!$F:$H,3,0)</f>
        <v>Rural</v>
      </c>
      <c r="AO83" s="1" t="s">
        <v>2241</v>
      </c>
      <c r="AP83" t="str">
        <f>IF(Table1[[#This Row],[Audio Duration (in secs)]]&gt;180,"Greater than 3 Minutes","Less than 3 Minutes")</f>
        <v>Less than 3 Minutes</v>
      </c>
      <c r="AQ83" t="str">
        <f>IFERROR(VLOOKUP(Table1[[#This Row],[சாதி/Caste]],MApping!$E$1:$F$10,2,0),"Others")</f>
        <v>MUKKULATHOR</v>
      </c>
      <c r="AR83">
        <f>VLOOKUP(Table1[[#This Row],[பாலினம்/Gender]],Factor!$F$26:$I$28,4,0)</f>
        <v>0.95700934579439256</v>
      </c>
      <c r="AS83">
        <f>VLOOKUP(Table1[[#This Row],[பதிலளித்தவரின் வயது/Age Group]],Factor!$F$35:$I$39,4,0)</f>
        <v>0.97523809523809524</v>
      </c>
      <c r="AT83">
        <f>VLOOKUP(Table1[[#This Row],[பதிலளித்தவரின் வயது/Age Group]]&amp;Table1[[#This Row],[பாலினம்/Gender]],Factor!$A$45:$G$53,7,0)</f>
        <v>1.0666666666666667</v>
      </c>
      <c r="AU8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3">
        <f>VLOOKUP(Table1[[#This Row],[Rev Caste]],Factor!$F$59:$I$68,4,0)</f>
        <v>1.3479183673469388</v>
      </c>
      <c r="AW83">
        <f>Table1[[#This Row],[2021 Ae Factor]]*Table1[[#This Row],[Age &amp; Gender Factor]]</f>
        <v>1.0666666666666667</v>
      </c>
      <c r="AX83">
        <f>Table1[[#This Row],[2021 Ae Factor]]*Table1[[#This Row],[Caste Factor]]</f>
        <v>1.3479183673469388</v>
      </c>
      <c r="AY83">
        <f t="shared" si="1"/>
        <v>78.663861100000005</v>
      </c>
    </row>
    <row r="84" spans="1:51" hidden="1" x14ac:dyDescent="0.25">
      <c r="A84" s="1" t="s">
        <v>602</v>
      </c>
      <c r="B84" s="1" t="s">
        <v>603</v>
      </c>
      <c r="C84" s="2">
        <v>45869</v>
      </c>
      <c r="D84" s="1" t="s">
        <v>604</v>
      </c>
      <c r="E84" s="1" t="s">
        <v>533</v>
      </c>
      <c r="F84" s="1" t="s">
        <v>605</v>
      </c>
      <c r="G84" s="1">
        <v>116</v>
      </c>
      <c r="H84" s="1" t="s">
        <v>37</v>
      </c>
      <c r="I84" s="1" t="s">
        <v>244</v>
      </c>
      <c r="J84" s="1" t="s">
        <v>245</v>
      </c>
      <c r="K84" s="1" t="s">
        <v>50</v>
      </c>
      <c r="L84" s="1" t="s">
        <v>78</v>
      </c>
      <c r="M84" s="1" t="s">
        <v>511</v>
      </c>
      <c r="N84" s="1" t="s">
        <v>606</v>
      </c>
      <c r="O84" s="1" t="s">
        <v>135</v>
      </c>
      <c r="P84" s="1">
        <v>8940461677</v>
      </c>
      <c r="Q84" s="1" t="s">
        <v>55</v>
      </c>
      <c r="R84" s="1" t="s">
        <v>136</v>
      </c>
      <c r="S84" s="1" t="s">
        <v>113</v>
      </c>
      <c r="T84" s="1" t="s">
        <v>137</v>
      </c>
      <c r="U84" s="1" t="s">
        <v>83</v>
      </c>
      <c r="V84" s="1" t="s">
        <v>165</v>
      </c>
      <c r="W84" s="1" t="s">
        <v>125</v>
      </c>
      <c r="X84" s="1" t="s">
        <v>101</v>
      </c>
      <c r="Y84" t="s">
        <v>429</v>
      </c>
      <c r="Z84" s="1" t="s">
        <v>288</v>
      </c>
      <c r="AA84" s="1" t="s">
        <v>126</v>
      </c>
      <c r="AB84" s="1" t="s">
        <v>60</v>
      </c>
      <c r="AC84" s="1" t="s">
        <v>84</v>
      </c>
      <c r="AD84" s="1" t="s">
        <v>65</v>
      </c>
      <c r="AE84" s="1" t="s">
        <v>102</v>
      </c>
      <c r="AF84" s="1" t="s">
        <v>67</v>
      </c>
      <c r="AG84" s="1" t="s">
        <v>116</v>
      </c>
      <c r="AH84" s="1" t="s">
        <v>88</v>
      </c>
      <c r="AI84" s="1" t="s">
        <v>89</v>
      </c>
      <c r="AJ84" s="1">
        <f>IFERROR(_xlfn.XLOOKUP(Table1[[#This Row],[Audio Url]],Qc!C:C,Qc!F:F),"")</f>
        <v>0</v>
      </c>
      <c r="AK84" s="1" t="str">
        <f>IFERROR(_xlfn.XLOOKUP(Table1[[#This Row],[Audio Url]],Qc!C:C,Qc!E:E),"")</f>
        <v>Fake Audio/Empty Audio</v>
      </c>
      <c r="AL84" s="1" t="s">
        <v>38</v>
      </c>
      <c r="AM84" s="1" t="s">
        <v>38</v>
      </c>
      <c r="AN84" s="1" t="str">
        <f>VLOOKUP(Table1[[#This Row],[LOCALITY]],Sheet2!$F:$H,3,0)</f>
        <v>Rural</v>
      </c>
      <c r="AO84" s="1" t="s">
        <v>2240</v>
      </c>
      <c r="AP84" t="str">
        <f>IF(Table1[[#This Row],[Audio Duration (in secs)]]&gt;180,"Greater than 3 Minutes","Less than 3 Minutes")</f>
        <v>Less than 3 Minutes</v>
      </c>
      <c r="AQ84" t="str">
        <f>IFERROR(VLOOKUP(Table1[[#This Row],[சாதி/Caste]],MApping!$E$1:$F$10,2,0),"Others")</f>
        <v>MUKKULATHOR</v>
      </c>
      <c r="AR84">
        <f>VLOOKUP(Table1[[#This Row],[பாலினம்/Gender]],Factor!$F$26:$I$28,4,0)</f>
        <v>1.047034764826176</v>
      </c>
      <c r="AS84">
        <f>VLOOKUP(Table1[[#This Row],[பதிலளித்தவரின் வயது/Age Group]],Factor!$F$35:$I$39,4,0)</f>
        <v>1.0951871657754011</v>
      </c>
      <c r="AT84">
        <f>VLOOKUP(Table1[[#This Row],[பதிலளித்தவரின் வயது/Age Group]]&amp;Table1[[#This Row],[பாலினம்/Gender]],Factor!$A$45:$G$53,7,0)</f>
        <v>1.107027027027027</v>
      </c>
      <c r="AU8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4">
        <f>VLOOKUP(Table1[[#This Row],[Rev Caste]],Factor!$F$59:$I$68,4,0)</f>
        <v>1.3479183673469388</v>
      </c>
      <c r="AW84">
        <f>Table1[[#This Row],[2021 Ae Factor]]*Table1[[#This Row],[Age &amp; Gender Factor]]</f>
        <v>1.107027027027027</v>
      </c>
      <c r="AX84">
        <f>Table1[[#This Row],[2021 Ae Factor]]*Table1[[#This Row],[Caste Factor]]</f>
        <v>1.3479183673469388</v>
      </c>
      <c r="AY84">
        <f t="shared" si="1"/>
        <v>78.661467599999995</v>
      </c>
    </row>
    <row r="85" spans="1:51" hidden="1" x14ac:dyDescent="0.25">
      <c r="A85" s="1" t="s">
        <v>607</v>
      </c>
      <c r="B85" s="1" t="s">
        <v>608</v>
      </c>
      <c r="C85" s="2">
        <v>45869</v>
      </c>
      <c r="D85" s="1" t="s">
        <v>609</v>
      </c>
      <c r="E85" s="1" t="s">
        <v>533</v>
      </c>
      <c r="F85" s="1" t="s">
        <v>610</v>
      </c>
      <c r="G85" s="1">
        <v>125</v>
      </c>
      <c r="H85" s="1" t="s">
        <v>37</v>
      </c>
      <c r="I85" s="1" t="s">
        <v>244</v>
      </c>
      <c r="J85" s="1" t="s">
        <v>245</v>
      </c>
      <c r="K85" s="1" t="s">
        <v>50</v>
      </c>
      <c r="L85" s="1" t="s">
        <v>78</v>
      </c>
      <c r="M85" s="1" t="s">
        <v>511</v>
      </c>
      <c r="N85" s="1" t="s">
        <v>611</v>
      </c>
      <c r="O85" s="1" t="s">
        <v>54</v>
      </c>
      <c r="P85" s="1">
        <v>7094139842</v>
      </c>
      <c r="Q85" s="1" t="s">
        <v>55</v>
      </c>
      <c r="R85" s="1" t="s">
        <v>97</v>
      </c>
      <c r="S85" s="1" t="s">
        <v>57</v>
      </c>
      <c r="T85" s="1" t="s">
        <v>58</v>
      </c>
      <c r="U85" s="1" t="s">
        <v>83</v>
      </c>
      <c r="V85" s="1" t="s">
        <v>60</v>
      </c>
      <c r="W85" s="1" t="s">
        <v>61</v>
      </c>
      <c r="X85" s="1" t="s">
        <v>62</v>
      </c>
      <c r="Y85" t="s">
        <v>430</v>
      </c>
      <c r="Z85" s="1" t="s">
        <v>38</v>
      </c>
      <c r="AA85" s="1" t="s">
        <v>126</v>
      </c>
      <c r="AB85" s="1" t="s">
        <v>99</v>
      </c>
      <c r="AC85" s="1" t="s">
        <v>84</v>
      </c>
      <c r="AD85" s="1" t="s">
        <v>65</v>
      </c>
      <c r="AE85" s="1" t="s">
        <v>86</v>
      </c>
      <c r="AF85" s="1" t="s">
        <v>67</v>
      </c>
      <c r="AG85" s="1" t="s">
        <v>382</v>
      </c>
      <c r="AH85" s="1" t="s">
        <v>88</v>
      </c>
      <c r="AI85" s="1" t="s">
        <v>89</v>
      </c>
      <c r="AJ85" s="1">
        <f>IFERROR(_xlfn.XLOOKUP(Table1[[#This Row],[Audio Url]],Qc!C:C,Qc!F:F),"")</f>
        <v>0</v>
      </c>
      <c r="AK85" s="1" t="str">
        <f>IFERROR(_xlfn.XLOOKUP(Table1[[#This Row],[Audio Url]],Qc!C:C,Qc!E:E),"")</f>
        <v>Fake Audio/Empty Audio</v>
      </c>
      <c r="AL85" s="1" t="s">
        <v>38</v>
      </c>
      <c r="AM85" s="1" t="s">
        <v>38</v>
      </c>
      <c r="AN85" s="1" t="str">
        <f>VLOOKUP(Table1[[#This Row],[LOCALITY]],Sheet2!$F:$H,3,0)</f>
        <v>Rural</v>
      </c>
      <c r="AO85" s="1" t="s">
        <v>2240</v>
      </c>
      <c r="AP85" t="str">
        <f>IF(Table1[[#This Row],[Audio Duration (in secs)]]&gt;180,"Greater than 3 Minutes","Less than 3 Minutes")</f>
        <v>Less than 3 Minutes</v>
      </c>
      <c r="AQ85" t="str">
        <f>IFERROR(VLOOKUP(Table1[[#This Row],[சாதி/Caste]],MApping!$E$1:$F$10,2,0),"Others")</f>
        <v>MUKKULATHOR</v>
      </c>
      <c r="AR85">
        <f>VLOOKUP(Table1[[#This Row],[பாலினம்/Gender]],Factor!$F$26:$I$28,4,0)</f>
        <v>0.95700934579439256</v>
      </c>
      <c r="AS85">
        <f>VLOOKUP(Table1[[#This Row],[பதிலளித்தவரின் வயது/Age Group]],Factor!$F$35:$I$39,4,0)</f>
        <v>1.0951871657754011</v>
      </c>
      <c r="AT85">
        <f>VLOOKUP(Table1[[#This Row],[பதிலளித்தவரின் வயது/Age Group]]&amp;Table1[[#This Row],[பாலினம்/Gender]],Factor!$A$45:$G$53,7,0)</f>
        <v>1.0835978835978837</v>
      </c>
      <c r="AU8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5">
        <f>VLOOKUP(Table1[[#This Row],[Rev Caste]],Factor!$F$59:$I$68,4,0)</f>
        <v>1.3479183673469388</v>
      </c>
      <c r="AW85">
        <f>Table1[[#This Row],[2021 Ae Factor]]*Table1[[#This Row],[Age &amp; Gender Factor]]</f>
        <v>0.79839581406098059</v>
      </c>
      <c r="AX85">
        <f>Table1[[#This Row],[2021 Ae Factor]]*Table1[[#This Row],[Caste Factor]]</f>
        <v>0.99314736441942686</v>
      </c>
      <c r="AY85">
        <f t="shared" si="1"/>
        <v>78.660763299999999</v>
      </c>
    </row>
    <row r="86" spans="1:51" x14ac:dyDescent="0.25">
      <c r="A86" s="1" t="s">
        <v>612</v>
      </c>
      <c r="B86" s="1" t="s">
        <v>613</v>
      </c>
      <c r="C86" s="2">
        <v>45869</v>
      </c>
      <c r="D86" s="1" t="s">
        <v>614</v>
      </c>
      <c r="E86" s="1" t="s">
        <v>533</v>
      </c>
      <c r="F86" s="1" t="s">
        <v>615</v>
      </c>
      <c r="G86" s="1">
        <v>208</v>
      </c>
      <c r="H86" s="1" t="s">
        <v>37</v>
      </c>
      <c r="I86" s="1" t="s">
        <v>244</v>
      </c>
      <c r="J86" s="1" t="s">
        <v>245</v>
      </c>
      <c r="K86" s="1" t="s">
        <v>50</v>
      </c>
      <c r="L86" s="1" t="s">
        <v>78</v>
      </c>
      <c r="M86" s="1" t="s">
        <v>511</v>
      </c>
      <c r="N86" s="1" t="s">
        <v>616</v>
      </c>
      <c r="O86" s="1" t="s">
        <v>54</v>
      </c>
      <c r="P86" s="1">
        <v>7538805131</v>
      </c>
      <c r="Q86" s="1" t="s">
        <v>39</v>
      </c>
      <c r="R86" s="1" t="s">
        <v>97</v>
      </c>
      <c r="S86" s="1" t="s">
        <v>113</v>
      </c>
      <c r="T86" s="1" t="s">
        <v>98</v>
      </c>
      <c r="U86" s="1" t="s">
        <v>83</v>
      </c>
      <c r="V86" s="1" t="s">
        <v>60</v>
      </c>
      <c r="W86" s="1" t="s">
        <v>125</v>
      </c>
      <c r="X86" s="1" t="s">
        <v>101</v>
      </c>
      <c r="Y86" t="s">
        <v>429</v>
      </c>
      <c r="Z86" s="1" t="s">
        <v>288</v>
      </c>
      <c r="AA86" s="1" t="s">
        <v>126</v>
      </c>
      <c r="AB86" s="1" t="s">
        <v>60</v>
      </c>
      <c r="AC86" s="1" t="s">
        <v>84</v>
      </c>
      <c r="AD86" s="1" t="s">
        <v>127</v>
      </c>
      <c r="AE86" s="1" t="s">
        <v>102</v>
      </c>
      <c r="AF86" s="1" t="s">
        <v>101</v>
      </c>
      <c r="AG86" s="1" t="s">
        <v>116</v>
      </c>
      <c r="AH86" s="1" t="s">
        <v>69</v>
      </c>
      <c r="AI86" s="1" t="s">
        <v>70</v>
      </c>
      <c r="AJ86" s="1" t="str">
        <f>IFERROR(_xlfn.XLOOKUP(Table1[[#This Row],[Audio Url]],Qc!C:C,Qc!F:F),"")</f>
        <v xml:space="preserve">randomly asking questions </v>
      </c>
      <c r="AK86" s="1" t="str">
        <f>IFERROR(_xlfn.XLOOKUP(Table1[[#This Row],[Audio Url]],Qc!C:C,Qc!E:E),"")</f>
        <v>Not Asking All The Questions</v>
      </c>
      <c r="AL86" s="1" t="s">
        <v>38</v>
      </c>
      <c r="AM86" s="1" t="s">
        <v>38</v>
      </c>
      <c r="AN86" s="1" t="str">
        <f>VLOOKUP(Table1[[#This Row],[LOCALITY]],Sheet2!$F:$H,3,0)</f>
        <v>Rural</v>
      </c>
      <c r="AO86" s="1" t="s">
        <v>2241</v>
      </c>
      <c r="AP86" t="str">
        <f>IF(Table1[[#This Row],[Audio Duration (in secs)]]&gt;180,"Greater than 3 Minutes","Less than 3 Minutes")</f>
        <v>Greater than 3 Minutes</v>
      </c>
      <c r="AQ86" t="str">
        <f>IFERROR(VLOOKUP(Table1[[#This Row],[சாதி/Caste]],MApping!$E$1:$F$10,2,0),"Others")</f>
        <v>URALI GOUNDER</v>
      </c>
      <c r="AR86">
        <f>VLOOKUP(Table1[[#This Row],[பாலினம்/Gender]],Factor!$F$26:$I$28,4,0)</f>
        <v>0.95700934579439256</v>
      </c>
      <c r="AS86">
        <f>VLOOKUP(Table1[[#This Row],[பதிலளித்தவரின் வயது/Age Group]],Factor!$F$35:$I$39,4,0)</f>
        <v>0.8797250859106529</v>
      </c>
      <c r="AT86">
        <f>VLOOKUP(Table1[[#This Row],[பதிலளித்தவரின் வயது/Age Group]]&amp;Table1[[#This Row],[பாலினம்/Gender]],Factor!$A$45:$G$53,7,0)</f>
        <v>0.79503105590062106</v>
      </c>
      <c r="AU8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6">
        <f>VLOOKUP(Table1[[#This Row],[Rev Caste]],Factor!$F$59:$I$68,4,0)</f>
        <v>1.0593103448275862</v>
      </c>
      <c r="AW86">
        <f>Table1[[#This Row],[2021 Ae Factor]]*Table1[[#This Row],[Age &amp; Gender Factor]]</f>
        <v>0.58577953749039324</v>
      </c>
      <c r="AX86">
        <f>Table1[[#This Row],[2021 Ae Factor]]*Table1[[#This Row],[Caste Factor]]</f>
        <v>0.78050073546995857</v>
      </c>
      <c r="AY86">
        <f t="shared" si="1"/>
        <v>78.661036699999997</v>
      </c>
    </row>
    <row r="87" spans="1:51" x14ac:dyDescent="0.25">
      <c r="A87" s="1" t="s">
        <v>617</v>
      </c>
      <c r="B87" s="1" t="s">
        <v>618</v>
      </c>
      <c r="C87" s="2">
        <v>45869</v>
      </c>
      <c r="D87" s="1" t="s">
        <v>619</v>
      </c>
      <c r="E87" s="1" t="s">
        <v>533</v>
      </c>
      <c r="F87" s="1" t="s">
        <v>620</v>
      </c>
      <c r="G87" s="1">
        <v>134</v>
      </c>
      <c r="H87" s="1" t="s">
        <v>37</v>
      </c>
      <c r="I87" s="1" t="s">
        <v>244</v>
      </c>
      <c r="J87" s="1" t="s">
        <v>245</v>
      </c>
      <c r="K87" s="1" t="s">
        <v>50</v>
      </c>
      <c r="L87" s="1" t="s">
        <v>78</v>
      </c>
      <c r="M87" s="1" t="s">
        <v>511</v>
      </c>
      <c r="N87" s="1" t="s">
        <v>621</v>
      </c>
      <c r="O87" s="1" t="s">
        <v>135</v>
      </c>
      <c r="P87" s="1">
        <v>9159121208</v>
      </c>
      <c r="Q87" s="1" t="s">
        <v>39</v>
      </c>
      <c r="R87" s="1" t="s">
        <v>136</v>
      </c>
      <c r="S87" s="1" t="s">
        <v>113</v>
      </c>
      <c r="T87" s="1" t="s">
        <v>58</v>
      </c>
      <c r="U87" s="1" t="s">
        <v>59</v>
      </c>
      <c r="V87" s="1" t="s">
        <v>60</v>
      </c>
      <c r="W87" s="1" t="s">
        <v>61</v>
      </c>
      <c r="X87" s="1" t="s">
        <v>62</v>
      </c>
      <c r="Y87" t="s">
        <v>430</v>
      </c>
      <c r="Z87" s="1" t="s">
        <v>38</v>
      </c>
      <c r="AA87" s="1" t="s">
        <v>63</v>
      </c>
      <c r="AB87" s="1" t="s">
        <v>38</v>
      </c>
      <c r="AC87" s="1" t="s">
        <v>84</v>
      </c>
      <c r="AD87" s="1" t="s">
        <v>127</v>
      </c>
      <c r="AE87" s="1" t="s">
        <v>86</v>
      </c>
      <c r="AF87" s="1" t="s">
        <v>622</v>
      </c>
      <c r="AG87" s="1" t="s">
        <v>68</v>
      </c>
      <c r="AH87" s="1" t="s">
        <v>88</v>
      </c>
      <c r="AI87" s="1" t="s">
        <v>269</v>
      </c>
      <c r="AJ87" s="1" t="str">
        <f>IFERROR(_xlfn.XLOOKUP(Table1[[#This Row],[Audio Url]],Qc!C:C,Qc!F:F),"")</f>
        <v xml:space="preserve">randomly asking questions </v>
      </c>
      <c r="AK87" s="1" t="str">
        <f>IFERROR(_xlfn.XLOOKUP(Table1[[#This Row],[Audio Url]],Qc!C:C,Qc!E:E),"")</f>
        <v>Not Asking All The Questions</v>
      </c>
      <c r="AL87" s="1" t="s">
        <v>38</v>
      </c>
      <c r="AM87" s="1" t="s">
        <v>38</v>
      </c>
      <c r="AN87" s="1" t="str">
        <f>VLOOKUP(Table1[[#This Row],[LOCALITY]],Sheet2!$F:$H,3,0)</f>
        <v>Rural</v>
      </c>
      <c r="AO87" s="1" t="s">
        <v>2241</v>
      </c>
      <c r="AP87" t="str">
        <f>IF(Table1[[#This Row],[Audio Duration (in secs)]]&gt;180,"Greater than 3 Minutes","Less than 3 Minutes")</f>
        <v>Less than 3 Minutes</v>
      </c>
      <c r="AQ87" t="str">
        <f>IFERROR(VLOOKUP(Table1[[#This Row],[சாதி/Caste]],MApping!$E$1:$F$10,2,0),"Others")</f>
        <v>MUTTARAIYAR</v>
      </c>
      <c r="AR87">
        <f>VLOOKUP(Table1[[#This Row],[பாலினம்/Gender]],Factor!$F$26:$I$28,4,0)</f>
        <v>1.047034764826176</v>
      </c>
      <c r="AS87">
        <f>VLOOKUP(Table1[[#This Row],[பதிலளித்தவரின் வயது/Age Group]],Factor!$F$35:$I$39,4,0)</f>
        <v>0.8797250859106529</v>
      </c>
      <c r="AT87">
        <f>VLOOKUP(Table1[[#This Row],[பதிலளித்தவரின் வயது/Age Group]]&amp;Table1[[#This Row],[பாலினம்/Gender]],Factor!$A$45:$G$53,7,0)</f>
        <v>0.98461538461538467</v>
      </c>
      <c r="AU8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7">
        <f>VLOOKUP(Table1[[#This Row],[Rev Caste]],Factor!$F$59:$I$68,4,0)</f>
        <v>1.2358620689655173</v>
      </c>
      <c r="AW87">
        <f>Table1[[#This Row],[2021 Ae Factor]]*Table1[[#This Row],[Age &amp; Gender Factor]]</f>
        <v>0.72546542719964102</v>
      </c>
      <c r="AX87">
        <f>Table1[[#This Row],[2021 Ae Factor]]*Table1[[#This Row],[Caste Factor]]</f>
        <v>0.91058419138161839</v>
      </c>
      <c r="AY87">
        <f t="shared" si="1"/>
        <v>78.660583299999999</v>
      </c>
    </row>
    <row r="88" spans="1:51" x14ac:dyDescent="0.25">
      <c r="A88" s="1" t="s">
        <v>623</v>
      </c>
      <c r="B88" s="1" t="s">
        <v>624</v>
      </c>
      <c r="C88" s="2">
        <v>45869</v>
      </c>
      <c r="D88" s="1" t="s">
        <v>625</v>
      </c>
      <c r="E88" s="1" t="s">
        <v>626</v>
      </c>
      <c r="F88" s="1" t="s">
        <v>627</v>
      </c>
      <c r="G88" s="1">
        <v>218</v>
      </c>
      <c r="H88" s="1" t="s">
        <v>37</v>
      </c>
      <c r="I88" s="1" t="s">
        <v>244</v>
      </c>
      <c r="J88" s="1" t="s">
        <v>245</v>
      </c>
      <c r="K88" s="1" t="s">
        <v>50</v>
      </c>
      <c r="L88" s="1" t="s">
        <v>78</v>
      </c>
      <c r="M88" s="1" t="s">
        <v>511</v>
      </c>
      <c r="N88" s="1" t="s">
        <v>628</v>
      </c>
      <c r="O88" s="1" t="s">
        <v>54</v>
      </c>
      <c r="P88" s="1">
        <v>9095597483</v>
      </c>
      <c r="Q88" s="1" t="s">
        <v>360</v>
      </c>
      <c r="R88" s="1" t="s">
        <v>56</v>
      </c>
      <c r="S88" s="1" t="s">
        <v>113</v>
      </c>
      <c r="T88" s="1" t="s">
        <v>137</v>
      </c>
      <c r="U88" s="1" t="s">
        <v>83</v>
      </c>
      <c r="V88" s="1" t="s">
        <v>99</v>
      </c>
      <c r="W88" s="1" t="s">
        <v>100</v>
      </c>
      <c r="X88" s="1" t="s">
        <v>101</v>
      </c>
      <c r="Y88" t="s">
        <v>428</v>
      </c>
      <c r="Z88" s="1" t="s">
        <v>288</v>
      </c>
      <c r="AA88" s="1" t="s">
        <v>63</v>
      </c>
      <c r="AB88" s="1" t="s">
        <v>38</v>
      </c>
      <c r="AC88" s="1" t="s">
        <v>64</v>
      </c>
      <c r="AD88" s="1" t="s">
        <v>85</v>
      </c>
      <c r="AE88" s="1" t="s">
        <v>102</v>
      </c>
      <c r="AF88" s="1" t="s">
        <v>101</v>
      </c>
      <c r="AG88" s="1" t="s">
        <v>68</v>
      </c>
      <c r="AH88" s="1" t="s">
        <v>277</v>
      </c>
      <c r="AI88" s="1" t="s">
        <v>278</v>
      </c>
      <c r="AJ88" s="1">
        <f>IFERROR(_xlfn.XLOOKUP(Table1[[#This Row],[Audio Url]],Qc!C:C,Qc!F:F),"")</f>
        <v>0</v>
      </c>
      <c r="AK88" s="1" t="str">
        <f>IFERROR(_xlfn.XLOOKUP(Table1[[#This Row],[Audio Url]],Qc!C:C,Qc!E:E),"")</f>
        <v>Not Asking All The Questions</v>
      </c>
      <c r="AL88" s="1" t="s">
        <v>38</v>
      </c>
      <c r="AM88" s="1" t="s">
        <v>38</v>
      </c>
      <c r="AN88" s="1" t="str">
        <f>VLOOKUP(Table1[[#This Row],[LOCALITY]],Sheet2!$F:$H,3,0)</f>
        <v>Rural</v>
      </c>
      <c r="AO88" s="1" t="s">
        <v>2241</v>
      </c>
      <c r="AP88" t="str">
        <f>IF(Table1[[#This Row],[Audio Duration (in secs)]]&gt;180,"Greater than 3 Minutes","Less than 3 Minutes")</f>
        <v>Greater than 3 Minutes</v>
      </c>
      <c r="AQ88" t="str">
        <f>IFERROR(VLOOKUP(Table1[[#This Row],[சாதி/Caste]],MApping!$E$1:$F$10,2,0),"Others")</f>
        <v>MUSLIM</v>
      </c>
      <c r="AR88">
        <f>VLOOKUP(Table1[[#This Row],[பாலினம்/Gender]],Factor!$F$26:$I$28,4,0)</f>
        <v>0.95700934579439256</v>
      </c>
      <c r="AS88">
        <f>VLOOKUP(Table1[[#This Row],[பதிலளித்தவரின் வயது/Age Group]],Factor!$F$35:$I$39,4,0)</f>
        <v>1.0308724832214764</v>
      </c>
      <c r="AT88">
        <f>VLOOKUP(Table1[[#This Row],[பதிலளித்தவரின் வயது/Age Group]]&amp;Table1[[#This Row],[பாலினம்/Gender]],Factor!$A$45:$G$53,7,0)</f>
        <v>0.86292134831460676</v>
      </c>
      <c r="AU8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8">
        <f>VLOOKUP(Table1[[#This Row],[Rev Caste]],Factor!$F$59:$I$68,4,0)</f>
        <v>1.024</v>
      </c>
      <c r="AW88">
        <f>Table1[[#This Row],[2021 Ae Factor]]*Table1[[#This Row],[Age &amp; Gender Factor]]</f>
        <v>1.1321032118962628</v>
      </c>
      <c r="AX88">
        <f>Table1[[#This Row],[2021 Ae Factor]]*Table1[[#This Row],[Caste Factor]]</f>
        <v>1.3434291447835651</v>
      </c>
      <c r="AY88">
        <f t="shared" si="1"/>
        <v>78.660521700000004</v>
      </c>
    </row>
    <row r="89" spans="1:51" x14ac:dyDescent="0.25">
      <c r="A89" s="1" t="s">
        <v>629</v>
      </c>
      <c r="B89" s="1" t="s">
        <v>630</v>
      </c>
      <c r="C89" s="2">
        <v>45869</v>
      </c>
      <c r="D89" s="1" t="s">
        <v>631</v>
      </c>
      <c r="E89" s="1" t="s">
        <v>38</v>
      </c>
      <c r="F89" s="1" t="s">
        <v>632</v>
      </c>
      <c r="G89" s="1">
        <v>204</v>
      </c>
      <c r="H89" s="1" t="s">
        <v>37</v>
      </c>
      <c r="I89" s="1" t="s">
        <v>109</v>
      </c>
      <c r="J89" s="1" t="s">
        <v>110</v>
      </c>
      <c r="K89" s="1" t="s">
        <v>50</v>
      </c>
      <c r="L89" s="1" t="s">
        <v>78</v>
      </c>
      <c r="M89" s="1" t="s">
        <v>511</v>
      </c>
      <c r="N89" s="1" t="s">
        <v>633</v>
      </c>
      <c r="O89" s="1" t="s">
        <v>54</v>
      </c>
      <c r="P89" s="1">
        <v>9159924292</v>
      </c>
      <c r="Q89" s="1" t="s">
        <v>360</v>
      </c>
      <c r="R89" s="1" t="s">
        <v>97</v>
      </c>
      <c r="S89" s="1" t="s">
        <v>113</v>
      </c>
      <c r="T89" s="1" t="s">
        <v>58</v>
      </c>
      <c r="U89" s="1" t="s">
        <v>59</v>
      </c>
      <c r="V89" s="1" t="s">
        <v>99</v>
      </c>
      <c r="W89" s="1" t="s">
        <v>100</v>
      </c>
      <c r="X89" s="1" t="s">
        <v>101</v>
      </c>
      <c r="Y89" t="s">
        <v>428</v>
      </c>
      <c r="Z89" s="1" t="s">
        <v>288</v>
      </c>
      <c r="AA89" s="1" t="s">
        <v>126</v>
      </c>
      <c r="AB89" s="1" t="s">
        <v>60</v>
      </c>
      <c r="AC89" s="1" t="s">
        <v>58</v>
      </c>
      <c r="AD89" s="1" t="s">
        <v>127</v>
      </c>
      <c r="AE89" s="1" t="s">
        <v>102</v>
      </c>
      <c r="AF89" s="1" t="s">
        <v>101</v>
      </c>
      <c r="AG89" s="1" t="s">
        <v>103</v>
      </c>
      <c r="AH89" s="1" t="s">
        <v>69</v>
      </c>
      <c r="AI89" s="1" t="s">
        <v>634</v>
      </c>
      <c r="AJ89" s="1">
        <f>IFERROR(_xlfn.XLOOKUP(Table1[[#This Row],[Audio Url]],Qc!C:C,Qc!F:F),"")</f>
        <v>0</v>
      </c>
      <c r="AK89" s="1" t="str">
        <f>IFERROR(_xlfn.XLOOKUP(Table1[[#This Row],[Audio Url]],Qc!C:C,Qc!E:E),"")</f>
        <v>Not Doing It Properly</v>
      </c>
      <c r="AL89" s="1" t="s">
        <v>38</v>
      </c>
      <c r="AM89" s="1" t="s">
        <v>38</v>
      </c>
      <c r="AN89" s="1" t="str">
        <f>VLOOKUP(Table1[[#This Row],[LOCALITY]],Sheet2!$F:$H,3,0)</f>
        <v>Rural</v>
      </c>
      <c r="AO89" s="1" t="s">
        <v>2241</v>
      </c>
      <c r="AP89" t="str">
        <f>IF(Table1[[#This Row],[Audio Duration (in secs)]]&gt;180,"Greater than 3 Minutes","Less than 3 Minutes")</f>
        <v>Greater than 3 Minutes</v>
      </c>
      <c r="AQ89" t="str">
        <f>IFERROR(VLOOKUP(Table1[[#This Row],[சாதி/Caste]],MApping!$E$1:$F$10,2,0),"Others")</f>
        <v>Others</v>
      </c>
      <c r="AR89">
        <f>VLOOKUP(Table1[[#This Row],[பாலினம்/Gender]],Factor!$F$26:$I$28,4,0)</f>
        <v>0.95700934579439256</v>
      </c>
      <c r="AS89">
        <f>VLOOKUP(Table1[[#This Row],[பதிலளித்தவரின் வயது/Age Group]],Factor!$F$35:$I$39,4,0)</f>
        <v>1.0308724832214764</v>
      </c>
      <c r="AT89">
        <f>VLOOKUP(Table1[[#This Row],[பதிலளித்தவரின் வயது/Age Group]]&amp;Table1[[#This Row],[பாலினம்/Gender]],Factor!$A$45:$G$53,7,0)</f>
        <v>0.86292134831460676</v>
      </c>
      <c r="AU8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9">
        <f>VLOOKUP(Table1[[#This Row],[Rev Caste]],Factor!$F$59:$I$68,4,0)</f>
        <v>0.14422535211267606</v>
      </c>
      <c r="AW89">
        <f>Table1[[#This Row],[2021 Ae Factor]]*Table1[[#This Row],[Age &amp; Gender Factor]]</f>
        <v>1.1321032118962628</v>
      </c>
      <c r="AX89">
        <f>Table1[[#This Row],[2021 Ae Factor]]*Table1[[#This Row],[Caste Factor]]</f>
        <v>0.1892153725047275</v>
      </c>
      <c r="AY89">
        <f t="shared" si="1"/>
        <v>78.660654600000001</v>
      </c>
    </row>
    <row r="90" spans="1:51" x14ac:dyDescent="0.25">
      <c r="A90" s="1" t="s">
        <v>635</v>
      </c>
      <c r="B90" s="1" t="s">
        <v>636</v>
      </c>
      <c r="C90" s="2">
        <v>45869</v>
      </c>
      <c r="D90" s="1" t="s">
        <v>637</v>
      </c>
      <c r="E90" s="1" t="s">
        <v>638</v>
      </c>
      <c r="F90" s="1" t="s">
        <v>639</v>
      </c>
      <c r="G90" s="1">
        <v>144</v>
      </c>
      <c r="H90" s="1" t="s">
        <v>37</v>
      </c>
      <c r="I90" s="1" t="s">
        <v>244</v>
      </c>
      <c r="J90" s="1" t="s">
        <v>245</v>
      </c>
      <c r="K90" s="1" t="s">
        <v>50</v>
      </c>
      <c r="L90" s="1" t="s">
        <v>78</v>
      </c>
      <c r="M90" s="1" t="s">
        <v>511</v>
      </c>
      <c r="N90" s="1" t="s">
        <v>640</v>
      </c>
      <c r="O90" s="1" t="s">
        <v>54</v>
      </c>
      <c r="P90" s="1">
        <v>9943142944</v>
      </c>
      <c r="Q90" s="1" t="s">
        <v>39</v>
      </c>
      <c r="R90" s="1" t="s">
        <v>97</v>
      </c>
      <c r="S90" s="1" t="s">
        <v>57</v>
      </c>
      <c r="T90" s="1" t="s">
        <v>58</v>
      </c>
      <c r="U90" s="1" t="s">
        <v>59</v>
      </c>
      <c r="V90" s="1" t="s">
        <v>60</v>
      </c>
      <c r="W90" s="1" t="s">
        <v>61</v>
      </c>
      <c r="X90" s="1" t="s">
        <v>101</v>
      </c>
      <c r="Y90" s="45" t="s">
        <v>439</v>
      </c>
      <c r="Z90" s="1" t="s">
        <v>288</v>
      </c>
      <c r="AA90" s="1" t="s">
        <v>126</v>
      </c>
      <c r="AB90" s="1" t="s">
        <v>99</v>
      </c>
      <c r="AC90" s="1" t="s">
        <v>84</v>
      </c>
      <c r="AD90" s="1" t="s">
        <v>65</v>
      </c>
      <c r="AE90" s="1" t="s">
        <v>86</v>
      </c>
      <c r="AF90" s="1" t="s">
        <v>622</v>
      </c>
      <c r="AG90" s="1" t="s">
        <v>103</v>
      </c>
      <c r="AH90" s="1" t="s">
        <v>69</v>
      </c>
      <c r="AI90" s="1" t="s">
        <v>641</v>
      </c>
      <c r="AJ90" s="1" t="str">
        <f>IFERROR(_xlfn.XLOOKUP(Table1[[#This Row],[Audio Url]],Qc!C:C,Qc!F:F),"")</f>
        <v xml:space="preserve">randomly asking questions </v>
      </c>
      <c r="AK90" s="1" t="str">
        <f>IFERROR(_xlfn.XLOOKUP(Table1[[#This Row],[Audio Url]],Qc!C:C,Qc!E:E),"")</f>
        <v>Not Asking All The Questions</v>
      </c>
      <c r="AL90" s="1" t="s">
        <v>38</v>
      </c>
      <c r="AM90" s="1" t="s">
        <v>38</v>
      </c>
      <c r="AN90" s="1" t="str">
        <f>VLOOKUP(Table1[[#This Row],[LOCALITY]],Sheet2!$F:$H,3,0)</f>
        <v>Rural</v>
      </c>
      <c r="AO90" s="1" t="s">
        <v>2241</v>
      </c>
      <c r="AP90" t="str">
        <f>IF(Table1[[#This Row],[Audio Duration (in secs)]]&gt;180,"Greater than 3 Minutes","Less than 3 Minutes")</f>
        <v>Less than 3 Minutes</v>
      </c>
      <c r="AQ90" t="str">
        <f>IFERROR(VLOOKUP(Table1[[#This Row],[சாதி/Caste]],MApping!$E$1:$F$10,2,0),"Others")</f>
        <v>Others</v>
      </c>
      <c r="AR90">
        <f>VLOOKUP(Table1[[#This Row],[பாலினம்/Gender]],Factor!$F$26:$I$28,4,0)</f>
        <v>0.95700934579439256</v>
      </c>
      <c r="AS90">
        <f>VLOOKUP(Table1[[#This Row],[பதிலளித்தவரின் வயது/Age Group]],Factor!$F$35:$I$39,4,0)</f>
        <v>0.8797250859106529</v>
      </c>
      <c r="AT90">
        <f>VLOOKUP(Table1[[#This Row],[பதிலளித்தவரின் வயது/Age Group]]&amp;Table1[[#This Row],[பாலினம்/Gender]],Factor!$A$45:$G$53,7,0)</f>
        <v>0.79503105590062106</v>
      </c>
      <c r="AU9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0">
        <f>VLOOKUP(Table1[[#This Row],[Rev Caste]],Factor!$F$59:$I$68,4,0)</f>
        <v>0.14422535211267606</v>
      </c>
      <c r="AW90">
        <f>Table1[[#This Row],[2021 Ae Factor]]*Table1[[#This Row],[Age &amp; Gender Factor]]</f>
        <v>0.58577953749039324</v>
      </c>
      <c r="AX90">
        <f>Table1[[#This Row],[2021 Ae Factor]]*Table1[[#This Row],[Caste Factor]]</f>
        <v>0.10626535835036995</v>
      </c>
      <c r="AY90">
        <f t="shared" si="1"/>
        <v>78.660494200000002</v>
      </c>
    </row>
    <row r="91" spans="1:51" x14ac:dyDescent="0.25">
      <c r="A91" s="1" t="s">
        <v>642</v>
      </c>
      <c r="B91" s="1" t="s">
        <v>643</v>
      </c>
      <c r="C91" s="2">
        <v>45869</v>
      </c>
      <c r="D91" s="1" t="s">
        <v>644</v>
      </c>
      <c r="E91" s="1" t="s">
        <v>533</v>
      </c>
      <c r="F91" s="1" t="s">
        <v>645</v>
      </c>
      <c r="G91" s="1">
        <v>165</v>
      </c>
      <c r="H91" s="1" t="s">
        <v>37</v>
      </c>
      <c r="I91" s="1" t="s">
        <v>109</v>
      </c>
      <c r="J91" s="1" t="s">
        <v>110</v>
      </c>
      <c r="K91" s="1" t="s">
        <v>50</v>
      </c>
      <c r="L91" s="1" t="s">
        <v>78</v>
      </c>
      <c r="M91" s="1" t="s">
        <v>511</v>
      </c>
      <c r="N91" s="1" t="s">
        <v>646</v>
      </c>
      <c r="O91" s="1" t="s">
        <v>135</v>
      </c>
      <c r="P91" s="1">
        <v>9943994298</v>
      </c>
      <c r="Q91" s="1" t="s">
        <v>55</v>
      </c>
      <c r="R91" s="1" t="s">
        <v>136</v>
      </c>
      <c r="S91" s="1" t="s">
        <v>113</v>
      </c>
      <c r="T91" s="1" t="s">
        <v>137</v>
      </c>
      <c r="U91" s="1" t="s">
        <v>83</v>
      </c>
      <c r="V91" s="1" t="s">
        <v>99</v>
      </c>
      <c r="W91" s="1" t="s">
        <v>125</v>
      </c>
      <c r="X91" s="1" t="s">
        <v>101</v>
      </c>
      <c r="Y91" t="s">
        <v>429</v>
      </c>
      <c r="Z91" s="1" t="s">
        <v>95</v>
      </c>
      <c r="AA91" s="1" t="s">
        <v>126</v>
      </c>
      <c r="AB91" s="1" t="s">
        <v>60</v>
      </c>
      <c r="AC91" s="1" t="s">
        <v>58</v>
      </c>
      <c r="AD91" s="1" t="s">
        <v>65</v>
      </c>
      <c r="AE91" s="1" t="s">
        <v>102</v>
      </c>
      <c r="AF91" s="1" t="s">
        <v>101</v>
      </c>
      <c r="AG91" s="1" t="s">
        <v>382</v>
      </c>
      <c r="AH91" s="1" t="s">
        <v>69</v>
      </c>
      <c r="AI91" s="1" t="s">
        <v>89</v>
      </c>
      <c r="AJ91" s="1">
        <f>IFERROR(_xlfn.XLOOKUP(Table1[[#This Row],[Audio Url]],Qc!C:C,Qc!F:F),"")</f>
        <v>0</v>
      </c>
      <c r="AK91" s="1" t="str">
        <f>IFERROR(_xlfn.XLOOKUP(Table1[[#This Row],[Audio Url]],Qc!C:C,Qc!E:E),"")</f>
        <v>Not Doing It Properly</v>
      </c>
      <c r="AL91" s="1" t="s">
        <v>38</v>
      </c>
      <c r="AM91" s="1" t="s">
        <v>38</v>
      </c>
      <c r="AN91" s="1" t="str">
        <f>VLOOKUP(Table1[[#This Row],[LOCALITY]],Sheet2!$F:$H,3,0)</f>
        <v>Rural</v>
      </c>
      <c r="AO91" s="1" t="s">
        <v>2241</v>
      </c>
      <c r="AP91" t="str">
        <f>IF(Table1[[#This Row],[Audio Duration (in secs)]]&gt;180,"Greater than 3 Minutes","Less than 3 Minutes")</f>
        <v>Less than 3 Minutes</v>
      </c>
      <c r="AQ91" t="str">
        <f>IFERROR(VLOOKUP(Table1[[#This Row],[சாதி/Caste]],MApping!$E$1:$F$10,2,0),"Others")</f>
        <v>MUKKULATHOR</v>
      </c>
      <c r="AR91">
        <f>VLOOKUP(Table1[[#This Row],[பாலினம்/Gender]],Factor!$F$26:$I$28,4,0)</f>
        <v>1.047034764826176</v>
      </c>
      <c r="AS91">
        <f>VLOOKUP(Table1[[#This Row],[பதிலளித்தவரின் வயது/Age Group]],Factor!$F$35:$I$39,4,0)</f>
        <v>1.0951871657754011</v>
      </c>
      <c r="AT91">
        <f>VLOOKUP(Table1[[#This Row],[பதிலளித்தவரின் வயது/Age Group]]&amp;Table1[[#This Row],[பாலினம்/Gender]],Factor!$A$45:$G$53,7,0)</f>
        <v>1.107027027027027</v>
      </c>
      <c r="AU9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1">
        <f>VLOOKUP(Table1[[#This Row],[Rev Caste]],Factor!$F$59:$I$68,4,0)</f>
        <v>1.3479183673469388</v>
      </c>
      <c r="AW91">
        <f>Table1[[#This Row],[2021 Ae Factor]]*Table1[[#This Row],[Age &amp; Gender Factor]]</f>
        <v>1.4523558321984489</v>
      </c>
      <c r="AX91">
        <f>Table1[[#This Row],[2021 Ae Factor]]*Table1[[#This Row],[Caste Factor]]</f>
        <v>1.7683914252763255</v>
      </c>
      <c r="AY91">
        <f t="shared" si="1"/>
        <v>78.660627099999999</v>
      </c>
    </row>
    <row r="92" spans="1:51" x14ac:dyDescent="0.25">
      <c r="A92" s="1" t="s">
        <v>647</v>
      </c>
      <c r="B92" s="1" t="s">
        <v>648</v>
      </c>
      <c r="C92" s="2">
        <v>45869</v>
      </c>
      <c r="D92" s="1" t="s">
        <v>649</v>
      </c>
      <c r="E92" s="1" t="s">
        <v>650</v>
      </c>
      <c r="F92" s="1" t="s">
        <v>651</v>
      </c>
      <c r="G92" s="1">
        <v>204</v>
      </c>
      <c r="H92" s="1" t="s">
        <v>37</v>
      </c>
      <c r="I92" s="1" t="s">
        <v>109</v>
      </c>
      <c r="J92" s="1" t="s">
        <v>110</v>
      </c>
      <c r="K92" s="1" t="s">
        <v>50</v>
      </c>
      <c r="L92" s="1" t="s">
        <v>78</v>
      </c>
      <c r="M92" s="1" t="s">
        <v>511</v>
      </c>
      <c r="N92" s="1" t="s">
        <v>652</v>
      </c>
      <c r="O92" s="1" t="s">
        <v>54</v>
      </c>
      <c r="P92" s="1">
        <v>9500818526</v>
      </c>
      <c r="Q92" s="1" t="s">
        <v>55</v>
      </c>
      <c r="R92" s="1" t="s">
        <v>97</v>
      </c>
      <c r="S92" s="1" t="s">
        <v>57</v>
      </c>
      <c r="T92" s="1" t="s">
        <v>137</v>
      </c>
      <c r="U92" s="1" t="s">
        <v>83</v>
      </c>
      <c r="V92" s="1" t="s">
        <v>99</v>
      </c>
      <c r="W92" s="1" t="s">
        <v>125</v>
      </c>
      <c r="X92" s="1" t="s">
        <v>101</v>
      </c>
      <c r="Y92" t="s">
        <v>429</v>
      </c>
      <c r="Z92" s="1" t="s">
        <v>288</v>
      </c>
      <c r="AA92" s="1" t="s">
        <v>63</v>
      </c>
      <c r="AB92" s="1" t="s">
        <v>38</v>
      </c>
      <c r="AC92" s="1" t="s">
        <v>58</v>
      </c>
      <c r="AD92" s="1" t="s">
        <v>127</v>
      </c>
      <c r="AE92" s="1" t="s">
        <v>86</v>
      </c>
      <c r="AF92" s="1" t="s">
        <v>67</v>
      </c>
      <c r="AG92" s="1" t="s">
        <v>68</v>
      </c>
      <c r="AH92" s="1" t="s">
        <v>277</v>
      </c>
      <c r="AI92" s="1" t="s">
        <v>278</v>
      </c>
      <c r="AJ92" s="1">
        <f>IFERROR(_xlfn.XLOOKUP(Table1[[#This Row],[Audio Url]],Qc!C:C,Qc!F:F),"")</f>
        <v>0</v>
      </c>
      <c r="AK92" s="1" t="str">
        <f>IFERROR(_xlfn.XLOOKUP(Table1[[#This Row],[Audio Url]],Qc!C:C,Qc!E:E),"")</f>
        <v>Correctly Done</v>
      </c>
      <c r="AL92" s="1" t="s">
        <v>38</v>
      </c>
      <c r="AM92" s="1" t="s">
        <v>38</v>
      </c>
      <c r="AN92" s="1" t="str">
        <f>VLOOKUP(Table1[[#This Row],[LOCALITY]],Sheet2!$F:$H,3,0)</f>
        <v>Rural</v>
      </c>
      <c r="AO92" s="1" t="s">
        <v>2241</v>
      </c>
      <c r="AP92" t="str">
        <f>IF(Table1[[#This Row],[Audio Duration (in secs)]]&gt;180,"Greater than 3 Minutes","Less than 3 Minutes")</f>
        <v>Greater than 3 Minutes</v>
      </c>
      <c r="AQ92" t="str">
        <f>IFERROR(VLOOKUP(Table1[[#This Row],[சாதி/Caste]],MApping!$E$1:$F$10,2,0),"Others")</f>
        <v>MUSLIM</v>
      </c>
      <c r="AR92">
        <f>VLOOKUP(Table1[[#This Row],[பாலினம்/Gender]],Factor!$F$26:$I$28,4,0)</f>
        <v>0.95700934579439256</v>
      </c>
      <c r="AS92">
        <f>VLOOKUP(Table1[[#This Row],[பதிலளித்தவரின் வயது/Age Group]],Factor!$F$35:$I$39,4,0)</f>
        <v>1.0951871657754011</v>
      </c>
      <c r="AT92">
        <f>VLOOKUP(Table1[[#This Row],[பதிலளித்தவரின் வயது/Age Group]]&amp;Table1[[#This Row],[பாலினம்/Gender]],Factor!$A$45:$G$53,7,0)</f>
        <v>1.0835978835978837</v>
      </c>
      <c r="AU9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2">
        <f>VLOOKUP(Table1[[#This Row],[Rev Caste]],Factor!$F$59:$I$68,4,0)</f>
        <v>1.024</v>
      </c>
      <c r="AW92">
        <f>Table1[[#This Row],[2021 Ae Factor]]*Table1[[#This Row],[Age &amp; Gender Factor]]</f>
        <v>1.4216181426281114</v>
      </c>
      <c r="AX92">
        <f>Table1[[#This Row],[2021 Ae Factor]]*Table1[[#This Row],[Caste Factor]]</f>
        <v>1.3434291447835651</v>
      </c>
      <c r="AY92">
        <f t="shared" si="1"/>
        <v>78.660078100000007</v>
      </c>
    </row>
    <row r="93" spans="1:51" x14ac:dyDescent="0.25">
      <c r="A93" s="1" t="s">
        <v>653</v>
      </c>
      <c r="B93" s="1" t="s">
        <v>654</v>
      </c>
      <c r="C93" s="2">
        <v>45869</v>
      </c>
      <c r="D93" s="1" t="s">
        <v>655</v>
      </c>
      <c r="E93" s="1" t="s">
        <v>650</v>
      </c>
      <c r="F93" s="1" t="s">
        <v>656</v>
      </c>
      <c r="G93" s="1">
        <v>190</v>
      </c>
      <c r="H93" s="1" t="s">
        <v>37</v>
      </c>
      <c r="I93" s="1" t="s">
        <v>244</v>
      </c>
      <c r="J93" s="1" t="s">
        <v>245</v>
      </c>
      <c r="K93" s="1" t="s">
        <v>50</v>
      </c>
      <c r="L93" s="1" t="s">
        <v>78</v>
      </c>
      <c r="M93" s="1" t="s">
        <v>511</v>
      </c>
      <c r="N93" s="1" t="s">
        <v>657</v>
      </c>
      <c r="O93" s="1" t="s">
        <v>54</v>
      </c>
      <c r="P93" s="1">
        <v>9865170835</v>
      </c>
      <c r="Q93" s="1" t="s">
        <v>39</v>
      </c>
      <c r="R93" s="1" t="s">
        <v>97</v>
      </c>
      <c r="S93" s="1" t="s">
        <v>57</v>
      </c>
      <c r="T93" s="1" t="s">
        <v>137</v>
      </c>
      <c r="U93" s="1" t="s">
        <v>83</v>
      </c>
      <c r="V93" s="1" t="s">
        <v>99</v>
      </c>
      <c r="W93" s="1" t="s">
        <v>100</v>
      </c>
      <c r="X93" s="1" t="s">
        <v>101</v>
      </c>
      <c r="Y93" t="s">
        <v>428</v>
      </c>
      <c r="Z93" s="1" t="s">
        <v>95</v>
      </c>
      <c r="AA93" s="1" t="s">
        <v>126</v>
      </c>
      <c r="AB93" s="1" t="s">
        <v>60</v>
      </c>
      <c r="AC93" s="1" t="s">
        <v>58</v>
      </c>
      <c r="AD93" s="1" t="s">
        <v>127</v>
      </c>
      <c r="AE93" s="1" t="s">
        <v>102</v>
      </c>
      <c r="AF93" s="1" t="s">
        <v>101</v>
      </c>
      <c r="AG93" s="1" t="s">
        <v>382</v>
      </c>
      <c r="AH93" s="1" t="s">
        <v>277</v>
      </c>
      <c r="AI93" s="1" t="s">
        <v>278</v>
      </c>
      <c r="AJ93" s="1">
        <f>IFERROR(_xlfn.XLOOKUP(Table1[[#This Row],[Audio Url]],Qc!C:C,Qc!F:F),"")</f>
        <v>0</v>
      </c>
      <c r="AK93" s="1" t="str">
        <f>IFERROR(_xlfn.XLOOKUP(Table1[[#This Row],[Audio Url]],Qc!C:C,Qc!E:E),"")</f>
        <v>Not Asking All The Questions</v>
      </c>
      <c r="AL93" s="1" t="s">
        <v>38</v>
      </c>
      <c r="AM93" s="1" t="s">
        <v>38</v>
      </c>
      <c r="AN93" s="1" t="str">
        <f>VLOOKUP(Table1[[#This Row],[LOCALITY]],Sheet2!$F:$H,3,0)</f>
        <v>Rural</v>
      </c>
      <c r="AO93" s="1" t="s">
        <v>2241</v>
      </c>
      <c r="AP93" t="str">
        <f>IF(Table1[[#This Row],[Audio Duration (in secs)]]&gt;180,"Greater than 3 Minutes","Less than 3 Minutes")</f>
        <v>Greater than 3 Minutes</v>
      </c>
      <c r="AQ93" t="str">
        <f>IFERROR(VLOOKUP(Table1[[#This Row],[சாதி/Caste]],MApping!$E$1:$F$10,2,0),"Others")</f>
        <v>MUSLIM</v>
      </c>
      <c r="AR93">
        <f>VLOOKUP(Table1[[#This Row],[பாலினம்/Gender]],Factor!$F$26:$I$28,4,0)</f>
        <v>0.95700934579439256</v>
      </c>
      <c r="AS93">
        <f>VLOOKUP(Table1[[#This Row],[பதிலளித்தவரின் வயது/Age Group]],Factor!$F$35:$I$39,4,0)</f>
        <v>0.8797250859106529</v>
      </c>
      <c r="AT93">
        <f>VLOOKUP(Table1[[#This Row],[பதிலளித்தவரின் வயது/Age Group]]&amp;Table1[[#This Row],[பாலினம்/Gender]],Factor!$A$45:$G$53,7,0)</f>
        <v>0.79503105590062106</v>
      </c>
      <c r="AU9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3">
        <f>VLOOKUP(Table1[[#This Row],[Rev Caste]],Factor!$F$59:$I$68,4,0)</f>
        <v>1.024</v>
      </c>
      <c r="AW93">
        <f>Table1[[#This Row],[2021 Ae Factor]]*Table1[[#This Row],[Age &amp; Gender Factor]]</f>
        <v>1.043035050297799</v>
      </c>
      <c r="AX93">
        <f>Table1[[#This Row],[2021 Ae Factor]]*Table1[[#This Row],[Caste Factor]]</f>
        <v>1.3434291447835651</v>
      </c>
      <c r="AY93">
        <f t="shared" si="1"/>
        <v>78.660071700000003</v>
      </c>
    </row>
    <row r="94" spans="1:51" x14ac:dyDescent="0.25">
      <c r="A94" s="1" t="s">
        <v>658</v>
      </c>
      <c r="B94" s="1" t="s">
        <v>659</v>
      </c>
      <c r="C94" s="2">
        <v>45869</v>
      </c>
      <c r="D94" s="1" t="s">
        <v>660</v>
      </c>
      <c r="E94" s="1" t="s">
        <v>638</v>
      </c>
      <c r="F94" s="1" t="s">
        <v>661</v>
      </c>
      <c r="G94" s="1">
        <v>198</v>
      </c>
      <c r="H94" s="1" t="s">
        <v>37</v>
      </c>
      <c r="I94" s="1" t="s">
        <v>109</v>
      </c>
      <c r="J94" s="1" t="s">
        <v>110</v>
      </c>
      <c r="K94" s="1" t="s">
        <v>50</v>
      </c>
      <c r="L94" s="1" t="s">
        <v>78</v>
      </c>
      <c r="M94" s="1" t="s">
        <v>511</v>
      </c>
      <c r="N94" s="1" t="s">
        <v>662</v>
      </c>
      <c r="O94" s="1" t="s">
        <v>54</v>
      </c>
      <c r="P94" s="1">
        <v>9843217178</v>
      </c>
      <c r="Q94" s="1" t="s">
        <v>360</v>
      </c>
      <c r="R94" s="1" t="s">
        <v>56</v>
      </c>
      <c r="S94" s="1" t="s">
        <v>57</v>
      </c>
      <c r="T94" s="1" t="s">
        <v>137</v>
      </c>
      <c r="U94" s="1" t="s">
        <v>83</v>
      </c>
      <c r="V94" s="1" t="s">
        <v>99</v>
      </c>
      <c r="W94" s="1" t="s">
        <v>61</v>
      </c>
      <c r="X94" s="1" t="s">
        <v>101</v>
      </c>
      <c r="Y94" t="s">
        <v>428</v>
      </c>
      <c r="Z94" s="1" t="s">
        <v>288</v>
      </c>
      <c r="AA94" s="1" t="s">
        <v>126</v>
      </c>
      <c r="AB94" s="1" t="s">
        <v>99</v>
      </c>
      <c r="AC94" s="1" t="s">
        <v>84</v>
      </c>
      <c r="AD94" s="1" t="s">
        <v>127</v>
      </c>
      <c r="AE94" s="1" t="s">
        <v>86</v>
      </c>
      <c r="AF94" s="1" t="s">
        <v>67</v>
      </c>
      <c r="AG94" s="1" t="s">
        <v>418</v>
      </c>
      <c r="AH94" s="1" t="s">
        <v>88</v>
      </c>
      <c r="AI94" s="1" t="s">
        <v>89</v>
      </c>
      <c r="AJ94" s="1" t="str">
        <f>IFERROR(_xlfn.XLOOKUP(Table1[[#This Row],[Audio Url]],Qc!C:C,Qc!F:F),"")</f>
        <v xml:space="preserve">surveyor asking first two questions only </v>
      </c>
      <c r="AK94" s="1" t="str">
        <f>IFERROR(_xlfn.XLOOKUP(Table1[[#This Row],[Audio Url]],Qc!C:C,Qc!E:E),"")</f>
        <v>Not Doing It Properly</v>
      </c>
      <c r="AL94" s="1" t="s">
        <v>38</v>
      </c>
      <c r="AM94" s="1" t="s">
        <v>38</v>
      </c>
      <c r="AN94" s="1" t="str">
        <f>VLOOKUP(Table1[[#This Row],[LOCALITY]],Sheet2!$F:$H,3,0)</f>
        <v>Rural</v>
      </c>
      <c r="AO94" s="1" t="s">
        <v>2241</v>
      </c>
      <c r="AP94" t="str">
        <f>IF(Table1[[#This Row],[Audio Duration (in secs)]]&gt;180,"Greater than 3 Minutes","Less than 3 Minutes")</f>
        <v>Greater than 3 Minutes</v>
      </c>
      <c r="AQ94" t="str">
        <f>IFERROR(VLOOKUP(Table1[[#This Row],[சாதி/Caste]],MApping!$E$1:$F$10,2,0),"Others")</f>
        <v>MUKKULATHOR</v>
      </c>
      <c r="AR94">
        <f>VLOOKUP(Table1[[#This Row],[பாலினம்/Gender]],Factor!$F$26:$I$28,4,0)</f>
        <v>0.95700934579439256</v>
      </c>
      <c r="AS94">
        <f>VLOOKUP(Table1[[#This Row],[பதிலளித்தவரின் வயது/Age Group]],Factor!$F$35:$I$39,4,0)</f>
        <v>1.0308724832214764</v>
      </c>
      <c r="AT94">
        <f>VLOOKUP(Table1[[#This Row],[பதிலளித்தவரின் வயது/Age Group]]&amp;Table1[[#This Row],[பாலினம்/Gender]],Factor!$A$45:$G$53,7,0)</f>
        <v>0.86292134831460676</v>
      </c>
      <c r="AU9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4">
        <f>VLOOKUP(Table1[[#This Row],[Rev Caste]],Factor!$F$59:$I$68,4,0)</f>
        <v>1.3479183673469388</v>
      </c>
      <c r="AW94">
        <f>Table1[[#This Row],[2021 Ae Factor]]*Table1[[#This Row],[Age &amp; Gender Factor]]</f>
        <v>1.1321032118962628</v>
      </c>
      <c r="AX94">
        <f>Table1[[#This Row],[2021 Ae Factor]]*Table1[[#This Row],[Caste Factor]]</f>
        <v>1.7683914252763255</v>
      </c>
      <c r="AY94">
        <f t="shared" si="1"/>
        <v>78.660183799999999</v>
      </c>
    </row>
    <row r="95" spans="1:51" x14ac:dyDescent="0.25">
      <c r="A95" s="1" t="s">
        <v>663</v>
      </c>
      <c r="B95" s="1" t="s">
        <v>664</v>
      </c>
      <c r="C95" s="2">
        <v>45869</v>
      </c>
      <c r="D95" s="1" t="s">
        <v>665</v>
      </c>
      <c r="E95" s="1" t="s">
        <v>650</v>
      </c>
      <c r="F95" s="1" t="s">
        <v>666</v>
      </c>
      <c r="G95" s="1">
        <v>518</v>
      </c>
      <c r="H95" s="1" t="s">
        <v>37</v>
      </c>
      <c r="I95" s="1" t="s">
        <v>244</v>
      </c>
      <c r="J95" s="1" t="s">
        <v>245</v>
      </c>
      <c r="K95" s="1" t="s">
        <v>50</v>
      </c>
      <c r="L95" s="1" t="s">
        <v>78</v>
      </c>
      <c r="M95" s="1" t="s">
        <v>511</v>
      </c>
      <c r="N95" s="1" t="s">
        <v>667</v>
      </c>
      <c r="O95" s="1" t="s">
        <v>135</v>
      </c>
      <c r="P95" s="1">
        <v>7639607307</v>
      </c>
      <c r="Q95" s="1" t="s">
        <v>39</v>
      </c>
      <c r="R95" s="1" t="s">
        <v>136</v>
      </c>
      <c r="S95" s="1" t="s">
        <v>113</v>
      </c>
      <c r="T95" s="1" t="s">
        <v>137</v>
      </c>
      <c r="U95" s="1" t="s">
        <v>301</v>
      </c>
      <c r="V95" s="1" t="s">
        <v>99</v>
      </c>
      <c r="W95" s="1" t="s">
        <v>125</v>
      </c>
      <c r="X95" s="1" t="s">
        <v>114</v>
      </c>
      <c r="Y95" t="s">
        <v>429</v>
      </c>
      <c r="Z95" s="1" t="s">
        <v>38</v>
      </c>
      <c r="AA95" s="1" t="s">
        <v>126</v>
      </c>
      <c r="AB95" s="1" t="s">
        <v>99</v>
      </c>
      <c r="AC95" s="1" t="s">
        <v>84</v>
      </c>
      <c r="AD95" s="1" t="s">
        <v>127</v>
      </c>
      <c r="AE95" s="1" t="s">
        <v>86</v>
      </c>
      <c r="AF95" s="1" t="s">
        <v>67</v>
      </c>
      <c r="AG95" s="1" t="s">
        <v>68</v>
      </c>
      <c r="AH95" s="1" t="s">
        <v>88</v>
      </c>
      <c r="AI95" s="1" t="s">
        <v>89</v>
      </c>
      <c r="AJ95" s="1">
        <f>IFERROR(_xlfn.XLOOKUP(Table1[[#This Row],[Audio Url]],Qc!C:C,Qc!F:F),"")</f>
        <v>0</v>
      </c>
      <c r="AK95" s="1" t="str">
        <f>IFERROR(_xlfn.XLOOKUP(Table1[[#This Row],[Audio Url]],Qc!C:C,Qc!E:E),"")</f>
        <v>Not Asking All The Questions</v>
      </c>
      <c r="AL95" s="1" t="s">
        <v>38</v>
      </c>
      <c r="AM95" s="1" t="s">
        <v>38</v>
      </c>
      <c r="AN95" s="1" t="str">
        <f>VLOOKUP(Table1[[#This Row],[LOCALITY]],Sheet2!$F:$H,3,0)</f>
        <v>Rural</v>
      </c>
      <c r="AO95" s="1" t="s">
        <v>2241</v>
      </c>
      <c r="AP95" t="str">
        <f>IF(Table1[[#This Row],[Audio Duration (in secs)]]&gt;180,"Greater than 3 Minutes","Less than 3 Minutes")</f>
        <v>Greater than 3 Minutes</v>
      </c>
      <c r="AQ95" t="str">
        <f>IFERROR(VLOOKUP(Table1[[#This Row],[சாதி/Caste]],MApping!$E$1:$F$10,2,0),"Others")</f>
        <v>MUKKULATHOR</v>
      </c>
      <c r="AR95">
        <f>VLOOKUP(Table1[[#This Row],[பாலினம்/Gender]],Factor!$F$26:$I$28,4,0)</f>
        <v>1.047034764826176</v>
      </c>
      <c r="AS95">
        <f>VLOOKUP(Table1[[#This Row],[பதிலளித்தவரின் வயது/Age Group]],Factor!$F$35:$I$39,4,0)</f>
        <v>0.8797250859106529</v>
      </c>
      <c r="AT95">
        <f>VLOOKUP(Table1[[#This Row],[பதிலளித்தவரின் வயது/Age Group]]&amp;Table1[[#This Row],[பாலினம்/Gender]],Factor!$A$45:$G$53,7,0)</f>
        <v>0.98461538461538467</v>
      </c>
      <c r="AU9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5">
        <f>VLOOKUP(Table1[[#This Row],[Rev Caste]],Factor!$F$59:$I$68,4,0)</f>
        <v>1.3479183673469388</v>
      </c>
      <c r="AW95">
        <f>Table1[[#This Row],[2021 Ae Factor]]*Table1[[#This Row],[Age &amp; Gender Factor]]</f>
        <v>1.2917587930611203</v>
      </c>
      <c r="AX95">
        <f>Table1[[#This Row],[2021 Ae Factor]]*Table1[[#This Row],[Caste Factor]]</f>
        <v>1.7683914252763255</v>
      </c>
      <c r="AY95">
        <f t="shared" si="1"/>
        <v>78.660141600000003</v>
      </c>
    </row>
    <row r="96" spans="1:51" x14ac:dyDescent="0.25">
      <c r="A96" s="1" t="s">
        <v>668</v>
      </c>
      <c r="B96" s="1" t="s">
        <v>669</v>
      </c>
      <c r="C96" s="2">
        <v>45869</v>
      </c>
      <c r="D96" s="1" t="s">
        <v>670</v>
      </c>
      <c r="E96" s="1" t="s">
        <v>509</v>
      </c>
      <c r="F96" s="1" t="s">
        <v>671</v>
      </c>
      <c r="G96" s="1">
        <v>442</v>
      </c>
      <c r="H96" s="1" t="s">
        <v>37</v>
      </c>
      <c r="I96" s="1" t="s">
        <v>109</v>
      </c>
      <c r="J96" s="1" t="s">
        <v>110</v>
      </c>
      <c r="K96" s="1" t="s">
        <v>50</v>
      </c>
      <c r="L96" s="1" t="s">
        <v>78</v>
      </c>
      <c r="M96" s="1" t="s">
        <v>511</v>
      </c>
      <c r="N96" s="1" t="s">
        <v>672</v>
      </c>
      <c r="O96" s="1" t="s">
        <v>54</v>
      </c>
      <c r="P96" s="1">
        <v>9047192600</v>
      </c>
      <c r="Q96" s="1" t="s">
        <v>360</v>
      </c>
      <c r="R96" s="1" t="s">
        <v>56</v>
      </c>
      <c r="S96" s="1" t="s">
        <v>113</v>
      </c>
      <c r="T96" s="1" t="s">
        <v>137</v>
      </c>
      <c r="U96" s="1" t="s">
        <v>83</v>
      </c>
      <c r="V96" s="1" t="s">
        <v>165</v>
      </c>
      <c r="W96" s="1" t="s">
        <v>125</v>
      </c>
      <c r="X96" s="1" t="s">
        <v>101</v>
      </c>
      <c r="Y96" t="s">
        <v>429</v>
      </c>
      <c r="Z96" s="1" t="s">
        <v>288</v>
      </c>
      <c r="AA96" s="1" t="s">
        <v>126</v>
      </c>
      <c r="AB96" s="1" t="s">
        <v>99</v>
      </c>
      <c r="AC96" s="1" t="s">
        <v>84</v>
      </c>
      <c r="AD96" s="1" t="s">
        <v>65</v>
      </c>
      <c r="AE96" s="1" t="s">
        <v>86</v>
      </c>
      <c r="AF96" s="1" t="s">
        <v>67</v>
      </c>
      <c r="AG96" s="1" t="s">
        <v>418</v>
      </c>
      <c r="AH96" s="1" t="s">
        <v>88</v>
      </c>
      <c r="AI96" s="1" t="s">
        <v>42</v>
      </c>
      <c r="AJ96" s="1">
        <f>IFERROR(_xlfn.XLOOKUP(Table1[[#This Row],[Audio Url]],Qc!C:C,Qc!F:F),"")</f>
        <v>0</v>
      </c>
      <c r="AK96" s="1" t="str">
        <f>IFERROR(_xlfn.XLOOKUP(Table1[[#This Row],[Audio Url]],Qc!C:C,Qc!E:E),"")</f>
        <v>Not Doing It Properly</v>
      </c>
      <c r="AL96" s="1" t="s">
        <v>38</v>
      </c>
      <c r="AM96" s="1" t="s">
        <v>38</v>
      </c>
      <c r="AN96" s="1" t="str">
        <f>VLOOKUP(Table1[[#This Row],[LOCALITY]],Sheet2!$F:$H,3,0)</f>
        <v>Rural</v>
      </c>
      <c r="AO96" s="1" t="s">
        <v>2241</v>
      </c>
      <c r="AP96" t="str">
        <f>IF(Table1[[#This Row],[Audio Duration (in secs)]]&gt;180,"Greater than 3 Minutes","Less than 3 Minutes")</f>
        <v>Greater than 3 Minutes</v>
      </c>
      <c r="AQ96" t="str">
        <f>IFERROR(VLOOKUP(Table1[[#This Row],[சாதி/Caste]],MApping!$E$1:$F$10,2,0),"Others")</f>
        <v>DEVENDRA KULA VELLALAR</v>
      </c>
      <c r="AR96">
        <f>VLOOKUP(Table1[[#This Row],[பாலினம்/Gender]],Factor!$F$26:$I$28,4,0)</f>
        <v>0.95700934579439256</v>
      </c>
      <c r="AS96">
        <f>VLOOKUP(Table1[[#This Row],[பதிலளித்தவரின் வயது/Age Group]],Factor!$F$35:$I$39,4,0)</f>
        <v>1.0308724832214764</v>
      </c>
      <c r="AT96">
        <f>VLOOKUP(Table1[[#This Row],[பதிலளித்தவரின் வயது/Age Group]]&amp;Table1[[#This Row],[பாலினம்/Gender]],Factor!$A$45:$G$53,7,0)</f>
        <v>0.86292134831460676</v>
      </c>
      <c r="AU9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96">
        <f>VLOOKUP(Table1[[#This Row],[Rev Caste]],Factor!$F$59:$I$68,4,0)</f>
        <v>0.99902439024390244</v>
      </c>
      <c r="AW96">
        <f>Table1[[#This Row],[2021 Ae Factor]]*Table1[[#This Row],[Age &amp; Gender Factor]]</f>
        <v>0.86292134831460676</v>
      </c>
      <c r="AX96">
        <f>Table1[[#This Row],[2021 Ae Factor]]*Table1[[#This Row],[Caste Factor]]</f>
        <v>0.99902439024390244</v>
      </c>
      <c r="AY96">
        <f t="shared" si="1"/>
        <v>78.660255500000005</v>
      </c>
    </row>
    <row r="97" spans="1:51" x14ac:dyDescent="0.25">
      <c r="A97" s="1" t="s">
        <v>673</v>
      </c>
      <c r="B97" s="1" t="s">
        <v>674</v>
      </c>
      <c r="C97" s="2">
        <v>45869</v>
      </c>
      <c r="D97" s="1" t="s">
        <v>675</v>
      </c>
      <c r="E97" s="1" t="s">
        <v>676</v>
      </c>
      <c r="F97" s="1" t="s">
        <v>677</v>
      </c>
      <c r="G97" s="1">
        <v>295</v>
      </c>
      <c r="H97" s="1" t="s">
        <v>37</v>
      </c>
      <c r="I97" s="1" t="s">
        <v>76</v>
      </c>
      <c r="J97" s="1" t="s">
        <v>77</v>
      </c>
      <c r="K97" s="1" t="s">
        <v>50</v>
      </c>
      <c r="L97" s="1" t="s">
        <v>78</v>
      </c>
      <c r="M97" s="1" t="s">
        <v>79</v>
      </c>
      <c r="N97" s="1" t="s">
        <v>678</v>
      </c>
      <c r="O97" s="1" t="s">
        <v>54</v>
      </c>
      <c r="P97" s="1">
        <v>9585337037</v>
      </c>
      <c r="Q97" s="1" t="s">
        <v>360</v>
      </c>
      <c r="R97" s="1" t="s">
        <v>219</v>
      </c>
      <c r="S97" s="1" t="s">
        <v>57</v>
      </c>
      <c r="T97" s="1" t="s">
        <v>137</v>
      </c>
      <c r="U97" s="1" t="s">
        <v>59</v>
      </c>
      <c r="V97" s="1" t="s">
        <v>165</v>
      </c>
      <c r="W97" s="1" t="s">
        <v>100</v>
      </c>
      <c r="X97" s="1" t="s">
        <v>101</v>
      </c>
      <c r="Y97" t="s">
        <v>428</v>
      </c>
      <c r="Z97" s="1" t="s">
        <v>95</v>
      </c>
      <c r="AA97" s="1" t="s">
        <v>63</v>
      </c>
      <c r="AB97" s="1" t="s">
        <v>38</v>
      </c>
      <c r="AC97" s="1" t="s">
        <v>64</v>
      </c>
      <c r="AD97" s="1" t="s">
        <v>85</v>
      </c>
      <c r="AE97" s="1" t="s">
        <v>66</v>
      </c>
      <c r="AF97" s="1" t="s">
        <v>101</v>
      </c>
      <c r="AG97" s="1" t="s">
        <v>382</v>
      </c>
      <c r="AH97" s="1" t="s">
        <v>88</v>
      </c>
      <c r="AI97" s="1" t="s">
        <v>89</v>
      </c>
      <c r="AJ97" s="1">
        <f>IFERROR(_xlfn.XLOOKUP(Table1[[#This Row],[Audio Url]],Qc!C:C,Qc!F:F),"")</f>
        <v>0</v>
      </c>
      <c r="AK97" s="1" t="str">
        <f>IFERROR(_xlfn.XLOOKUP(Table1[[#This Row],[Audio Url]],Qc!C:C,Qc!E:E),"")</f>
        <v>Correctly Done</v>
      </c>
      <c r="AL97" s="1" t="s">
        <v>38</v>
      </c>
      <c r="AM97" s="1" t="s">
        <v>38</v>
      </c>
      <c r="AN97" s="1" t="str">
        <f>VLOOKUP(Table1[[#This Row],[LOCALITY]],Sheet2!$F:$H,3,0)</f>
        <v>Urban</v>
      </c>
      <c r="AO97" s="1" t="s">
        <v>2241</v>
      </c>
      <c r="AP97" t="str">
        <f>IF(Table1[[#This Row],[Audio Duration (in secs)]]&gt;180,"Greater than 3 Minutes","Less than 3 Minutes")</f>
        <v>Greater than 3 Minutes</v>
      </c>
      <c r="AQ97" t="str">
        <f>IFERROR(VLOOKUP(Table1[[#This Row],[சாதி/Caste]],MApping!$E$1:$F$10,2,0),"Others")</f>
        <v>MUKKULATHOR</v>
      </c>
      <c r="AR97">
        <f>VLOOKUP(Table1[[#This Row],[பாலினம்/Gender]],Factor!$F$26:$I$28,4,0)</f>
        <v>0.95700934579439256</v>
      </c>
      <c r="AS97">
        <f>VLOOKUP(Table1[[#This Row],[பதிலளித்தவரின் வயது/Age Group]],Factor!$F$35:$I$39,4,0)</f>
        <v>1.0308724832214764</v>
      </c>
      <c r="AT97">
        <f>VLOOKUP(Table1[[#This Row],[பதிலளித்தவரின் வயது/Age Group]]&amp;Table1[[#This Row],[பாலினம்/Gender]],Factor!$A$45:$G$53,7,0)</f>
        <v>0.86292134831460676</v>
      </c>
      <c r="AU9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97">
        <f>VLOOKUP(Table1[[#This Row],[Rev Caste]],Factor!$F$59:$I$68,4,0)</f>
        <v>1.3479183673469388</v>
      </c>
      <c r="AW97">
        <f>Table1[[#This Row],[2021 Ae Factor]]*Table1[[#This Row],[Age &amp; Gender Factor]]</f>
        <v>0.86292134831460676</v>
      </c>
      <c r="AX97">
        <f>Table1[[#This Row],[2021 Ae Factor]]*Table1[[#This Row],[Caste Factor]]</f>
        <v>1.3479183673469388</v>
      </c>
      <c r="AY97">
        <f t="shared" si="1"/>
        <v>78.705428999999995</v>
      </c>
    </row>
    <row r="98" spans="1:51" x14ac:dyDescent="0.25">
      <c r="A98" s="1" t="s">
        <v>679</v>
      </c>
      <c r="B98" s="1" t="s">
        <v>680</v>
      </c>
      <c r="C98" s="2">
        <v>45869</v>
      </c>
      <c r="D98" s="1" t="s">
        <v>681</v>
      </c>
      <c r="E98" s="1" t="s">
        <v>509</v>
      </c>
      <c r="F98" s="1" t="s">
        <v>682</v>
      </c>
      <c r="G98" s="1">
        <v>331</v>
      </c>
      <c r="H98" s="1" t="s">
        <v>37</v>
      </c>
      <c r="I98" s="1" t="s">
        <v>109</v>
      </c>
      <c r="J98" s="1" t="s">
        <v>110</v>
      </c>
      <c r="K98" s="1" t="s">
        <v>50</v>
      </c>
      <c r="L98" s="1" t="s">
        <v>78</v>
      </c>
      <c r="M98" s="1" t="s">
        <v>511</v>
      </c>
      <c r="N98" s="1" t="s">
        <v>683</v>
      </c>
      <c r="O98" s="1" t="s">
        <v>135</v>
      </c>
      <c r="P98" s="1">
        <v>9843244714</v>
      </c>
      <c r="Q98" s="1" t="s">
        <v>55</v>
      </c>
      <c r="R98" s="1" t="s">
        <v>136</v>
      </c>
      <c r="S98" s="1" t="s">
        <v>113</v>
      </c>
      <c r="T98" s="1" t="s">
        <v>58</v>
      </c>
      <c r="U98" s="1" t="s">
        <v>83</v>
      </c>
      <c r="V98" s="1" t="s">
        <v>60</v>
      </c>
      <c r="W98" s="1" t="s">
        <v>100</v>
      </c>
      <c r="X98" s="1" t="s">
        <v>101</v>
      </c>
      <c r="Y98" t="s">
        <v>428</v>
      </c>
      <c r="Z98" s="1" t="s">
        <v>288</v>
      </c>
      <c r="AA98" s="1" t="s">
        <v>126</v>
      </c>
      <c r="AB98" s="1" t="s">
        <v>60</v>
      </c>
      <c r="AC98" s="1" t="s">
        <v>84</v>
      </c>
      <c r="AD98" s="1" t="s">
        <v>127</v>
      </c>
      <c r="AE98" s="1" t="s">
        <v>102</v>
      </c>
      <c r="AF98" s="1" t="s">
        <v>67</v>
      </c>
      <c r="AG98" s="1" t="s">
        <v>68</v>
      </c>
      <c r="AH98" s="1" t="s">
        <v>88</v>
      </c>
      <c r="AI98" s="1" t="s">
        <v>269</v>
      </c>
      <c r="AJ98" s="1">
        <f>IFERROR(_xlfn.XLOOKUP(Table1[[#This Row],[Audio Url]],Qc!C:C,Qc!F:F),"")</f>
        <v>0</v>
      </c>
      <c r="AK98" s="1" t="str">
        <f>IFERROR(_xlfn.XLOOKUP(Table1[[#This Row],[Audio Url]],Qc!C:C,Qc!E:E),"")</f>
        <v>Not Asking All The Questions</v>
      </c>
      <c r="AL98" s="1" t="s">
        <v>38</v>
      </c>
      <c r="AM98" s="1" t="s">
        <v>38</v>
      </c>
      <c r="AN98" s="1" t="str">
        <f>VLOOKUP(Table1[[#This Row],[LOCALITY]],Sheet2!$F:$H,3,0)</f>
        <v>Rural</v>
      </c>
      <c r="AO98" s="1" t="s">
        <v>2241</v>
      </c>
      <c r="AP98" t="str">
        <f>IF(Table1[[#This Row],[Audio Duration (in secs)]]&gt;180,"Greater than 3 Minutes","Less than 3 Minutes")</f>
        <v>Greater than 3 Minutes</v>
      </c>
      <c r="AQ98" t="str">
        <f>IFERROR(VLOOKUP(Table1[[#This Row],[சாதி/Caste]],MApping!$E$1:$F$10,2,0),"Others")</f>
        <v>MUTTARAIYAR</v>
      </c>
      <c r="AR98">
        <f>VLOOKUP(Table1[[#This Row],[பாலினம்/Gender]],Factor!$F$26:$I$28,4,0)</f>
        <v>1.047034764826176</v>
      </c>
      <c r="AS98">
        <f>VLOOKUP(Table1[[#This Row],[பதிலளித்தவரின் வயது/Age Group]],Factor!$F$35:$I$39,4,0)</f>
        <v>1.0951871657754011</v>
      </c>
      <c r="AT98">
        <f>VLOOKUP(Table1[[#This Row],[பதிலளித்தவரின் வயது/Age Group]]&amp;Table1[[#This Row],[பாலினம்/Gender]],Factor!$A$45:$G$53,7,0)</f>
        <v>1.107027027027027</v>
      </c>
      <c r="AU9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8">
        <f>VLOOKUP(Table1[[#This Row],[Rev Caste]],Factor!$F$59:$I$68,4,0)</f>
        <v>1.2358620689655173</v>
      </c>
      <c r="AW98">
        <f>Table1[[#This Row],[2021 Ae Factor]]*Table1[[#This Row],[Age &amp; Gender Factor]]</f>
        <v>0.81565842625689366</v>
      </c>
      <c r="AX98">
        <f>Table1[[#This Row],[2021 Ae Factor]]*Table1[[#This Row],[Caste Factor]]</f>
        <v>0.91058419138161839</v>
      </c>
      <c r="AY98">
        <f t="shared" si="1"/>
        <v>78.660251700000003</v>
      </c>
    </row>
    <row r="99" spans="1:51" x14ac:dyDescent="0.25">
      <c r="A99" s="1" t="s">
        <v>684</v>
      </c>
      <c r="B99" s="1" t="s">
        <v>685</v>
      </c>
      <c r="C99" s="2">
        <v>45869</v>
      </c>
      <c r="D99" s="1" t="s">
        <v>686</v>
      </c>
      <c r="E99" s="1" t="s">
        <v>588</v>
      </c>
      <c r="F99" s="1" t="s">
        <v>687</v>
      </c>
      <c r="G99" s="1">
        <v>606</v>
      </c>
      <c r="H99" s="1" t="s">
        <v>37</v>
      </c>
      <c r="I99" s="1" t="s">
        <v>244</v>
      </c>
      <c r="J99" s="1" t="s">
        <v>245</v>
      </c>
      <c r="K99" s="1" t="s">
        <v>50</v>
      </c>
      <c r="L99" s="1" t="s">
        <v>78</v>
      </c>
      <c r="M99" s="1" t="s">
        <v>511</v>
      </c>
      <c r="N99" s="1" t="s">
        <v>688</v>
      </c>
      <c r="O99" s="1" t="s">
        <v>135</v>
      </c>
      <c r="P99" s="1">
        <v>9080958818</v>
      </c>
      <c r="Q99" s="1" t="s">
        <v>39</v>
      </c>
      <c r="R99" s="1" t="s">
        <v>136</v>
      </c>
      <c r="S99" s="1" t="s">
        <v>113</v>
      </c>
      <c r="T99" s="1" t="s">
        <v>137</v>
      </c>
      <c r="U99" s="1" t="s">
        <v>83</v>
      </c>
      <c r="V99" s="1" t="s">
        <v>60</v>
      </c>
      <c r="W99" s="1" t="s">
        <v>61</v>
      </c>
      <c r="X99" s="1" t="s">
        <v>62</v>
      </c>
      <c r="Y99" t="s">
        <v>430</v>
      </c>
      <c r="Z99" s="1" t="s">
        <v>38</v>
      </c>
      <c r="AA99" s="1" t="s">
        <v>63</v>
      </c>
      <c r="AB99" s="1" t="s">
        <v>38</v>
      </c>
      <c r="AC99" s="1" t="s">
        <v>64</v>
      </c>
      <c r="AD99" s="1" t="s">
        <v>65</v>
      </c>
      <c r="AE99" s="1" t="s">
        <v>86</v>
      </c>
      <c r="AF99" s="1" t="s">
        <v>622</v>
      </c>
      <c r="AG99" s="1" t="s">
        <v>68</v>
      </c>
      <c r="AH99" s="1" t="s">
        <v>277</v>
      </c>
      <c r="AI99" s="1" t="s">
        <v>278</v>
      </c>
      <c r="AJ99" s="1">
        <f>IFERROR(_xlfn.XLOOKUP(Table1[[#This Row],[Audio Url]],Qc!C:C,Qc!F:F),"")</f>
        <v>0</v>
      </c>
      <c r="AK99" s="1" t="str">
        <f>IFERROR(_xlfn.XLOOKUP(Table1[[#This Row],[Audio Url]],Qc!C:C,Qc!E:E),"")</f>
        <v>Not Doing It Properly</v>
      </c>
      <c r="AL99" s="1" t="s">
        <v>38</v>
      </c>
      <c r="AM99" s="1" t="s">
        <v>38</v>
      </c>
      <c r="AN99" s="1" t="str">
        <f>VLOOKUP(Table1[[#This Row],[LOCALITY]],Sheet2!$F:$H,3,0)</f>
        <v>Rural</v>
      </c>
      <c r="AO99" s="1" t="s">
        <v>2241</v>
      </c>
      <c r="AP99" t="str">
        <f>IF(Table1[[#This Row],[Audio Duration (in secs)]]&gt;180,"Greater than 3 Minutes","Less than 3 Minutes")</f>
        <v>Greater than 3 Minutes</v>
      </c>
      <c r="AQ99" t="str">
        <f>IFERROR(VLOOKUP(Table1[[#This Row],[சாதி/Caste]],MApping!$E$1:$F$10,2,0),"Others")</f>
        <v>MUSLIM</v>
      </c>
      <c r="AR99">
        <f>VLOOKUP(Table1[[#This Row],[பாலினம்/Gender]],Factor!$F$26:$I$28,4,0)</f>
        <v>1.047034764826176</v>
      </c>
      <c r="AS99">
        <f>VLOOKUP(Table1[[#This Row],[பதிலளித்தவரின் வயது/Age Group]],Factor!$F$35:$I$39,4,0)</f>
        <v>0.8797250859106529</v>
      </c>
      <c r="AT99">
        <f>VLOOKUP(Table1[[#This Row],[பதிலளித்தவரின் வயது/Age Group]]&amp;Table1[[#This Row],[பாலினம்/Gender]],Factor!$A$45:$G$53,7,0)</f>
        <v>0.98461538461538467</v>
      </c>
      <c r="AU9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9">
        <f>VLOOKUP(Table1[[#This Row],[Rev Caste]],Factor!$F$59:$I$68,4,0)</f>
        <v>1.024</v>
      </c>
      <c r="AW99">
        <f>Table1[[#This Row],[2021 Ae Factor]]*Table1[[#This Row],[Age &amp; Gender Factor]]</f>
        <v>0.72546542719964102</v>
      </c>
      <c r="AX99">
        <f>Table1[[#This Row],[2021 Ae Factor]]*Table1[[#This Row],[Caste Factor]]</f>
        <v>0.75448404428762661</v>
      </c>
      <c r="AY99">
        <f t="shared" si="1"/>
        <v>78.659949999999995</v>
      </c>
    </row>
    <row r="100" spans="1:51" x14ac:dyDescent="0.25">
      <c r="A100" s="1" t="s">
        <v>689</v>
      </c>
      <c r="B100" s="1" t="s">
        <v>690</v>
      </c>
      <c r="C100" s="2">
        <v>45869</v>
      </c>
      <c r="D100" s="1" t="s">
        <v>691</v>
      </c>
      <c r="E100" s="1" t="s">
        <v>692</v>
      </c>
      <c r="F100" s="1" t="s">
        <v>693</v>
      </c>
      <c r="G100" s="1">
        <v>362</v>
      </c>
      <c r="H100" s="1" t="s">
        <v>37</v>
      </c>
      <c r="I100" s="1" t="s">
        <v>76</v>
      </c>
      <c r="J100" s="1" t="s">
        <v>77</v>
      </c>
      <c r="K100" s="1" t="s">
        <v>50</v>
      </c>
      <c r="L100" s="1" t="s">
        <v>78</v>
      </c>
      <c r="M100" s="1" t="s">
        <v>79</v>
      </c>
      <c r="N100" s="1" t="s">
        <v>694</v>
      </c>
      <c r="O100" s="1" t="s">
        <v>135</v>
      </c>
      <c r="P100" s="1">
        <v>7092708289</v>
      </c>
      <c r="Q100" s="1" t="s">
        <v>39</v>
      </c>
      <c r="R100" s="1" t="s">
        <v>97</v>
      </c>
      <c r="S100" s="1" t="s">
        <v>57</v>
      </c>
      <c r="T100" s="1" t="s">
        <v>58</v>
      </c>
      <c r="U100" s="1" t="s">
        <v>83</v>
      </c>
      <c r="V100" s="1" t="s">
        <v>60</v>
      </c>
      <c r="W100" s="1" t="s">
        <v>61</v>
      </c>
      <c r="X100" s="1" t="s">
        <v>101</v>
      </c>
      <c r="Y100" t="s">
        <v>428</v>
      </c>
      <c r="Z100" s="1" t="s">
        <v>95</v>
      </c>
      <c r="AA100" s="1" t="s">
        <v>126</v>
      </c>
      <c r="AB100" s="1" t="s">
        <v>60</v>
      </c>
      <c r="AC100" s="1" t="s">
        <v>64</v>
      </c>
      <c r="AD100" s="1" t="s">
        <v>127</v>
      </c>
      <c r="AE100" s="1" t="s">
        <v>66</v>
      </c>
      <c r="AF100" s="1" t="s">
        <v>128</v>
      </c>
      <c r="AG100" s="1" t="s">
        <v>68</v>
      </c>
      <c r="AH100" s="1" t="s">
        <v>318</v>
      </c>
      <c r="AI100" s="1" t="s">
        <v>479</v>
      </c>
      <c r="AJ100" s="1">
        <f>IFERROR(_xlfn.XLOOKUP(Table1[[#This Row],[Audio Url]],Qc!C:C,Qc!F:F),"")</f>
        <v>0</v>
      </c>
      <c r="AK100" s="1" t="str">
        <f>IFERROR(_xlfn.XLOOKUP(Table1[[#This Row],[Audio Url]],Qc!C:C,Qc!E:E),"")</f>
        <v>Correctly Done</v>
      </c>
      <c r="AL100" s="1" t="s">
        <v>38</v>
      </c>
      <c r="AM100" s="1" t="s">
        <v>38</v>
      </c>
      <c r="AN100" s="1" t="str">
        <f>VLOOKUP(Table1[[#This Row],[LOCALITY]],Sheet2!$F:$H,3,0)</f>
        <v>Urban</v>
      </c>
      <c r="AO100" s="1" t="s">
        <v>2241</v>
      </c>
      <c r="AP100" t="str">
        <f>IF(Table1[[#This Row],[Audio Duration (in secs)]]&gt;180,"Greater than 3 Minutes","Less than 3 Minutes")</f>
        <v>Greater than 3 Minutes</v>
      </c>
      <c r="AQ100" t="str">
        <f>IFERROR(VLOOKUP(Table1[[#This Row],[சாதி/Caste]],MApping!$E$1:$F$10,2,0),"Others")</f>
        <v>Others</v>
      </c>
      <c r="AR100">
        <f>VLOOKUP(Table1[[#This Row],[பாலினம்/Gender]],Factor!$F$26:$I$28,4,0)</f>
        <v>1.047034764826176</v>
      </c>
      <c r="AS100">
        <f>VLOOKUP(Table1[[#This Row],[பதிலளித்தவரின் வயது/Age Group]],Factor!$F$35:$I$39,4,0)</f>
        <v>0.8797250859106529</v>
      </c>
      <c r="AT100">
        <f>VLOOKUP(Table1[[#This Row],[பதிலளித்தவரின் வயது/Age Group]]&amp;Table1[[#This Row],[பாலினம்/Gender]],Factor!$A$45:$G$53,7,0)</f>
        <v>0.98461538461538467</v>
      </c>
      <c r="AU10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0">
        <f>VLOOKUP(Table1[[#This Row],[Rev Caste]],Factor!$F$59:$I$68,4,0)</f>
        <v>0.14422535211267606</v>
      </c>
      <c r="AW100">
        <f>Table1[[#This Row],[2021 Ae Factor]]*Table1[[#This Row],[Age &amp; Gender Factor]]</f>
        <v>0.72546542719964102</v>
      </c>
      <c r="AX100">
        <f>Table1[[#This Row],[2021 Ae Factor]]*Table1[[#This Row],[Caste Factor]]</f>
        <v>0.10626535835036995</v>
      </c>
      <c r="AY100">
        <f t="shared" si="1"/>
        <v>78.705000299999995</v>
      </c>
    </row>
    <row r="101" spans="1:51" x14ac:dyDescent="0.25">
      <c r="A101" s="1" t="s">
        <v>695</v>
      </c>
      <c r="B101" s="1" t="s">
        <v>696</v>
      </c>
      <c r="C101" s="2">
        <v>45869</v>
      </c>
      <c r="D101" s="1" t="s">
        <v>697</v>
      </c>
      <c r="E101" s="1" t="s">
        <v>509</v>
      </c>
      <c r="F101" s="1" t="s">
        <v>698</v>
      </c>
      <c r="G101" s="1">
        <v>168</v>
      </c>
      <c r="H101" s="1" t="s">
        <v>37</v>
      </c>
      <c r="I101" s="1" t="s">
        <v>109</v>
      </c>
      <c r="J101" s="1" t="s">
        <v>110</v>
      </c>
      <c r="K101" s="1" t="s">
        <v>50</v>
      </c>
      <c r="L101" s="1" t="s">
        <v>78</v>
      </c>
      <c r="M101" s="1" t="s">
        <v>511</v>
      </c>
      <c r="N101" s="1" t="s">
        <v>699</v>
      </c>
      <c r="O101" s="1" t="s">
        <v>135</v>
      </c>
      <c r="P101" s="1">
        <v>8098875742</v>
      </c>
      <c r="Q101" s="1" t="s">
        <v>81</v>
      </c>
      <c r="R101" s="1" t="s">
        <v>136</v>
      </c>
      <c r="S101" s="1" t="s">
        <v>113</v>
      </c>
      <c r="T101" s="1" t="s">
        <v>58</v>
      </c>
      <c r="U101" s="1" t="s">
        <v>301</v>
      </c>
      <c r="V101" s="1" t="s">
        <v>165</v>
      </c>
      <c r="W101" s="1" t="s">
        <v>100</v>
      </c>
      <c r="X101" s="1" t="s">
        <v>101</v>
      </c>
      <c r="Y101" t="s">
        <v>428</v>
      </c>
      <c r="Z101" s="1" t="s">
        <v>288</v>
      </c>
      <c r="AA101" s="1" t="s">
        <v>126</v>
      </c>
      <c r="AB101" s="1" t="s">
        <v>60</v>
      </c>
      <c r="AC101" s="1" t="s">
        <v>84</v>
      </c>
      <c r="AD101" s="1" t="s">
        <v>65</v>
      </c>
      <c r="AE101" s="1" t="s">
        <v>102</v>
      </c>
      <c r="AF101" s="1" t="s">
        <v>67</v>
      </c>
      <c r="AG101" s="1" t="s">
        <v>116</v>
      </c>
      <c r="AH101" s="1" t="s">
        <v>88</v>
      </c>
      <c r="AI101" s="1" t="s">
        <v>269</v>
      </c>
      <c r="AJ101" s="1">
        <f>IFERROR(_xlfn.XLOOKUP(Table1[[#This Row],[Audio Url]],Qc!C:C,Qc!F:F),"")</f>
        <v>0</v>
      </c>
      <c r="AK101" s="1" t="str">
        <f>IFERROR(_xlfn.XLOOKUP(Table1[[#This Row],[Audio Url]],Qc!C:C,Qc!E:E),"")</f>
        <v>Correctly Done</v>
      </c>
      <c r="AL101" s="1" t="s">
        <v>38</v>
      </c>
      <c r="AM101" s="1" t="s">
        <v>38</v>
      </c>
      <c r="AN101" s="1" t="str">
        <f>VLOOKUP(Table1[[#This Row],[LOCALITY]],Sheet2!$F:$H,3,0)</f>
        <v>Rural</v>
      </c>
      <c r="AO101" s="1" t="s">
        <v>2241</v>
      </c>
      <c r="AP101" t="str">
        <f>IF(Table1[[#This Row],[Audio Duration (in secs)]]&gt;180,"Greater than 3 Minutes","Less than 3 Minutes")</f>
        <v>Less than 3 Minutes</v>
      </c>
      <c r="AQ101" t="str">
        <f>IFERROR(VLOOKUP(Table1[[#This Row],[சாதி/Caste]],MApping!$E$1:$F$10,2,0),"Others")</f>
        <v>MUTTARAIYAR</v>
      </c>
      <c r="AR101">
        <f>VLOOKUP(Table1[[#This Row],[பாலினம்/Gender]],Factor!$F$26:$I$28,4,0)</f>
        <v>1.047034764826176</v>
      </c>
      <c r="AS101">
        <f>VLOOKUP(Table1[[#This Row],[பதிலளித்தவரின் வயது/Age Group]],Factor!$F$35:$I$39,4,0)</f>
        <v>0.97523809523809524</v>
      </c>
      <c r="AT101">
        <f>VLOOKUP(Table1[[#This Row],[பதிலளித்தவரின் வயது/Age Group]]&amp;Table1[[#This Row],[பாலினம்/Gender]],Factor!$A$45:$G$53,7,0)</f>
        <v>0.89824561403508774</v>
      </c>
      <c r="AU10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01">
        <f>VLOOKUP(Table1[[#This Row],[Rev Caste]],Factor!$F$59:$I$68,4,0)</f>
        <v>1.2358620689655173</v>
      </c>
      <c r="AW101">
        <f>Table1[[#This Row],[2021 Ae Factor]]*Table1[[#This Row],[Age &amp; Gender Factor]]</f>
        <v>0.89824561403508774</v>
      </c>
      <c r="AX101">
        <f>Table1[[#This Row],[2021 Ae Factor]]*Table1[[#This Row],[Caste Factor]]</f>
        <v>1.2358620689655173</v>
      </c>
      <c r="AY101">
        <f t="shared" si="1"/>
        <v>78.660270499999996</v>
      </c>
    </row>
    <row r="102" spans="1:51" x14ac:dyDescent="0.25">
      <c r="A102" s="1" t="s">
        <v>700</v>
      </c>
      <c r="B102" s="1" t="s">
        <v>701</v>
      </c>
      <c r="C102" s="2">
        <v>45869</v>
      </c>
      <c r="D102" s="1" t="s">
        <v>702</v>
      </c>
      <c r="E102" s="1" t="s">
        <v>509</v>
      </c>
      <c r="F102" s="1" t="s">
        <v>703</v>
      </c>
      <c r="G102" s="1">
        <v>130</v>
      </c>
      <c r="H102" s="1" t="s">
        <v>37</v>
      </c>
      <c r="I102" s="1" t="s">
        <v>109</v>
      </c>
      <c r="J102" s="1" t="s">
        <v>110</v>
      </c>
      <c r="K102" s="1" t="s">
        <v>50</v>
      </c>
      <c r="L102" s="1" t="s">
        <v>78</v>
      </c>
      <c r="M102" s="1" t="s">
        <v>511</v>
      </c>
      <c r="N102" s="1" t="s">
        <v>704</v>
      </c>
      <c r="O102" s="1" t="s">
        <v>135</v>
      </c>
      <c r="P102" s="1">
        <v>9344034698</v>
      </c>
      <c r="Q102" s="1" t="s">
        <v>55</v>
      </c>
      <c r="R102" s="1" t="s">
        <v>136</v>
      </c>
      <c r="S102" s="1" t="s">
        <v>113</v>
      </c>
      <c r="T102" s="1" t="s">
        <v>137</v>
      </c>
      <c r="U102" s="1" t="s">
        <v>83</v>
      </c>
      <c r="V102" s="1" t="s">
        <v>60</v>
      </c>
      <c r="W102" s="1" t="s">
        <v>125</v>
      </c>
      <c r="X102" s="1" t="s">
        <v>101</v>
      </c>
      <c r="Y102" t="s">
        <v>429</v>
      </c>
      <c r="Z102" s="1" t="s">
        <v>288</v>
      </c>
      <c r="AA102" s="1" t="s">
        <v>126</v>
      </c>
      <c r="AB102" s="1" t="s">
        <v>99</v>
      </c>
      <c r="AC102" s="1" t="s">
        <v>58</v>
      </c>
      <c r="AD102" s="1" t="s">
        <v>127</v>
      </c>
      <c r="AE102" s="1" t="s">
        <v>86</v>
      </c>
      <c r="AF102" s="1" t="s">
        <v>67</v>
      </c>
      <c r="AG102" s="1" t="s">
        <v>382</v>
      </c>
      <c r="AH102" s="1" t="s">
        <v>117</v>
      </c>
      <c r="AI102" s="1" t="s">
        <v>42</v>
      </c>
      <c r="AJ102" s="1">
        <f>IFERROR(_xlfn.XLOOKUP(Table1[[#This Row],[Audio Url]],Qc!C:C,Qc!F:F),"")</f>
        <v>0</v>
      </c>
      <c r="AK102" s="1" t="str">
        <f>IFERROR(_xlfn.XLOOKUP(Table1[[#This Row],[Audio Url]],Qc!C:C,Qc!E:E),"")</f>
        <v>Correctly Done</v>
      </c>
      <c r="AL102" s="1" t="s">
        <v>38</v>
      </c>
      <c r="AM102" s="1" t="s">
        <v>38</v>
      </c>
      <c r="AN102" s="1" t="str">
        <f>VLOOKUP(Table1[[#This Row],[LOCALITY]],Sheet2!$F:$H,3,0)</f>
        <v>Rural</v>
      </c>
      <c r="AO102" s="1" t="s">
        <v>2241</v>
      </c>
      <c r="AP102" t="str">
        <f>IF(Table1[[#This Row],[Audio Duration (in secs)]]&gt;180,"Greater than 3 Minutes","Less than 3 Minutes")</f>
        <v>Less than 3 Minutes</v>
      </c>
      <c r="AQ102" t="str">
        <f>IFERROR(VLOOKUP(Table1[[#This Row],[சாதி/Caste]],MApping!$E$1:$F$10,2,0),"Others")</f>
        <v>DEVENDRA KULA VELLALAR</v>
      </c>
      <c r="AR102">
        <f>VLOOKUP(Table1[[#This Row],[பாலினம்/Gender]],Factor!$F$26:$I$28,4,0)</f>
        <v>1.047034764826176</v>
      </c>
      <c r="AS102">
        <f>VLOOKUP(Table1[[#This Row],[பதிலளித்தவரின் வயது/Age Group]],Factor!$F$35:$I$39,4,0)</f>
        <v>1.0951871657754011</v>
      </c>
      <c r="AT102">
        <f>VLOOKUP(Table1[[#This Row],[பதிலளித்தவரின் வயது/Age Group]]&amp;Table1[[#This Row],[பாலினம்/Gender]],Factor!$A$45:$G$53,7,0)</f>
        <v>1.107027027027027</v>
      </c>
      <c r="AU10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2">
        <f>VLOOKUP(Table1[[#This Row],[Rev Caste]],Factor!$F$59:$I$68,4,0)</f>
        <v>0.99902439024390244</v>
      </c>
      <c r="AW102">
        <f>Table1[[#This Row],[2021 Ae Factor]]*Table1[[#This Row],[Age &amp; Gender Factor]]</f>
        <v>0.81565842625689366</v>
      </c>
      <c r="AX102">
        <f>Table1[[#This Row],[2021 Ae Factor]]*Table1[[#This Row],[Caste Factor]]</f>
        <v>0.73608199442695277</v>
      </c>
      <c r="AY102">
        <f t="shared" si="1"/>
        <v>78.660051999999993</v>
      </c>
    </row>
    <row r="103" spans="1:51" hidden="1" x14ac:dyDescent="0.25">
      <c r="A103" s="1" t="s">
        <v>705</v>
      </c>
      <c r="B103" s="1" t="s">
        <v>706</v>
      </c>
      <c r="C103" s="2">
        <v>45869</v>
      </c>
      <c r="D103" s="1" t="s">
        <v>707</v>
      </c>
      <c r="E103" s="1" t="s">
        <v>509</v>
      </c>
      <c r="F103" s="1" t="s">
        <v>708</v>
      </c>
      <c r="G103" s="1">
        <v>536</v>
      </c>
      <c r="H103" s="1" t="s">
        <v>37</v>
      </c>
      <c r="I103" s="1" t="s">
        <v>244</v>
      </c>
      <c r="J103" s="1" t="s">
        <v>245</v>
      </c>
      <c r="K103" s="1" t="s">
        <v>50</v>
      </c>
      <c r="L103" s="1" t="s">
        <v>78</v>
      </c>
      <c r="M103" s="1" t="s">
        <v>511</v>
      </c>
      <c r="N103" s="1" t="s">
        <v>709</v>
      </c>
      <c r="O103" s="1" t="s">
        <v>135</v>
      </c>
      <c r="P103" s="1">
        <v>7094043444</v>
      </c>
      <c r="Q103" s="1" t="s">
        <v>55</v>
      </c>
      <c r="R103" s="1" t="s">
        <v>136</v>
      </c>
      <c r="S103" s="1" t="s">
        <v>113</v>
      </c>
      <c r="T103" s="1" t="s">
        <v>58</v>
      </c>
      <c r="U103" s="1" t="s">
        <v>83</v>
      </c>
      <c r="V103" s="1" t="s">
        <v>60</v>
      </c>
      <c r="W103" s="1" t="s">
        <v>125</v>
      </c>
      <c r="X103" s="1" t="s">
        <v>62</v>
      </c>
      <c r="Y103" t="s">
        <v>430</v>
      </c>
      <c r="Z103" s="1" t="s">
        <v>38</v>
      </c>
      <c r="AA103" s="1" t="s">
        <v>126</v>
      </c>
      <c r="AB103" s="1" t="s">
        <v>99</v>
      </c>
      <c r="AC103" s="1" t="s">
        <v>84</v>
      </c>
      <c r="AD103" s="1" t="s">
        <v>65</v>
      </c>
      <c r="AE103" s="1" t="s">
        <v>86</v>
      </c>
      <c r="AF103" s="1" t="s">
        <v>622</v>
      </c>
      <c r="AG103" s="1" t="s">
        <v>116</v>
      </c>
      <c r="AH103" s="1" t="s">
        <v>277</v>
      </c>
      <c r="AI103" s="1" t="s">
        <v>278</v>
      </c>
      <c r="AJ103" s="1">
        <f>IFERROR(_xlfn.XLOOKUP(Table1[[#This Row],[Audio Url]],Qc!C:C,Qc!F:F),"")</f>
        <v>0</v>
      </c>
      <c r="AK103" s="1" t="str">
        <f>IFERROR(_xlfn.XLOOKUP(Table1[[#This Row],[Audio Url]],Qc!C:C,Qc!E:E),"")</f>
        <v>Fake Audio/Empty Audio</v>
      </c>
      <c r="AL103" s="1" t="s">
        <v>38</v>
      </c>
      <c r="AM103" s="1" t="s">
        <v>38</v>
      </c>
      <c r="AN103" s="1" t="str">
        <f>VLOOKUP(Table1[[#This Row],[LOCALITY]],Sheet2!$F:$H,3,0)</f>
        <v>Rural</v>
      </c>
      <c r="AO103" s="1" t="s">
        <v>2240</v>
      </c>
      <c r="AP103" t="str">
        <f>IF(Table1[[#This Row],[Audio Duration (in secs)]]&gt;180,"Greater than 3 Minutes","Less than 3 Minutes")</f>
        <v>Greater than 3 Minutes</v>
      </c>
      <c r="AQ103" t="str">
        <f>IFERROR(VLOOKUP(Table1[[#This Row],[சாதி/Caste]],MApping!$E$1:$F$10,2,0),"Others")</f>
        <v>MUSLIM</v>
      </c>
      <c r="AR103">
        <f>VLOOKUP(Table1[[#This Row],[பாலினம்/Gender]],Factor!$F$26:$I$28,4,0)</f>
        <v>1.047034764826176</v>
      </c>
      <c r="AS103">
        <f>VLOOKUP(Table1[[#This Row],[பதிலளித்தவரின் வயது/Age Group]],Factor!$F$35:$I$39,4,0)</f>
        <v>1.0951871657754011</v>
      </c>
      <c r="AT103">
        <f>VLOOKUP(Table1[[#This Row],[பதிலளித்தவரின் வயது/Age Group]]&amp;Table1[[#This Row],[பாலினம்/Gender]],Factor!$A$45:$G$53,7,0)</f>
        <v>1.107027027027027</v>
      </c>
      <c r="AU10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3">
        <f>VLOOKUP(Table1[[#This Row],[Rev Caste]],Factor!$F$59:$I$68,4,0)</f>
        <v>1.024</v>
      </c>
      <c r="AW103">
        <f>Table1[[#This Row],[2021 Ae Factor]]*Table1[[#This Row],[Age &amp; Gender Factor]]</f>
        <v>0.81565842625689366</v>
      </c>
      <c r="AX103">
        <f>Table1[[#This Row],[2021 Ae Factor]]*Table1[[#This Row],[Caste Factor]]</f>
        <v>0.75448404428762661</v>
      </c>
      <c r="AY103">
        <f t="shared" si="1"/>
        <v>78.660044299999996</v>
      </c>
    </row>
    <row r="104" spans="1:51" x14ac:dyDescent="0.25">
      <c r="A104" s="1" t="s">
        <v>710</v>
      </c>
      <c r="B104" s="1" t="s">
        <v>711</v>
      </c>
      <c r="C104" s="2">
        <v>45869</v>
      </c>
      <c r="D104" s="1" t="s">
        <v>712</v>
      </c>
      <c r="E104" s="1" t="s">
        <v>692</v>
      </c>
      <c r="F104" s="1" t="s">
        <v>713</v>
      </c>
      <c r="G104" s="1">
        <v>307</v>
      </c>
      <c r="H104" s="1" t="s">
        <v>37</v>
      </c>
      <c r="I104" s="1" t="s">
        <v>76</v>
      </c>
      <c r="J104" s="1" t="s">
        <v>77</v>
      </c>
      <c r="K104" s="1" t="s">
        <v>50</v>
      </c>
      <c r="L104" s="1" t="s">
        <v>78</v>
      </c>
      <c r="M104" s="1" t="s">
        <v>79</v>
      </c>
      <c r="N104" s="1" t="s">
        <v>714</v>
      </c>
      <c r="O104" s="1" t="s">
        <v>54</v>
      </c>
      <c r="P104" s="1">
        <v>9659007061</v>
      </c>
      <c r="Q104" s="1" t="s">
        <v>81</v>
      </c>
      <c r="R104" s="1" t="s">
        <v>219</v>
      </c>
      <c r="S104" s="1" t="s">
        <v>57</v>
      </c>
      <c r="T104" s="1" t="s">
        <v>137</v>
      </c>
      <c r="U104" s="1" t="s">
        <v>301</v>
      </c>
      <c r="V104" s="1" t="s">
        <v>165</v>
      </c>
      <c r="W104" s="1" t="s">
        <v>61</v>
      </c>
      <c r="X104" s="1" t="s">
        <v>101</v>
      </c>
      <c r="Y104" t="s">
        <v>428</v>
      </c>
      <c r="Z104" s="1" t="s">
        <v>288</v>
      </c>
      <c r="AA104" s="1" t="s">
        <v>63</v>
      </c>
      <c r="AB104" s="1" t="s">
        <v>38</v>
      </c>
      <c r="AC104" s="1" t="s">
        <v>64</v>
      </c>
      <c r="AD104" s="1" t="s">
        <v>85</v>
      </c>
      <c r="AE104" s="1" t="s">
        <v>66</v>
      </c>
      <c r="AF104" s="1" t="s">
        <v>67</v>
      </c>
      <c r="AG104" s="1" t="s">
        <v>68</v>
      </c>
      <c r="AH104" s="1" t="s">
        <v>88</v>
      </c>
      <c r="AI104" s="1" t="s">
        <v>89</v>
      </c>
      <c r="AJ104" s="1">
        <f>IFERROR(_xlfn.XLOOKUP(Table1[[#This Row],[Audio Url]],Qc!C:C,Qc!F:F),"")</f>
        <v>0</v>
      </c>
      <c r="AK104" s="1" t="str">
        <f>IFERROR(_xlfn.XLOOKUP(Table1[[#This Row],[Audio Url]],Qc!C:C,Qc!E:E),"")</f>
        <v>Correctly Done</v>
      </c>
      <c r="AL104" s="1" t="s">
        <v>38</v>
      </c>
      <c r="AM104" s="1" t="s">
        <v>38</v>
      </c>
      <c r="AN104" s="1" t="str">
        <f>VLOOKUP(Table1[[#This Row],[LOCALITY]],Sheet2!$F:$H,3,0)</f>
        <v>Urban</v>
      </c>
      <c r="AO104" s="1" t="s">
        <v>2241</v>
      </c>
      <c r="AP104" t="str">
        <f>IF(Table1[[#This Row],[Audio Duration (in secs)]]&gt;180,"Greater than 3 Minutes","Less than 3 Minutes")</f>
        <v>Greater than 3 Minutes</v>
      </c>
      <c r="AQ104" t="str">
        <f>IFERROR(VLOOKUP(Table1[[#This Row],[சாதி/Caste]],MApping!$E$1:$F$10,2,0),"Others")</f>
        <v>MUKKULATHOR</v>
      </c>
      <c r="AR104">
        <f>VLOOKUP(Table1[[#This Row],[பாலினம்/Gender]],Factor!$F$26:$I$28,4,0)</f>
        <v>0.95700934579439256</v>
      </c>
      <c r="AS104">
        <f>VLOOKUP(Table1[[#This Row],[பதிலளித்தவரின் வயது/Age Group]],Factor!$F$35:$I$39,4,0)</f>
        <v>0.97523809523809524</v>
      </c>
      <c r="AT104">
        <f>VLOOKUP(Table1[[#This Row],[பதிலளித்தவரின் வயது/Age Group]]&amp;Table1[[#This Row],[பாலினம்/Gender]],Factor!$A$45:$G$53,7,0)</f>
        <v>1.0666666666666667</v>
      </c>
      <c r="AU10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04">
        <f>VLOOKUP(Table1[[#This Row],[Rev Caste]],Factor!$F$59:$I$68,4,0)</f>
        <v>1.3479183673469388</v>
      </c>
      <c r="AW104">
        <f>Table1[[#This Row],[2021 Ae Factor]]*Table1[[#This Row],[Age &amp; Gender Factor]]</f>
        <v>1.0666666666666667</v>
      </c>
      <c r="AX104">
        <f>Table1[[#This Row],[2021 Ae Factor]]*Table1[[#This Row],[Caste Factor]]</f>
        <v>1.3479183673469388</v>
      </c>
      <c r="AY104">
        <f t="shared" si="1"/>
        <v>78.705642900000001</v>
      </c>
    </row>
    <row r="105" spans="1:51" hidden="1" x14ac:dyDescent="0.25">
      <c r="A105" s="1" t="s">
        <v>715</v>
      </c>
      <c r="B105" s="1" t="s">
        <v>716</v>
      </c>
      <c r="C105" s="2">
        <v>45869</v>
      </c>
      <c r="D105" s="1" t="s">
        <v>717</v>
      </c>
      <c r="E105" s="1" t="s">
        <v>509</v>
      </c>
      <c r="F105" s="1" t="s">
        <v>718</v>
      </c>
      <c r="G105" s="1">
        <v>133</v>
      </c>
      <c r="H105" s="1" t="s">
        <v>37</v>
      </c>
      <c r="I105" s="1" t="s">
        <v>244</v>
      </c>
      <c r="J105" s="1" t="s">
        <v>245</v>
      </c>
      <c r="K105" s="1" t="s">
        <v>50</v>
      </c>
      <c r="L105" s="1" t="s">
        <v>78</v>
      </c>
      <c r="M105" s="1" t="s">
        <v>511</v>
      </c>
      <c r="N105" s="1" t="s">
        <v>719</v>
      </c>
      <c r="O105" s="1" t="s">
        <v>135</v>
      </c>
      <c r="P105" s="1">
        <v>9159924292</v>
      </c>
      <c r="Q105" s="1" t="s">
        <v>39</v>
      </c>
      <c r="R105" s="1" t="s">
        <v>136</v>
      </c>
      <c r="S105" s="1" t="s">
        <v>113</v>
      </c>
      <c r="T105" s="1" t="s">
        <v>137</v>
      </c>
      <c r="U105" s="1" t="s">
        <v>83</v>
      </c>
      <c r="V105" s="1" t="s">
        <v>99</v>
      </c>
      <c r="W105" s="1" t="s">
        <v>100</v>
      </c>
      <c r="X105" s="1" t="s">
        <v>101</v>
      </c>
      <c r="Y105" t="s">
        <v>428</v>
      </c>
      <c r="Z105" s="1" t="s">
        <v>288</v>
      </c>
      <c r="AA105" s="1" t="s">
        <v>63</v>
      </c>
      <c r="AB105" s="1" t="s">
        <v>38</v>
      </c>
      <c r="AC105" s="1" t="s">
        <v>84</v>
      </c>
      <c r="AD105" s="1" t="s">
        <v>85</v>
      </c>
      <c r="AE105" s="1" t="s">
        <v>102</v>
      </c>
      <c r="AF105" s="1" t="s">
        <v>101</v>
      </c>
      <c r="AG105" s="1" t="s">
        <v>382</v>
      </c>
      <c r="AH105" s="1" t="s">
        <v>88</v>
      </c>
      <c r="AI105" s="1" t="s">
        <v>269</v>
      </c>
      <c r="AJ105" s="1" t="str">
        <f>IFERROR(_xlfn.XLOOKUP(Table1[[#This Row],[Audio Url]],Qc!C:C,Qc!F:F),"")</f>
        <v>The surveyor is not asking questions. She only turned on the audio and is talking</v>
      </c>
      <c r="AK105" s="1" t="str">
        <f>IFERROR(_xlfn.XLOOKUP(Table1[[#This Row],[Audio Url]],Qc!C:C,Qc!E:E),"")</f>
        <v>Fake Audio/Empty Audio</v>
      </c>
      <c r="AL105" s="1" t="s">
        <v>38</v>
      </c>
      <c r="AM105" s="1" t="s">
        <v>38</v>
      </c>
      <c r="AN105" s="1" t="str">
        <f>VLOOKUP(Table1[[#This Row],[LOCALITY]],Sheet2!$F:$H,3,0)</f>
        <v>Rural</v>
      </c>
      <c r="AO105" s="1" t="s">
        <v>2240</v>
      </c>
      <c r="AP105" t="str">
        <f>IF(Table1[[#This Row],[Audio Duration (in secs)]]&gt;180,"Greater than 3 Minutes","Less than 3 Minutes")</f>
        <v>Less than 3 Minutes</v>
      </c>
      <c r="AQ105" t="str">
        <f>IFERROR(VLOOKUP(Table1[[#This Row],[சாதி/Caste]],MApping!$E$1:$F$10,2,0),"Others")</f>
        <v>MUTTARAIYAR</v>
      </c>
      <c r="AR105">
        <f>VLOOKUP(Table1[[#This Row],[பாலினம்/Gender]],Factor!$F$26:$I$28,4,0)</f>
        <v>1.047034764826176</v>
      </c>
      <c r="AS105">
        <f>VLOOKUP(Table1[[#This Row],[பதிலளித்தவரின் வயது/Age Group]],Factor!$F$35:$I$39,4,0)</f>
        <v>0.8797250859106529</v>
      </c>
      <c r="AT105">
        <f>VLOOKUP(Table1[[#This Row],[பதிலளித்தவரின் வயது/Age Group]]&amp;Table1[[#This Row],[பாலினம்/Gender]],Factor!$A$45:$G$53,7,0)</f>
        <v>0.98461538461538467</v>
      </c>
      <c r="AU10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5">
        <f>VLOOKUP(Table1[[#This Row],[Rev Caste]],Factor!$F$59:$I$68,4,0)</f>
        <v>1.2358620689655173</v>
      </c>
      <c r="AW105">
        <f>Table1[[#This Row],[2021 Ae Factor]]*Table1[[#This Row],[Age &amp; Gender Factor]]</f>
        <v>1.2917587930611203</v>
      </c>
      <c r="AX105">
        <f>Table1[[#This Row],[2021 Ae Factor]]*Table1[[#This Row],[Caste Factor]]</f>
        <v>1.6213800023249925</v>
      </c>
      <c r="AY105">
        <f t="shared" si="1"/>
        <v>78.660043999999999</v>
      </c>
    </row>
    <row r="106" spans="1:51" x14ac:dyDescent="0.25">
      <c r="A106" s="1" t="s">
        <v>720</v>
      </c>
      <c r="B106" s="1" t="s">
        <v>721</v>
      </c>
      <c r="C106" s="2">
        <v>45869</v>
      </c>
      <c r="D106" s="1" t="s">
        <v>722</v>
      </c>
      <c r="E106" s="1" t="s">
        <v>723</v>
      </c>
      <c r="F106" s="1" t="s">
        <v>724</v>
      </c>
      <c r="G106" s="1">
        <v>244</v>
      </c>
      <c r="H106" s="1" t="s">
        <v>37</v>
      </c>
      <c r="I106" s="1" t="s">
        <v>76</v>
      </c>
      <c r="J106" s="1" t="s">
        <v>77</v>
      </c>
      <c r="K106" s="1" t="s">
        <v>50</v>
      </c>
      <c r="L106" s="1" t="s">
        <v>78</v>
      </c>
      <c r="M106" s="1" t="s">
        <v>79</v>
      </c>
      <c r="N106" s="1" t="s">
        <v>725</v>
      </c>
      <c r="O106" s="1" t="s">
        <v>54</v>
      </c>
      <c r="P106" s="1">
        <v>8760919085</v>
      </c>
      <c r="Q106" s="1" t="s">
        <v>360</v>
      </c>
      <c r="R106" s="1" t="s">
        <v>56</v>
      </c>
      <c r="S106" s="1" t="s">
        <v>57</v>
      </c>
      <c r="T106" s="1" t="s">
        <v>58</v>
      </c>
      <c r="U106" s="1" t="s">
        <v>83</v>
      </c>
      <c r="V106" s="1" t="s">
        <v>165</v>
      </c>
      <c r="W106" s="1" t="s">
        <v>61</v>
      </c>
      <c r="X106" s="1" t="s">
        <v>62</v>
      </c>
      <c r="Y106" t="s">
        <v>430</v>
      </c>
      <c r="Z106" s="1" t="s">
        <v>38</v>
      </c>
      <c r="AA106" s="1" t="s">
        <v>63</v>
      </c>
      <c r="AB106" s="1" t="s">
        <v>38</v>
      </c>
      <c r="AC106" s="1" t="s">
        <v>64</v>
      </c>
      <c r="AD106" s="1" t="s">
        <v>85</v>
      </c>
      <c r="AE106" s="1" t="s">
        <v>86</v>
      </c>
      <c r="AF106" s="1" t="s">
        <v>128</v>
      </c>
      <c r="AG106" s="1" t="s">
        <v>103</v>
      </c>
      <c r="AH106" s="1" t="s">
        <v>277</v>
      </c>
      <c r="AI106" s="1" t="s">
        <v>278</v>
      </c>
      <c r="AJ106" s="1">
        <f>IFERROR(_xlfn.XLOOKUP(Table1[[#This Row],[Audio Url]],Qc!C:C,Qc!F:F),"")</f>
        <v>0</v>
      </c>
      <c r="AK106" s="1" t="str">
        <f>IFERROR(_xlfn.XLOOKUP(Table1[[#This Row],[Audio Url]],Qc!C:C,Qc!E:E),"")</f>
        <v>Correctly Done</v>
      </c>
      <c r="AL106" s="1" t="s">
        <v>38</v>
      </c>
      <c r="AM106" s="1" t="s">
        <v>38</v>
      </c>
      <c r="AN106" s="1" t="str">
        <f>VLOOKUP(Table1[[#This Row],[LOCALITY]],Sheet2!$F:$H,3,0)</f>
        <v>Urban</v>
      </c>
      <c r="AO106" s="1" t="s">
        <v>2241</v>
      </c>
      <c r="AP106" t="str">
        <f>IF(Table1[[#This Row],[Audio Duration (in secs)]]&gt;180,"Greater than 3 Minutes","Less than 3 Minutes")</f>
        <v>Greater than 3 Minutes</v>
      </c>
      <c r="AQ106" t="str">
        <f>IFERROR(VLOOKUP(Table1[[#This Row],[சாதி/Caste]],MApping!$E$1:$F$10,2,0),"Others")</f>
        <v>MUSLIM</v>
      </c>
      <c r="AR106">
        <f>VLOOKUP(Table1[[#This Row],[பாலினம்/Gender]],Factor!$F$26:$I$28,4,0)</f>
        <v>0.95700934579439256</v>
      </c>
      <c r="AS106">
        <f>VLOOKUP(Table1[[#This Row],[பதிலளித்தவரின் வயது/Age Group]],Factor!$F$35:$I$39,4,0)</f>
        <v>1.0308724832214764</v>
      </c>
      <c r="AT106">
        <f>VLOOKUP(Table1[[#This Row],[பதிலளித்தவரின் வயது/Age Group]]&amp;Table1[[#This Row],[பாலினம்/Gender]],Factor!$A$45:$G$53,7,0)</f>
        <v>0.86292134831460676</v>
      </c>
      <c r="AU10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06">
        <f>VLOOKUP(Table1[[#This Row],[Rev Caste]],Factor!$F$59:$I$68,4,0)</f>
        <v>1.024</v>
      </c>
      <c r="AW106">
        <f>Table1[[#This Row],[2021 Ae Factor]]*Table1[[#This Row],[Age &amp; Gender Factor]]</f>
        <v>0.86292134831460676</v>
      </c>
      <c r="AX106">
        <f>Table1[[#This Row],[2021 Ae Factor]]*Table1[[#This Row],[Caste Factor]]</f>
        <v>1.024</v>
      </c>
      <c r="AY106">
        <f t="shared" si="1"/>
        <v>78.7041921</v>
      </c>
    </row>
    <row r="107" spans="1:51" x14ac:dyDescent="0.25">
      <c r="A107" s="1" t="s">
        <v>726</v>
      </c>
      <c r="B107" s="1" t="s">
        <v>727</v>
      </c>
      <c r="C107" s="2">
        <v>45869</v>
      </c>
      <c r="D107" s="1" t="s">
        <v>728</v>
      </c>
      <c r="E107" s="1" t="s">
        <v>723</v>
      </c>
      <c r="F107" s="1" t="s">
        <v>729</v>
      </c>
      <c r="G107" s="1">
        <v>150</v>
      </c>
      <c r="H107" s="1" t="s">
        <v>37</v>
      </c>
      <c r="I107" s="1" t="s">
        <v>76</v>
      </c>
      <c r="J107" s="1" t="s">
        <v>77</v>
      </c>
      <c r="K107" s="1" t="s">
        <v>50</v>
      </c>
      <c r="L107" s="1" t="s">
        <v>78</v>
      </c>
      <c r="M107" s="1" t="s">
        <v>79</v>
      </c>
      <c r="N107" s="1" t="s">
        <v>730</v>
      </c>
      <c r="O107" s="1" t="s">
        <v>135</v>
      </c>
      <c r="P107" s="1">
        <v>8760919085</v>
      </c>
      <c r="Q107" s="1" t="s">
        <v>360</v>
      </c>
      <c r="R107" s="1" t="s">
        <v>136</v>
      </c>
      <c r="S107" s="1" t="s">
        <v>57</v>
      </c>
      <c r="T107" s="1" t="s">
        <v>58</v>
      </c>
      <c r="U107" s="1" t="s">
        <v>83</v>
      </c>
      <c r="V107" s="1" t="s">
        <v>165</v>
      </c>
      <c r="W107" s="1" t="s">
        <v>61</v>
      </c>
      <c r="X107" s="1" t="s">
        <v>62</v>
      </c>
      <c r="Y107" t="s">
        <v>430</v>
      </c>
      <c r="Z107" s="1" t="s">
        <v>38</v>
      </c>
      <c r="AA107" s="1" t="s">
        <v>63</v>
      </c>
      <c r="AB107" s="1" t="s">
        <v>38</v>
      </c>
      <c r="AC107" s="1" t="s">
        <v>64</v>
      </c>
      <c r="AD107" s="1" t="s">
        <v>85</v>
      </c>
      <c r="AE107" s="1" t="s">
        <v>86</v>
      </c>
      <c r="AF107" s="1" t="s">
        <v>128</v>
      </c>
      <c r="AG107" s="1" t="s">
        <v>103</v>
      </c>
      <c r="AH107" s="1" t="s">
        <v>277</v>
      </c>
      <c r="AI107" s="1" t="s">
        <v>278</v>
      </c>
      <c r="AJ107" s="1">
        <f>IFERROR(_xlfn.XLOOKUP(Table1[[#This Row],[Audio Url]],Qc!C:C,Qc!F:F),"")</f>
        <v>0</v>
      </c>
      <c r="AK107" s="1" t="str">
        <f>IFERROR(_xlfn.XLOOKUP(Table1[[#This Row],[Audio Url]],Qc!C:C,Qc!E:E),"")</f>
        <v>Correctly Done</v>
      </c>
      <c r="AL107" s="1" t="s">
        <v>38</v>
      </c>
      <c r="AM107" s="1" t="s">
        <v>38</v>
      </c>
      <c r="AN107" s="1" t="str">
        <f>VLOOKUP(Table1[[#This Row],[LOCALITY]],Sheet2!$F:$H,3,0)</f>
        <v>Urban</v>
      </c>
      <c r="AO107" s="1" t="s">
        <v>2241</v>
      </c>
      <c r="AP107" t="str">
        <f>IF(Table1[[#This Row],[Audio Duration (in secs)]]&gt;180,"Greater than 3 Minutes","Less than 3 Minutes")</f>
        <v>Less than 3 Minutes</v>
      </c>
      <c r="AQ107" t="str">
        <f>IFERROR(VLOOKUP(Table1[[#This Row],[சாதி/Caste]],MApping!$E$1:$F$10,2,0),"Others")</f>
        <v>MUSLIM</v>
      </c>
      <c r="AR107">
        <f>VLOOKUP(Table1[[#This Row],[பாலினம்/Gender]],Factor!$F$26:$I$28,4,0)</f>
        <v>1.047034764826176</v>
      </c>
      <c r="AS107">
        <f>VLOOKUP(Table1[[#This Row],[பதிலளித்தவரின் வயது/Age Group]],Factor!$F$35:$I$39,4,0)</f>
        <v>1.0308724832214764</v>
      </c>
      <c r="AT107">
        <f>VLOOKUP(Table1[[#This Row],[பதிலளித்தவரின் வயது/Age Group]]&amp;Table1[[#This Row],[பாலினம்/Gender]],Factor!$A$45:$G$53,7,0)</f>
        <v>1.28</v>
      </c>
      <c r="AU10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07">
        <f>VLOOKUP(Table1[[#This Row],[Rev Caste]],Factor!$F$59:$I$68,4,0)</f>
        <v>1.024</v>
      </c>
      <c r="AW107">
        <f>Table1[[#This Row],[2021 Ae Factor]]*Table1[[#This Row],[Age &amp; Gender Factor]]</f>
        <v>1.28</v>
      </c>
      <c r="AX107">
        <f>Table1[[#This Row],[2021 Ae Factor]]*Table1[[#This Row],[Caste Factor]]</f>
        <v>1.024</v>
      </c>
      <c r="AY107">
        <f t="shared" si="1"/>
        <v>78.704205900000005</v>
      </c>
    </row>
    <row r="108" spans="1:51" x14ac:dyDescent="0.25">
      <c r="A108" s="1" t="s">
        <v>731</v>
      </c>
      <c r="B108" s="1" t="s">
        <v>732</v>
      </c>
      <c r="C108" s="2">
        <v>45869</v>
      </c>
      <c r="D108" s="1" t="s">
        <v>733</v>
      </c>
      <c r="E108" s="1" t="s">
        <v>723</v>
      </c>
      <c r="F108" s="1" t="s">
        <v>734</v>
      </c>
      <c r="G108" s="1">
        <v>283</v>
      </c>
      <c r="H108" s="1" t="s">
        <v>37</v>
      </c>
      <c r="I108" s="1" t="s">
        <v>76</v>
      </c>
      <c r="J108" s="1" t="s">
        <v>77</v>
      </c>
      <c r="K108" s="1" t="s">
        <v>50</v>
      </c>
      <c r="L108" s="1" t="s">
        <v>78</v>
      </c>
      <c r="M108" s="1" t="s">
        <v>79</v>
      </c>
      <c r="N108" s="1" t="s">
        <v>735</v>
      </c>
      <c r="O108" s="1" t="s">
        <v>135</v>
      </c>
      <c r="P108" s="1">
        <v>9585056163</v>
      </c>
      <c r="Q108" s="1" t="s">
        <v>55</v>
      </c>
      <c r="R108" s="1" t="s">
        <v>136</v>
      </c>
      <c r="S108" s="1" t="s">
        <v>57</v>
      </c>
      <c r="T108" s="1" t="s">
        <v>98</v>
      </c>
      <c r="U108" s="1" t="s">
        <v>59</v>
      </c>
      <c r="V108" s="1" t="s">
        <v>165</v>
      </c>
      <c r="W108" s="1" t="s">
        <v>100</v>
      </c>
      <c r="X108" s="1" t="s">
        <v>101</v>
      </c>
      <c r="Y108" t="s">
        <v>428</v>
      </c>
      <c r="Z108" s="1" t="s">
        <v>288</v>
      </c>
      <c r="AA108" s="1" t="s">
        <v>63</v>
      </c>
      <c r="AB108" s="1" t="s">
        <v>38</v>
      </c>
      <c r="AC108" s="1" t="s">
        <v>64</v>
      </c>
      <c r="AD108" s="1" t="s">
        <v>85</v>
      </c>
      <c r="AE108" s="1" t="s">
        <v>66</v>
      </c>
      <c r="AF108" s="1" t="s">
        <v>128</v>
      </c>
      <c r="AG108" s="1" t="s">
        <v>116</v>
      </c>
      <c r="AH108" s="1" t="s">
        <v>318</v>
      </c>
      <c r="AI108" s="1" t="s">
        <v>70</v>
      </c>
      <c r="AJ108" s="1">
        <f>IFERROR(_xlfn.XLOOKUP(Table1[[#This Row],[Audio Url]],Qc!C:C,Qc!F:F),"")</f>
        <v>0</v>
      </c>
      <c r="AK108" s="1" t="str">
        <f>IFERROR(_xlfn.XLOOKUP(Table1[[#This Row],[Audio Url]],Qc!C:C,Qc!E:E),"")</f>
        <v>Correctly Done</v>
      </c>
      <c r="AL108" s="1" t="s">
        <v>38</v>
      </c>
      <c r="AM108" s="1" t="s">
        <v>38</v>
      </c>
      <c r="AN108" s="1" t="str">
        <f>VLOOKUP(Table1[[#This Row],[LOCALITY]],Sheet2!$F:$H,3,0)</f>
        <v>Urban</v>
      </c>
      <c r="AO108" s="1" t="s">
        <v>2241</v>
      </c>
      <c r="AP108" t="str">
        <f>IF(Table1[[#This Row],[Audio Duration (in secs)]]&gt;180,"Greater than 3 Minutes","Less than 3 Minutes")</f>
        <v>Greater than 3 Minutes</v>
      </c>
      <c r="AQ108" t="str">
        <f>IFERROR(VLOOKUP(Table1[[#This Row],[சாதி/Caste]],MApping!$E$1:$F$10,2,0),"Others")</f>
        <v>URALI GOUNDER</v>
      </c>
      <c r="AR108">
        <f>VLOOKUP(Table1[[#This Row],[பாலினம்/Gender]],Factor!$F$26:$I$28,4,0)</f>
        <v>1.047034764826176</v>
      </c>
      <c r="AS108">
        <f>VLOOKUP(Table1[[#This Row],[பதிலளித்தவரின் வயது/Age Group]],Factor!$F$35:$I$39,4,0)</f>
        <v>1.0951871657754011</v>
      </c>
      <c r="AT108">
        <f>VLOOKUP(Table1[[#This Row],[பதிலளித்தவரின் வயது/Age Group]]&amp;Table1[[#This Row],[பாலினம்/Gender]],Factor!$A$45:$G$53,7,0)</f>
        <v>1.107027027027027</v>
      </c>
      <c r="AU10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08">
        <f>VLOOKUP(Table1[[#This Row],[Rev Caste]],Factor!$F$59:$I$68,4,0)</f>
        <v>1.0593103448275862</v>
      </c>
      <c r="AW108">
        <f>Table1[[#This Row],[2021 Ae Factor]]*Table1[[#This Row],[Age &amp; Gender Factor]]</f>
        <v>1.107027027027027</v>
      </c>
      <c r="AX108">
        <f>Table1[[#This Row],[2021 Ae Factor]]*Table1[[#This Row],[Caste Factor]]</f>
        <v>1.0593103448275862</v>
      </c>
      <c r="AY108">
        <f t="shared" si="1"/>
        <v>78.704218900000001</v>
      </c>
    </row>
    <row r="109" spans="1:51" hidden="1" x14ac:dyDescent="0.25">
      <c r="A109" s="1" t="s">
        <v>737</v>
      </c>
      <c r="B109" s="1" t="s">
        <v>738</v>
      </c>
      <c r="C109" s="2">
        <v>45869</v>
      </c>
      <c r="D109" s="1" t="s">
        <v>702</v>
      </c>
      <c r="E109" s="1" t="s">
        <v>509</v>
      </c>
      <c r="F109" s="1" t="s">
        <v>739</v>
      </c>
      <c r="G109" s="1">
        <v>145</v>
      </c>
      <c r="H109" s="1" t="s">
        <v>37</v>
      </c>
      <c r="I109" s="1" t="s">
        <v>244</v>
      </c>
      <c r="J109" s="1" t="s">
        <v>245</v>
      </c>
      <c r="K109" s="1" t="s">
        <v>50</v>
      </c>
      <c r="L109" s="1" t="s">
        <v>78</v>
      </c>
      <c r="M109" s="1" t="s">
        <v>511</v>
      </c>
      <c r="N109" s="1" t="s">
        <v>740</v>
      </c>
      <c r="O109" s="1" t="s">
        <v>54</v>
      </c>
      <c r="P109" s="1">
        <v>6379086174</v>
      </c>
      <c r="Q109" s="1" t="s">
        <v>55</v>
      </c>
      <c r="R109" s="1" t="s">
        <v>97</v>
      </c>
      <c r="S109" s="1" t="s">
        <v>57</v>
      </c>
      <c r="T109" s="1" t="s">
        <v>58</v>
      </c>
      <c r="U109" s="1" t="s">
        <v>59</v>
      </c>
      <c r="V109" s="1" t="s">
        <v>60</v>
      </c>
      <c r="W109" s="1" t="s">
        <v>61</v>
      </c>
      <c r="X109" s="1" t="s">
        <v>62</v>
      </c>
      <c r="Y109" t="s">
        <v>430</v>
      </c>
      <c r="Z109" s="1" t="s">
        <v>38</v>
      </c>
      <c r="AA109" s="1" t="s">
        <v>126</v>
      </c>
      <c r="AB109" s="1" t="s">
        <v>99</v>
      </c>
      <c r="AC109" s="1" t="s">
        <v>84</v>
      </c>
      <c r="AD109" s="1" t="s">
        <v>65</v>
      </c>
      <c r="AE109" s="1" t="s">
        <v>86</v>
      </c>
      <c r="AF109" s="1" t="s">
        <v>67</v>
      </c>
      <c r="AG109" s="1" t="s">
        <v>418</v>
      </c>
      <c r="AH109" s="1" t="s">
        <v>88</v>
      </c>
      <c r="AI109" s="1" t="s">
        <v>269</v>
      </c>
      <c r="AJ109" s="1" t="str">
        <f>IFERROR(_xlfn.XLOOKUP(Table1[[#This Row],[Audio Url]],Qc!C:C,Qc!F:F),"")</f>
        <v>The surveyor is not asking questions. She only turned on the audio and is talking</v>
      </c>
      <c r="AK109" s="1" t="str">
        <f>IFERROR(_xlfn.XLOOKUP(Table1[[#This Row],[Audio Url]],Qc!C:C,Qc!E:E),"")</f>
        <v>Fake Audio/Empty Audio</v>
      </c>
      <c r="AL109" s="1" t="s">
        <v>38</v>
      </c>
      <c r="AM109" s="1" t="s">
        <v>38</v>
      </c>
      <c r="AN109" s="1" t="str">
        <f>VLOOKUP(Table1[[#This Row],[LOCALITY]],Sheet2!$F:$H,3,0)</f>
        <v>Rural</v>
      </c>
      <c r="AO109" s="1" t="s">
        <v>2240</v>
      </c>
      <c r="AP109" t="str">
        <f>IF(Table1[[#This Row],[Audio Duration (in secs)]]&gt;180,"Greater than 3 Minutes","Less than 3 Minutes")</f>
        <v>Less than 3 Minutes</v>
      </c>
      <c r="AQ109" t="str">
        <f>IFERROR(VLOOKUP(Table1[[#This Row],[சாதி/Caste]],MApping!$E$1:$F$10,2,0),"Others")</f>
        <v>MUTTARAIYAR</v>
      </c>
      <c r="AR109">
        <f>VLOOKUP(Table1[[#This Row],[பாலினம்/Gender]],Factor!$F$26:$I$28,4,0)</f>
        <v>0.95700934579439256</v>
      </c>
      <c r="AS109">
        <f>VLOOKUP(Table1[[#This Row],[பதிலளித்தவரின் வயது/Age Group]],Factor!$F$35:$I$39,4,0)</f>
        <v>1.0951871657754011</v>
      </c>
      <c r="AT109">
        <f>VLOOKUP(Table1[[#This Row],[பதிலளித்தவரின் வயது/Age Group]]&amp;Table1[[#This Row],[பாலினம்/Gender]],Factor!$A$45:$G$53,7,0)</f>
        <v>1.0835978835978837</v>
      </c>
      <c r="AU10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9">
        <f>VLOOKUP(Table1[[#This Row],[Rev Caste]],Factor!$F$59:$I$68,4,0)</f>
        <v>1.2358620689655173</v>
      </c>
      <c r="AW109">
        <f>Table1[[#This Row],[2021 Ae Factor]]*Table1[[#This Row],[Age &amp; Gender Factor]]</f>
        <v>0.79839581406098059</v>
      </c>
      <c r="AX109">
        <f>Table1[[#This Row],[2021 Ae Factor]]*Table1[[#This Row],[Caste Factor]]</f>
        <v>0.91058419138161839</v>
      </c>
      <c r="AY109">
        <f t="shared" si="1"/>
        <v>78.660051999999993</v>
      </c>
    </row>
    <row r="110" spans="1:51" x14ac:dyDescent="0.25">
      <c r="A110" s="1" t="s">
        <v>741</v>
      </c>
      <c r="B110" s="1" t="s">
        <v>742</v>
      </c>
      <c r="C110" s="2">
        <v>45869</v>
      </c>
      <c r="D110" s="1" t="s">
        <v>743</v>
      </c>
      <c r="E110" s="1" t="s">
        <v>744</v>
      </c>
      <c r="F110" s="1" t="s">
        <v>745</v>
      </c>
      <c r="G110" s="1">
        <v>602</v>
      </c>
      <c r="H110" s="1" t="s">
        <v>37</v>
      </c>
      <c r="I110" s="1" t="s">
        <v>244</v>
      </c>
      <c r="J110" s="1" t="s">
        <v>245</v>
      </c>
      <c r="K110" s="1" t="s">
        <v>50</v>
      </c>
      <c r="L110" s="1" t="s">
        <v>78</v>
      </c>
      <c r="M110" s="1" t="s">
        <v>511</v>
      </c>
      <c r="N110" s="1" t="s">
        <v>746</v>
      </c>
      <c r="O110" s="1" t="s">
        <v>135</v>
      </c>
      <c r="P110" s="1">
        <v>6369858792</v>
      </c>
      <c r="Q110" s="1" t="s">
        <v>55</v>
      </c>
      <c r="R110" s="1" t="s">
        <v>136</v>
      </c>
      <c r="S110" s="1" t="s">
        <v>113</v>
      </c>
      <c r="T110" s="1" t="s">
        <v>137</v>
      </c>
      <c r="U110" s="1" t="s">
        <v>301</v>
      </c>
      <c r="V110" s="1" t="s">
        <v>165</v>
      </c>
      <c r="W110" s="1" t="s">
        <v>61</v>
      </c>
      <c r="X110" s="1" t="s">
        <v>62</v>
      </c>
      <c r="Y110" t="s">
        <v>430</v>
      </c>
      <c r="Z110" s="1" t="s">
        <v>38</v>
      </c>
      <c r="AA110" s="1" t="s">
        <v>126</v>
      </c>
      <c r="AB110" s="1" t="s">
        <v>60</v>
      </c>
      <c r="AC110" s="1" t="s">
        <v>58</v>
      </c>
      <c r="AD110" s="1" t="s">
        <v>127</v>
      </c>
      <c r="AE110" s="1" t="s">
        <v>86</v>
      </c>
      <c r="AF110" s="1" t="s">
        <v>622</v>
      </c>
      <c r="AG110" s="1" t="s">
        <v>68</v>
      </c>
      <c r="AH110" s="1" t="s">
        <v>88</v>
      </c>
      <c r="AI110" s="1" t="s">
        <v>269</v>
      </c>
      <c r="AJ110" s="1" t="str">
        <f>IFERROR(_xlfn.XLOOKUP(Table1[[#This Row],[Audio Url]],Qc!C:C,Qc!F:F),"")</f>
        <v xml:space="preserve">This audio is in 10 mins only asking name and number </v>
      </c>
      <c r="AK110" s="1" t="str">
        <f>IFERROR(_xlfn.XLOOKUP(Table1[[#This Row],[Audio Url]],Qc!C:C,Qc!E:E),"")</f>
        <v>Not Asking All The Questions</v>
      </c>
      <c r="AL110" s="1" t="s">
        <v>38</v>
      </c>
      <c r="AM110" s="1" t="s">
        <v>38</v>
      </c>
      <c r="AN110" s="1" t="str">
        <f>VLOOKUP(Table1[[#This Row],[LOCALITY]],Sheet2!$F:$H,3,0)</f>
        <v>Rural</v>
      </c>
      <c r="AO110" s="1" t="s">
        <v>2241</v>
      </c>
      <c r="AP110" t="str">
        <f>IF(Table1[[#This Row],[Audio Duration (in secs)]]&gt;180,"Greater than 3 Minutes","Less than 3 Minutes")</f>
        <v>Greater than 3 Minutes</v>
      </c>
      <c r="AQ110" t="str">
        <f>IFERROR(VLOOKUP(Table1[[#This Row],[சாதி/Caste]],MApping!$E$1:$F$10,2,0),"Others")</f>
        <v>MUTTARAIYAR</v>
      </c>
      <c r="AR110">
        <f>VLOOKUP(Table1[[#This Row],[பாலினம்/Gender]],Factor!$F$26:$I$28,4,0)</f>
        <v>1.047034764826176</v>
      </c>
      <c r="AS110">
        <f>VLOOKUP(Table1[[#This Row],[பதிலளித்தவரின் வயது/Age Group]],Factor!$F$35:$I$39,4,0)</f>
        <v>1.0951871657754011</v>
      </c>
      <c r="AT110">
        <f>VLOOKUP(Table1[[#This Row],[பதிலளித்தவரின் வயது/Age Group]]&amp;Table1[[#This Row],[பாலினம்/Gender]],Factor!$A$45:$G$53,7,0)</f>
        <v>1.107027027027027</v>
      </c>
      <c r="AU11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10">
        <f>VLOOKUP(Table1[[#This Row],[Rev Caste]],Factor!$F$59:$I$68,4,0)</f>
        <v>1.2358620689655173</v>
      </c>
      <c r="AW110">
        <f>Table1[[#This Row],[2021 Ae Factor]]*Table1[[#This Row],[Age &amp; Gender Factor]]</f>
        <v>1.107027027027027</v>
      </c>
      <c r="AX110">
        <f>Table1[[#This Row],[2021 Ae Factor]]*Table1[[#This Row],[Caste Factor]]</f>
        <v>1.2358620689655173</v>
      </c>
      <c r="AY110">
        <f t="shared" si="1"/>
        <v>78.660072200000002</v>
      </c>
    </row>
    <row r="111" spans="1:51" x14ac:dyDescent="0.25">
      <c r="A111" s="1" t="s">
        <v>747</v>
      </c>
      <c r="B111" s="1" t="s">
        <v>748</v>
      </c>
      <c r="C111" s="2">
        <v>45869</v>
      </c>
      <c r="D111" s="1" t="s">
        <v>749</v>
      </c>
      <c r="E111" s="1" t="s">
        <v>723</v>
      </c>
      <c r="F111" s="1" t="s">
        <v>750</v>
      </c>
      <c r="G111" s="1">
        <v>359</v>
      </c>
      <c r="H111" s="1" t="s">
        <v>37</v>
      </c>
      <c r="I111" s="1" t="s">
        <v>76</v>
      </c>
      <c r="J111" s="1" t="s">
        <v>77</v>
      </c>
      <c r="K111" s="1" t="s">
        <v>50</v>
      </c>
      <c r="L111" s="1" t="s">
        <v>78</v>
      </c>
      <c r="M111" s="1" t="s">
        <v>79</v>
      </c>
      <c r="N111" s="1" t="s">
        <v>751</v>
      </c>
      <c r="O111" s="1" t="s">
        <v>135</v>
      </c>
      <c r="P111" s="1">
        <v>9159909212</v>
      </c>
      <c r="Q111" s="1" t="s">
        <v>39</v>
      </c>
      <c r="R111" s="1" t="s">
        <v>136</v>
      </c>
      <c r="S111" s="1" t="s">
        <v>57</v>
      </c>
      <c r="T111" s="1" t="s">
        <v>58</v>
      </c>
      <c r="U111" s="1" t="s">
        <v>83</v>
      </c>
      <c r="V111" s="1" t="s">
        <v>60</v>
      </c>
      <c r="W111" s="1" t="s">
        <v>61</v>
      </c>
      <c r="X111" s="1" t="s">
        <v>101</v>
      </c>
      <c r="Y111" t="s">
        <v>428</v>
      </c>
      <c r="Z111" s="1" t="s">
        <v>175</v>
      </c>
      <c r="AA111" s="1" t="s">
        <v>126</v>
      </c>
      <c r="AB111" s="1" t="s">
        <v>60</v>
      </c>
      <c r="AC111" s="1" t="s">
        <v>84</v>
      </c>
      <c r="AD111" s="1" t="s">
        <v>127</v>
      </c>
      <c r="AE111" s="1" t="s">
        <v>66</v>
      </c>
      <c r="AF111" s="1" t="s">
        <v>67</v>
      </c>
      <c r="AG111" s="1" t="s">
        <v>68</v>
      </c>
      <c r="AH111" s="1" t="s">
        <v>88</v>
      </c>
      <c r="AI111" s="1" t="s">
        <v>752</v>
      </c>
      <c r="AJ111" s="1">
        <f>IFERROR(_xlfn.XLOOKUP(Table1[[#This Row],[Audio Url]],Qc!C:C,Qc!F:F),"")</f>
        <v>0</v>
      </c>
      <c r="AK111" s="1" t="str">
        <f>IFERROR(_xlfn.XLOOKUP(Table1[[#This Row],[Audio Url]],Qc!C:C,Qc!E:E),"")</f>
        <v>Correctly Done</v>
      </c>
      <c r="AL111" s="1" t="s">
        <v>38</v>
      </c>
      <c r="AM111" s="1" t="s">
        <v>38</v>
      </c>
      <c r="AN111" s="1" t="str">
        <f>VLOOKUP(Table1[[#This Row],[LOCALITY]],Sheet2!$F:$H,3,0)</f>
        <v>Urban</v>
      </c>
      <c r="AO111" s="1" t="s">
        <v>2241</v>
      </c>
      <c r="AP111" t="str">
        <f>IF(Table1[[#This Row],[Audio Duration (in secs)]]&gt;180,"Greater than 3 Minutes","Less than 3 Minutes")</f>
        <v>Greater than 3 Minutes</v>
      </c>
      <c r="AQ111" t="str">
        <f>IFERROR(VLOOKUP(Table1[[#This Row],[சாதி/Caste]],MApping!$E$1:$F$10,2,0),"Others")</f>
        <v>Others</v>
      </c>
      <c r="AR111">
        <f>VLOOKUP(Table1[[#This Row],[பாலினம்/Gender]],Factor!$F$26:$I$28,4,0)</f>
        <v>1.047034764826176</v>
      </c>
      <c r="AS111">
        <f>VLOOKUP(Table1[[#This Row],[பதிலளித்தவரின் வயது/Age Group]],Factor!$F$35:$I$39,4,0)</f>
        <v>0.8797250859106529</v>
      </c>
      <c r="AT111">
        <f>VLOOKUP(Table1[[#This Row],[பதிலளித்தவரின் வயது/Age Group]]&amp;Table1[[#This Row],[பாலினம்/Gender]],Factor!$A$45:$G$53,7,0)</f>
        <v>0.98461538461538467</v>
      </c>
      <c r="AU11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11">
        <f>VLOOKUP(Table1[[#This Row],[Rev Caste]],Factor!$F$59:$I$68,4,0)</f>
        <v>0.14422535211267606</v>
      </c>
      <c r="AW111">
        <f>Table1[[#This Row],[2021 Ae Factor]]*Table1[[#This Row],[Age &amp; Gender Factor]]</f>
        <v>0.72546542719964102</v>
      </c>
      <c r="AX111">
        <f>Table1[[#This Row],[2021 Ae Factor]]*Table1[[#This Row],[Caste Factor]]</f>
        <v>0.10626535835036995</v>
      </c>
      <c r="AY111">
        <f t="shared" si="1"/>
        <v>78.704426299999994</v>
      </c>
    </row>
    <row r="112" spans="1:51" x14ac:dyDescent="0.25">
      <c r="A112" s="1" t="s">
        <v>753</v>
      </c>
      <c r="B112" s="1" t="s">
        <v>754</v>
      </c>
      <c r="C112" s="2">
        <v>45869</v>
      </c>
      <c r="D112" s="1" t="s">
        <v>755</v>
      </c>
      <c r="E112" s="1" t="s">
        <v>756</v>
      </c>
      <c r="F112" s="1" t="s">
        <v>757</v>
      </c>
      <c r="G112" s="1">
        <v>171</v>
      </c>
      <c r="H112" s="1" t="s">
        <v>37</v>
      </c>
      <c r="I112" s="1" t="s">
        <v>244</v>
      </c>
      <c r="J112" s="1" t="s">
        <v>245</v>
      </c>
      <c r="K112" s="1" t="s">
        <v>50</v>
      </c>
      <c r="L112" s="1" t="s">
        <v>78</v>
      </c>
      <c r="M112" s="1" t="s">
        <v>511</v>
      </c>
      <c r="N112" s="1" t="s">
        <v>196</v>
      </c>
      <c r="O112" s="1" t="s">
        <v>135</v>
      </c>
      <c r="P112" s="1">
        <v>9943840521</v>
      </c>
      <c r="Q112" s="1" t="s">
        <v>55</v>
      </c>
      <c r="R112" s="1" t="s">
        <v>136</v>
      </c>
      <c r="S112" s="1" t="s">
        <v>113</v>
      </c>
      <c r="T112" s="1" t="s">
        <v>137</v>
      </c>
      <c r="U112" s="1" t="s">
        <v>83</v>
      </c>
      <c r="V112" s="1" t="s">
        <v>60</v>
      </c>
      <c r="W112" s="1" t="s">
        <v>61</v>
      </c>
      <c r="X112" s="1" t="s">
        <v>101</v>
      </c>
      <c r="Y112" t="s">
        <v>428</v>
      </c>
      <c r="Z112" s="1" t="s">
        <v>288</v>
      </c>
      <c r="AA112" s="1" t="s">
        <v>126</v>
      </c>
      <c r="AB112" s="1" t="s">
        <v>99</v>
      </c>
      <c r="AC112" s="1" t="s">
        <v>58</v>
      </c>
      <c r="AD112" s="1" t="s">
        <v>127</v>
      </c>
      <c r="AE112" s="1" t="s">
        <v>86</v>
      </c>
      <c r="AF112" s="1" t="s">
        <v>67</v>
      </c>
      <c r="AG112" s="1" t="s">
        <v>116</v>
      </c>
      <c r="AH112" s="1" t="s">
        <v>88</v>
      </c>
      <c r="AI112" s="1" t="s">
        <v>269</v>
      </c>
      <c r="AJ112" s="1">
        <f>IFERROR(_xlfn.XLOOKUP(Table1[[#This Row],[Audio Url]],Qc!C:C,Qc!F:F),"")</f>
        <v>0</v>
      </c>
      <c r="AK112" s="1" t="str">
        <f>IFERROR(_xlfn.XLOOKUP(Table1[[#This Row],[Audio Url]],Qc!C:C,Qc!E:E),"")</f>
        <v>Not Doing It Properly</v>
      </c>
      <c r="AL112" s="1" t="s">
        <v>38</v>
      </c>
      <c r="AM112" s="1" t="s">
        <v>38</v>
      </c>
      <c r="AN112" s="1" t="str">
        <f>VLOOKUP(Table1[[#This Row],[LOCALITY]],Sheet2!$F:$H,3,0)</f>
        <v>Rural</v>
      </c>
      <c r="AO112" s="1" t="s">
        <v>2241</v>
      </c>
      <c r="AP112" t="str">
        <f>IF(Table1[[#This Row],[Audio Duration (in secs)]]&gt;180,"Greater than 3 Minutes","Less than 3 Minutes")</f>
        <v>Less than 3 Minutes</v>
      </c>
      <c r="AQ112" t="str">
        <f>IFERROR(VLOOKUP(Table1[[#This Row],[சாதி/Caste]],MApping!$E$1:$F$10,2,0),"Others")</f>
        <v>MUTTARAIYAR</v>
      </c>
      <c r="AR112">
        <f>VLOOKUP(Table1[[#This Row],[பாலினம்/Gender]],Factor!$F$26:$I$28,4,0)</f>
        <v>1.047034764826176</v>
      </c>
      <c r="AS112">
        <f>VLOOKUP(Table1[[#This Row],[பதிலளித்தவரின் வயது/Age Group]],Factor!$F$35:$I$39,4,0)</f>
        <v>1.0951871657754011</v>
      </c>
      <c r="AT112">
        <f>VLOOKUP(Table1[[#This Row],[பதிலளித்தவரின் வயது/Age Group]]&amp;Table1[[#This Row],[பாலினம்/Gender]],Factor!$A$45:$G$53,7,0)</f>
        <v>1.107027027027027</v>
      </c>
      <c r="AU11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12">
        <f>VLOOKUP(Table1[[#This Row],[Rev Caste]],Factor!$F$59:$I$68,4,0)</f>
        <v>1.2358620689655173</v>
      </c>
      <c r="AW112">
        <f>Table1[[#This Row],[2021 Ae Factor]]*Table1[[#This Row],[Age &amp; Gender Factor]]</f>
        <v>0.81565842625689366</v>
      </c>
      <c r="AX112">
        <f>Table1[[#This Row],[2021 Ae Factor]]*Table1[[#This Row],[Caste Factor]]</f>
        <v>0.91058419138161839</v>
      </c>
      <c r="AY112">
        <f t="shared" si="1"/>
        <v>78.660154899999995</v>
      </c>
    </row>
    <row r="113" spans="1:51" x14ac:dyDescent="0.25">
      <c r="A113" s="1" t="s">
        <v>758</v>
      </c>
      <c r="B113" s="1" t="s">
        <v>759</v>
      </c>
      <c r="C113" s="2">
        <v>45869</v>
      </c>
      <c r="D113" s="1" t="s">
        <v>760</v>
      </c>
      <c r="E113" s="1" t="s">
        <v>756</v>
      </c>
      <c r="F113" s="1" t="s">
        <v>761</v>
      </c>
      <c r="G113" s="1">
        <v>270</v>
      </c>
      <c r="H113" s="1" t="s">
        <v>37</v>
      </c>
      <c r="I113" s="1" t="s">
        <v>244</v>
      </c>
      <c r="J113" s="1" t="s">
        <v>245</v>
      </c>
      <c r="K113" s="1" t="s">
        <v>50</v>
      </c>
      <c r="L113" s="1" t="s">
        <v>78</v>
      </c>
      <c r="M113" s="1" t="s">
        <v>511</v>
      </c>
      <c r="N113" s="1" t="s">
        <v>762</v>
      </c>
      <c r="O113" s="1" t="s">
        <v>54</v>
      </c>
      <c r="P113" s="1">
        <v>9655618627</v>
      </c>
      <c r="Q113" s="1" t="s">
        <v>55</v>
      </c>
      <c r="R113" s="1" t="s">
        <v>97</v>
      </c>
      <c r="S113" s="1" t="s">
        <v>57</v>
      </c>
      <c r="T113" s="1" t="s">
        <v>137</v>
      </c>
      <c r="U113" s="1" t="s">
        <v>83</v>
      </c>
      <c r="V113" s="1" t="s">
        <v>60</v>
      </c>
      <c r="W113" s="1" t="s">
        <v>125</v>
      </c>
      <c r="X113" s="1" t="s">
        <v>114</v>
      </c>
      <c r="Y113" t="s">
        <v>429</v>
      </c>
      <c r="Z113" s="1" t="s">
        <v>38</v>
      </c>
      <c r="AA113" s="1" t="s">
        <v>126</v>
      </c>
      <c r="AB113" s="1" t="s">
        <v>99</v>
      </c>
      <c r="AC113" s="1" t="s">
        <v>64</v>
      </c>
      <c r="AD113" s="1" t="s">
        <v>127</v>
      </c>
      <c r="AE113" s="1" t="s">
        <v>86</v>
      </c>
      <c r="AF113" s="1" t="s">
        <v>101</v>
      </c>
      <c r="AG113" s="1" t="s">
        <v>68</v>
      </c>
      <c r="AH113" s="1" t="s">
        <v>88</v>
      </c>
      <c r="AI113" s="1" t="s">
        <v>89</v>
      </c>
      <c r="AJ113" s="1">
        <f>IFERROR(_xlfn.XLOOKUP(Table1[[#This Row],[Audio Url]],Qc!C:C,Qc!F:F),"")</f>
        <v>0</v>
      </c>
      <c r="AK113" s="1" t="str">
        <f>IFERROR(_xlfn.XLOOKUP(Table1[[#This Row],[Audio Url]],Qc!C:C,Qc!E:E),"")</f>
        <v>Not Doing It Properly</v>
      </c>
      <c r="AL113" s="1" t="s">
        <v>38</v>
      </c>
      <c r="AM113" s="1" t="s">
        <v>38</v>
      </c>
      <c r="AN113" s="1" t="str">
        <f>VLOOKUP(Table1[[#This Row],[LOCALITY]],Sheet2!$F:$H,3,0)</f>
        <v>Rural</v>
      </c>
      <c r="AO113" s="1" t="s">
        <v>2241</v>
      </c>
      <c r="AP113" t="str">
        <f>IF(Table1[[#This Row],[Audio Duration (in secs)]]&gt;180,"Greater than 3 Minutes","Less than 3 Minutes")</f>
        <v>Greater than 3 Minutes</v>
      </c>
      <c r="AQ113" t="str">
        <f>IFERROR(VLOOKUP(Table1[[#This Row],[சாதி/Caste]],MApping!$E$1:$F$10,2,0),"Others")</f>
        <v>MUKKULATHOR</v>
      </c>
      <c r="AR113">
        <f>VLOOKUP(Table1[[#This Row],[பாலினம்/Gender]],Factor!$F$26:$I$28,4,0)</f>
        <v>0.95700934579439256</v>
      </c>
      <c r="AS113">
        <f>VLOOKUP(Table1[[#This Row],[பதிலளித்தவரின் வயது/Age Group]],Factor!$F$35:$I$39,4,0)</f>
        <v>1.0951871657754011</v>
      </c>
      <c r="AT113">
        <f>VLOOKUP(Table1[[#This Row],[பதிலளித்தவரின் வயது/Age Group]]&amp;Table1[[#This Row],[பாலினம்/Gender]],Factor!$A$45:$G$53,7,0)</f>
        <v>1.0835978835978837</v>
      </c>
      <c r="AU11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13">
        <f>VLOOKUP(Table1[[#This Row],[Rev Caste]],Factor!$F$59:$I$68,4,0)</f>
        <v>1.3479183673469388</v>
      </c>
      <c r="AW113">
        <f>Table1[[#This Row],[2021 Ae Factor]]*Table1[[#This Row],[Age &amp; Gender Factor]]</f>
        <v>0.79839581406098059</v>
      </c>
      <c r="AX113">
        <f>Table1[[#This Row],[2021 Ae Factor]]*Table1[[#This Row],[Caste Factor]]</f>
        <v>0.99314736441942686</v>
      </c>
      <c r="AY113">
        <f t="shared" si="1"/>
        <v>78.659996800000002</v>
      </c>
    </row>
    <row r="114" spans="1:51" hidden="1" x14ac:dyDescent="0.25">
      <c r="A114" s="1" t="s">
        <v>763</v>
      </c>
      <c r="B114" s="1" t="s">
        <v>764</v>
      </c>
      <c r="C114" s="2">
        <v>45869</v>
      </c>
      <c r="D114" s="1" t="s">
        <v>765</v>
      </c>
      <c r="E114" s="1" t="s">
        <v>766</v>
      </c>
      <c r="F114" s="1" t="s">
        <v>767</v>
      </c>
      <c r="G114" s="1">
        <v>150</v>
      </c>
      <c r="H114" s="1" t="s">
        <v>37</v>
      </c>
      <c r="I114" s="1" t="s">
        <v>244</v>
      </c>
      <c r="J114" s="1" t="s">
        <v>245</v>
      </c>
      <c r="K114" s="1" t="s">
        <v>50</v>
      </c>
      <c r="L114" s="1" t="s">
        <v>78</v>
      </c>
      <c r="M114" s="1" t="s">
        <v>511</v>
      </c>
      <c r="N114" s="1" t="s">
        <v>768</v>
      </c>
      <c r="O114" s="1" t="s">
        <v>135</v>
      </c>
      <c r="P114" s="1">
        <v>9585483018</v>
      </c>
      <c r="Q114" s="1" t="s">
        <v>55</v>
      </c>
      <c r="R114" s="1" t="s">
        <v>136</v>
      </c>
      <c r="S114" s="1" t="s">
        <v>113</v>
      </c>
      <c r="T114" s="1" t="s">
        <v>58</v>
      </c>
      <c r="U114" s="1" t="s">
        <v>83</v>
      </c>
      <c r="V114" s="1" t="s">
        <v>165</v>
      </c>
      <c r="W114" s="1" t="s">
        <v>61</v>
      </c>
      <c r="X114" s="1" t="s">
        <v>62</v>
      </c>
      <c r="Y114" t="s">
        <v>430</v>
      </c>
      <c r="Z114" s="1" t="s">
        <v>38</v>
      </c>
      <c r="AA114" s="1" t="s">
        <v>126</v>
      </c>
      <c r="AB114" s="1" t="s">
        <v>99</v>
      </c>
      <c r="AC114" s="1" t="s">
        <v>84</v>
      </c>
      <c r="AD114" s="1" t="s">
        <v>65</v>
      </c>
      <c r="AE114" s="1" t="s">
        <v>86</v>
      </c>
      <c r="AF114" s="1" t="s">
        <v>622</v>
      </c>
      <c r="AG114" s="1" t="s">
        <v>103</v>
      </c>
      <c r="AH114" s="1" t="s">
        <v>88</v>
      </c>
      <c r="AI114" s="1" t="s">
        <v>269</v>
      </c>
      <c r="AJ114" s="1">
        <f>IFERROR(_xlfn.XLOOKUP(Table1[[#This Row],[Audio Url]],Qc!C:C,Qc!F:F),"")</f>
        <v>0</v>
      </c>
      <c r="AK114" s="1" t="str">
        <f>IFERROR(_xlfn.XLOOKUP(Table1[[#This Row],[Audio Url]],Qc!C:C,Qc!E:E),"")</f>
        <v>Fake Audio/Empty Audio</v>
      </c>
      <c r="AL114" s="1" t="s">
        <v>38</v>
      </c>
      <c r="AM114" s="1" t="s">
        <v>38</v>
      </c>
      <c r="AN114" s="1" t="str">
        <f>VLOOKUP(Table1[[#This Row],[LOCALITY]],Sheet2!$F:$H,3,0)</f>
        <v>Rural</v>
      </c>
      <c r="AO114" s="1" t="s">
        <v>2240</v>
      </c>
      <c r="AP114" t="str">
        <f>IF(Table1[[#This Row],[Audio Duration (in secs)]]&gt;180,"Greater than 3 Minutes","Less than 3 Minutes")</f>
        <v>Less than 3 Minutes</v>
      </c>
      <c r="AQ114" t="str">
        <f>IFERROR(VLOOKUP(Table1[[#This Row],[சாதி/Caste]],MApping!$E$1:$F$10,2,0),"Others")</f>
        <v>MUTTARAIYAR</v>
      </c>
      <c r="AR114">
        <f>VLOOKUP(Table1[[#This Row],[பாலினம்/Gender]],Factor!$F$26:$I$28,4,0)</f>
        <v>1.047034764826176</v>
      </c>
      <c r="AS114">
        <f>VLOOKUP(Table1[[#This Row],[பதிலளித்தவரின் வயது/Age Group]],Factor!$F$35:$I$39,4,0)</f>
        <v>1.0951871657754011</v>
      </c>
      <c r="AT114">
        <f>VLOOKUP(Table1[[#This Row],[பதிலளித்தவரின் வயது/Age Group]]&amp;Table1[[#This Row],[பாலினம்/Gender]],Factor!$A$45:$G$53,7,0)</f>
        <v>1.107027027027027</v>
      </c>
      <c r="AU11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14">
        <f>VLOOKUP(Table1[[#This Row],[Rev Caste]],Factor!$F$59:$I$68,4,0)</f>
        <v>1.2358620689655173</v>
      </c>
      <c r="AW114">
        <f>Table1[[#This Row],[2021 Ae Factor]]*Table1[[#This Row],[Age &amp; Gender Factor]]</f>
        <v>1.107027027027027</v>
      </c>
      <c r="AX114">
        <f>Table1[[#This Row],[2021 Ae Factor]]*Table1[[#This Row],[Caste Factor]]</f>
        <v>1.2358620689655173</v>
      </c>
      <c r="AY114">
        <f t="shared" si="1"/>
        <v>78.6591667</v>
      </c>
    </row>
    <row r="115" spans="1:51" x14ac:dyDescent="0.25">
      <c r="A115" s="1" t="s">
        <v>769</v>
      </c>
      <c r="B115" s="1" t="s">
        <v>770</v>
      </c>
      <c r="C115" s="2">
        <v>45869</v>
      </c>
      <c r="D115" s="1" t="s">
        <v>771</v>
      </c>
      <c r="E115" s="1" t="s">
        <v>772</v>
      </c>
      <c r="F115" s="1" t="s">
        <v>773</v>
      </c>
      <c r="G115" s="1">
        <v>295</v>
      </c>
      <c r="H115" s="1" t="s">
        <v>37</v>
      </c>
      <c r="I115" s="1" t="s">
        <v>76</v>
      </c>
      <c r="J115" s="1" t="s">
        <v>77</v>
      </c>
      <c r="K115" s="1" t="s">
        <v>50</v>
      </c>
      <c r="L115" s="1" t="s">
        <v>78</v>
      </c>
      <c r="M115" s="1" t="s">
        <v>79</v>
      </c>
      <c r="N115" s="1" t="s">
        <v>774</v>
      </c>
      <c r="O115" s="1" t="s">
        <v>135</v>
      </c>
      <c r="P115" s="1">
        <v>7502805321</v>
      </c>
      <c r="Q115" s="1" t="s">
        <v>55</v>
      </c>
      <c r="R115" s="1" t="s">
        <v>136</v>
      </c>
      <c r="S115" s="1" t="s">
        <v>57</v>
      </c>
      <c r="T115" s="1" t="s">
        <v>98</v>
      </c>
      <c r="U115" s="1" t="s">
        <v>83</v>
      </c>
      <c r="V115" s="1" t="s">
        <v>60</v>
      </c>
      <c r="W115" s="1" t="s">
        <v>197</v>
      </c>
      <c r="X115" s="1" t="s">
        <v>101</v>
      </c>
      <c r="Y115" t="s">
        <v>428</v>
      </c>
      <c r="Z115" s="1" t="s">
        <v>288</v>
      </c>
      <c r="AA115" s="1" t="s">
        <v>126</v>
      </c>
      <c r="AB115" s="1" t="s">
        <v>60</v>
      </c>
      <c r="AC115" s="1" t="s">
        <v>84</v>
      </c>
      <c r="AD115" s="1" t="s">
        <v>85</v>
      </c>
      <c r="AE115" s="1" t="s">
        <v>66</v>
      </c>
      <c r="AF115" s="1" t="s">
        <v>67</v>
      </c>
      <c r="AG115" s="1" t="s">
        <v>68</v>
      </c>
      <c r="AH115" s="1" t="s">
        <v>117</v>
      </c>
      <c r="AI115" s="1" t="s">
        <v>42</v>
      </c>
      <c r="AJ115" s="1">
        <f>IFERROR(_xlfn.XLOOKUP(Table1[[#This Row],[Audio Url]],Qc!C:C,Qc!F:F),"")</f>
        <v>0</v>
      </c>
      <c r="AK115" s="1" t="str">
        <f>IFERROR(_xlfn.XLOOKUP(Table1[[#This Row],[Audio Url]],Qc!C:C,Qc!E:E),"")</f>
        <v>Correctly Done</v>
      </c>
      <c r="AL115" s="1" t="s">
        <v>38</v>
      </c>
      <c r="AM115" s="1" t="s">
        <v>38</v>
      </c>
      <c r="AN115" s="1" t="str">
        <f>VLOOKUP(Table1[[#This Row],[LOCALITY]],Sheet2!$F:$H,3,0)</f>
        <v>Urban</v>
      </c>
      <c r="AO115" s="1" t="s">
        <v>2241</v>
      </c>
      <c r="AP115" t="str">
        <f>IF(Table1[[#This Row],[Audio Duration (in secs)]]&gt;180,"Greater than 3 Minutes","Less than 3 Minutes")</f>
        <v>Greater than 3 Minutes</v>
      </c>
      <c r="AQ115" t="str">
        <f>IFERROR(VLOOKUP(Table1[[#This Row],[சாதி/Caste]],MApping!$E$1:$F$10,2,0),"Others")</f>
        <v>DEVENDRA KULA VELLALAR</v>
      </c>
      <c r="AR115">
        <f>VLOOKUP(Table1[[#This Row],[பாலினம்/Gender]],Factor!$F$26:$I$28,4,0)</f>
        <v>1.047034764826176</v>
      </c>
      <c r="AS115">
        <f>VLOOKUP(Table1[[#This Row],[பதிலளித்தவரின் வயது/Age Group]],Factor!$F$35:$I$39,4,0)</f>
        <v>1.0951871657754011</v>
      </c>
      <c r="AT115">
        <f>VLOOKUP(Table1[[#This Row],[பதிலளித்தவரின் வயது/Age Group]]&amp;Table1[[#This Row],[பாலினம்/Gender]],Factor!$A$45:$G$53,7,0)</f>
        <v>1.107027027027027</v>
      </c>
      <c r="AU11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15">
        <f>VLOOKUP(Table1[[#This Row],[Rev Caste]],Factor!$F$59:$I$68,4,0)</f>
        <v>0.99902439024390244</v>
      </c>
      <c r="AW115">
        <f>Table1[[#This Row],[2021 Ae Factor]]*Table1[[#This Row],[Age &amp; Gender Factor]]</f>
        <v>0.81565842625689366</v>
      </c>
      <c r="AX115">
        <f>Table1[[#This Row],[2021 Ae Factor]]*Table1[[#This Row],[Caste Factor]]</f>
        <v>0.73608199442695277</v>
      </c>
      <c r="AY115">
        <f t="shared" si="1"/>
        <v>78.705771600000006</v>
      </c>
    </row>
    <row r="116" spans="1:51" hidden="1" x14ac:dyDescent="0.25">
      <c r="A116" s="1" t="s">
        <v>775</v>
      </c>
      <c r="B116" s="1" t="s">
        <v>776</v>
      </c>
      <c r="C116" s="2">
        <v>45869</v>
      </c>
      <c r="D116" s="1" t="s">
        <v>777</v>
      </c>
      <c r="E116" s="1" t="s">
        <v>778</v>
      </c>
      <c r="F116" s="1" t="s">
        <v>779</v>
      </c>
      <c r="G116" s="1">
        <v>232</v>
      </c>
      <c r="H116" s="1" t="s">
        <v>37</v>
      </c>
      <c r="I116" s="1" t="s">
        <v>244</v>
      </c>
      <c r="J116" s="1" t="s">
        <v>245</v>
      </c>
      <c r="K116" s="1" t="s">
        <v>50</v>
      </c>
      <c r="L116" s="1" t="s">
        <v>78</v>
      </c>
      <c r="M116" s="1" t="s">
        <v>511</v>
      </c>
      <c r="N116" s="1" t="s">
        <v>780</v>
      </c>
      <c r="O116" s="1" t="s">
        <v>135</v>
      </c>
      <c r="P116" s="1">
        <v>8225050066</v>
      </c>
      <c r="Q116" s="1" t="s">
        <v>39</v>
      </c>
      <c r="R116" s="1" t="s">
        <v>136</v>
      </c>
      <c r="S116" s="1" t="s">
        <v>113</v>
      </c>
      <c r="T116" s="1" t="s">
        <v>58</v>
      </c>
      <c r="U116" s="1" t="s">
        <v>83</v>
      </c>
      <c r="V116" s="1" t="s">
        <v>60</v>
      </c>
      <c r="W116" s="1" t="s">
        <v>125</v>
      </c>
      <c r="X116" s="1" t="s">
        <v>62</v>
      </c>
      <c r="Y116" t="s">
        <v>430</v>
      </c>
      <c r="Z116" s="1" t="s">
        <v>38</v>
      </c>
      <c r="AA116" s="1" t="s">
        <v>126</v>
      </c>
      <c r="AB116" s="1" t="s">
        <v>99</v>
      </c>
      <c r="AC116" s="1" t="s">
        <v>58</v>
      </c>
      <c r="AD116" s="1" t="s">
        <v>127</v>
      </c>
      <c r="AE116" s="1" t="s">
        <v>86</v>
      </c>
      <c r="AF116" s="1" t="s">
        <v>622</v>
      </c>
      <c r="AG116" s="1" t="s">
        <v>103</v>
      </c>
      <c r="AH116" s="1" t="s">
        <v>88</v>
      </c>
      <c r="AI116" s="1" t="s">
        <v>519</v>
      </c>
      <c r="AJ116" s="1">
        <f>IFERROR(_xlfn.XLOOKUP(Table1[[#This Row],[Audio Url]],Qc!C:C,Qc!F:F),"")</f>
        <v>0</v>
      </c>
      <c r="AK116" s="1" t="str">
        <f>IFERROR(_xlfn.XLOOKUP(Table1[[#This Row],[Audio Url]],Qc!C:C,Qc!E:E),"")</f>
        <v>Fake Audio/Empty Audio</v>
      </c>
      <c r="AL116" s="1" t="s">
        <v>38</v>
      </c>
      <c r="AM116" s="1" t="s">
        <v>38</v>
      </c>
      <c r="AN116" s="1" t="str">
        <f>VLOOKUP(Table1[[#This Row],[LOCALITY]],Sheet2!$F:$H,3,0)</f>
        <v>Rural</v>
      </c>
      <c r="AO116" s="1" t="s">
        <v>2240</v>
      </c>
      <c r="AP116" t="str">
        <f>IF(Table1[[#This Row],[Audio Duration (in secs)]]&gt;180,"Greater than 3 Minutes","Less than 3 Minutes")</f>
        <v>Greater than 3 Minutes</v>
      </c>
      <c r="AQ116" t="str">
        <f>IFERROR(VLOOKUP(Table1[[#This Row],[சாதி/Caste]],MApping!$E$1:$F$10,2,0),"Others")</f>
        <v>CHOLIA VELLALAR</v>
      </c>
      <c r="AR116">
        <f>VLOOKUP(Table1[[#This Row],[பாலினம்/Gender]],Factor!$F$26:$I$28,4,0)</f>
        <v>1.047034764826176</v>
      </c>
      <c r="AS116">
        <f>VLOOKUP(Table1[[#This Row],[பதிலளித்தவரின் வயது/Age Group]],Factor!$F$35:$I$39,4,0)</f>
        <v>0.8797250859106529</v>
      </c>
      <c r="AT116">
        <f>VLOOKUP(Table1[[#This Row],[பதிலளித்தவரின் வயது/Age Group]]&amp;Table1[[#This Row],[பாலினம்/Gender]],Factor!$A$45:$G$53,7,0)</f>
        <v>0.98461538461538467</v>
      </c>
      <c r="AU11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16">
        <f>VLOOKUP(Table1[[#This Row],[Rev Caste]],Factor!$F$59:$I$68,4,0)</f>
        <v>1.0666666666666667</v>
      </c>
      <c r="AW116">
        <f>Table1[[#This Row],[2021 Ae Factor]]*Table1[[#This Row],[Age &amp; Gender Factor]]</f>
        <v>0.72546542719964102</v>
      </c>
      <c r="AX116">
        <f>Table1[[#This Row],[2021 Ae Factor]]*Table1[[#This Row],[Caste Factor]]</f>
        <v>0.78592087946627776</v>
      </c>
      <c r="AY116">
        <f t="shared" si="1"/>
        <v>78.657346899999993</v>
      </c>
    </row>
    <row r="117" spans="1:51" hidden="1" x14ac:dyDescent="0.25">
      <c r="A117" s="1" t="s">
        <v>781</v>
      </c>
      <c r="B117" s="1" t="s">
        <v>782</v>
      </c>
      <c r="C117" s="2">
        <v>45869</v>
      </c>
      <c r="D117" s="1" t="s">
        <v>783</v>
      </c>
      <c r="E117" s="1" t="s">
        <v>778</v>
      </c>
      <c r="F117" s="1" t="s">
        <v>784</v>
      </c>
      <c r="G117" s="1">
        <v>121</v>
      </c>
      <c r="H117" s="1" t="s">
        <v>37</v>
      </c>
      <c r="I117" s="1" t="s">
        <v>244</v>
      </c>
      <c r="J117" s="1" t="s">
        <v>245</v>
      </c>
      <c r="K117" s="1" t="s">
        <v>50</v>
      </c>
      <c r="L117" s="1" t="s">
        <v>78</v>
      </c>
      <c r="M117" s="1" t="s">
        <v>511</v>
      </c>
      <c r="N117" s="1" t="s">
        <v>785</v>
      </c>
      <c r="O117" s="1" t="s">
        <v>54</v>
      </c>
      <c r="P117" s="1">
        <v>9047026313</v>
      </c>
      <c r="Q117" s="1" t="s">
        <v>55</v>
      </c>
      <c r="R117" s="1" t="s">
        <v>219</v>
      </c>
      <c r="S117" s="1" t="s">
        <v>57</v>
      </c>
      <c r="T117" s="1" t="s">
        <v>58</v>
      </c>
      <c r="U117" s="1" t="s">
        <v>83</v>
      </c>
      <c r="V117" s="1" t="s">
        <v>165</v>
      </c>
      <c r="W117" s="1" t="s">
        <v>61</v>
      </c>
      <c r="X117" s="1" t="s">
        <v>62</v>
      </c>
      <c r="Y117" t="s">
        <v>430</v>
      </c>
      <c r="Z117" s="1" t="s">
        <v>38</v>
      </c>
      <c r="AA117" s="1" t="s">
        <v>126</v>
      </c>
      <c r="AB117" s="1" t="s">
        <v>99</v>
      </c>
      <c r="AC117" s="1" t="s">
        <v>84</v>
      </c>
      <c r="AD117" s="1" t="s">
        <v>127</v>
      </c>
      <c r="AE117" s="1" t="s">
        <v>86</v>
      </c>
      <c r="AF117" s="1" t="s">
        <v>67</v>
      </c>
      <c r="AG117" s="1" t="s">
        <v>400</v>
      </c>
      <c r="AH117" s="1" t="s">
        <v>117</v>
      </c>
      <c r="AI117" s="1" t="s">
        <v>42</v>
      </c>
      <c r="AJ117" s="1">
        <f>IFERROR(_xlfn.XLOOKUP(Table1[[#This Row],[Audio Url]],Qc!C:C,Qc!F:F),"")</f>
        <v>0</v>
      </c>
      <c r="AK117" s="1" t="str">
        <f>IFERROR(_xlfn.XLOOKUP(Table1[[#This Row],[Audio Url]],Qc!C:C,Qc!E:E),"")</f>
        <v>Fake Audio/Empty Audio</v>
      </c>
      <c r="AL117" s="1" t="s">
        <v>38</v>
      </c>
      <c r="AM117" s="1" t="s">
        <v>38</v>
      </c>
      <c r="AN117" s="1" t="str">
        <f>VLOOKUP(Table1[[#This Row],[LOCALITY]],Sheet2!$F:$H,3,0)</f>
        <v>Rural</v>
      </c>
      <c r="AO117" s="1" t="s">
        <v>2240</v>
      </c>
      <c r="AP117" t="str">
        <f>IF(Table1[[#This Row],[Audio Duration (in secs)]]&gt;180,"Greater than 3 Minutes","Less than 3 Minutes")</f>
        <v>Less than 3 Minutes</v>
      </c>
      <c r="AQ117" t="str">
        <f>IFERROR(VLOOKUP(Table1[[#This Row],[சாதி/Caste]],MApping!$E$1:$F$10,2,0),"Others")</f>
        <v>DEVENDRA KULA VELLALAR</v>
      </c>
      <c r="AR117">
        <f>VLOOKUP(Table1[[#This Row],[பாலினம்/Gender]],Factor!$F$26:$I$28,4,0)</f>
        <v>0.95700934579439256</v>
      </c>
      <c r="AS117">
        <f>VLOOKUP(Table1[[#This Row],[பதிலளித்தவரின் வயது/Age Group]],Factor!$F$35:$I$39,4,0)</f>
        <v>1.0951871657754011</v>
      </c>
      <c r="AT117">
        <f>VLOOKUP(Table1[[#This Row],[பதிலளித்தவரின் வயது/Age Group]]&amp;Table1[[#This Row],[பாலினம்/Gender]],Factor!$A$45:$G$53,7,0)</f>
        <v>1.0835978835978837</v>
      </c>
      <c r="AU11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17">
        <f>VLOOKUP(Table1[[#This Row],[Rev Caste]],Factor!$F$59:$I$68,4,0)</f>
        <v>0.99902439024390244</v>
      </c>
      <c r="AW117">
        <f>Table1[[#This Row],[2021 Ae Factor]]*Table1[[#This Row],[Age &amp; Gender Factor]]</f>
        <v>1.0835978835978837</v>
      </c>
      <c r="AX117">
        <f>Table1[[#This Row],[2021 Ae Factor]]*Table1[[#This Row],[Caste Factor]]</f>
        <v>0.99902439024390244</v>
      </c>
      <c r="AY117">
        <f t="shared" si="1"/>
        <v>78.657356199999995</v>
      </c>
    </row>
    <row r="118" spans="1:51" hidden="1" x14ac:dyDescent="0.25">
      <c r="A118" s="1" t="s">
        <v>786</v>
      </c>
      <c r="B118" s="1" t="s">
        <v>787</v>
      </c>
      <c r="C118" s="2">
        <v>45869</v>
      </c>
      <c r="D118" s="1" t="s">
        <v>788</v>
      </c>
      <c r="E118" s="1" t="s">
        <v>778</v>
      </c>
      <c r="F118" s="1" t="s">
        <v>789</v>
      </c>
      <c r="G118" s="1">
        <v>124</v>
      </c>
      <c r="H118" s="1" t="s">
        <v>37</v>
      </c>
      <c r="I118" s="1" t="s">
        <v>244</v>
      </c>
      <c r="J118" s="1" t="s">
        <v>245</v>
      </c>
      <c r="K118" s="1" t="s">
        <v>50</v>
      </c>
      <c r="L118" s="1" t="s">
        <v>78</v>
      </c>
      <c r="M118" s="1" t="s">
        <v>511</v>
      </c>
      <c r="N118" s="1" t="s">
        <v>790</v>
      </c>
      <c r="O118" s="1" t="s">
        <v>54</v>
      </c>
      <c r="P118" s="1">
        <v>8940399145</v>
      </c>
      <c r="Q118" s="1" t="s">
        <v>55</v>
      </c>
      <c r="R118" s="1" t="s">
        <v>97</v>
      </c>
      <c r="S118" s="1" t="s">
        <v>57</v>
      </c>
      <c r="T118" s="1" t="s">
        <v>137</v>
      </c>
      <c r="U118" s="1" t="s">
        <v>83</v>
      </c>
      <c r="V118" s="1" t="s">
        <v>60</v>
      </c>
      <c r="W118" s="1" t="s">
        <v>61</v>
      </c>
      <c r="X118" s="1" t="s">
        <v>101</v>
      </c>
      <c r="Y118" t="s">
        <v>428</v>
      </c>
      <c r="Z118" s="1" t="s">
        <v>288</v>
      </c>
      <c r="AA118" s="1" t="s">
        <v>126</v>
      </c>
      <c r="AB118" s="1" t="s">
        <v>99</v>
      </c>
      <c r="AC118" s="1" t="s">
        <v>84</v>
      </c>
      <c r="AD118" s="1" t="s">
        <v>127</v>
      </c>
      <c r="AE118" s="1" t="s">
        <v>86</v>
      </c>
      <c r="AF118" s="1" t="s">
        <v>67</v>
      </c>
      <c r="AG118" s="1" t="s">
        <v>103</v>
      </c>
      <c r="AH118" s="1" t="s">
        <v>88</v>
      </c>
      <c r="AI118" s="1" t="s">
        <v>519</v>
      </c>
      <c r="AJ118" s="1">
        <f>IFERROR(_xlfn.XLOOKUP(Table1[[#This Row],[Audio Url]],Qc!C:C,Qc!F:F),"")</f>
        <v>0</v>
      </c>
      <c r="AK118" s="1" t="str">
        <f>IFERROR(_xlfn.XLOOKUP(Table1[[#This Row],[Audio Url]],Qc!C:C,Qc!E:E),"")</f>
        <v>Fake Audio/Empty Audio</v>
      </c>
      <c r="AL118" s="1" t="s">
        <v>38</v>
      </c>
      <c r="AM118" s="1" t="s">
        <v>38</v>
      </c>
      <c r="AN118" s="1" t="str">
        <f>VLOOKUP(Table1[[#This Row],[LOCALITY]],Sheet2!$F:$H,3,0)</f>
        <v>Rural</v>
      </c>
      <c r="AO118" s="1" t="s">
        <v>2240</v>
      </c>
      <c r="AP118" t="str">
        <f>IF(Table1[[#This Row],[Audio Duration (in secs)]]&gt;180,"Greater than 3 Minutes","Less than 3 Minutes")</f>
        <v>Less than 3 Minutes</v>
      </c>
      <c r="AQ118" t="str">
        <f>IFERROR(VLOOKUP(Table1[[#This Row],[சாதி/Caste]],MApping!$E$1:$F$10,2,0),"Others")</f>
        <v>CHOLIA VELLALAR</v>
      </c>
      <c r="AR118">
        <f>VLOOKUP(Table1[[#This Row],[பாலினம்/Gender]],Factor!$F$26:$I$28,4,0)</f>
        <v>0.95700934579439256</v>
      </c>
      <c r="AS118">
        <f>VLOOKUP(Table1[[#This Row],[பதிலளித்தவரின் வயது/Age Group]],Factor!$F$35:$I$39,4,0)</f>
        <v>1.0951871657754011</v>
      </c>
      <c r="AT118">
        <f>VLOOKUP(Table1[[#This Row],[பதிலளித்தவரின் வயது/Age Group]]&amp;Table1[[#This Row],[பாலினம்/Gender]],Factor!$A$45:$G$53,7,0)</f>
        <v>1.0835978835978837</v>
      </c>
      <c r="AU11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18">
        <f>VLOOKUP(Table1[[#This Row],[Rev Caste]],Factor!$F$59:$I$68,4,0)</f>
        <v>1.0666666666666667</v>
      </c>
      <c r="AW118">
        <f>Table1[[#This Row],[2021 Ae Factor]]*Table1[[#This Row],[Age &amp; Gender Factor]]</f>
        <v>0.79839581406098059</v>
      </c>
      <c r="AX118">
        <f>Table1[[#This Row],[2021 Ae Factor]]*Table1[[#This Row],[Caste Factor]]</f>
        <v>0.78592087946627776</v>
      </c>
      <c r="AY118">
        <f t="shared" si="1"/>
        <v>78.657326499999996</v>
      </c>
    </row>
    <row r="119" spans="1:51" hidden="1" x14ac:dyDescent="0.25">
      <c r="A119" s="1" t="s">
        <v>791</v>
      </c>
      <c r="B119" s="1" t="s">
        <v>792</v>
      </c>
      <c r="C119" s="2">
        <v>45869</v>
      </c>
      <c r="D119" s="1" t="s">
        <v>793</v>
      </c>
      <c r="E119" s="1" t="s">
        <v>778</v>
      </c>
      <c r="F119" s="1" t="s">
        <v>794</v>
      </c>
      <c r="G119" s="1">
        <v>139</v>
      </c>
      <c r="H119" s="1" t="s">
        <v>37</v>
      </c>
      <c r="I119" s="1" t="s">
        <v>244</v>
      </c>
      <c r="J119" s="1" t="s">
        <v>245</v>
      </c>
      <c r="K119" s="1" t="s">
        <v>50</v>
      </c>
      <c r="L119" s="1" t="s">
        <v>78</v>
      </c>
      <c r="M119" s="1" t="s">
        <v>511</v>
      </c>
      <c r="N119" s="1" t="s">
        <v>795</v>
      </c>
      <c r="O119" s="1" t="s">
        <v>54</v>
      </c>
      <c r="P119" s="1">
        <v>9786785604</v>
      </c>
      <c r="Q119" s="1" t="s">
        <v>55</v>
      </c>
      <c r="R119" s="1" t="s">
        <v>219</v>
      </c>
      <c r="S119" s="1" t="s">
        <v>57</v>
      </c>
      <c r="T119" s="1" t="s">
        <v>98</v>
      </c>
      <c r="U119" s="1" t="s">
        <v>83</v>
      </c>
      <c r="V119" s="1" t="s">
        <v>99</v>
      </c>
      <c r="W119" s="1" t="s">
        <v>100</v>
      </c>
      <c r="X119" s="1" t="s">
        <v>101</v>
      </c>
      <c r="Y119" t="s">
        <v>428</v>
      </c>
      <c r="Z119" s="1" t="s">
        <v>95</v>
      </c>
      <c r="AA119" s="1" t="s">
        <v>63</v>
      </c>
      <c r="AB119" s="1" t="s">
        <v>38</v>
      </c>
      <c r="AC119" s="1" t="s">
        <v>84</v>
      </c>
      <c r="AD119" s="1" t="s">
        <v>127</v>
      </c>
      <c r="AE119" s="1" t="s">
        <v>102</v>
      </c>
      <c r="AF119" s="1" t="s">
        <v>101</v>
      </c>
      <c r="AG119" s="1" t="s">
        <v>68</v>
      </c>
      <c r="AH119" s="1" t="s">
        <v>88</v>
      </c>
      <c r="AI119" s="1" t="s">
        <v>42</v>
      </c>
      <c r="AJ119" s="1">
        <f>IFERROR(_xlfn.XLOOKUP(Table1[[#This Row],[Audio Url]],Qc!C:C,Qc!F:F),"")</f>
        <v>0</v>
      </c>
      <c r="AK119" s="1" t="str">
        <f>IFERROR(_xlfn.XLOOKUP(Table1[[#This Row],[Audio Url]],Qc!C:C,Qc!E:E),"")</f>
        <v>Fake Audio/Empty Audio</v>
      </c>
      <c r="AL119" s="1" t="s">
        <v>38</v>
      </c>
      <c r="AM119" s="1" t="s">
        <v>38</v>
      </c>
      <c r="AN119" s="1" t="str">
        <f>VLOOKUP(Table1[[#This Row],[LOCALITY]],Sheet2!$F:$H,3,0)</f>
        <v>Rural</v>
      </c>
      <c r="AO119" s="1" t="s">
        <v>2240</v>
      </c>
      <c r="AP119" t="str">
        <f>IF(Table1[[#This Row],[Audio Duration (in secs)]]&gt;180,"Greater than 3 Minutes","Less than 3 Minutes")</f>
        <v>Less than 3 Minutes</v>
      </c>
      <c r="AQ119" t="str">
        <f>IFERROR(VLOOKUP(Table1[[#This Row],[சாதி/Caste]],MApping!$E$1:$F$10,2,0),"Others")</f>
        <v>DEVENDRA KULA VELLALAR</v>
      </c>
      <c r="AR119">
        <f>VLOOKUP(Table1[[#This Row],[பாலினம்/Gender]],Factor!$F$26:$I$28,4,0)</f>
        <v>0.95700934579439256</v>
      </c>
      <c r="AS119">
        <f>VLOOKUP(Table1[[#This Row],[பதிலளித்தவரின் வயது/Age Group]],Factor!$F$35:$I$39,4,0)</f>
        <v>1.0951871657754011</v>
      </c>
      <c r="AT119">
        <f>VLOOKUP(Table1[[#This Row],[பதிலளித்தவரின் வயது/Age Group]]&amp;Table1[[#This Row],[பாலினம்/Gender]],Factor!$A$45:$G$53,7,0)</f>
        <v>1.0835978835978837</v>
      </c>
      <c r="AU11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19">
        <f>VLOOKUP(Table1[[#This Row],[Rev Caste]],Factor!$F$59:$I$68,4,0)</f>
        <v>0.99902439024390244</v>
      </c>
      <c r="AW119">
        <f>Table1[[#This Row],[2021 Ae Factor]]*Table1[[#This Row],[Age &amp; Gender Factor]]</f>
        <v>1.4216181426281114</v>
      </c>
      <c r="AX119">
        <f>Table1[[#This Row],[2021 Ae Factor]]*Table1[[#This Row],[Caste Factor]]</f>
        <v>1.3106625802766489</v>
      </c>
      <c r="AY119">
        <f t="shared" si="1"/>
        <v>78.657325900000004</v>
      </c>
    </row>
    <row r="120" spans="1:51" x14ac:dyDescent="0.25">
      <c r="A120" s="1" t="s">
        <v>796</v>
      </c>
      <c r="B120" s="1" t="s">
        <v>797</v>
      </c>
      <c r="C120" s="2">
        <v>45869</v>
      </c>
      <c r="D120" s="1" t="s">
        <v>798</v>
      </c>
      <c r="E120" s="1" t="s">
        <v>778</v>
      </c>
      <c r="F120" s="1" t="s">
        <v>799</v>
      </c>
      <c r="G120" s="1">
        <v>124</v>
      </c>
      <c r="H120" s="1" t="s">
        <v>37</v>
      </c>
      <c r="I120" s="1" t="s">
        <v>244</v>
      </c>
      <c r="J120" s="1" t="s">
        <v>245</v>
      </c>
      <c r="K120" s="1" t="s">
        <v>50</v>
      </c>
      <c r="L120" s="1" t="s">
        <v>78</v>
      </c>
      <c r="M120" s="1" t="s">
        <v>511</v>
      </c>
      <c r="N120" s="1" t="s">
        <v>800</v>
      </c>
      <c r="O120" s="1" t="s">
        <v>54</v>
      </c>
      <c r="P120" s="1">
        <v>9787592687</v>
      </c>
      <c r="Q120" s="1" t="s">
        <v>55</v>
      </c>
      <c r="R120" s="1" t="s">
        <v>56</v>
      </c>
      <c r="S120" s="1" t="s">
        <v>113</v>
      </c>
      <c r="T120" s="1" t="s">
        <v>137</v>
      </c>
      <c r="U120" s="1" t="s">
        <v>83</v>
      </c>
      <c r="V120" s="1" t="s">
        <v>99</v>
      </c>
      <c r="W120" s="1" t="s">
        <v>100</v>
      </c>
      <c r="X120" s="1" t="s">
        <v>62</v>
      </c>
      <c r="Y120" t="s">
        <v>430</v>
      </c>
      <c r="Z120" s="1" t="s">
        <v>38</v>
      </c>
      <c r="AA120" s="1" t="s">
        <v>126</v>
      </c>
      <c r="AB120" s="1" t="s">
        <v>99</v>
      </c>
      <c r="AC120" s="1" t="s">
        <v>84</v>
      </c>
      <c r="AD120" s="1" t="s">
        <v>65</v>
      </c>
      <c r="AE120" s="1" t="s">
        <v>102</v>
      </c>
      <c r="AF120" s="1" t="s">
        <v>67</v>
      </c>
      <c r="AG120" s="1" t="s">
        <v>103</v>
      </c>
      <c r="AH120" s="1" t="s">
        <v>117</v>
      </c>
      <c r="AI120" s="1" t="s">
        <v>118</v>
      </c>
      <c r="AJ120" s="1">
        <f>IFERROR(_xlfn.XLOOKUP(Table1[[#This Row],[Audio Url]],Qc!C:C,Qc!F:F),"")</f>
        <v>0</v>
      </c>
      <c r="AK120" s="1" t="str">
        <f>IFERROR(_xlfn.XLOOKUP(Table1[[#This Row],[Audio Url]],Qc!C:C,Qc!E:E),"")</f>
        <v>Correctly Done</v>
      </c>
      <c r="AL120" s="1" t="s">
        <v>38</v>
      </c>
      <c r="AM120" s="1" t="s">
        <v>38</v>
      </c>
      <c r="AN120" s="1" t="str">
        <f>VLOOKUP(Table1[[#This Row],[LOCALITY]],Sheet2!$F:$H,3,0)</f>
        <v>Rural</v>
      </c>
      <c r="AO120" s="1" t="s">
        <v>2241</v>
      </c>
      <c r="AP120" t="str">
        <f>IF(Table1[[#This Row],[Audio Duration (in secs)]]&gt;180,"Greater than 3 Minutes","Less than 3 Minutes")</f>
        <v>Less than 3 Minutes</v>
      </c>
      <c r="AQ120" t="str">
        <f>IFERROR(VLOOKUP(Table1[[#This Row],[சாதி/Caste]],MApping!$E$1:$F$10,2,0),"Others")</f>
        <v>PALLAR SC</v>
      </c>
      <c r="AR120">
        <f>VLOOKUP(Table1[[#This Row],[பாலினம்/Gender]],Factor!$F$26:$I$28,4,0)</f>
        <v>0.95700934579439256</v>
      </c>
      <c r="AS120">
        <f>VLOOKUP(Table1[[#This Row],[பதிலளித்தவரின் வயது/Age Group]],Factor!$F$35:$I$39,4,0)</f>
        <v>1.0951871657754011</v>
      </c>
      <c r="AT120">
        <f>VLOOKUP(Table1[[#This Row],[பதிலளித்தவரின் வயது/Age Group]]&amp;Table1[[#This Row],[பாலினம்/Gender]],Factor!$A$45:$G$53,7,0)</f>
        <v>1.0835978835978837</v>
      </c>
      <c r="AU12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20">
        <f>VLOOKUP(Table1[[#This Row],[Rev Caste]],Factor!$F$59:$I$68,4,0)</f>
        <v>1.28</v>
      </c>
      <c r="AW120">
        <f>Table1[[#This Row],[2021 Ae Factor]]*Table1[[#This Row],[Age &amp; Gender Factor]]</f>
        <v>1.4216181426281114</v>
      </c>
      <c r="AX120">
        <f>Table1[[#This Row],[2021 Ae Factor]]*Table1[[#This Row],[Caste Factor]]</f>
        <v>1.6792864309794564</v>
      </c>
      <c r="AY120">
        <f t="shared" si="1"/>
        <v>78.657686699999999</v>
      </c>
    </row>
    <row r="121" spans="1:51" x14ac:dyDescent="0.25">
      <c r="A121" s="1" t="s">
        <v>801</v>
      </c>
      <c r="B121" s="1" t="s">
        <v>802</v>
      </c>
      <c r="C121" s="2">
        <v>45869</v>
      </c>
      <c r="D121" s="1" t="s">
        <v>803</v>
      </c>
      <c r="E121" s="1" t="s">
        <v>804</v>
      </c>
      <c r="F121" s="1" t="s">
        <v>805</v>
      </c>
      <c r="G121" s="1">
        <v>327</v>
      </c>
      <c r="H121" s="1" t="s">
        <v>37</v>
      </c>
      <c r="I121" s="1" t="s">
        <v>76</v>
      </c>
      <c r="J121" s="1" t="s">
        <v>77</v>
      </c>
      <c r="K121" s="1" t="s">
        <v>50</v>
      </c>
      <c r="L121" s="1" t="s">
        <v>78</v>
      </c>
      <c r="M121" s="1" t="s">
        <v>79</v>
      </c>
      <c r="N121" s="1" t="s">
        <v>806</v>
      </c>
      <c r="O121" s="1" t="s">
        <v>135</v>
      </c>
      <c r="P121" s="1">
        <v>9344044543</v>
      </c>
      <c r="Q121" s="1" t="s">
        <v>55</v>
      </c>
      <c r="R121" s="1" t="s">
        <v>136</v>
      </c>
      <c r="S121" s="1" t="s">
        <v>57</v>
      </c>
      <c r="T121" s="1" t="s">
        <v>58</v>
      </c>
      <c r="U121" s="1" t="s">
        <v>59</v>
      </c>
      <c r="V121" s="1" t="s">
        <v>165</v>
      </c>
      <c r="W121" s="1" t="s">
        <v>61</v>
      </c>
      <c r="X121" s="1" t="s">
        <v>101</v>
      </c>
      <c r="Y121" t="s">
        <v>428</v>
      </c>
      <c r="Z121" s="1" t="s">
        <v>288</v>
      </c>
      <c r="AA121" s="1" t="s">
        <v>126</v>
      </c>
      <c r="AB121" s="1" t="s">
        <v>87</v>
      </c>
      <c r="AC121" s="1" t="s">
        <v>64</v>
      </c>
      <c r="AD121" s="1" t="s">
        <v>85</v>
      </c>
      <c r="AE121" s="1" t="s">
        <v>66</v>
      </c>
      <c r="AF121" s="1" t="s">
        <v>622</v>
      </c>
      <c r="AG121" s="1" t="s">
        <v>116</v>
      </c>
      <c r="AH121" s="1" t="s">
        <v>277</v>
      </c>
      <c r="AI121" s="1" t="s">
        <v>278</v>
      </c>
      <c r="AJ121" s="1">
        <f>IFERROR(_xlfn.XLOOKUP(Table1[[#This Row],[Audio Url]],Qc!C:C,Qc!F:F),"")</f>
        <v>0</v>
      </c>
      <c r="AK121" s="1" t="str">
        <f>IFERROR(_xlfn.XLOOKUP(Table1[[#This Row],[Audio Url]],Qc!C:C,Qc!E:E),"")</f>
        <v>Correctly Done</v>
      </c>
      <c r="AL121" s="1" t="s">
        <v>38</v>
      </c>
      <c r="AM121" s="1" t="s">
        <v>38</v>
      </c>
      <c r="AN121" s="1" t="str">
        <f>VLOOKUP(Table1[[#This Row],[LOCALITY]],Sheet2!$F:$H,3,0)</f>
        <v>Urban</v>
      </c>
      <c r="AO121" s="1" t="s">
        <v>2241</v>
      </c>
      <c r="AP121" t="str">
        <f>IF(Table1[[#This Row],[Audio Duration (in secs)]]&gt;180,"Greater than 3 Minutes","Less than 3 Minutes")</f>
        <v>Greater than 3 Minutes</v>
      </c>
      <c r="AQ121" t="str">
        <f>IFERROR(VLOOKUP(Table1[[#This Row],[சாதி/Caste]],MApping!$E$1:$F$10,2,0),"Others")</f>
        <v>MUSLIM</v>
      </c>
      <c r="AR121">
        <f>VLOOKUP(Table1[[#This Row],[பாலினம்/Gender]],Factor!$F$26:$I$28,4,0)</f>
        <v>1.047034764826176</v>
      </c>
      <c r="AS121">
        <f>VLOOKUP(Table1[[#This Row],[பதிலளித்தவரின் வயது/Age Group]],Factor!$F$35:$I$39,4,0)</f>
        <v>1.0951871657754011</v>
      </c>
      <c r="AT121">
        <f>VLOOKUP(Table1[[#This Row],[பதிலளித்தவரின் வயது/Age Group]]&amp;Table1[[#This Row],[பாலினம்/Gender]],Factor!$A$45:$G$53,7,0)</f>
        <v>1.107027027027027</v>
      </c>
      <c r="AU12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21">
        <f>VLOOKUP(Table1[[#This Row],[Rev Caste]],Factor!$F$59:$I$68,4,0)</f>
        <v>1.024</v>
      </c>
      <c r="AW121">
        <f>Table1[[#This Row],[2021 Ae Factor]]*Table1[[#This Row],[Age &amp; Gender Factor]]</f>
        <v>1.107027027027027</v>
      </c>
      <c r="AX121">
        <f>Table1[[#This Row],[2021 Ae Factor]]*Table1[[#This Row],[Caste Factor]]</f>
        <v>1.024</v>
      </c>
      <c r="AY121">
        <f t="shared" si="1"/>
        <v>78.705556700000002</v>
      </c>
    </row>
    <row r="122" spans="1:51" x14ac:dyDescent="0.25">
      <c r="A122" s="1" t="s">
        <v>807</v>
      </c>
      <c r="B122" s="1" t="s">
        <v>808</v>
      </c>
      <c r="C122" s="2">
        <v>45869</v>
      </c>
      <c r="D122" s="1" t="s">
        <v>809</v>
      </c>
      <c r="E122" s="1" t="s">
        <v>810</v>
      </c>
      <c r="F122" s="1" t="s">
        <v>811</v>
      </c>
      <c r="G122" s="1">
        <v>187</v>
      </c>
      <c r="H122" s="1" t="s">
        <v>37</v>
      </c>
      <c r="I122" s="1" t="s">
        <v>109</v>
      </c>
      <c r="J122" s="1" t="s">
        <v>110</v>
      </c>
      <c r="K122" s="1" t="s">
        <v>50</v>
      </c>
      <c r="L122" s="1" t="s">
        <v>78</v>
      </c>
      <c r="M122" s="1" t="s">
        <v>511</v>
      </c>
      <c r="N122" s="1" t="s">
        <v>812</v>
      </c>
      <c r="O122" s="1" t="s">
        <v>54</v>
      </c>
      <c r="P122" s="1">
        <v>6381241826</v>
      </c>
      <c r="Q122" s="1" t="s">
        <v>81</v>
      </c>
      <c r="R122" s="1" t="s">
        <v>82</v>
      </c>
      <c r="S122" s="1" t="s">
        <v>113</v>
      </c>
      <c r="T122" s="1" t="s">
        <v>137</v>
      </c>
      <c r="U122" s="1" t="s">
        <v>83</v>
      </c>
      <c r="V122" s="1" t="s">
        <v>185</v>
      </c>
      <c r="W122" s="1" t="s">
        <v>125</v>
      </c>
      <c r="X122" s="1" t="s">
        <v>62</v>
      </c>
      <c r="Y122" t="s">
        <v>430</v>
      </c>
      <c r="Z122" s="1" t="s">
        <v>38</v>
      </c>
      <c r="AA122" s="1" t="s">
        <v>126</v>
      </c>
      <c r="AB122" s="1" t="s">
        <v>60</v>
      </c>
      <c r="AC122" s="1" t="s">
        <v>58</v>
      </c>
      <c r="AD122" s="1" t="s">
        <v>127</v>
      </c>
      <c r="AE122" s="1" t="s">
        <v>115</v>
      </c>
      <c r="AF122" s="1" t="s">
        <v>67</v>
      </c>
      <c r="AG122" s="1" t="s">
        <v>116</v>
      </c>
      <c r="AH122" s="1" t="s">
        <v>88</v>
      </c>
      <c r="AI122" s="1" t="s">
        <v>89</v>
      </c>
      <c r="AJ122" s="1">
        <f>IFERROR(_xlfn.XLOOKUP(Table1[[#This Row],[Audio Url]],Qc!C:C,Qc!F:F),"")</f>
        <v>0</v>
      </c>
      <c r="AK122" s="1" t="str">
        <f>IFERROR(_xlfn.XLOOKUP(Table1[[#This Row],[Audio Url]],Qc!C:C,Qc!E:E),"")</f>
        <v>Not Asking All The Questions</v>
      </c>
      <c r="AL122" s="1" t="s">
        <v>38</v>
      </c>
      <c r="AM122" s="1" t="s">
        <v>38</v>
      </c>
      <c r="AN122" s="1" t="str">
        <f>VLOOKUP(Table1[[#This Row],[LOCALITY]],Sheet2!$F:$H,3,0)</f>
        <v>Rural</v>
      </c>
      <c r="AO122" s="1" t="s">
        <v>2241</v>
      </c>
      <c r="AP122" t="str">
        <f>IF(Table1[[#This Row],[Audio Duration (in secs)]]&gt;180,"Greater than 3 Minutes","Less than 3 Minutes")</f>
        <v>Greater than 3 Minutes</v>
      </c>
      <c r="AQ122" t="str">
        <f>IFERROR(VLOOKUP(Table1[[#This Row],[சாதி/Caste]],MApping!$E$1:$F$10,2,0),"Others")</f>
        <v>MUKKULATHOR</v>
      </c>
      <c r="AR122">
        <f>VLOOKUP(Table1[[#This Row],[பாலினம்/Gender]],Factor!$F$26:$I$28,4,0)</f>
        <v>0.95700934579439256</v>
      </c>
      <c r="AS122">
        <f>VLOOKUP(Table1[[#This Row],[பதிலளித்தவரின் வயது/Age Group]],Factor!$F$35:$I$39,4,0)</f>
        <v>0.97523809523809524</v>
      </c>
      <c r="AT122">
        <f>VLOOKUP(Table1[[#This Row],[பதிலளித்தவரின் வயது/Age Group]]&amp;Table1[[#This Row],[பாலினம்/Gender]],Factor!$A$45:$G$53,7,0)</f>
        <v>1.0666666666666667</v>
      </c>
      <c r="AU12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22">
        <f>VLOOKUP(Table1[[#This Row],[Rev Caste]],Factor!$F$59:$I$68,4,0)</f>
        <v>1.3479183673469388</v>
      </c>
      <c r="AW122">
        <f>Table1[[#This Row],[2021 Ae Factor]]*Table1[[#This Row],[Age &amp; Gender Factor]]</f>
        <v>1.0666666666666667</v>
      </c>
      <c r="AX122">
        <f>Table1[[#This Row],[2021 Ae Factor]]*Table1[[#This Row],[Caste Factor]]</f>
        <v>1.3479183673469388</v>
      </c>
      <c r="AY122">
        <f t="shared" si="1"/>
        <v>78.641108900000006</v>
      </c>
    </row>
    <row r="123" spans="1:51" x14ac:dyDescent="0.25">
      <c r="A123" s="1" t="s">
        <v>813</v>
      </c>
      <c r="B123" s="1" t="s">
        <v>814</v>
      </c>
      <c r="C123" s="2">
        <v>45869</v>
      </c>
      <c r="D123" s="1" t="s">
        <v>815</v>
      </c>
      <c r="E123" s="1" t="s">
        <v>810</v>
      </c>
      <c r="F123" s="1" t="s">
        <v>816</v>
      </c>
      <c r="G123" s="1">
        <v>244</v>
      </c>
      <c r="H123" s="1" t="s">
        <v>37</v>
      </c>
      <c r="I123" s="1" t="s">
        <v>109</v>
      </c>
      <c r="J123" s="1" t="s">
        <v>110</v>
      </c>
      <c r="K123" s="1" t="s">
        <v>50</v>
      </c>
      <c r="L123" s="1" t="s">
        <v>78</v>
      </c>
      <c r="M123" s="1" t="s">
        <v>817</v>
      </c>
      <c r="N123" s="1" t="s">
        <v>818</v>
      </c>
      <c r="O123" s="1" t="s">
        <v>54</v>
      </c>
      <c r="P123" s="1">
        <v>9626081493</v>
      </c>
      <c r="Q123" s="1" t="s">
        <v>39</v>
      </c>
      <c r="R123" s="1" t="s">
        <v>56</v>
      </c>
      <c r="S123" s="1" t="s">
        <v>113</v>
      </c>
      <c r="T123" s="1" t="s">
        <v>137</v>
      </c>
      <c r="U123" s="1" t="s">
        <v>83</v>
      </c>
      <c r="V123" s="1" t="s">
        <v>99</v>
      </c>
      <c r="W123" s="1" t="s">
        <v>125</v>
      </c>
      <c r="X123" s="1" t="s">
        <v>101</v>
      </c>
      <c r="Y123" t="s">
        <v>429</v>
      </c>
      <c r="Z123" s="1" t="s">
        <v>95</v>
      </c>
      <c r="AA123" s="1" t="s">
        <v>126</v>
      </c>
      <c r="AB123" s="1" t="s">
        <v>60</v>
      </c>
      <c r="AC123" s="1" t="s">
        <v>58</v>
      </c>
      <c r="AD123" s="1" t="s">
        <v>127</v>
      </c>
      <c r="AE123" s="1" t="s">
        <v>102</v>
      </c>
      <c r="AF123" s="1" t="s">
        <v>67</v>
      </c>
      <c r="AG123" s="1" t="s">
        <v>116</v>
      </c>
      <c r="AH123" s="1" t="s">
        <v>88</v>
      </c>
      <c r="AI123" s="1" t="s">
        <v>89</v>
      </c>
      <c r="AJ123" s="1">
        <f>IFERROR(_xlfn.XLOOKUP(Table1[[#This Row],[Audio Url]],Qc!C:C,Qc!F:F),"")</f>
        <v>0</v>
      </c>
      <c r="AK123" s="1" t="str">
        <f>IFERROR(_xlfn.XLOOKUP(Table1[[#This Row],[Audio Url]],Qc!C:C,Qc!E:E),"")</f>
        <v>Correctly Done</v>
      </c>
      <c r="AL123" s="1" t="s">
        <v>38</v>
      </c>
      <c r="AM123" s="1" t="s">
        <v>38</v>
      </c>
      <c r="AN123" s="1" t="str">
        <f>VLOOKUP(Table1[[#This Row],[LOCALITY]],Sheet2!$F:$H,3,0)</f>
        <v>Rural</v>
      </c>
      <c r="AO123" s="1" t="s">
        <v>2241</v>
      </c>
      <c r="AP123" t="str">
        <f>IF(Table1[[#This Row],[Audio Duration (in secs)]]&gt;180,"Greater than 3 Minutes","Less than 3 Minutes")</f>
        <v>Greater than 3 Minutes</v>
      </c>
      <c r="AQ123" t="str">
        <f>IFERROR(VLOOKUP(Table1[[#This Row],[சாதி/Caste]],MApping!$E$1:$F$10,2,0),"Others")</f>
        <v>MUKKULATHOR</v>
      </c>
      <c r="AR123">
        <f>VLOOKUP(Table1[[#This Row],[பாலினம்/Gender]],Factor!$F$26:$I$28,4,0)</f>
        <v>0.95700934579439256</v>
      </c>
      <c r="AS123">
        <f>VLOOKUP(Table1[[#This Row],[பதிலளித்தவரின் வயது/Age Group]],Factor!$F$35:$I$39,4,0)</f>
        <v>0.8797250859106529</v>
      </c>
      <c r="AT123">
        <f>VLOOKUP(Table1[[#This Row],[பதிலளித்தவரின் வயது/Age Group]]&amp;Table1[[#This Row],[பாலினம்/Gender]],Factor!$A$45:$G$53,7,0)</f>
        <v>0.79503105590062106</v>
      </c>
      <c r="AU12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23">
        <f>VLOOKUP(Table1[[#This Row],[Rev Caste]],Factor!$F$59:$I$68,4,0)</f>
        <v>1.3479183673469388</v>
      </c>
      <c r="AW123">
        <f>Table1[[#This Row],[2021 Ae Factor]]*Table1[[#This Row],[Age &amp; Gender Factor]]</f>
        <v>1.043035050297799</v>
      </c>
      <c r="AX123">
        <f>Table1[[#This Row],[2021 Ae Factor]]*Table1[[#This Row],[Caste Factor]]</f>
        <v>1.7683914252763255</v>
      </c>
      <c r="AY123">
        <f t="shared" si="1"/>
        <v>78.641170099999997</v>
      </c>
    </row>
    <row r="124" spans="1:51" x14ac:dyDescent="0.25">
      <c r="A124" s="1" t="s">
        <v>819</v>
      </c>
      <c r="B124" s="1" t="s">
        <v>820</v>
      </c>
      <c r="C124" s="2">
        <v>45869</v>
      </c>
      <c r="D124" s="1" t="s">
        <v>821</v>
      </c>
      <c r="E124" s="1" t="s">
        <v>822</v>
      </c>
      <c r="F124" s="1" t="s">
        <v>823</v>
      </c>
      <c r="G124" s="1">
        <v>269</v>
      </c>
      <c r="H124" s="1" t="s">
        <v>37</v>
      </c>
      <c r="I124" s="1" t="s">
        <v>76</v>
      </c>
      <c r="J124" s="1" t="s">
        <v>77</v>
      </c>
      <c r="K124" s="1" t="s">
        <v>50</v>
      </c>
      <c r="L124" s="1" t="s">
        <v>78</v>
      </c>
      <c r="M124" s="1" t="s">
        <v>79</v>
      </c>
      <c r="N124" s="1" t="s">
        <v>824</v>
      </c>
      <c r="O124" s="1" t="s">
        <v>135</v>
      </c>
      <c r="P124" s="1">
        <v>9344695026</v>
      </c>
      <c r="Q124" s="1" t="s">
        <v>81</v>
      </c>
      <c r="R124" s="1" t="s">
        <v>82</v>
      </c>
      <c r="S124" s="1" t="s">
        <v>57</v>
      </c>
      <c r="T124" s="1" t="s">
        <v>137</v>
      </c>
      <c r="U124" s="1" t="s">
        <v>301</v>
      </c>
      <c r="V124" s="1" t="s">
        <v>165</v>
      </c>
      <c r="W124" s="1" t="s">
        <v>61</v>
      </c>
      <c r="X124" s="1" t="s">
        <v>101</v>
      </c>
      <c r="Y124" t="s">
        <v>428</v>
      </c>
      <c r="Z124" s="1" t="s">
        <v>288</v>
      </c>
      <c r="AA124" s="1" t="s">
        <v>126</v>
      </c>
      <c r="AB124" s="1" t="s">
        <v>138</v>
      </c>
      <c r="AC124" s="1" t="s">
        <v>84</v>
      </c>
      <c r="AD124" s="1" t="s">
        <v>127</v>
      </c>
      <c r="AE124" s="1" t="s">
        <v>102</v>
      </c>
      <c r="AF124" s="1" t="s">
        <v>67</v>
      </c>
      <c r="AG124" s="1" t="s">
        <v>116</v>
      </c>
      <c r="AH124" s="1" t="s">
        <v>277</v>
      </c>
      <c r="AI124" s="1" t="s">
        <v>278</v>
      </c>
      <c r="AJ124" s="1">
        <f>IFERROR(_xlfn.XLOOKUP(Table1[[#This Row],[Audio Url]],Qc!C:C,Qc!F:F),"")</f>
        <v>0</v>
      </c>
      <c r="AK124" s="1" t="str">
        <f>IFERROR(_xlfn.XLOOKUP(Table1[[#This Row],[Audio Url]],Qc!C:C,Qc!E:E),"")</f>
        <v>Correctly Done</v>
      </c>
      <c r="AL124" s="1" t="s">
        <v>38</v>
      </c>
      <c r="AM124" s="1" t="s">
        <v>38</v>
      </c>
      <c r="AN124" s="1" t="str">
        <f>VLOOKUP(Table1[[#This Row],[LOCALITY]],Sheet2!$F:$H,3,0)</f>
        <v>Urban</v>
      </c>
      <c r="AO124" s="1" t="s">
        <v>2241</v>
      </c>
      <c r="AP124" t="str">
        <f>IF(Table1[[#This Row],[Audio Duration (in secs)]]&gt;180,"Greater than 3 Minutes","Less than 3 Minutes")</f>
        <v>Greater than 3 Minutes</v>
      </c>
      <c r="AQ124" t="str">
        <f>IFERROR(VLOOKUP(Table1[[#This Row],[சாதி/Caste]],MApping!$E$1:$F$10,2,0),"Others")</f>
        <v>MUSLIM</v>
      </c>
      <c r="AR124">
        <f>VLOOKUP(Table1[[#This Row],[பாலினம்/Gender]],Factor!$F$26:$I$28,4,0)</f>
        <v>1.047034764826176</v>
      </c>
      <c r="AS124">
        <f>VLOOKUP(Table1[[#This Row],[பதிலளித்தவரின் வயது/Age Group]],Factor!$F$35:$I$39,4,0)</f>
        <v>0.97523809523809524</v>
      </c>
      <c r="AT124">
        <f>VLOOKUP(Table1[[#This Row],[பதிலளித்தவரின் வயது/Age Group]]&amp;Table1[[#This Row],[பாலினம்/Gender]],Factor!$A$45:$G$53,7,0)</f>
        <v>0.89824561403508774</v>
      </c>
      <c r="AU12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24">
        <f>VLOOKUP(Table1[[#This Row],[Rev Caste]],Factor!$F$59:$I$68,4,0)</f>
        <v>1.024</v>
      </c>
      <c r="AW124">
        <f>Table1[[#This Row],[2021 Ae Factor]]*Table1[[#This Row],[Age &amp; Gender Factor]]</f>
        <v>0.89824561403508774</v>
      </c>
      <c r="AX124">
        <f>Table1[[#This Row],[2021 Ae Factor]]*Table1[[#This Row],[Caste Factor]]</f>
        <v>1.024</v>
      </c>
      <c r="AY124">
        <f t="shared" si="1"/>
        <v>78.705302799999998</v>
      </c>
    </row>
    <row r="125" spans="1:51" x14ac:dyDescent="0.25">
      <c r="A125" s="1" t="s">
        <v>825</v>
      </c>
      <c r="B125" s="1" t="s">
        <v>826</v>
      </c>
      <c r="C125" s="2">
        <v>45869</v>
      </c>
      <c r="D125" s="1" t="s">
        <v>827</v>
      </c>
      <c r="E125" s="1" t="s">
        <v>810</v>
      </c>
      <c r="F125" s="1" t="s">
        <v>828</v>
      </c>
      <c r="G125" s="1">
        <v>156</v>
      </c>
      <c r="H125" s="1" t="s">
        <v>37</v>
      </c>
      <c r="I125" s="1" t="s">
        <v>109</v>
      </c>
      <c r="J125" s="1" t="s">
        <v>110</v>
      </c>
      <c r="K125" s="1" t="s">
        <v>50</v>
      </c>
      <c r="L125" s="1" t="s">
        <v>78</v>
      </c>
      <c r="M125" s="1" t="s">
        <v>511</v>
      </c>
      <c r="N125" s="1" t="s">
        <v>829</v>
      </c>
      <c r="O125" s="1" t="s">
        <v>54</v>
      </c>
      <c r="P125" s="1">
        <v>7904375632</v>
      </c>
      <c r="Q125" s="1" t="s">
        <v>81</v>
      </c>
      <c r="R125" s="1" t="s">
        <v>56</v>
      </c>
      <c r="S125" s="1" t="s">
        <v>57</v>
      </c>
      <c r="T125" s="1" t="s">
        <v>137</v>
      </c>
      <c r="U125" s="1" t="s">
        <v>83</v>
      </c>
      <c r="V125" s="1" t="s">
        <v>60</v>
      </c>
      <c r="W125" s="1" t="s">
        <v>125</v>
      </c>
      <c r="X125" s="1" t="s">
        <v>114</v>
      </c>
      <c r="Y125" t="s">
        <v>429</v>
      </c>
      <c r="Z125" s="1" t="s">
        <v>38</v>
      </c>
      <c r="AA125" s="1" t="s">
        <v>126</v>
      </c>
      <c r="AB125" s="1" t="s">
        <v>60</v>
      </c>
      <c r="AC125" s="1" t="s">
        <v>84</v>
      </c>
      <c r="AD125" s="1" t="s">
        <v>127</v>
      </c>
      <c r="AE125" s="1" t="s">
        <v>102</v>
      </c>
      <c r="AF125" s="1" t="s">
        <v>101</v>
      </c>
      <c r="AG125" s="1" t="s">
        <v>116</v>
      </c>
      <c r="AH125" s="1" t="s">
        <v>69</v>
      </c>
      <c r="AI125" s="1" t="s">
        <v>89</v>
      </c>
      <c r="AJ125" s="1">
        <f>IFERROR(_xlfn.XLOOKUP(Table1[[#This Row],[Audio Url]],Qc!C:C,Qc!F:F),"")</f>
        <v>0</v>
      </c>
      <c r="AK125" s="1" t="str">
        <f>IFERROR(_xlfn.XLOOKUP(Table1[[#This Row],[Audio Url]],Qc!C:C,Qc!E:E),"")</f>
        <v>Not Asking All The Questions</v>
      </c>
      <c r="AL125" s="1" t="s">
        <v>38</v>
      </c>
      <c r="AM125" s="1" t="s">
        <v>38</v>
      </c>
      <c r="AN125" s="1" t="str">
        <f>VLOOKUP(Table1[[#This Row],[LOCALITY]],Sheet2!$F:$H,3,0)</f>
        <v>Rural</v>
      </c>
      <c r="AO125" s="1" t="s">
        <v>2241</v>
      </c>
      <c r="AP125" t="str">
        <f>IF(Table1[[#This Row],[Audio Duration (in secs)]]&gt;180,"Greater than 3 Minutes","Less than 3 Minutes")</f>
        <v>Less than 3 Minutes</v>
      </c>
      <c r="AQ125" t="str">
        <f>IFERROR(VLOOKUP(Table1[[#This Row],[சாதி/Caste]],MApping!$E$1:$F$10,2,0),"Others")</f>
        <v>MUKKULATHOR</v>
      </c>
      <c r="AR125">
        <f>VLOOKUP(Table1[[#This Row],[பாலினம்/Gender]],Factor!$F$26:$I$28,4,0)</f>
        <v>0.95700934579439256</v>
      </c>
      <c r="AS125">
        <f>VLOOKUP(Table1[[#This Row],[பதிலளித்தவரின் வயது/Age Group]],Factor!$F$35:$I$39,4,0)</f>
        <v>0.97523809523809524</v>
      </c>
      <c r="AT125">
        <f>VLOOKUP(Table1[[#This Row],[பதிலளித்தவரின் வயது/Age Group]]&amp;Table1[[#This Row],[பாலினம்/Gender]],Factor!$A$45:$G$53,7,0)</f>
        <v>1.0666666666666667</v>
      </c>
      <c r="AU12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25">
        <f>VLOOKUP(Table1[[#This Row],[Rev Caste]],Factor!$F$59:$I$68,4,0)</f>
        <v>1.3479183673469388</v>
      </c>
      <c r="AW125">
        <f>Table1[[#This Row],[2021 Ae Factor]]*Table1[[#This Row],[Age &amp; Gender Factor]]</f>
        <v>0.78592087946627776</v>
      </c>
      <c r="AX125">
        <f>Table1[[#This Row],[2021 Ae Factor]]*Table1[[#This Row],[Caste Factor]]</f>
        <v>0.99314736441942686</v>
      </c>
      <c r="AY125">
        <f t="shared" si="1"/>
        <v>78.641469499999999</v>
      </c>
    </row>
    <row r="126" spans="1:51" x14ac:dyDescent="0.25">
      <c r="A126" s="1" t="s">
        <v>831</v>
      </c>
      <c r="B126" s="1" t="s">
        <v>832</v>
      </c>
      <c r="C126" s="2">
        <v>45869</v>
      </c>
      <c r="D126" s="1" t="s">
        <v>833</v>
      </c>
      <c r="E126" s="1" t="s">
        <v>834</v>
      </c>
      <c r="F126" s="1" t="s">
        <v>835</v>
      </c>
      <c r="G126" s="1">
        <v>427</v>
      </c>
      <c r="H126" s="1" t="s">
        <v>37</v>
      </c>
      <c r="I126" s="1" t="s">
        <v>244</v>
      </c>
      <c r="J126" s="1" t="s">
        <v>245</v>
      </c>
      <c r="K126" s="1" t="s">
        <v>50</v>
      </c>
      <c r="L126" s="1" t="s">
        <v>78</v>
      </c>
      <c r="M126" s="1" t="s">
        <v>817</v>
      </c>
      <c r="N126" s="1" t="s">
        <v>836</v>
      </c>
      <c r="O126" s="1" t="s">
        <v>54</v>
      </c>
      <c r="P126" s="1">
        <v>7667282020</v>
      </c>
      <c r="Q126" s="1" t="s">
        <v>39</v>
      </c>
      <c r="R126" s="1" t="s">
        <v>219</v>
      </c>
      <c r="S126" s="1" t="s">
        <v>113</v>
      </c>
      <c r="T126" s="1" t="s">
        <v>58</v>
      </c>
      <c r="U126" s="1" t="s">
        <v>83</v>
      </c>
      <c r="V126" s="1" t="s">
        <v>60</v>
      </c>
      <c r="W126" s="1" t="s">
        <v>125</v>
      </c>
      <c r="X126" s="1" t="s">
        <v>101</v>
      </c>
      <c r="Y126" t="s">
        <v>429</v>
      </c>
      <c r="Z126" s="1" t="s">
        <v>95</v>
      </c>
      <c r="AA126" s="1" t="s">
        <v>126</v>
      </c>
      <c r="AB126" s="1" t="s">
        <v>99</v>
      </c>
      <c r="AC126" s="1" t="s">
        <v>58</v>
      </c>
      <c r="AD126" s="1" t="s">
        <v>127</v>
      </c>
      <c r="AE126" s="1" t="s">
        <v>86</v>
      </c>
      <c r="AF126" s="1" t="s">
        <v>101</v>
      </c>
      <c r="AG126" s="1" t="s">
        <v>103</v>
      </c>
      <c r="AH126" s="1" t="s">
        <v>117</v>
      </c>
      <c r="AI126" s="1" t="s">
        <v>42</v>
      </c>
      <c r="AJ126" s="1" t="str">
        <f>IFERROR(_xlfn.XLOOKUP(Table1[[#This Row],[Audio Url]],Qc!C:C,Qc!F:F),"")</f>
        <v xml:space="preserve">asking only name and number </v>
      </c>
      <c r="AK126" s="1" t="str">
        <f>IFERROR(_xlfn.XLOOKUP(Table1[[#This Row],[Audio Url]],Qc!C:C,Qc!E:E),"")</f>
        <v>Not Doing It Properly</v>
      </c>
      <c r="AL126" s="1" t="s">
        <v>38</v>
      </c>
      <c r="AM126" s="1" t="s">
        <v>38</v>
      </c>
      <c r="AN126" s="1" t="str">
        <f>VLOOKUP(Table1[[#This Row],[LOCALITY]],Sheet2!$F:$H,3,0)</f>
        <v>Rural</v>
      </c>
      <c r="AO126" s="1" t="s">
        <v>2241</v>
      </c>
      <c r="AP126" t="str">
        <f>IF(Table1[[#This Row],[Audio Duration (in secs)]]&gt;180,"Greater than 3 Minutes","Less than 3 Minutes")</f>
        <v>Greater than 3 Minutes</v>
      </c>
      <c r="AQ126" t="str">
        <f>IFERROR(VLOOKUP(Table1[[#This Row],[சாதி/Caste]],MApping!$E$1:$F$10,2,0),"Others")</f>
        <v>DEVENDRA KULA VELLALAR</v>
      </c>
      <c r="AR126">
        <f>VLOOKUP(Table1[[#This Row],[பாலினம்/Gender]],Factor!$F$26:$I$28,4,0)</f>
        <v>0.95700934579439256</v>
      </c>
      <c r="AS126">
        <f>VLOOKUP(Table1[[#This Row],[பதிலளித்தவரின் வயது/Age Group]],Factor!$F$35:$I$39,4,0)</f>
        <v>0.8797250859106529</v>
      </c>
      <c r="AT126">
        <f>VLOOKUP(Table1[[#This Row],[பதிலளித்தவரின் வயது/Age Group]]&amp;Table1[[#This Row],[பாலினம்/Gender]],Factor!$A$45:$G$53,7,0)</f>
        <v>0.79503105590062106</v>
      </c>
      <c r="AU12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26">
        <f>VLOOKUP(Table1[[#This Row],[Rev Caste]],Factor!$F$59:$I$68,4,0)</f>
        <v>0.99902439024390244</v>
      </c>
      <c r="AW126">
        <f>Table1[[#This Row],[2021 Ae Factor]]*Table1[[#This Row],[Age &amp; Gender Factor]]</f>
        <v>0.58577953749039324</v>
      </c>
      <c r="AX126">
        <f>Table1[[#This Row],[2021 Ae Factor]]*Table1[[#This Row],[Caste Factor]]</f>
        <v>0.73608199442695277</v>
      </c>
      <c r="AY126">
        <f t="shared" si="1"/>
        <v>78.641186700000006</v>
      </c>
    </row>
    <row r="127" spans="1:51" x14ac:dyDescent="0.25">
      <c r="A127" s="1" t="s">
        <v>837</v>
      </c>
      <c r="B127" s="1" t="s">
        <v>838</v>
      </c>
      <c r="C127" s="2">
        <v>45869</v>
      </c>
      <c r="D127" s="1" t="s">
        <v>839</v>
      </c>
      <c r="E127" s="1" t="s">
        <v>456</v>
      </c>
      <c r="F127" s="1" t="s">
        <v>840</v>
      </c>
      <c r="G127" s="1">
        <v>241</v>
      </c>
      <c r="H127" s="1" t="s">
        <v>37</v>
      </c>
      <c r="I127" s="1" t="s">
        <v>76</v>
      </c>
      <c r="J127" s="1" t="s">
        <v>77</v>
      </c>
      <c r="K127" s="1" t="s">
        <v>50</v>
      </c>
      <c r="L127" s="1" t="s">
        <v>78</v>
      </c>
      <c r="M127" s="1" t="s">
        <v>79</v>
      </c>
      <c r="N127" s="1" t="s">
        <v>841</v>
      </c>
      <c r="O127" s="1" t="s">
        <v>135</v>
      </c>
      <c r="P127" s="1">
        <v>9344044543</v>
      </c>
      <c r="Q127" s="1" t="s">
        <v>81</v>
      </c>
      <c r="R127" s="1" t="s">
        <v>82</v>
      </c>
      <c r="S127" s="1" t="s">
        <v>57</v>
      </c>
      <c r="T127" s="1" t="s">
        <v>137</v>
      </c>
      <c r="U127" s="1" t="s">
        <v>301</v>
      </c>
      <c r="V127" s="1" t="s">
        <v>185</v>
      </c>
      <c r="W127" s="1" t="s">
        <v>61</v>
      </c>
      <c r="X127" s="1" t="s">
        <v>101</v>
      </c>
      <c r="Y127" t="s">
        <v>428</v>
      </c>
      <c r="Z127" s="1" t="s">
        <v>288</v>
      </c>
      <c r="AA127" s="1" t="s">
        <v>126</v>
      </c>
      <c r="AB127" s="1" t="s">
        <v>99</v>
      </c>
      <c r="AC127" s="1" t="s">
        <v>84</v>
      </c>
      <c r="AD127" s="1" t="s">
        <v>65</v>
      </c>
      <c r="AE127" s="1" t="s">
        <v>66</v>
      </c>
      <c r="AF127" s="1" t="s">
        <v>67</v>
      </c>
      <c r="AG127" s="1" t="s">
        <v>116</v>
      </c>
      <c r="AH127" s="1" t="s">
        <v>277</v>
      </c>
      <c r="AI127" s="1" t="s">
        <v>278</v>
      </c>
      <c r="AJ127" s="1">
        <f>IFERROR(_xlfn.XLOOKUP(Table1[[#This Row],[Audio Url]],Qc!C:C,Qc!F:F),"")</f>
        <v>0</v>
      </c>
      <c r="AK127" s="1" t="str">
        <f>IFERROR(_xlfn.XLOOKUP(Table1[[#This Row],[Audio Url]],Qc!C:C,Qc!E:E),"")</f>
        <v>Correctly Done</v>
      </c>
      <c r="AL127" s="1" t="s">
        <v>38</v>
      </c>
      <c r="AM127" s="1" t="s">
        <v>38</v>
      </c>
      <c r="AN127" s="1" t="str">
        <f>VLOOKUP(Table1[[#This Row],[LOCALITY]],Sheet2!$F:$H,3,0)</f>
        <v>Urban</v>
      </c>
      <c r="AO127" s="1" t="s">
        <v>2241</v>
      </c>
      <c r="AP127" t="str">
        <f>IF(Table1[[#This Row],[Audio Duration (in secs)]]&gt;180,"Greater than 3 Minutes","Less than 3 Minutes")</f>
        <v>Greater than 3 Minutes</v>
      </c>
      <c r="AQ127" t="str">
        <f>IFERROR(VLOOKUP(Table1[[#This Row],[சாதி/Caste]],MApping!$E$1:$F$10,2,0),"Others")</f>
        <v>MUSLIM</v>
      </c>
      <c r="AR127">
        <f>VLOOKUP(Table1[[#This Row],[பாலினம்/Gender]],Factor!$F$26:$I$28,4,0)</f>
        <v>1.047034764826176</v>
      </c>
      <c r="AS127">
        <f>VLOOKUP(Table1[[#This Row],[பதிலளித்தவரின் வயது/Age Group]],Factor!$F$35:$I$39,4,0)</f>
        <v>0.97523809523809524</v>
      </c>
      <c r="AT127">
        <f>VLOOKUP(Table1[[#This Row],[பதிலளித்தவரின் வயது/Age Group]]&amp;Table1[[#This Row],[பாலினம்/Gender]],Factor!$A$45:$G$53,7,0)</f>
        <v>0.89824561403508774</v>
      </c>
      <c r="AU12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27">
        <f>VLOOKUP(Table1[[#This Row],[Rev Caste]],Factor!$F$59:$I$68,4,0)</f>
        <v>1.024</v>
      </c>
      <c r="AW127">
        <f>Table1[[#This Row],[2021 Ae Factor]]*Table1[[#This Row],[Age &amp; Gender Factor]]</f>
        <v>0.89824561403508774</v>
      </c>
      <c r="AX127">
        <f>Table1[[#This Row],[2021 Ae Factor]]*Table1[[#This Row],[Caste Factor]]</f>
        <v>1.024</v>
      </c>
      <c r="AY127">
        <f t="shared" si="1"/>
        <v>78.705101600000006</v>
      </c>
    </row>
    <row r="128" spans="1:51" x14ac:dyDescent="0.25">
      <c r="A128" s="1" t="s">
        <v>842</v>
      </c>
      <c r="B128" s="1" t="s">
        <v>843</v>
      </c>
      <c r="C128" s="2">
        <v>45869</v>
      </c>
      <c r="D128" s="1" t="s">
        <v>844</v>
      </c>
      <c r="E128" s="1" t="s">
        <v>834</v>
      </c>
      <c r="F128" s="1" t="s">
        <v>845</v>
      </c>
      <c r="G128" s="1">
        <v>381</v>
      </c>
      <c r="H128" s="1" t="s">
        <v>37</v>
      </c>
      <c r="I128" s="1" t="s">
        <v>109</v>
      </c>
      <c r="J128" s="1" t="s">
        <v>110</v>
      </c>
      <c r="K128" s="1" t="s">
        <v>50</v>
      </c>
      <c r="L128" s="1" t="s">
        <v>78</v>
      </c>
      <c r="M128" s="1" t="s">
        <v>817</v>
      </c>
      <c r="N128" s="1" t="s">
        <v>846</v>
      </c>
      <c r="O128" s="1" t="s">
        <v>135</v>
      </c>
      <c r="P128" s="1">
        <v>9750171904</v>
      </c>
      <c r="Q128" s="1" t="s">
        <v>55</v>
      </c>
      <c r="R128" s="1" t="s">
        <v>136</v>
      </c>
      <c r="S128" s="1" t="s">
        <v>113</v>
      </c>
      <c r="T128" s="1" t="s">
        <v>58</v>
      </c>
      <c r="U128" s="1" t="s">
        <v>83</v>
      </c>
      <c r="V128" s="1" t="s">
        <v>60</v>
      </c>
      <c r="W128" s="1" t="s">
        <v>61</v>
      </c>
      <c r="X128" s="1" t="s">
        <v>101</v>
      </c>
      <c r="Y128" t="s">
        <v>428</v>
      </c>
      <c r="Z128" s="1" t="s">
        <v>95</v>
      </c>
      <c r="AA128" s="1" t="s">
        <v>126</v>
      </c>
      <c r="AB128" s="1" t="s">
        <v>99</v>
      </c>
      <c r="AC128" s="1" t="s">
        <v>58</v>
      </c>
      <c r="AD128" s="1" t="s">
        <v>127</v>
      </c>
      <c r="AE128" s="1" t="s">
        <v>86</v>
      </c>
      <c r="AF128" s="1" t="s">
        <v>622</v>
      </c>
      <c r="AG128" s="1" t="s">
        <v>68</v>
      </c>
      <c r="AH128" s="1" t="s">
        <v>88</v>
      </c>
      <c r="AI128" s="1" t="s">
        <v>269</v>
      </c>
      <c r="AJ128" s="1" t="str">
        <f>IFERROR(_xlfn.XLOOKUP(Table1[[#This Row],[Audio Url]],Qc!C:C,Qc!F:F),"")</f>
        <v/>
      </c>
      <c r="AK128" s="1" t="str">
        <f>IFERROR(_xlfn.XLOOKUP(Table1[[#This Row],[Audio Url]],Qc!C:C,Qc!E:E),"")</f>
        <v/>
      </c>
      <c r="AL128" s="1" t="s">
        <v>38</v>
      </c>
      <c r="AM128" s="1" t="s">
        <v>38</v>
      </c>
      <c r="AN128" s="1" t="str">
        <f>VLOOKUP(Table1[[#This Row],[LOCALITY]],Sheet2!$F:$H,3,0)</f>
        <v>Rural</v>
      </c>
      <c r="AO128" s="1" t="s">
        <v>2241</v>
      </c>
      <c r="AP128" t="str">
        <f>IF(Table1[[#This Row],[Audio Duration (in secs)]]&gt;180,"Greater than 3 Minutes","Less than 3 Minutes")</f>
        <v>Greater than 3 Minutes</v>
      </c>
      <c r="AQ128" t="str">
        <f>IFERROR(VLOOKUP(Table1[[#This Row],[சாதி/Caste]],MApping!$E$1:$F$10,2,0),"Others")</f>
        <v>MUTTARAIYAR</v>
      </c>
      <c r="AR128">
        <f>VLOOKUP(Table1[[#This Row],[பாலினம்/Gender]],Factor!$F$26:$I$28,4,0)</f>
        <v>1.047034764826176</v>
      </c>
      <c r="AS128">
        <f>VLOOKUP(Table1[[#This Row],[பதிலளித்தவரின் வயது/Age Group]],Factor!$F$35:$I$39,4,0)</f>
        <v>1.0951871657754011</v>
      </c>
      <c r="AT128">
        <f>VLOOKUP(Table1[[#This Row],[பதிலளித்தவரின் வயது/Age Group]]&amp;Table1[[#This Row],[பாலினம்/Gender]],Factor!$A$45:$G$53,7,0)</f>
        <v>1.107027027027027</v>
      </c>
      <c r="AU12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28">
        <f>VLOOKUP(Table1[[#This Row],[Rev Caste]],Factor!$F$59:$I$68,4,0)</f>
        <v>1.2358620689655173</v>
      </c>
      <c r="AW128">
        <f>Table1[[#This Row],[2021 Ae Factor]]*Table1[[#This Row],[Age &amp; Gender Factor]]</f>
        <v>0.81565842625689366</v>
      </c>
      <c r="AX128">
        <f>Table1[[#This Row],[2021 Ae Factor]]*Table1[[#This Row],[Caste Factor]]</f>
        <v>0.91058419138161839</v>
      </c>
      <c r="AY128">
        <f t="shared" si="1"/>
        <v>78.640818100000004</v>
      </c>
    </row>
    <row r="129" spans="1:51" hidden="1" x14ac:dyDescent="0.25">
      <c r="A129" s="1" t="s">
        <v>847</v>
      </c>
      <c r="B129" s="1" t="s">
        <v>848</v>
      </c>
      <c r="C129" s="2">
        <v>45869</v>
      </c>
      <c r="D129" s="1" t="s">
        <v>849</v>
      </c>
      <c r="E129" s="1" t="s">
        <v>834</v>
      </c>
      <c r="F129" s="1" t="s">
        <v>850</v>
      </c>
      <c r="G129" s="1">
        <v>281</v>
      </c>
      <c r="H129" s="1" t="s">
        <v>37</v>
      </c>
      <c r="I129" s="1" t="s">
        <v>244</v>
      </c>
      <c r="J129" s="1" t="s">
        <v>245</v>
      </c>
      <c r="K129" s="1" t="s">
        <v>50</v>
      </c>
      <c r="L129" s="1" t="s">
        <v>78</v>
      </c>
      <c r="M129" s="1" t="s">
        <v>817</v>
      </c>
      <c r="N129" s="1" t="s">
        <v>851</v>
      </c>
      <c r="O129" s="1" t="s">
        <v>54</v>
      </c>
      <c r="P129" s="1">
        <v>9500010028</v>
      </c>
      <c r="Q129" s="1" t="s">
        <v>55</v>
      </c>
      <c r="R129" s="1" t="s">
        <v>124</v>
      </c>
      <c r="S129" s="1" t="s">
        <v>113</v>
      </c>
      <c r="T129" s="1" t="s">
        <v>137</v>
      </c>
      <c r="U129" s="1" t="s">
        <v>83</v>
      </c>
      <c r="V129" s="1" t="s">
        <v>99</v>
      </c>
      <c r="W129" s="1" t="s">
        <v>125</v>
      </c>
      <c r="X129" s="1" t="s">
        <v>114</v>
      </c>
      <c r="Y129" t="s">
        <v>429</v>
      </c>
      <c r="Z129" s="1" t="s">
        <v>38</v>
      </c>
      <c r="AA129" s="1" t="s">
        <v>126</v>
      </c>
      <c r="AB129" s="1" t="s">
        <v>60</v>
      </c>
      <c r="AC129" s="1" t="s">
        <v>58</v>
      </c>
      <c r="AD129" s="1" t="s">
        <v>127</v>
      </c>
      <c r="AE129" s="1" t="s">
        <v>86</v>
      </c>
      <c r="AF129" s="1" t="s">
        <v>622</v>
      </c>
      <c r="AG129" s="1" t="s">
        <v>103</v>
      </c>
      <c r="AH129" s="1" t="s">
        <v>277</v>
      </c>
      <c r="AI129" s="1" t="s">
        <v>278</v>
      </c>
      <c r="AJ129" s="1">
        <f>IFERROR(_xlfn.XLOOKUP(Table1[[#This Row],[Audio Url]],Qc!C:C,Qc!F:F),"")</f>
        <v>0</v>
      </c>
      <c r="AK129" s="1" t="str">
        <f>IFERROR(_xlfn.XLOOKUP(Table1[[#This Row],[Audio Url]],Qc!C:C,Qc!E:E),"")</f>
        <v>Fake Audio/Empty Audio</v>
      </c>
      <c r="AL129" s="1" t="s">
        <v>38</v>
      </c>
      <c r="AM129" s="1" t="s">
        <v>38</v>
      </c>
      <c r="AN129" s="1" t="str">
        <f>VLOOKUP(Table1[[#This Row],[LOCALITY]],Sheet2!$F:$H,3,0)</f>
        <v>Rural</v>
      </c>
      <c r="AO129" s="1" t="s">
        <v>2240</v>
      </c>
      <c r="AP129" t="str">
        <f>IF(Table1[[#This Row],[Audio Duration (in secs)]]&gt;180,"Greater than 3 Minutes","Less than 3 Minutes")</f>
        <v>Greater than 3 Minutes</v>
      </c>
      <c r="AQ129" t="str">
        <f>IFERROR(VLOOKUP(Table1[[#This Row],[சாதி/Caste]],MApping!$E$1:$F$10,2,0),"Others")</f>
        <v>MUSLIM</v>
      </c>
      <c r="AR129">
        <f>VLOOKUP(Table1[[#This Row],[பாலினம்/Gender]],Factor!$F$26:$I$28,4,0)</f>
        <v>0.95700934579439256</v>
      </c>
      <c r="AS129">
        <f>VLOOKUP(Table1[[#This Row],[பதிலளித்தவரின் வயது/Age Group]],Factor!$F$35:$I$39,4,0)</f>
        <v>1.0951871657754011</v>
      </c>
      <c r="AT129">
        <f>VLOOKUP(Table1[[#This Row],[பதிலளித்தவரின் வயது/Age Group]]&amp;Table1[[#This Row],[பாலினம்/Gender]],Factor!$A$45:$G$53,7,0)</f>
        <v>1.0835978835978837</v>
      </c>
      <c r="AU12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29">
        <f>VLOOKUP(Table1[[#This Row],[Rev Caste]],Factor!$F$59:$I$68,4,0)</f>
        <v>1.024</v>
      </c>
      <c r="AW129">
        <f>Table1[[#This Row],[2021 Ae Factor]]*Table1[[#This Row],[Age &amp; Gender Factor]]</f>
        <v>1.4216181426281114</v>
      </c>
      <c r="AX129">
        <f>Table1[[#This Row],[2021 Ae Factor]]*Table1[[#This Row],[Caste Factor]]</f>
        <v>1.3434291447835651</v>
      </c>
      <c r="AY129">
        <f t="shared" si="1"/>
        <v>78.640858399999999</v>
      </c>
    </row>
    <row r="130" spans="1:51" x14ac:dyDescent="0.25">
      <c r="A130" s="1" t="s">
        <v>852</v>
      </c>
      <c r="B130" s="1" t="s">
        <v>853</v>
      </c>
      <c r="C130" s="2">
        <v>45869</v>
      </c>
      <c r="D130" s="1" t="s">
        <v>854</v>
      </c>
      <c r="E130" s="1" t="s">
        <v>804</v>
      </c>
      <c r="F130" s="1" t="s">
        <v>855</v>
      </c>
      <c r="G130" s="1">
        <v>309</v>
      </c>
      <c r="H130" s="1" t="s">
        <v>37</v>
      </c>
      <c r="I130" s="1" t="s">
        <v>76</v>
      </c>
      <c r="J130" s="1" t="s">
        <v>77</v>
      </c>
      <c r="K130" s="1" t="s">
        <v>50</v>
      </c>
      <c r="L130" s="1" t="s">
        <v>78</v>
      </c>
      <c r="M130" s="1" t="s">
        <v>79</v>
      </c>
      <c r="N130" s="1" t="s">
        <v>856</v>
      </c>
      <c r="O130" s="1" t="s">
        <v>135</v>
      </c>
      <c r="P130" s="1">
        <v>9025901093</v>
      </c>
      <c r="Q130" s="1" t="s">
        <v>55</v>
      </c>
      <c r="R130" s="1" t="s">
        <v>136</v>
      </c>
      <c r="S130" s="1" t="s">
        <v>57</v>
      </c>
      <c r="T130" s="1" t="s">
        <v>137</v>
      </c>
      <c r="U130" s="1" t="s">
        <v>301</v>
      </c>
      <c r="V130" s="1" t="s">
        <v>165</v>
      </c>
      <c r="W130" s="1" t="s">
        <v>100</v>
      </c>
      <c r="X130" s="1" t="s">
        <v>857</v>
      </c>
      <c r="Y130" t="s">
        <v>433</v>
      </c>
      <c r="Z130" s="1" t="s">
        <v>38</v>
      </c>
      <c r="AA130" s="1" t="s">
        <v>63</v>
      </c>
      <c r="AB130" s="1" t="s">
        <v>38</v>
      </c>
      <c r="AC130" s="1" t="s">
        <v>84</v>
      </c>
      <c r="AD130" s="1" t="s">
        <v>65</v>
      </c>
      <c r="AE130" s="1" t="s">
        <v>102</v>
      </c>
      <c r="AF130" s="1" t="s">
        <v>478</v>
      </c>
      <c r="AG130" s="1" t="s">
        <v>68</v>
      </c>
      <c r="AH130" s="1" t="s">
        <v>277</v>
      </c>
      <c r="AI130" s="1" t="s">
        <v>278</v>
      </c>
      <c r="AJ130" s="1">
        <f>IFERROR(_xlfn.XLOOKUP(Table1[[#This Row],[Audio Url]],Qc!C:C,Qc!F:F),"")</f>
        <v>0</v>
      </c>
      <c r="AK130" s="1" t="str">
        <f>IFERROR(_xlfn.XLOOKUP(Table1[[#This Row],[Audio Url]],Qc!C:C,Qc!E:E),"")</f>
        <v>Correctly Done</v>
      </c>
      <c r="AL130" s="1" t="s">
        <v>38</v>
      </c>
      <c r="AM130" s="1" t="s">
        <v>38</v>
      </c>
      <c r="AN130" s="1" t="str">
        <f>VLOOKUP(Table1[[#This Row],[LOCALITY]],Sheet2!$F:$H,3,0)</f>
        <v>Urban</v>
      </c>
      <c r="AO130" s="1" t="s">
        <v>2241</v>
      </c>
      <c r="AP130" t="str">
        <f>IF(Table1[[#This Row],[Audio Duration (in secs)]]&gt;180,"Greater than 3 Minutes","Less than 3 Minutes")</f>
        <v>Greater than 3 Minutes</v>
      </c>
      <c r="AQ130" t="str">
        <f>IFERROR(VLOOKUP(Table1[[#This Row],[சாதி/Caste]],MApping!$E$1:$F$10,2,0),"Others")</f>
        <v>MUSLIM</v>
      </c>
      <c r="AR130">
        <f>VLOOKUP(Table1[[#This Row],[பாலினம்/Gender]],Factor!$F$26:$I$28,4,0)</f>
        <v>1.047034764826176</v>
      </c>
      <c r="AS130">
        <f>VLOOKUP(Table1[[#This Row],[பதிலளித்தவரின் வயது/Age Group]],Factor!$F$35:$I$39,4,0)</f>
        <v>1.0951871657754011</v>
      </c>
      <c r="AT130">
        <f>VLOOKUP(Table1[[#This Row],[பதிலளித்தவரின் வயது/Age Group]]&amp;Table1[[#This Row],[பாலினம்/Gender]],Factor!$A$45:$G$53,7,0)</f>
        <v>1.107027027027027</v>
      </c>
      <c r="AU13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30">
        <f>VLOOKUP(Table1[[#This Row],[Rev Caste]],Factor!$F$59:$I$68,4,0)</f>
        <v>1.024</v>
      </c>
      <c r="AW130">
        <f>Table1[[#This Row],[2021 Ae Factor]]*Table1[[#This Row],[Age &amp; Gender Factor]]</f>
        <v>1.107027027027027</v>
      </c>
      <c r="AX130">
        <f>Table1[[#This Row],[2021 Ae Factor]]*Table1[[#This Row],[Caste Factor]]</f>
        <v>1.024</v>
      </c>
      <c r="AY130">
        <f t="shared" ref="AY130:AY193" si="2">VALUE(MID(D130, FIND(",",D130)+2, FIND(")",D130)-FIND(",",D130)-2))</f>
        <v>78.705395999999993</v>
      </c>
    </row>
    <row r="131" spans="1:51" x14ac:dyDescent="0.25">
      <c r="A131" s="1" t="s">
        <v>858</v>
      </c>
      <c r="B131" s="1" t="s">
        <v>859</v>
      </c>
      <c r="C131" s="2">
        <v>45869</v>
      </c>
      <c r="D131" s="1" t="s">
        <v>860</v>
      </c>
      <c r="E131" s="1" t="s">
        <v>38</v>
      </c>
      <c r="F131" s="1" t="s">
        <v>861</v>
      </c>
      <c r="G131" s="1">
        <v>238</v>
      </c>
      <c r="H131" s="1" t="s">
        <v>37</v>
      </c>
      <c r="I131" s="1" t="s">
        <v>109</v>
      </c>
      <c r="J131" s="1" t="s">
        <v>110</v>
      </c>
      <c r="K131" s="1" t="s">
        <v>50</v>
      </c>
      <c r="L131" s="1" t="s">
        <v>78</v>
      </c>
      <c r="M131" s="1" t="s">
        <v>817</v>
      </c>
      <c r="N131" s="1" t="s">
        <v>862</v>
      </c>
      <c r="O131" s="1" t="s">
        <v>54</v>
      </c>
      <c r="P131" s="1">
        <v>7826938483</v>
      </c>
      <c r="Q131" s="1" t="s">
        <v>55</v>
      </c>
      <c r="R131" s="1" t="s">
        <v>56</v>
      </c>
      <c r="S131" s="1" t="s">
        <v>57</v>
      </c>
      <c r="T131" s="1" t="s">
        <v>98</v>
      </c>
      <c r="U131" s="1" t="s">
        <v>301</v>
      </c>
      <c r="V131" s="1" t="s">
        <v>165</v>
      </c>
      <c r="W131" s="1" t="s">
        <v>61</v>
      </c>
      <c r="X131" s="1" t="s">
        <v>101</v>
      </c>
      <c r="Y131" t="s">
        <v>428</v>
      </c>
      <c r="Z131" s="1" t="s">
        <v>95</v>
      </c>
      <c r="AA131" s="1" t="s">
        <v>126</v>
      </c>
      <c r="AB131" s="1" t="s">
        <v>60</v>
      </c>
      <c r="AC131" s="1" t="s">
        <v>84</v>
      </c>
      <c r="AD131" s="1" t="s">
        <v>65</v>
      </c>
      <c r="AE131" s="1" t="s">
        <v>86</v>
      </c>
      <c r="AF131" s="1" t="s">
        <v>67</v>
      </c>
      <c r="AG131" s="1" t="s">
        <v>418</v>
      </c>
      <c r="AH131" s="1" t="s">
        <v>88</v>
      </c>
      <c r="AI131" s="1" t="s">
        <v>89</v>
      </c>
      <c r="AJ131" s="1" t="str">
        <f>IFERROR(_xlfn.XLOOKUP(Table1[[#This Row],[Audio Url]],Qc!C:C,Qc!F:F),"")</f>
        <v/>
      </c>
      <c r="AK131" s="1" t="str">
        <f>IFERROR(_xlfn.XLOOKUP(Table1[[#This Row],[Audio Url]],Qc!C:C,Qc!E:E),"")</f>
        <v/>
      </c>
      <c r="AL131" s="1" t="s">
        <v>38</v>
      </c>
      <c r="AM131" s="1" t="s">
        <v>38</v>
      </c>
      <c r="AN131" s="1" t="str">
        <f>VLOOKUP(Table1[[#This Row],[LOCALITY]],Sheet2!$F:$H,3,0)</f>
        <v>Rural</v>
      </c>
      <c r="AO131" s="1" t="s">
        <v>2241</v>
      </c>
      <c r="AP131" t="str">
        <f>IF(Table1[[#This Row],[Audio Duration (in secs)]]&gt;180,"Greater than 3 Minutes","Less than 3 Minutes")</f>
        <v>Greater than 3 Minutes</v>
      </c>
      <c r="AQ131" t="str">
        <f>IFERROR(VLOOKUP(Table1[[#This Row],[சாதி/Caste]],MApping!$E$1:$F$10,2,0),"Others")</f>
        <v>MUKKULATHOR</v>
      </c>
      <c r="AR131">
        <f>VLOOKUP(Table1[[#This Row],[பாலினம்/Gender]],Factor!$F$26:$I$28,4,0)</f>
        <v>0.95700934579439256</v>
      </c>
      <c r="AS131">
        <f>VLOOKUP(Table1[[#This Row],[பதிலளித்தவரின் வயது/Age Group]],Factor!$F$35:$I$39,4,0)</f>
        <v>1.0951871657754011</v>
      </c>
      <c r="AT131">
        <f>VLOOKUP(Table1[[#This Row],[பதிலளித்தவரின் வயது/Age Group]]&amp;Table1[[#This Row],[பாலினம்/Gender]],Factor!$A$45:$G$53,7,0)</f>
        <v>1.0835978835978837</v>
      </c>
      <c r="AU13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31">
        <f>VLOOKUP(Table1[[#This Row],[Rev Caste]],Factor!$F$59:$I$68,4,0)</f>
        <v>1.3479183673469388</v>
      </c>
      <c r="AW131">
        <f>Table1[[#This Row],[2021 Ae Factor]]*Table1[[#This Row],[Age &amp; Gender Factor]]</f>
        <v>1.0835978835978837</v>
      </c>
      <c r="AX131">
        <f>Table1[[#This Row],[2021 Ae Factor]]*Table1[[#This Row],[Caste Factor]]</f>
        <v>1.3479183673469388</v>
      </c>
      <c r="AY131">
        <f t="shared" si="2"/>
        <v>78.640974299999996</v>
      </c>
    </row>
    <row r="132" spans="1:51" x14ac:dyDescent="0.25">
      <c r="A132" s="1" t="s">
        <v>863</v>
      </c>
      <c r="B132" s="1" t="s">
        <v>864</v>
      </c>
      <c r="C132" s="2">
        <v>45869</v>
      </c>
      <c r="D132" s="1" t="s">
        <v>865</v>
      </c>
      <c r="E132" s="1" t="s">
        <v>834</v>
      </c>
      <c r="F132" s="1" t="s">
        <v>866</v>
      </c>
      <c r="G132" s="1">
        <v>168</v>
      </c>
      <c r="H132" s="1" t="s">
        <v>37</v>
      </c>
      <c r="I132" s="1" t="s">
        <v>109</v>
      </c>
      <c r="J132" s="1" t="s">
        <v>110</v>
      </c>
      <c r="K132" s="1" t="s">
        <v>50</v>
      </c>
      <c r="L132" s="1" t="s">
        <v>78</v>
      </c>
      <c r="M132" s="1" t="s">
        <v>817</v>
      </c>
      <c r="N132" s="1" t="s">
        <v>867</v>
      </c>
      <c r="O132" s="1" t="s">
        <v>54</v>
      </c>
      <c r="P132" s="1">
        <v>9488151946</v>
      </c>
      <c r="Q132" s="1" t="s">
        <v>360</v>
      </c>
      <c r="R132" s="1" t="s">
        <v>97</v>
      </c>
      <c r="S132" s="1" t="s">
        <v>57</v>
      </c>
      <c r="T132" s="1" t="s">
        <v>137</v>
      </c>
      <c r="U132" s="1" t="s">
        <v>83</v>
      </c>
      <c r="V132" s="1" t="s">
        <v>60</v>
      </c>
      <c r="W132" s="1" t="s">
        <v>61</v>
      </c>
      <c r="X132" s="1" t="s">
        <v>101</v>
      </c>
      <c r="Y132" t="s">
        <v>428</v>
      </c>
      <c r="Z132" s="1" t="s">
        <v>95</v>
      </c>
      <c r="AA132" s="1" t="s">
        <v>126</v>
      </c>
      <c r="AB132" s="1" t="s">
        <v>60</v>
      </c>
      <c r="AC132" s="1" t="s">
        <v>84</v>
      </c>
      <c r="AD132" s="1" t="s">
        <v>127</v>
      </c>
      <c r="AE132" s="1" t="s">
        <v>86</v>
      </c>
      <c r="AF132" s="1" t="s">
        <v>622</v>
      </c>
      <c r="AG132" s="1" t="s">
        <v>382</v>
      </c>
      <c r="AH132" s="1" t="s">
        <v>277</v>
      </c>
      <c r="AI132" s="1" t="s">
        <v>278</v>
      </c>
      <c r="AJ132" s="1" t="str">
        <f>IFERROR(_xlfn.XLOOKUP(Table1[[#This Row],[Audio Url]],Qc!C:C,Qc!F:F),"")</f>
        <v/>
      </c>
      <c r="AK132" s="1" t="str">
        <f>IFERROR(_xlfn.XLOOKUP(Table1[[#This Row],[Audio Url]],Qc!C:C,Qc!E:E),"")</f>
        <v/>
      </c>
      <c r="AL132" s="1" t="s">
        <v>38</v>
      </c>
      <c r="AM132" s="1" t="s">
        <v>38</v>
      </c>
      <c r="AN132" s="1" t="str">
        <f>VLOOKUP(Table1[[#This Row],[LOCALITY]],Sheet2!$F:$H,3,0)</f>
        <v>Rural</v>
      </c>
      <c r="AO132" s="1" t="s">
        <v>2241</v>
      </c>
      <c r="AP132" t="str">
        <f>IF(Table1[[#This Row],[Audio Duration (in secs)]]&gt;180,"Greater than 3 Minutes","Less than 3 Minutes")</f>
        <v>Less than 3 Minutes</v>
      </c>
      <c r="AQ132" t="str">
        <f>IFERROR(VLOOKUP(Table1[[#This Row],[சாதி/Caste]],MApping!$E$1:$F$10,2,0),"Others")</f>
        <v>MUSLIM</v>
      </c>
      <c r="AR132">
        <f>VLOOKUP(Table1[[#This Row],[பாலினம்/Gender]],Factor!$F$26:$I$28,4,0)</f>
        <v>0.95700934579439256</v>
      </c>
      <c r="AS132">
        <f>VLOOKUP(Table1[[#This Row],[பதிலளித்தவரின் வயது/Age Group]],Factor!$F$35:$I$39,4,0)</f>
        <v>1.0308724832214764</v>
      </c>
      <c r="AT132">
        <f>VLOOKUP(Table1[[#This Row],[பதிலளித்தவரின் வயது/Age Group]]&amp;Table1[[#This Row],[பாலினம்/Gender]],Factor!$A$45:$G$53,7,0)</f>
        <v>0.86292134831460676</v>
      </c>
      <c r="AU13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32">
        <f>VLOOKUP(Table1[[#This Row],[Rev Caste]],Factor!$F$59:$I$68,4,0)</f>
        <v>1.024</v>
      </c>
      <c r="AW132">
        <f>Table1[[#This Row],[2021 Ae Factor]]*Table1[[#This Row],[Age &amp; Gender Factor]]</f>
        <v>0.63580116091653927</v>
      </c>
      <c r="AX132">
        <f>Table1[[#This Row],[2021 Ae Factor]]*Table1[[#This Row],[Caste Factor]]</f>
        <v>0.75448404428762661</v>
      </c>
      <c r="AY132">
        <f t="shared" si="2"/>
        <v>78.641017599999998</v>
      </c>
    </row>
    <row r="133" spans="1:51" hidden="1" x14ac:dyDescent="0.25">
      <c r="A133" s="1" t="s">
        <v>868</v>
      </c>
      <c r="B133" s="1" t="s">
        <v>869</v>
      </c>
      <c r="C133" s="2">
        <v>45869</v>
      </c>
      <c r="D133" s="1" t="s">
        <v>870</v>
      </c>
      <c r="E133" s="1" t="s">
        <v>834</v>
      </c>
      <c r="F133" s="1" t="s">
        <v>871</v>
      </c>
      <c r="G133" s="1">
        <v>319</v>
      </c>
      <c r="H133" s="1" t="s">
        <v>37</v>
      </c>
      <c r="I133" s="1" t="s">
        <v>244</v>
      </c>
      <c r="J133" s="1" t="s">
        <v>245</v>
      </c>
      <c r="K133" s="1" t="s">
        <v>50</v>
      </c>
      <c r="L133" s="1" t="s">
        <v>78</v>
      </c>
      <c r="M133" s="1" t="s">
        <v>817</v>
      </c>
      <c r="N133" s="1" t="s">
        <v>872</v>
      </c>
      <c r="O133" s="1" t="s">
        <v>54</v>
      </c>
      <c r="P133" s="1">
        <v>9787818624</v>
      </c>
      <c r="Q133" s="1" t="s">
        <v>55</v>
      </c>
      <c r="R133" s="1" t="s">
        <v>97</v>
      </c>
      <c r="S133" s="1" t="s">
        <v>113</v>
      </c>
      <c r="T133" s="1" t="s">
        <v>137</v>
      </c>
      <c r="U133" s="1" t="s">
        <v>83</v>
      </c>
      <c r="V133" s="1" t="s">
        <v>99</v>
      </c>
      <c r="W133" s="1" t="s">
        <v>125</v>
      </c>
      <c r="X133" s="1" t="s">
        <v>62</v>
      </c>
      <c r="Y133" t="s">
        <v>430</v>
      </c>
      <c r="Z133" s="1" t="s">
        <v>38</v>
      </c>
      <c r="AA133" s="1" t="s">
        <v>126</v>
      </c>
      <c r="AB133" s="1" t="s">
        <v>99</v>
      </c>
      <c r="AC133" s="1" t="s">
        <v>58</v>
      </c>
      <c r="AD133" s="1" t="s">
        <v>127</v>
      </c>
      <c r="AE133" s="1" t="s">
        <v>86</v>
      </c>
      <c r="AF133" s="1" t="s">
        <v>622</v>
      </c>
      <c r="AG133" s="1" t="s">
        <v>116</v>
      </c>
      <c r="AH133" s="1" t="s">
        <v>88</v>
      </c>
      <c r="AI133" s="1" t="s">
        <v>873</v>
      </c>
      <c r="AJ133" s="1">
        <f>IFERROR(_xlfn.XLOOKUP(Table1[[#This Row],[Audio Url]],Qc!C:C,Qc!F:F),"")</f>
        <v>0</v>
      </c>
      <c r="AK133" s="1" t="str">
        <f>IFERROR(_xlfn.XLOOKUP(Table1[[#This Row],[Audio Url]],Qc!C:C,Qc!E:E),"")</f>
        <v>Fake Audio/Empty Audio</v>
      </c>
      <c r="AL133" s="1" t="s">
        <v>38</v>
      </c>
      <c r="AM133" s="1" t="s">
        <v>38</v>
      </c>
      <c r="AN133" s="1" t="str">
        <f>VLOOKUP(Table1[[#This Row],[LOCALITY]],Sheet2!$F:$H,3,0)</f>
        <v>Rural</v>
      </c>
      <c r="AO133" s="1" t="s">
        <v>2240</v>
      </c>
      <c r="AP133" t="str">
        <f>IF(Table1[[#This Row],[Audio Duration (in secs)]]&gt;180,"Greater than 3 Minutes","Less than 3 Minutes")</f>
        <v>Greater than 3 Minutes</v>
      </c>
      <c r="AQ133" t="str">
        <f>IFERROR(VLOOKUP(Table1[[#This Row],[சாதி/Caste]],MApping!$E$1:$F$10,2,0),"Others")</f>
        <v>Others</v>
      </c>
      <c r="AR133">
        <f>VLOOKUP(Table1[[#This Row],[பாலினம்/Gender]],Factor!$F$26:$I$28,4,0)</f>
        <v>0.95700934579439256</v>
      </c>
      <c r="AS133">
        <f>VLOOKUP(Table1[[#This Row],[பதிலளித்தவரின் வயது/Age Group]],Factor!$F$35:$I$39,4,0)</f>
        <v>1.0951871657754011</v>
      </c>
      <c r="AT133">
        <f>VLOOKUP(Table1[[#This Row],[பதிலளித்தவரின் வயது/Age Group]]&amp;Table1[[#This Row],[பாலினம்/Gender]],Factor!$A$45:$G$53,7,0)</f>
        <v>1.0835978835978837</v>
      </c>
      <c r="AU13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33">
        <f>VLOOKUP(Table1[[#This Row],[Rev Caste]],Factor!$F$59:$I$68,4,0)</f>
        <v>0.14422535211267606</v>
      </c>
      <c r="AW133">
        <f>Table1[[#This Row],[2021 Ae Factor]]*Table1[[#This Row],[Age &amp; Gender Factor]]</f>
        <v>1.4216181426281114</v>
      </c>
      <c r="AX133">
        <f>Table1[[#This Row],[2021 Ae Factor]]*Table1[[#This Row],[Caste Factor]]</f>
        <v>0.1892153725047275</v>
      </c>
      <c r="AY133">
        <f t="shared" si="2"/>
        <v>78.641029399999994</v>
      </c>
    </row>
    <row r="134" spans="1:51" x14ac:dyDescent="0.25">
      <c r="A134" s="1" t="s">
        <v>874</v>
      </c>
      <c r="B134" s="1" t="s">
        <v>875</v>
      </c>
      <c r="C134" s="2">
        <v>45869</v>
      </c>
      <c r="D134" s="1" t="s">
        <v>876</v>
      </c>
      <c r="E134" s="1" t="s">
        <v>822</v>
      </c>
      <c r="F134" s="1" t="s">
        <v>877</v>
      </c>
      <c r="G134" s="1">
        <v>275</v>
      </c>
      <c r="H134" s="1" t="s">
        <v>37</v>
      </c>
      <c r="I134" s="1" t="s">
        <v>76</v>
      </c>
      <c r="J134" s="1" t="s">
        <v>77</v>
      </c>
      <c r="K134" s="1" t="s">
        <v>50</v>
      </c>
      <c r="L134" s="1" t="s">
        <v>78</v>
      </c>
      <c r="M134" s="1" t="s">
        <v>79</v>
      </c>
      <c r="N134" s="1" t="s">
        <v>878</v>
      </c>
      <c r="O134" s="1" t="s">
        <v>54</v>
      </c>
      <c r="P134" s="1">
        <v>8050240132</v>
      </c>
      <c r="Q134" s="1" t="s">
        <v>55</v>
      </c>
      <c r="R134" s="1" t="s">
        <v>56</v>
      </c>
      <c r="S134" s="1" t="s">
        <v>57</v>
      </c>
      <c r="T134" s="1" t="s">
        <v>137</v>
      </c>
      <c r="U134" s="1" t="s">
        <v>83</v>
      </c>
      <c r="V134" s="1" t="s">
        <v>165</v>
      </c>
      <c r="W134" s="1" t="s">
        <v>100</v>
      </c>
      <c r="X134" s="1" t="s">
        <v>101</v>
      </c>
      <c r="Y134" t="s">
        <v>428</v>
      </c>
      <c r="Z134" s="1" t="s">
        <v>288</v>
      </c>
      <c r="AA134" s="1" t="s">
        <v>63</v>
      </c>
      <c r="AB134" s="1" t="s">
        <v>38</v>
      </c>
      <c r="AC134" s="1" t="s">
        <v>84</v>
      </c>
      <c r="AD134" s="1" t="s">
        <v>65</v>
      </c>
      <c r="AE134" s="1" t="s">
        <v>102</v>
      </c>
      <c r="AF134" s="1" t="s">
        <v>478</v>
      </c>
      <c r="AG134" s="1" t="s">
        <v>103</v>
      </c>
      <c r="AH134" s="1" t="s">
        <v>277</v>
      </c>
      <c r="AI134" s="1" t="s">
        <v>278</v>
      </c>
      <c r="AJ134" s="1">
        <f>IFERROR(_xlfn.XLOOKUP(Table1[[#This Row],[Audio Url]],Qc!C:C,Qc!F:F),"")</f>
        <v>0</v>
      </c>
      <c r="AK134" s="1" t="str">
        <f>IFERROR(_xlfn.XLOOKUP(Table1[[#This Row],[Audio Url]],Qc!C:C,Qc!E:E),"")</f>
        <v>Correctly Done</v>
      </c>
      <c r="AL134" s="1" t="s">
        <v>38</v>
      </c>
      <c r="AM134" s="1" t="s">
        <v>38</v>
      </c>
      <c r="AN134" s="1" t="str">
        <f>VLOOKUP(Table1[[#This Row],[LOCALITY]],Sheet2!$F:$H,3,0)</f>
        <v>Urban</v>
      </c>
      <c r="AO134" s="1" t="s">
        <v>2241</v>
      </c>
      <c r="AP134" t="str">
        <f>IF(Table1[[#This Row],[Audio Duration (in secs)]]&gt;180,"Greater than 3 Minutes","Less than 3 Minutes")</f>
        <v>Greater than 3 Minutes</v>
      </c>
      <c r="AQ134" t="str">
        <f>IFERROR(VLOOKUP(Table1[[#This Row],[சாதி/Caste]],MApping!$E$1:$F$10,2,0),"Others")</f>
        <v>MUSLIM</v>
      </c>
      <c r="AR134">
        <f>VLOOKUP(Table1[[#This Row],[பாலினம்/Gender]],Factor!$F$26:$I$28,4,0)</f>
        <v>0.95700934579439256</v>
      </c>
      <c r="AS134">
        <f>VLOOKUP(Table1[[#This Row],[பதிலளித்தவரின் வயது/Age Group]],Factor!$F$35:$I$39,4,0)</f>
        <v>1.0951871657754011</v>
      </c>
      <c r="AT134">
        <f>VLOOKUP(Table1[[#This Row],[பதிலளித்தவரின் வயது/Age Group]]&amp;Table1[[#This Row],[பாலினம்/Gender]],Factor!$A$45:$G$53,7,0)</f>
        <v>1.0835978835978837</v>
      </c>
      <c r="AU13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34">
        <f>VLOOKUP(Table1[[#This Row],[Rev Caste]],Factor!$F$59:$I$68,4,0)</f>
        <v>1.024</v>
      </c>
      <c r="AW134">
        <f>Table1[[#This Row],[2021 Ae Factor]]*Table1[[#This Row],[Age &amp; Gender Factor]]</f>
        <v>1.0835978835978837</v>
      </c>
      <c r="AX134">
        <f>Table1[[#This Row],[2021 Ae Factor]]*Table1[[#This Row],[Caste Factor]]</f>
        <v>1.024</v>
      </c>
      <c r="AY134">
        <f t="shared" si="2"/>
        <v>78.705159699999996</v>
      </c>
    </row>
    <row r="135" spans="1:51" x14ac:dyDescent="0.25">
      <c r="A135" s="1" t="s">
        <v>879</v>
      </c>
      <c r="B135" s="1" t="s">
        <v>880</v>
      </c>
      <c r="C135" s="2">
        <v>45869</v>
      </c>
      <c r="D135" s="1" t="s">
        <v>881</v>
      </c>
      <c r="E135" s="1" t="s">
        <v>834</v>
      </c>
      <c r="F135" s="1" t="s">
        <v>882</v>
      </c>
      <c r="G135" s="1">
        <v>157</v>
      </c>
      <c r="H135" s="1" t="s">
        <v>37</v>
      </c>
      <c r="I135" s="1" t="s">
        <v>244</v>
      </c>
      <c r="J135" s="1" t="s">
        <v>245</v>
      </c>
      <c r="K135" s="1" t="s">
        <v>50</v>
      </c>
      <c r="L135" s="1" t="s">
        <v>78</v>
      </c>
      <c r="M135" s="1" t="s">
        <v>817</v>
      </c>
      <c r="N135" s="1" t="s">
        <v>883</v>
      </c>
      <c r="O135" s="1" t="s">
        <v>135</v>
      </c>
      <c r="P135" s="1">
        <v>8610104262</v>
      </c>
      <c r="Q135" s="1" t="s">
        <v>55</v>
      </c>
      <c r="R135" s="1" t="s">
        <v>136</v>
      </c>
      <c r="S135" s="1" t="s">
        <v>113</v>
      </c>
      <c r="T135" s="1" t="s">
        <v>98</v>
      </c>
      <c r="U135" s="1" t="s">
        <v>83</v>
      </c>
      <c r="V135" s="1" t="s">
        <v>165</v>
      </c>
      <c r="W135" s="1" t="s">
        <v>197</v>
      </c>
      <c r="X135" s="1" t="s">
        <v>101</v>
      </c>
      <c r="Y135" t="s">
        <v>428</v>
      </c>
      <c r="Z135" s="1" t="s">
        <v>288</v>
      </c>
      <c r="AA135" s="1" t="s">
        <v>126</v>
      </c>
      <c r="AB135" s="1" t="s">
        <v>60</v>
      </c>
      <c r="AC135" s="1" t="s">
        <v>84</v>
      </c>
      <c r="AD135" s="1" t="s">
        <v>127</v>
      </c>
      <c r="AE135" s="1" t="s">
        <v>115</v>
      </c>
      <c r="AF135" s="1" t="s">
        <v>87</v>
      </c>
      <c r="AG135" s="1" t="s">
        <v>103</v>
      </c>
      <c r="AH135" s="1" t="s">
        <v>88</v>
      </c>
      <c r="AI135" s="1" t="s">
        <v>269</v>
      </c>
      <c r="AJ135" s="1">
        <f>IFERROR(_xlfn.XLOOKUP(Table1[[#This Row],[Audio Url]],Qc!C:C,Qc!F:F),"")</f>
        <v>0</v>
      </c>
      <c r="AK135" s="1" t="str">
        <f>IFERROR(_xlfn.XLOOKUP(Table1[[#This Row],[Audio Url]],Qc!C:C,Qc!E:E),"")</f>
        <v>Correctly Done</v>
      </c>
      <c r="AL135" s="1" t="s">
        <v>38</v>
      </c>
      <c r="AM135" s="1" t="s">
        <v>38</v>
      </c>
      <c r="AN135" s="1" t="str">
        <f>VLOOKUP(Table1[[#This Row],[LOCALITY]],Sheet2!$F:$H,3,0)</f>
        <v>Rural</v>
      </c>
      <c r="AO135" s="1" t="s">
        <v>2241</v>
      </c>
      <c r="AP135" t="str">
        <f>IF(Table1[[#This Row],[Audio Duration (in secs)]]&gt;180,"Greater than 3 Minutes","Less than 3 Minutes")</f>
        <v>Less than 3 Minutes</v>
      </c>
      <c r="AQ135" t="str">
        <f>IFERROR(VLOOKUP(Table1[[#This Row],[சாதி/Caste]],MApping!$E$1:$F$10,2,0),"Others")</f>
        <v>MUTTARAIYAR</v>
      </c>
      <c r="AR135">
        <f>VLOOKUP(Table1[[#This Row],[பாலினம்/Gender]],Factor!$F$26:$I$28,4,0)</f>
        <v>1.047034764826176</v>
      </c>
      <c r="AS135">
        <f>VLOOKUP(Table1[[#This Row],[பதிலளித்தவரின் வயது/Age Group]],Factor!$F$35:$I$39,4,0)</f>
        <v>1.0951871657754011</v>
      </c>
      <c r="AT135">
        <f>VLOOKUP(Table1[[#This Row],[பதிலளித்தவரின் வயது/Age Group]]&amp;Table1[[#This Row],[பாலினம்/Gender]],Factor!$A$45:$G$53,7,0)</f>
        <v>1.107027027027027</v>
      </c>
      <c r="AU13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35">
        <f>VLOOKUP(Table1[[#This Row],[Rev Caste]],Factor!$F$59:$I$68,4,0)</f>
        <v>1.2358620689655173</v>
      </c>
      <c r="AW135">
        <f>Table1[[#This Row],[2021 Ae Factor]]*Table1[[#This Row],[Age &amp; Gender Factor]]</f>
        <v>1.107027027027027</v>
      </c>
      <c r="AX135">
        <f>Table1[[#This Row],[2021 Ae Factor]]*Table1[[#This Row],[Caste Factor]]</f>
        <v>1.2358620689655173</v>
      </c>
      <c r="AY135">
        <f t="shared" si="2"/>
        <v>78.641046700000004</v>
      </c>
    </row>
    <row r="136" spans="1:51" x14ac:dyDescent="0.25">
      <c r="A136" s="1" t="s">
        <v>884</v>
      </c>
      <c r="B136" s="1" t="s">
        <v>885</v>
      </c>
      <c r="C136" s="2">
        <v>45869</v>
      </c>
      <c r="D136" s="1" t="s">
        <v>886</v>
      </c>
      <c r="E136" s="1" t="s">
        <v>887</v>
      </c>
      <c r="F136" s="1" t="s">
        <v>888</v>
      </c>
      <c r="G136" s="1">
        <v>83</v>
      </c>
      <c r="H136" s="1" t="s">
        <v>37</v>
      </c>
      <c r="I136" s="1" t="s">
        <v>109</v>
      </c>
      <c r="J136" s="1" t="s">
        <v>110</v>
      </c>
      <c r="K136" s="1" t="s">
        <v>50</v>
      </c>
      <c r="L136" s="1" t="s">
        <v>78</v>
      </c>
      <c r="M136" s="1" t="s">
        <v>817</v>
      </c>
      <c r="N136" s="1" t="s">
        <v>889</v>
      </c>
      <c r="O136" s="1" t="s">
        <v>54</v>
      </c>
      <c r="P136" s="1">
        <v>9843278738</v>
      </c>
      <c r="Q136" s="1" t="s">
        <v>55</v>
      </c>
      <c r="R136" s="1" t="s">
        <v>56</v>
      </c>
      <c r="S136" s="1" t="s">
        <v>113</v>
      </c>
      <c r="T136" s="1" t="s">
        <v>137</v>
      </c>
      <c r="U136" s="1" t="s">
        <v>83</v>
      </c>
      <c r="V136" s="1" t="s">
        <v>165</v>
      </c>
      <c r="W136" s="1" t="s">
        <v>61</v>
      </c>
      <c r="X136" s="1" t="s">
        <v>101</v>
      </c>
      <c r="Y136" t="s">
        <v>428</v>
      </c>
      <c r="Z136" s="1" t="s">
        <v>95</v>
      </c>
      <c r="AA136" s="1" t="s">
        <v>126</v>
      </c>
      <c r="AB136" s="1" t="s">
        <v>99</v>
      </c>
      <c r="AC136" s="1" t="s">
        <v>84</v>
      </c>
      <c r="AD136" s="1" t="s">
        <v>65</v>
      </c>
      <c r="AE136" s="1" t="s">
        <v>86</v>
      </c>
      <c r="AF136" s="1" t="s">
        <v>67</v>
      </c>
      <c r="AG136" s="1" t="s">
        <v>382</v>
      </c>
      <c r="AH136" s="1" t="s">
        <v>117</v>
      </c>
      <c r="AI136" s="1" t="s">
        <v>42</v>
      </c>
      <c r="AJ136" s="1" t="str">
        <f>IFERROR(_xlfn.XLOOKUP(Table1[[#This Row],[Audio Url]],Qc!C:C,Qc!F:F),"")</f>
        <v/>
      </c>
      <c r="AK136" s="1" t="str">
        <f>IFERROR(_xlfn.XLOOKUP(Table1[[#This Row],[Audio Url]],Qc!C:C,Qc!E:E),"")</f>
        <v/>
      </c>
      <c r="AL136" s="1" t="s">
        <v>38</v>
      </c>
      <c r="AM136" s="1" t="s">
        <v>38</v>
      </c>
      <c r="AN136" s="1" t="str">
        <f>VLOOKUP(Table1[[#This Row],[LOCALITY]],Sheet2!$F:$H,3,0)</f>
        <v>Rural</v>
      </c>
      <c r="AO136" s="1" t="s">
        <v>2241</v>
      </c>
      <c r="AP136" t="str">
        <f>IF(Table1[[#This Row],[Audio Duration (in secs)]]&gt;180,"Greater than 3 Minutes","Less than 3 Minutes")</f>
        <v>Less than 3 Minutes</v>
      </c>
      <c r="AQ136" t="str">
        <f>IFERROR(VLOOKUP(Table1[[#This Row],[சாதி/Caste]],MApping!$E$1:$F$10,2,0),"Others")</f>
        <v>DEVENDRA KULA VELLALAR</v>
      </c>
      <c r="AR136">
        <f>VLOOKUP(Table1[[#This Row],[பாலினம்/Gender]],Factor!$F$26:$I$28,4,0)</f>
        <v>0.95700934579439256</v>
      </c>
      <c r="AS136">
        <f>VLOOKUP(Table1[[#This Row],[பதிலளித்தவரின் வயது/Age Group]],Factor!$F$35:$I$39,4,0)</f>
        <v>1.0951871657754011</v>
      </c>
      <c r="AT136">
        <f>VLOOKUP(Table1[[#This Row],[பதிலளித்தவரின் வயது/Age Group]]&amp;Table1[[#This Row],[பாலினம்/Gender]],Factor!$A$45:$G$53,7,0)</f>
        <v>1.0835978835978837</v>
      </c>
      <c r="AU13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36">
        <f>VLOOKUP(Table1[[#This Row],[Rev Caste]],Factor!$F$59:$I$68,4,0)</f>
        <v>0.99902439024390244</v>
      </c>
      <c r="AW136">
        <f>Table1[[#This Row],[2021 Ae Factor]]*Table1[[#This Row],[Age &amp; Gender Factor]]</f>
        <v>1.0835978835978837</v>
      </c>
      <c r="AX136">
        <f>Table1[[#This Row],[2021 Ae Factor]]*Table1[[#This Row],[Caste Factor]]</f>
        <v>0.99902439024390244</v>
      </c>
      <c r="AY136">
        <f t="shared" si="2"/>
        <v>78.640792500000003</v>
      </c>
    </row>
    <row r="137" spans="1:51" hidden="1" x14ac:dyDescent="0.25">
      <c r="A137" s="1" t="s">
        <v>890</v>
      </c>
      <c r="B137" s="1" t="s">
        <v>891</v>
      </c>
      <c r="C137" s="2">
        <v>45869</v>
      </c>
      <c r="D137" s="1" t="s">
        <v>892</v>
      </c>
      <c r="E137" s="1" t="s">
        <v>834</v>
      </c>
      <c r="F137" s="1" t="s">
        <v>893</v>
      </c>
      <c r="G137" s="1">
        <v>289</v>
      </c>
      <c r="H137" s="1" t="s">
        <v>37</v>
      </c>
      <c r="I137" s="1" t="s">
        <v>244</v>
      </c>
      <c r="J137" s="1" t="s">
        <v>245</v>
      </c>
      <c r="K137" s="1" t="s">
        <v>50</v>
      </c>
      <c r="L137" s="1" t="s">
        <v>78</v>
      </c>
      <c r="M137" s="1" t="s">
        <v>817</v>
      </c>
      <c r="N137" s="1" t="s">
        <v>894</v>
      </c>
      <c r="O137" s="1" t="s">
        <v>135</v>
      </c>
      <c r="P137" s="1">
        <v>9486706914</v>
      </c>
      <c r="Q137" s="1" t="s">
        <v>55</v>
      </c>
      <c r="R137" s="1" t="s">
        <v>136</v>
      </c>
      <c r="S137" s="1" t="s">
        <v>113</v>
      </c>
      <c r="T137" s="1" t="s">
        <v>137</v>
      </c>
      <c r="U137" s="1" t="s">
        <v>83</v>
      </c>
      <c r="V137" s="1" t="s">
        <v>99</v>
      </c>
      <c r="W137" s="1" t="s">
        <v>125</v>
      </c>
      <c r="X137" s="1" t="s">
        <v>101</v>
      </c>
      <c r="Y137" t="s">
        <v>429</v>
      </c>
      <c r="Z137" s="1" t="s">
        <v>95</v>
      </c>
      <c r="AA137" s="1" t="s">
        <v>126</v>
      </c>
      <c r="AB137" s="1" t="s">
        <v>99</v>
      </c>
      <c r="AC137" s="1" t="s">
        <v>58</v>
      </c>
      <c r="AD137" s="1" t="s">
        <v>127</v>
      </c>
      <c r="AE137" s="1" t="s">
        <v>86</v>
      </c>
      <c r="AF137" s="1" t="s">
        <v>622</v>
      </c>
      <c r="AG137" s="1" t="s">
        <v>103</v>
      </c>
      <c r="AH137" s="1" t="s">
        <v>117</v>
      </c>
      <c r="AI137" s="1" t="s">
        <v>42</v>
      </c>
      <c r="AJ137" s="1">
        <f>IFERROR(_xlfn.XLOOKUP(Table1[[#This Row],[Audio Url]],Qc!C:C,Qc!F:F),"")</f>
        <v>0</v>
      </c>
      <c r="AK137" s="1" t="str">
        <f>IFERROR(_xlfn.XLOOKUP(Table1[[#This Row],[Audio Url]],Qc!C:C,Qc!E:E),"")</f>
        <v>Fake Audio/Empty Audio</v>
      </c>
      <c r="AL137" s="1" t="s">
        <v>38</v>
      </c>
      <c r="AM137" s="1" t="s">
        <v>38</v>
      </c>
      <c r="AN137" s="1" t="str">
        <f>VLOOKUP(Table1[[#This Row],[LOCALITY]],Sheet2!$F:$H,3,0)</f>
        <v>Rural</v>
      </c>
      <c r="AO137" s="1" t="s">
        <v>2240</v>
      </c>
      <c r="AP137" t="str">
        <f>IF(Table1[[#This Row],[Audio Duration (in secs)]]&gt;180,"Greater than 3 Minutes","Less than 3 Minutes")</f>
        <v>Greater than 3 Minutes</v>
      </c>
      <c r="AQ137" t="str">
        <f>IFERROR(VLOOKUP(Table1[[#This Row],[சாதி/Caste]],MApping!$E$1:$F$10,2,0),"Others")</f>
        <v>DEVENDRA KULA VELLALAR</v>
      </c>
      <c r="AR137">
        <f>VLOOKUP(Table1[[#This Row],[பாலினம்/Gender]],Factor!$F$26:$I$28,4,0)</f>
        <v>1.047034764826176</v>
      </c>
      <c r="AS137">
        <f>VLOOKUP(Table1[[#This Row],[பதிலளித்தவரின் வயது/Age Group]],Factor!$F$35:$I$39,4,0)</f>
        <v>1.0951871657754011</v>
      </c>
      <c r="AT137">
        <f>VLOOKUP(Table1[[#This Row],[பதிலளித்தவரின் வயது/Age Group]]&amp;Table1[[#This Row],[பாலினம்/Gender]],Factor!$A$45:$G$53,7,0)</f>
        <v>1.107027027027027</v>
      </c>
      <c r="AU13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37">
        <f>VLOOKUP(Table1[[#This Row],[Rev Caste]],Factor!$F$59:$I$68,4,0)</f>
        <v>0.99902439024390244</v>
      </c>
      <c r="AW137">
        <f>Table1[[#This Row],[2021 Ae Factor]]*Table1[[#This Row],[Age &amp; Gender Factor]]</f>
        <v>1.4523558321984489</v>
      </c>
      <c r="AX137">
        <f>Table1[[#This Row],[2021 Ae Factor]]*Table1[[#This Row],[Caste Factor]]</f>
        <v>1.3106625802766489</v>
      </c>
      <c r="AY137">
        <f t="shared" si="2"/>
        <v>78.640641900000006</v>
      </c>
    </row>
    <row r="138" spans="1:51" hidden="1" x14ac:dyDescent="0.25">
      <c r="A138" s="1" t="s">
        <v>895</v>
      </c>
      <c r="B138" s="1" t="s">
        <v>896</v>
      </c>
      <c r="C138" s="2">
        <v>45869</v>
      </c>
      <c r="D138" s="1" t="s">
        <v>897</v>
      </c>
      <c r="E138" s="1" t="s">
        <v>834</v>
      </c>
      <c r="F138" s="1" t="s">
        <v>898</v>
      </c>
      <c r="G138" s="1">
        <v>315</v>
      </c>
      <c r="H138" s="1" t="s">
        <v>37</v>
      </c>
      <c r="I138" s="1" t="s">
        <v>244</v>
      </c>
      <c r="J138" s="1" t="s">
        <v>245</v>
      </c>
      <c r="K138" s="1" t="s">
        <v>50</v>
      </c>
      <c r="L138" s="1" t="s">
        <v>78</v>
      </c>
      <c r="M138" s="1" t="s">
        <v>817</v>
      </c>
      <c r="N138" s="1" t="s">
        <v>899</v>
      </c>
      <c r="O138" s="1" t="s">
        <v>54</v>
      </c>
      <c r="P138" s="1">
        <v>9531873124</v>
      </c>
      <c r="Q138" s="1" t="s">
        <v>39</v>
      </c>
      <c r="R138" s="1" t="s">
        <v>97</v>
      </c>
      <c r="S138" s="1" t="s">
        <v>113</v>
      </c>
      <c r="T138" s="1" t="s">
        <v>58</v>
      </c>
      <c r="U138" s="1" t="s">
        <v>83</v>
      </c>
      <c r="V138" s="1" t="s">
        <v>60</v>
      </c>
      <c r="W138" s="1" t="s">
        <v>61</v>
      </c>
      <c r="X138" s="1" t="s">
        <v>62</v>
      </c>
      <c r="Y138" t="s">
        <v>430</v>
      </c>
      <c r="Z138" s="1" t="s">
        <v>38</v>
      </c>
      <c r="AA138" s="1" t="s">
        <v>126</v>
      </c>
      <c r="AB138" s="1" t="s">
        <v>99</v>
      </c>
      <c r="AC138" s="1" t="s">
        <v>58</v>
      </c>
      <c r="AD138" s="1" t="s">
        <v>127</v>
      </c>
      <c r="AE138" s="1" t="s">
        <v>86</v>
      </c>
      <c r="AF138" s="1" t="s">
        <v>622</v>
      </c>
      <c r="AG138" s="1" t="s">
        <v>68</v>
      </c>
      <c r="AH138" s="1" t="s">
        <v>277</v>
      </c>
      <c r="AI138" s="1" t="s">
        <v>278</v>
      </c>
      <c r="AJ138" s="1">
        <f>IFERROR(_xlfn.XLOOKUP(Table1[[#This Row],[Audio Url]],Qc!C:C,Qc!F:F),"")</f>
        <v>0</v>
      </c>
      <c r="AK138" s="1" t="str">
        <f>IFERROR(_xlfn.XLOOKUP(Table1[[#This Row],[Audio Url]],Qc!C:C,Qc!E:E),"")</f>
        <v>Fake Audio/Empty Audio</v>
      </c>
      <c r="AL138" s="1" t="s">
        <v>38</v>
      </c>
      <c r="AM138" s="1" t="s">
        <v>38</v>
      </c>
      <c r="AN138" s="1" t="str">
        <f>VLOOKUP(Table1[[#This Row],[LOCALITY]],Sheet2!$F:$H,3,0)</f>
        <v>Rural</v>
      </c>
      <c r="AO138" s="1" t="s">
        <v>2240</v>
      </c>
      <c r="AP138" t="str">
        <f>IF(Table1[[#This Row],[Audio Duration (in secs)]]&gt;180,"Greater than 3 Minutes","Less than 3 Minutes")</f>
        <v>Greater than 3 Minutes</v>
      </c>
      <c r="AQ138" t="str">
        <f>IFERROR(VLOOKUP(Table1[[#This Row],[சாதி/Caste]],MApping!$E$1:$F$10,2,0),"Others")</f>
        <v>MUSLIM</v>
      </c>
      <c r="AR138">
        <f>VLOOKUP(Table1[[#This Row],[பாலினம்/Gender]],Factor!$F$26:$I$28,4,0)</f>
        <v>0.95700934579439256</v>
      </c>
      <c r="AS138">
        <f>VLOOKUP(Table1[[#This Row],[பதிலளித்தவரின் வயது/Age Group]],Factor!$F$35:$I$39,4,0)</f>
        <v>0.8797250859106529</v>
      </c>
      <c r="AT138">
        <f>VLOOKUP(Table1[[#This Row],[பதிலளித்தவரின் வயது/Age Group]]&amp;Table1[[#This Row],[பாலினம்/Gender]],Factor!$A$45:$G$53,7,0)</f>
        <v>0.79503105590062106</v>
      </c>
      <c r="AU13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38">
        <f>VLOOKUP(Table1[[#This Row],[Rev Caste]],Factor!$F$59:$I$68,4,0)</f>
        <v>1.024</v>
      </c>
      <c r="AW138">
        <f>Table1[[#This Row],[2021 Ae Factor]]*Table1[[#This Row],[Age &amp; Gender Factor]]</f>
        <v>0.58577953749039324</v>
      </c>
      <c r="AX138">
        <f>Table1[[#This Row],[2021 Ae Factor]]*Table1[[#This Row],[Caste Factor]]</f>
        <v>0.75448404428762661</v>
      </c>
      <c r="AY138">
        <f t="shared" si="2"/>
        <v>78.640980099999993</v>
      </c>
    </row>
    <row r="139" spans="1:51" x14ac:dyDescent="0.25">
      <c r="A139" s="1" t="s">
        <v>900</v>
      </c>
      <c r="B139" s="1" t="s">
        <v>901</v>
      </c>
      <c r="C139" s="2">
        <v>45869</v>
      </c>
      <c r="D139" s="1" t="s">
        <v>902</v>
      </c>
      <c r="E139" s="1" t="s">
        <v>834</v>
      </c>
      <c r="F139" s="1" t="s">
        <v>903</v>
      </c>
      <c r="G139" s="1">
        <v>124</v>
      </c>
      <c r="H139" s="1" t="s">
        <v>37</v>
      </c>
      <c r="I139" s="1" t="s">
        <v>109</v>
      </c>
      <c r="J139" s="1" t="s">
        <v>110</v>
      </c>
      <c r="K139" s="1" t="s">
        <v>50</v>
      </c>
      <c r="L139" s="1" t="s">
        <v>78</v>
      </c>
      <c r="M139" s="1" t="s">
        <v>817</v>
      </c>
      <c r="N139" s="1" t="s">
        <v>904</v>
      </c>
      <c r="O139" s="1" t="s">
        <v>54</v>
      </c>
      <c r="P139" s="1">
        <v>9578455776</v>
      </c>
      <c r="Q139" s="1" t="s">
        <v>55</v>
      </c>
      <c r="R139" s="1" t="s">
        <v>97</v>
      </c>
      <c r="S139" s="1" t="s">
        <v>57</v>
      </c>
      <c r="T139" s="1" t="s">
        <v>137</v>
      </c>
      <c r="U139" s="1" t="s">
        <v>83</v>
      </c>
      <c r="V139" s="1" t="s">
        <v>60</v>
      </c>
      <c r="W139" s="1" t="s">
        <v>61</v>
      </c>
      <c r="X139" s="1" t="s">
        <v>62</v>
      </c>
      <c r="Y139" t="s">
        <v>430</v>
      </c>
      <c r="Z139" s="1" t="s">
        <v>38</v>
      </c>
      <c r="AA139" s="1" t="s">
        <v>126</v>
      </c>
      <c r="AB139" s="1" t="s">
        <v>99</v>
      </c>
      <c r="AC139" s="1" t="s">
        <v>84</v>
      </c>
      <c r="AD139" s="1" t="s">
        <v>65</v>
      </c>
      <c r="AE139" s="1" t="s">
        <v>86</v>
      </c>
      <c r="AF139" s="1" t="s">
        <v>101</v>
      </c>
      <c r="AG139" s="1" t="s">
        <v>116</v>
      </c>
      <c r="AH139" s="1" t="s">
        <v>88</v>
      </c>
      <c r="AI139" s="1" t="s">
        <v>519</v>
      </c>
      <c r="AJ139" s="1" t="str">
        <f>IFERROR(_xlfn.XLOOKUP(Table1[[#This Row],[Audio Url]],Qc!C:C,Qc!F:F),"")</f>
        <v/>
      </c>
      <c r="AK139" s="1" t="str">
        <f>IFERROR(_xlfn.XLOOKUP(Table1[[#This Row],[Audio Url]],Qc!C:C,Qc!E:E),"")</f>
        <v/>
      </c>
      <c r="AL139" s="1" t="s">
        <v>38</v>
      </c>
      <c r="AM139" s="1" t="s">
        <v>38</v>
      </c>
      <c r="AN139" s="1" t="str">
        <f>VLOOKUP(Table1[[#This Row],[LOCALITY]],Sheet2!$F:$H,3,0)</f>
        <v>Rural</v>
      </c>
      <c r="AO139" s="1" t="s">
        <v>2241</v>
      </c>
      <c r="AP139" t="str">
        <f>IF(Table1[[#This Row],[Audio Duration (in secs)]]&gt;180,"Greater than 3 Minutes","Less than 3 Minutes")</f>
        <v>Less than 3 Minutes</v>
      </c>
      <c r="AQ139" t="str">
        <f>IFERROR(VLOOKUP(Table1[[#This Row],[சாதி/Caste]],MApping!$E$1:$F$10,2,0),"Others")</f>
        <v>CHOLIA VELLALAR</v>
      </c>
      <c r="AR139">
        <f>VLOOKUP(Table1[[#This Row],[பாலினம்/Gender]],Factor!$F$26:$I$28,4,0)</f>
        <v>0.95700934579439256</v>
      </c>
      <c r="AS139">
        <f>VLOOKUP(Table1[[#This Row],[பதிலளித்தவரின் வயது/Age Group]],Factor!$F$35:$I$39,4,0)</f>
        <v>1.0951871657754011</v>
      </c>
      <c r="AT139">
        <f>VLOOKUP(Table1[[#This Row],[பதிலளித்தவரின் வயது/Age Group]]&amp;Table1[[#This Row],[பாலினம்/Gender]],Factor!$A$45:$G$53,7,0)</f>
        <v>1.0835978835978837</v>
      </c>
      <c r="AU13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39">
        <f>VLOOKUP(Table1[[#This Row],[Rev Caste]],Factor!$F$59:$I$68,4,0)</f>
        <v>1.0666666666666667</v>
      </c>
      <c r="AW139">
        <f>Table1[[#This Row],[2021 Ae Factor]]*Table1[[#This Row],[Age &amp; Gender Factor]]</f>
        <v>0.79839581406098059</v>
      </c>
      <c r="AX139">
        <f>Table1[[#This Row],[2021 Ae Factor]]*Table1[[#This Row],[Caste Factor]]</f>
        <v>0.78592087946627776</v>
      </c>
      <c r="AY139">
        <f t="shared" si="2"/>
        <v>78.640994199999994</v>
      </c>
    </row>
    <row r="140" spans="1:51" x14ac:dyDescent="0.25">
      <c r="A140" s="1" t="s">
        <v>905</v>
      </c>
      <c r="B140" s="1" t="s">
        <v>906</v>
      </c>
      <c r="C140" s="2">
        <v>45869</v>
      </c>
      <c r="D140" s="1" t="s">
        <v>907</v>
      </c>
      <c r="E140" s="1" t="s">
        <v>834</v>
      </c>
      <c r="F140" s="1" t="s">
        <v>908</v>
      </c>
      <c r="G140" s="1">
        <v>276</v>
      </c>
      <c r="H140" s="1" t="s">
        <v>37</v>
      </c>
      <c r="I140" s="1" t="s">
        <v>244</v>
      </c>
      <c r="J140" s="1" t="s">
        <v>245</v>
      </c>
      <c r="K140" s="1" t="s">
        <v>50</v>
      </c>
      <c r="L140" s="1" t="s">
        <v>78</v>
      </c>
      <c r="M140" s="1" t="s">
        <v>817</v>
      </c>
      <c r="N140" s="1" t="s">
        <v>909</v>
      </c>
      <c r="O140" s="1" t="s">
        <v>54</v>
      </c>
      <c r="P140" s="1">
        <v>7604942850</v>
      </c>
      <c r="Q140" s="1" t="s">
        <v>81</v>
      </c>
      <c r="R140" s="1" t="s">
        <v>219</v>
      </c>
      <c r="S140" s="1" t="s">
        <v>113</v>
      </c>
      <c r="T140" s="1" t="s">
        <v>58</v>
      </c>
      <c r="U140" s="1" t="s">
        <v>59</v>
      </c>
      <c r="V140" s="1" t="s">
        <v>60</v>
      </c>
      <c r="W140" s="1" t="s">
        <v>61</v>
      </c>
      <c r="X140" s="1" t="s">
        <v>101</v>
      </c>
      <c r="Y140" t="s">
        <v>428</v>
      </c>
      <c r="Z140" s="1" t="s">
        <v>95</v>
      </c>
      <c r="AA140" s="1" t="s">
        <v>126</v>
      </c>
      <c r="AB140" s="1" t="s">
        <v>60</v>
      </c>
      <c r="AC140" s="1" t="s">
        <v>64</v>
      </c>
      <c r="AD140" s="1" t="s">
        <v>127</v>
      </c>
      <c r="AE140" s="1" t="s">
        <v>86</v>
      </c>
      <c r="AF140" s="1" t="s">
        <v>67</v>
      </c>
      <c r="AG140" s="1" t="s">
        <v>103</v>
      </c>
      <c r="AH140" s="1" t="s">
        <v>69</v>
      </c>
      <c r="AI140" s="1" t="s">
        <v>70</v>
      </c>
      <c r="AJ140" s="1">
        <f>IFERROR(_xlfn.XLOOKUP(Table1[[#This Row],[Audio Url]],Qc!C:C,Qc!F:F),"")</f>
        <v>0</v>
      </c>
      <c r="AK140" s="1" t="str">
        <f>IFERROR(_xlfn.XLOOKUP(Table1[[#This Row],[Audio Url]],Qc!C:C,Qc!E:E),"")</f>
        <v>Not Asking All The Questions</v>
      </c>
      <c r="AL140" s="1" t="s">
        <v>38</v>
      </c>
      <c r="AM140" s="1" t="s">
        <v>38</v>
      </c>
      <c r="AN140" s="1" t="str">
        <f>VLOOKUP(Table1[[#This Row],[LOCALITY]],Sheet2!$F:$H,3,0)</f>
        <v>Rural</v>
      </c>
      <c r="AO140" s="1" t="s">
        <v>2241</v>
      </c>
      <c r="AP140" t="str">
        <f>IF(Table1[[#This Row],[Audio Duration (in secs)]]&gt;180,"Greater than 3 Minutes","Less than 3 Minutes")</f>
        <v>Greater than 3 Minutes</v>
      </c>
      <c r="AQ140" t="str">
        <f>IFERROR(VLOOKUP(Table1[[#This Row],[சாதி/Caste]],MApping!$E$1:$F$10,2,0),"Others")</f>
        <v>URALI GOUNDER</v>
      </c>
      <c r="AR140">
        <f>VLOOKUP(Table1[[#This Row],[பாலினம்/Gender]],Factor!$F$26:$I$28,4,0)</f>
        <v>0.95700934579439256</v>
      </c>
      <c r="AS140">
        <f>VLOOKUP(Table1[[#This Row],[பதிலளித்தவரின் வயது/Age Group]],Factor!$F$35:$I$39,4,0)</f>
        <v>0.97523809523809524</v>
      </c>
      <c r="AT140">
        <f>VLOOKUP(Table1[[#This Row],[பதிலளித்தவரின் வயது/Age Group]]&amp;Table1[[#This Row],[பாலினம்/Gender]],Factor!$A$45:$G$53,7,0)</f>
        <v>1.0666666666666667</v>
      </c>
      <c r="AU14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40">
        <f>VLOOKUP(Table1[[#This Row],[Rev Caste]],Factor!$F$59:$I$68,4,0)</f>
        <v>1.0593103448275862</v>
      </c>
      <c r="AW140">
        <f>Table1[[#This Row],[2021 Ae Factor]]*Table1[[#This Row],[Age &amp; Gender Factor]]</f>
        <v>0.78592087946627776</v>
      </c>
      <c r="AX140">
        <f>Table1[[#This Row],[2021 Ae Factor]]*Table1[[#This Row],[Caste Factor]]</f>
        <v>0.78050073546995857</v>
      </c>
      <c r="AY140">
        <f t="shared" si="2"/>
        <v>78.641033399999998</v>
      </c>
    </row>
    <row r="141" spans="1:51" x14ac:dyDescent="0.25">
      <c r="A141" s="1" t="s">
        <v>911</v>
      </c>
      <c r="B141" s="1" t="s">
        <v>912</v>
      </c>
      <c r="C141" s="2">
        <v>45869</v>
      </c>
      <c r="D141" s="1" t="s">
        <v>913</v>
      </c>
      <c r="E141" s="1" t="s">
        <v>914</v>
      </c>
      <c r="F141" s="1" t="s">
        <v>915</v>
      </c>
      <c r="G141" s="1">
        <v>92</v>
      </c>
      <c r="H141" s="1" t="s">
        <v>37</v>
      </c>
      <c r="I141" s="1" t="s">
        <v>109</v>
      </c>
      <c r="J141" s="1" t="s">
        <v>110</v>
      </c>
      <c r="K141" s="1" t="s">
        <v>50</v>
      </c>
      <c r="L141" s="1" t="s">
        <v>78</v>
      </c>
      <c r="M141" s="1" t="s">
        <v>817</v>
      </c>
      <c r="N141" s="1" t="s">
        <v>916</v>
      </c>
      <c r="O141" s="1" t="s">
        <v>54</v>
      </c>
      <c r="P141" s="1">
        <v>6382825349</v>
      </c>
      <c r="Q141" s="1" t="s">
        <v>360</v>
      </c>
      <c r="R141" s="1" t="s">
        <v>97</v>
      </c>
      <c r="S141" s="1" t="s">
        <v>57</v>
      </c>
      <c r="T141" s="1" t="s">
        <v>58</v>
      </c>
      <c r="U141" s="1" t="s">
        <v>59</v>
      </c>
      <c r="V141" s="1" t="s">
        <v>60</v>
      </c>
      <c r="W141" s="1" t="s">
        <v>125</v>
      </c>
      <c r="X141" s="1" t="s">
        <v>62</v>
      </c>
      <c r="Y141" t="s">
        <v>430</v>
      </c>
      <c r="Z141" s="1" t="s">
        <v>38</v>
      </c>
      <c r="AA141" s="1" t="s">
        <v>63</v>
      </c>
      <c r="AB141" s="1" t="s">
        <v>38</v>
      </c>
      <c r="AC141" s="1" t="s">
        <v>64</v>
      </c>
      <c r="AD141" s="1" t="s">
        <v>65</v>
      </c>
      <c r="AE141" s="1" t="s">
        <v>86</v>
      </c>
      <c r="AF141" s="1" t="s">
        <v>67</v>
      </c>
      <c r="AG141" s="1" t="s">
        <v>382</v>
      </c>
      <c r="AH141" s="1" t="s">
        <v>88</v>
      </c>
      <c r="AI141" s="1" t="s">
        <v>519</v>
      </c>
      <c r="AJ141" s="1" t="str">
        <f>IFERROR(_xlfn.XLOOKUP(Table1[[#This Row],[Audio Url]],Qc!C:C,Qc!F:F),"")</f>
        <v xml:space="preserve">surveyor asking first two questions only </v>
      </c>
      <c r="AK141" s="1" t="str">
        <f>IFERROR(_xlfn.XLOOKUP(Table1[[#This Row],[Audio Url]],Qc!C:C,Qc!E:E),"")</f>
        <v>Not Doing It Properly</v>
      </c>
      <c r="AL141" s="1" t="s">
        <v>38</v>
      </c>
      <c r="AM141" s="1" t="s">
        <v>38</v>
      </c>
      <c r="AN141" s="1" t="str">
        <f>VLOOKUP(Table1[[#This Row],[LOCALITY]],Sheet2!$F:$H,3,0)</f>
        <v>Rural</v>
      </c>
      <c r="AO141" s="1" t="s">
        <v>2241</v>
      </c>
      <c r="AP141" t="str">
        <f>IF(Table1[[#This Row],[Audio Duration (in secs)]]&gt;180,"Greater than 3 Minutes","Less than 3 Minutes")</f>
        <v>Less than 3 Minutes</v>
      </c>
      <c r="AQ141" t="str">
        <f>IFERROR(VLOOKUP(Table1[[#This Row],[சாதி/Caste]],MApping!$E$1:$F$10,2,0),"Others")</f>
        <v>CHOLIA VELLALAR</v>
      </c>
      <c r="AR141">
        <f>VLOOKUP(Table1[[#This Row],[பாலினம்/Gender]],Factor!$F$26:$I$28,4,0)</f>
        <v>0.95700934579439256</v>
      </c>
      <c r="AS141">
        <f>VLOOKUP(Table1[[#This Row],[பதிலளித்தவரின் வயது/Age Group]],Factor!$F$35:$I$39,4,0)</f>
        <v>1.0308724832214764</v>
      </c>
      <c r="AT141">
        <f>VLOOKUP(Table1[[#This Row],[பதிலளித்தவரின் வயது/Age Group]]&amp;Table1[[#This Row],[பாலினம்/Gender]],Factor!$A$45:$G$53,7,0)</f>
        <v>0.86292134831460676</v>
      </c>
      <c r="AU14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41">
        <f>VLOOKUP(Table1[[#This Row],[Rev Caste]],Factor!$F$59:$I$68,4,0)</f>
        <v>1.0666666666666667</v>
      </c>
      <c r="AW141">
        <f>Table1[[#This Row],[2021 Ae Factor]]*Table1[[#This Row],[Age &amp; Gender Factor]]</f>
        <v>0.63580116091653927</v>
      </c>
      <c r="AX141">
        <f>Table1[[#This Row],[2021 Ae Factor]]*Table1[[#This Row],[Caste Factor]]</f>
        <v>0.78592087946627776</v>
      </c>
      <c r="AY141">
        <f t="shared" si="2"/>
        <v>78.640701199999995</v>
      </c>
    </row>
    <row r="142" spans="1:51" hidden="1" x14ac:dyDescent="0.25">
      <c r="A142" s="1" t="s">
        <v>917</v>
      </c>
      <c r="B142" s="1" t="s">
        <v>918</v>
      </c>
      <c r="C142" s="2">
        <v>45869</v>
      </c>
      <c r="D142" s="1" t="s">
        <v>919</v>
      </c>
      <c r="E142" s="1" t="s">
        <v>914</v>
      </c>
      <c r="F142" s="1" t="s">
        <v>920</v>
      </c>
      <c r="G142" s="1">
        <v>261</v>
      </c>
      <c r="H142" s="1" t="s">
        <v>37</v>
      </c>
      <c r="I142" s="1" t="s">
        <v>244</v>
      </c>
      <c r="J142" s="1" t="s">
        <v>245</v>
      </c>
      <c r="K142" s="1" t="s">
        <v>50</v>
      </c>
      <c r="L142" s="1" t="s">
        <v>78</v>
      </c>
      <c r="M142" s="1" t="s">
        <v>817</v>
      </c>
      <c r="N142" s="1" t="s">
        <v>921</v>
      </c>
      <c r="O142" s="1" t="s">
        <v>135</v>
      </c>
      <c r="P142" s="1">
        <v>9688410714</v>
      </c>
      <c r="Q142" s="1" t="s">
        <v>55</v>
      </c>
      <c r="R142" s="1" t="s">
        <v>136</v>
      </c>
      <c r="S142" s="1" t="s">
        <v>113</v>
      </c>
      <c r="T142" s="1" t="s">
        <v>137</v>
      </c>
      <c r="U142" s="1" t="s">
        <v>83</v>
      </c>
      <c r="V142" s="1" t="s">
        <v>99</v>
      </c>
      <c r="W142" s="1" t="s">
        <v>125</v>
      </c>
      <c r="X142" s="1" t="s">
        <v>62</v>
      </c>
      <c r="Y142" t="s">
        <v>430</v>
      </c>
      <c r="Z142" s="1" t="s">
        <v>38</v>
      </c>
      <c r="AA142" s="1" t="s">
        <v>126</v>
      </c>
      <c r="AB142" s="1" t="s">
        <v>99</v>
      </c>
      <c r="AC142" s="1" t="s">
        <v>58</v>
      </c>
      <c r="AD142" s="1" t="s">
        <v>127</v>
      </c>
      <c r="AE142" s="1" t="s">
        <v>86</v>
      </c>
      <c r="AF142" s="1" t="s">
        <v>622</v>
      </c>
      <c r="AG142" s="1" t="s">
        <v>68</v>
      </c>
      <c r="AH142" s="1" t="s">
        <v>277</v>
      </c>
      <c r="AI142" s="1" t="s">
        <v>278</v>
      </c>
      <c r="AJ142" s="1">
        <f>IFERROR(_xlfn.XLOOKUP(Table1[[#This Row],[Audio Url]],Qc!C:C,Qc!F:F),"")</f>
        <v>0</v>
      </c>
      <c r="AK142" s="1" t="str">
        <f>IFERROR(_xlfn.XLOOKUP(Table1[[#This Row],[Audio Url]],Qc!C:C,Qc!E:E),"")</f>
        <v>Fake Audio/Empty Audio</v>
      </c>
      <c r="AL142" s="1" t="s">
        <v>38</v>
      </c>
      <c r="AM142" s="1" t="s">
        <v>38</v>
      </c>
      <c r="AN142" s="1" t="str">
        <f>VLOOKUP(Table1[[#This Row],[LOCALITY]],Sheet2!$F:$H,3,0)</f>
        <v>Rural</v>
      </c>
      <c r="AO142" s="1" t="s">
        <v>2240</v>
      </c>
      <c r="AP142" t="str">
        <f>IF(Table1[[#This Row],[Audio Duration (in secs)]]&gt;180,"Greater than 3 Minutes","Less than 3 Minutes")</f>
        <v>Greater than 3 Minutes</v>
      </c>
      <c r="AQ142" t="str">
        <f>IFERROR(VLOOKUP(Table1[[#This Row],[சாதி/Caste]],MApping!$E$1:$F$10,2,0),"Others")</f>
        <v>MUSLIM</v>
      </c>
      <c r="AR142">
        <f>VLOOKUP(Table1[[#This Row],[பாலினம்/Gender]],Factor!$F$26:$I$28,4,0)</f>
        <v>1.047034764826176</v>
      </c>
      <c r="AS142">
        <f>VLOOKUP(Table1[[#This Row],[பதிலளித்தவரின் வயது/Age Group]],Factor!$F$35:$I$39,4,0)</f>
        <v>1.0951871657754011</v>
      </c>
      <c r="AT142">
        <f>VLOOKUP(Table1[[#This Row],[பதிலளித்தவரின் வயது/Age Group]]&amp;Table1[[#This Row],[பாலினம்/Gender]],Factor!$A$45:$G$53,7,0)</f>
        <v>1.107027027027027</v>
      </c>
      <c r="AU14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42">
        <f>VLOOKUP(Table1[[#This Row],[Rev Caste]],Factor!$F$59:$I$68,4,0)</f>
        <v>1.024</v>
      </c>
      <c r="AW142">
        <f>Table1[[#This Row],[2021 Ae Factor]]*Table1[[#This Row],[Age &amp; Gender Factor]]</f>
        <v>1.4523558321984489</v>
      </c>
      <c r="AX142">
        <f>Table1[[#This Row],[2021 Ae Factor]]*Table1[[#This Row],[Caste Factor]]</f>
        <v>1.3434291447835651</v>
      </c>
      <c r="AY142">
        <f t="shared" si="2"/>
        <v>78.640573799999999</v>
      </c>
    </row>
    <row r="143" spans="1:51" hidden="1" x14ac:dyDescent="0.25">
      <c r="A143" s="1" t="s">
        <v>922</v>
      </c>
      <c r="B143" s="1" t="s">
        <v>923</v>
      </c>
      <c r="C143" s="2">
        <v>45869</v>
      </c>
      <c r="D143" s="1" t="s">
        <v>924</v>
      </c>
      <c r="E143" s="1" t="s">
        <v>914</v>
      </c>
      <c r="F143" s="1" t="s">
        <v>925</v>
      </c>
      <c r="G143" s="1">
        <v>234</v>
      </c>
      <c r="H143" s="1" t="s">
        <v>37</v>
      </c>
      <c r="I143" s="1" t="s">
        <v>244</v>
      </c>
      <c r="J143" s="1" t="s">
        <v>245</v>
      </c>
      <c r="K143" s="1" t="s">
        <v>50</v>
      </c>
      <c r="L143" s="1" t="s">
        <v>78</v>
      </c>
      <c r="M143" s="1" t="s">
        <v>817</v>
      </c>
      <c r="N143" s="1" t="s">
        <v>926</v>
      </c>
      <c r="O143" s="1" t="s">
        <v>135</v>
      </c>
      <c r="P143" s="1">
        <v>8526003838</v>
      </c>
      <c r="Q143" s="1" t="s">
        <v>55</v>
      </c>
      <c r="R143" s="1" t="s">
        <v>136</v>
      </c>
      <c r="S143" s="1" t="s">
        <v>113</v>
      </c>
      <c r="T143" s="1" t="s">
        <v>137</v>
      </c>
      <c r="U143" s="1" t="s">
        <v>301</v>
      </c>
      <c r="V143" s="1" t="s">
        <v>165</v>
      </c>
      <c r="W143" s="1" t="s">
        <v>61</v>
      </c>
      <c r="X143" s="1" t="s">
        <v>101</v>
      </c>
      <c r="Y143" t="s">
        <v>428</v>
      </c>
      <c r="Z143" s="1" t="s">
        <v>95</v>
      </c>
      <c r="AA143" s="1" t="s">
        <v>126</v>
      </c>
      <c r="AB143" s="1" t="s">
        <v>99</v>
      </c>
      <c r="AC143" s="1" t="s">
        <v>84</v>
      </c>
      <c r="AD143" s="1" t="s">
        <v>127</v>
      </c>
      <c r="AE143" s="1" t="s">
        <v>86</v>
      </c>
      <c r="AF143" s="1" t="s">
        <v>67</v>
      </c>
      <c r="AG143" s="1" t="s">
        <v>400</v>
      </c>
      <c r="AH143" s="1" t="s">
        <v>117</v>
      </c>
      <c r="AI143" s="1" t="s">
        <v>42</v>
      </c>
      <c r="AJ143" s="1">
        <f>IFERROR(_xlfn.XLOOKUP(Table1[[#This Row],[Audio Url]],Qc!C:C,Qc!F:F),"")</f>
        <v>0</v>
      </c>
      <c r="AK143" s="1" t="str">
        <f>IFERROR(_xlfn.XLOOKUP(Table1[[#This Row],[Audio Url]],Qc!C:C,Qc!E:E),"")</f>
        <v>Fake Audio/Empty Audio</v>
      </c>
      <c r="AL143" s="1" t="s">
        <v>38</v>
      </c>
      <c r="AM143" s="1" t="s">
        <v>38</v>
      </c>
      <c r="AN143" s="1" t="str">
        <f>VLOOKUP(Table1[[#This Row],[LOCALITY]],Sheet2!$F:$H,3,0)</f>
        <v>Rural</v>
      </c>
      <c r="AO143" s="1" t="s">
        <v>2240</v>
      </c>
      <c r="AP143" t="str">
        <f>IF(Table1[[#This Row],[Audio Duration (in secs)]]&gt;180,"Greater than 3 Minutes","Less than 3 Minutes")</f>
        <v>Greater than 3 Minutes</v>
      </c>
      <c r="AQ143" t="str">
        <f>IFERROR(VLOOKUP(Table1[[#This Row],[சாதி/Caste]],MApping!$E$1:$F$10,2,0),"Others")</f>
        <v>DEVENDRA KULA VELLALAR</v>
      </c>
      <c r="AR143">
        <f>VLOOKUP(Table1[[#This Row],[பாலினம்/Gender]],Factor!$F$26:$I$28,4,0)</f>
        <v>1.047034764826176</v>
      </c>
      <c r="AS143">
        <f>VLOOKUP(Table1[[#This Row],[பதிலளித்தவரின் வயது/Age Group]],Factor!$F$35:$I$39,4,0)</f>
        <v>1.0951871657754011</v>
      </c>
      <c r="AT143">
        <f>VLOOKUP(Table1[[#This Row],[பதிலளித்தவரின் வயது/Age Group]]&amp;Table1[[#This Row],[பாலினம்/Gender]],Factor!$A$45:$G$53,7,0)</f>
        <v>1.107027027027027</v>
      </c>
      <c r="AU14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43">
        <f>VLOOKUP(Table1[[#This Row],[Rev Caste]],Factor!$F$59:$I$68,4,0)</f>
        <v>0.99902439024390244</v>
      </c>
      <c r="AW143">
        <f>Table1[[#This Row],[2021 Ae Factor]]*Table1[[#This Row],[Age &amp; Gender Factor]]</f>
        <v>1.107027027027027</v>
      </c>
      <c r="AX143">
        <f>Table1[[#This Row],[2021 Ae Factor]]*Table1[[#This Row],[Caste Factor]]</f>
        <v>0.99902439024390244</v>
      </c>
      <c r="AY143">
        <f t="shared" si="2"/>
        <v>78.6404967</v>
      </c>
    </row>
    <row r="144" spans="1:51" x14ac:dyDescent="0.25">
      <c r="A144" s="1" t="s">
        <v>927</v>
      </c>
      <c r="B144" s="1" t="s">
        <v>928</v>
      </c>
      <c r="C144" s="2">
        <v>45869</v>
      </c>
      <c r="D144" s="1" t="s">
        <v>929</v>
      </c>
      <c r="E144" s="1" t="s">
        <v>914</v>
      </c>
      <c r="F144" s="1" t="s">
        <v>930</v>
      </c>
      <c r="G144" s="1">
        <v>91</v>
      </c>
      <c r="H144" s="1" t="s">
        <v>37</v>
      </c>
      <c r="I144" s="1" t="s">
        <v>109</v>
      </c>
      <c r="J144" s="1" t="s">
        <v>110</v>
      </c>
      <c r="K144" s="1" t="s">
        <v>50</v>
      </c>
      <c r="L144" s="1" t="s">
        <v>78</v>
      </c>
      <c r="M144" s="1" t="s">
        <v>817</v>
      </c>
      <c r="N144" s="1" t="s">
        <v>931</v>
      </c>
      <c r="O144" s="1" t="s">
        <v>135</v>
      </c>
      <c r="P144" s="1">
        <v>6369734512</v>
      </c>
      <c r="Q144" s="1" t="s">
        <v>55</v>
      </c>
      <c r="R144" s="1" t="s">
        <v>97</v>
      </c>
      <c r="S144" s="1" t="s">
        <v>113</v>
      </c>
      <c r="T144" s="1" t="s">
        <v>137</v>
      </c>
      <c r="U144" s="1" t="s">
        <v>83</v>
      </c>
      <c r="V144" s="1" t="s">
        <v>60</v>
      </c>
      <c r="W144" s="1" t="s">
        <v>61</v>
      </c>
      <c r="X144" s="1" t="s">
        <v>101</v>
      </c>
      <c r="Y144" t="s">
        <v>428</v>
      </c>
      <c r="Z144" s="1" t="s">
        <v>288</v>
      </c>
      <c r="AA144" s="1" t="s">
        <v>126</v>
      </c>
      <c r="AB144" s="1" t="s">
        <v>99</v>
      </c>
      <c r="AC144" s="1" t="s">
        <v>84</v>
      </c>
      <c r="AD144" s="1" t="s">
        <v>65</v>
      </c>
      <c r="AE144" s="1" t="s">
        <v>86</v>
      </c>
      <c r="AF144" s="1" t="s">
        <v>67</v>
      </c>
      <c r="AG144" s="1" t="s">
        <v>382</v>
      </c>
      <c r="AH144" s="1" t="s">
        <v>88</v>
      </c>
      <c r="AI144" s="1" t="s">
        <v>89</v>
      </c>
      <c r="AJ144" s="1">
        <f>IFERROR(_xlfn.XLOOKUP(Table1[[#This Row],[Audio Url]],Qc!C:C,Qc!F:F),"")</f>
        <v>0</v>
      </c>
      <c r="AK144" s="1" t="str">
        <f>IFERROR(_xlfn.XLOOKUP(Table1[[#This Row],[Audio Url]],Qc!C:C,Qc!E:E),"")</f>
        <v>Not Doing It Properly</v>
      </c>
      <c r="AL144" s="1" t="s">
        <v>38</v>
      </c>
      <c r="AM144" s="1" t="s">
        <v>38</v>
      </c>
      <c r="AN144" s="1" t="str">
        <f>VLOOKUP(Table1[[#This Row],[LOCALITY]],Sheet2!$F:$H,3,0)</f>
        <v>Rural</v>
      </c>
      <c r="AO144" s="1" t="s">
        <v>2241</v>
      </c>
      <c r="AP144" t="str">
        <f>IF(Table1[[#This Row],[Audio Duration (in secs)]]&gt;180,"Greater than 3 Minutes","Less than 3 Minutes")</f>
        <v>Less than 3 Minutes</v>
      </c>
      <c r="AQ144" t="str">
        <f>IFERROR(VLOOKUP(Table1[[#This Row],[சாதி/Caste]],MApping!$E$1:$F$10,2,0),"Others")</f>
        <v>MUKKULATHOR</v>
      </c>
      <c r="AR144">
        <f>VLOOKUP(Table1[[#This Row],[பாலினம்/Gender]],Factor!$F$26:$I$28,4,0)</f>
        <v>1.047034764826176</v>
      </c>
      <c r="AS144">
        <f>VLOOKUP(Table1[[#This Row],[பதிலளித்தவரின் வயது/Age Group]],Factor!$F$35:$I$39,4,0)</f>
        <v>1.0951871657754011</v>
      </c>
      <c r="AT144">
        <f>VLOOKUP(Table1[[#This Row],[பதிலளித்தவரின் வயது/Age Group]]&amp;Table1[[#This Row],[பாலினம்/Gender]],Factor!$A$45:$G$53,7,0)</f>
        <v>1.107027027027027</v>
      </c>
      <c r="AU14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44">
        <f>VLOOKUP(Table1[[#This Row],[Rev Caste]],Factor!$F$59:$I$68,4,0)</f>
        <v>1.3479183673469388</v>
      </c>
      <c r="AW144">
        <f>Table1[[#This Row],[2021 Ae Factor]]*Table1[[#This Row],[Age &amp; Gender Factor]]</f>
        <v>0.81565842625689366</v>
      </c>
      <c r="AX144">
        <f>Table1[[#This Row],[2021 Ae Factor]]*Table1[[#This Row],[Caste Factor]]</f>
        <v>0.99314736441942686</v>
      </c>
      <c r="AY144">
        <f t="shared" si="2"/>
        <v>78.640355799999995</v>
      </c>
    </row>
    <row r="145" spans="1:51" hidden="1" x14ac:dyDescent="0.25">
      <c r="A145" s="1" t="s">
        <v>932</v>
      </c>
      <c r="B145" s="1" t="s">
        <v>933</v>
      </c>
      <c r="C145" s="2">
        <v>45869</v>
      </c>
      <c r="D145" s="1" t="s">
        <v>934</v>
      </c>
      <c r="E145" s="1" t="s">
        <v>914</v>
      </c>
      <c r="F145" s="1" t="s">
        <v>935</v>
      </c>
      <c r="G145" s="1">
        <v>261</v>
      </c>
      <c r="H145" s="1" t="s">
        <v>37</v>
      </c>
      <c r="I145" s="1" t="s">
        <v>244</v>
      </c>
      <c r="J145" s="1" t="s">
        <v>245</v>
      </c>
      <c r="K145" s="1" t="s">
        <v>50</v>
      </c>
      <c r="L145" s="1" t="s">
        <v>78</v>
      </c>
      <c r="M145" s="1" t="s">
        <v>817</v>
      </c>
      <c r="N145" s="1" t="s">
        <v>936</v>
      </c>
      <c r="O145" s="1" t="s">
        <v>54</v>
      </c>
      <c r="P145" s="1">
        <v>9047421115</v>
      </c>
      <c r="Q145" s="1" t="s">
        <v>39</v>
      </c>
      <c r="R145" s="1" t="s">
        <v>97</v>
      </c>
      <c r="S145" s="1" t="s">
        <v>57</v>
      </c>
      <c r="T145" s="1" t="s">
        <v>58</v>
      </c>
      <c r="U145" s="1" t="s">
        <v>83</v>
      </c>
      <c r="V145" s="1" t="s">
        <v>60</v>
      </c>
      <c r="W145" s="1" t="s">
        <v>61</v>
      </c>
      <c r="X145" s="1" t="s">
        <v>62</v>
      </c>
      <c r="Y145" t="s">
        <v>430</v>
      </c>
      <c r="Z145" s="1" t="s">
        <v>38</v>
      </c>
      <c r="AA145" s="1" t="s">
        <v>126</v>
      </c>
      <c r="AB145" s="1" t="s">
        <v>99</v>
      </c>
      <c r="AC145" s="1" t="s">
        <v>58</v>
      </c>
      <c r="AD145" s="1" t="s">
        <v>127</v>
      </c>
      <c r="AE145" s="1" t="s">
        <v>86</v>
      </c>
      <c r="AF145" s="1" t="s">
        <v>622</v>
      </c>
      <c r="AG145" s="1" t="s">
        <v>68</v>
      </c>
      <c r="AH145" s="1" t="s">
        <v>88</v>
      </c>
      <c r="AI145" s="1" t="s">
        <v>519</v>
      </c>
      <c r="AJ145" s="1" t="str">
        <f>IFERROR(_xlfn.XLOOKUP(Table1[[#This Row],[Audio Url]],Qc!C:C,Qc!F:F),"")</f>
        <v>she is speaking on her own about without asking questions and how to select the options it's a conversation between two surveyors</v>
      </c>
      <c r="AK145" s="1" t="str">
        <f>IFERROR(_xlfn.XLOOKUP(Table1[[#This Row],[Audio Url]],Qc!C:C,Qc!E:E),"")</f>
        <v>Fake Audio/Empty Audio</v>
      </c>
      <c r="AL145" s="1" t="s">
        <v>38</v>
      </c>
      <c r="AM145" s="1" t="s">
        <v>38</v>
      </c>
      <c r="AN145" s="1" t="str">
        <f>VLOOKUP(Table1[[#This Row],[LOCALITY]],Sheet2!$F:$H,3,0)</f>
        <v>Rural</v>
      </c>
      <c r="AO145" s="1" t="s">
        <v>2240</v>
      </c>
      <c r="AP145" t="str">
        <f>IF(Table1[[#This Row],[Audio Duration (in secs)]]&gt;180,"Greater than 3 Minutes","Less than 3 Minutes")</f>
        <v>Greater than 3 Minutes</v>
      </c>
      <c r="AQ145" t="str">
        <f>IFERROR(VLOOKUP(Table1[[#This Row],[சாதி/Caste]],MApping!$E$1:$F$10,2,0),"Others")</f>
        <v>CHOLIA VELLALAR</v>
      </c>
      <c r="AR145">
        <f>VLOOKUP(Table1[[#This Row],[பாலினம்/Gender]],Factor!$F$26:$I$28,4,0)</f>
        <v>0.95700934579439256</v>
      </c>
      <c r="AS145">
        <f>VLOOKUP(Table1[[#This Row],[பதிலளித்தவரின் வயது/Age Group]],Factor!$F$35:$I$39,4,0)</f>
        <v>0.8797250859106529</v>
      </c>
      <c r="AT145">
        <f>VLOOKUP(Table1[[#This Row],[பதிலளித்தவரின் வயது/Age Group]]&amp;Table1[[#This Row],[பாலினம்/Gender]],Factor!$A$45:$G$53,7,0)</f>
        <v>0.79503105590062106</v>
      </c>
      <c r="AU14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45">
        <f>VLOOKUP(Table1[[#This Row],[Rev Caste]],Factor!$F$59:$I$68,4,0)</f>
        <v>1.0666666666666667</v>
      </c>
      <c r="AW145">
        <f>Table1[[#This Row],[2021 Ae Factor]]*Table1[[#This Row],[Age &amp; Gender Factor]]</f>
        <v>0.58577953749039324</v>
      </c>
      <c r="AX145">
        <f>Table1[[#This Row],[2021 Ae Factor]]*Table1[[#This Row],[Caste Factor]]</f>
        <v>0.78592087946627776</v>
      </c>
      <c r="AY145">
        <f t="shared" si="2"/>
        <v>78.6404177</v>
      </c>
    </row>
    <row r="146" spans="1:51" hidden="1" x14ac:dyDescent="0.25">
      <c r="A146" s="1" t="s">
        <v>937</v>
      </c>
      <c r="B146" s="1" t="s">
        <v>938</v>
      </c>
      <c r="C146" s="2">
        <v>45869</v>
      </c>
      <c r="D146" s="1" t="s">
        <v>939</v>
      </c>
      <c r="E146" s="1" t="s">
        <v>914</v>
      </c>
      <c r="F146" s="1" t="s">
        <v>940</v>
      </c>
      <c r="G146" s="1">
        <v>316</v>
      </c>
      <c r="H146" s="1" t="s">
        <v>37</v>
      </c>
      <c r="I146" s="1" t="s">
        <v>244</v>
      </c>
      <c r="J146" s="1" t="s">
        <v>245</v>
      </c>
      <c r="K146" s="1" t="s">
        <v>50</v>
      </c>
      <c r="L146" s="1" t="s">
        <v>78</v>
      </c>
      <c r="M146" s="1" t="s">
        <v>817</v>
      </c>
      <c r="N146" s="1" t="s">
        <v>762</v>
      </c>
      <c r="O146" s="1" t="s">
        <v>54</v>
      </c>
      <c r="P146" s="1">
        <v>8940292565</v>
      </c>
      <c r="Q146" s="1" t="s">
        <v>39</v>
      </c>
      <c r="R146" s="1" t="s">
        <v>56</v>
      </c>
      <c r="S146" s="1" t="s">
        <v>113</v>
      </c>
      <c r="T146" s="1" t="s">
        <v>58</v>
      </c>
      <c r="U146" s="1" t="s">
        <v>83</v>
      </c>
      <c r="V146" s="1" t="s">
        <v>99</v>
      </c>
      <c r="W146" s="1" t="s">
        <v>61</v>
      </c>
      <c r="X146" s="1" t="s">
        <v>101</v>
      </c>
      <c r="Y146" t="s">
        <v>428</v>
      </c>
      <c r="Z146" s="1" t="s">
        <v>95</v>
      </c>
      <c r="AA146" s="1" t="s">
        <v>126</v>
      </c>
      <c r="AB146" s="1" t="s">
        <v>99</v>
      </c>
      <c r="AC146" s="1" t="s">
        <v>58</v>
      </c>
      <c r="AD146" s="1" t="s">
        <v>127</v>
      </c>
      <c r="AE146" s="1" t="s">
        <v>86</v>
      </c>
      <c r="AF146" s="1" t="s">
        <v>622</v>
      </c>
      <c r="AG146" s="1" t="s">
        <v>68</v>
      </c>
      <c r="AH146" s="1" t="s">
        <v>69</v>
      </c>
      <c r="AI146" s="1" t="s">
        <v>70</v>
      </c>
      <c r="AJ146" s="1">
        <f>IFERROR(_xlfn.XLOOKUP(Table1[[#This Row],[Audio Url]],Qc!C:C,Qc!F:F),"")</f>
        <v>0</v>
      </c>
      <c r="AK146" s="1" t="str">
        <f>IFERROR(_xlfn.XLOOKUP(Table1[[#This Row],[Audio Url]],Qc!C:C,Qc!E:E),"")</f>
        <v>Fake Audio/Empty Audio</v>
      </c>
      <c r="AL146" s="1" t="s">
        <v>38</v>
      </c>
      <c r="AM146" s="1" t="s">
        <v>38</v>
      </c>
      <c r="AN146" s="1" t="str">
        <f>VLOOKUP(Table1[[#This Row],[LOCALITY]],Sheet2!$F:$H,3,0)</f>
        <v>Rural</v>
      </c>
      <c r="AO146" s="1" t="s">
        <v>2240</v>
      </c>
      <c r="AP146" t="str">
        <f>IF(Table1[[#This Row],[Audio Duration (in secs)]]&gt;180,"Greater than 3 Minutes","Less than 3 Minutes")</f>
        <v>Greater than 3 Minutes</v>
      </c>
      <c r="AQ146" t="str">
        <f>IFERROR(VLOOKUP(Table1[[#This Row],[சாதி/Caste]],MApping!$E$1:$F$10,2,0),"Others")</f>
        <v>URALI GOUNDER</v>
      </c>
      <c r="AR146">
        <f>VLOOKUP(Table1[[#This Row],[பாலினம்/Gender]],Factor!$F$26:$I$28,4,0)</f>
        <v>0.95700934579439256</v>
      </c>
      <c r="AS146">
        <f>VLOOKUP(Table1[[#This Row],[பதிலளித்தவரின் வயது/Age Group]],Factor!$F$35:$I$39,4,0)</f>
        <v>0.8797250859106529</v>
      </c>
      <c r="AT146">
        <f>VLOOKUP(Table1[[#This Row],[பதிலளித்தவரின் வயது/Age Group]]&amp;Table1[[#This Row],[பாலினம்/Gender]],Factor!$A$45:$G$53,7,0)</f>
        <v>0.79503105590062106</v>
      </c>
      <c r="AU14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46">
        <f>VLOOKUP(Table1[[#This Row],[Rev Caste]],Factor!$F$59:$I$68,4,0)</f>
        <v>1.0593103448275862</v>
      </c>
      <c r="AW146">
        <f>Table1[[#This Row],[2021 Ae Factor]]*Table1[[#This Row],[Age &amp; Gender Factor]]</f>
        <v>1.043035050297799</v>
      </c>
      <c r="AX146">
        <f>Table1[[#This Row],[2021 Ae Factor]]*Table1[[#This Row],[Caste Factor]]</f>
        <v>1.3897542877071363</v>
      </c>
      <c r="AY146">
        <f t="shared" si="2"/>
        <v>78.640363899999997</v>
      </c>
    </row>
    <row r="147" spans="1:51" x14ac:dyDescent="0.25">
      <c r="A147" s="1" t="s">
        <v>941</v>
      </c>
      <c r="B147" s="1" t="s">
        <v>942</v>
      </c>
      <c r="C147" s="2">
        <v>45869</v>
      </c>
      <c r="D147" s="1" t="s">
        <v>943</v>
      </c>
      <c r="E147" s="1" t="s">
        <v>944</v>
      </c>
      <c r="F147" s="1" t="s">
        <v>945</v>
      </c>
      <c r="G147" s="1">
        <v>246</v>
      </c>
      <c r="H147" s="1" t="s">
        <v>37</v>
      </c>
      <c r="I147" s="1" t="s">
        <v>109</v>
      </c>
      <c r="J147" s="1" t="s">
        <v>110</v>
      </c>
      <c r="K147" s="1" t="s">
        <v>50</v>
      </c>
      <c r="L147" s="1" t="s">
        <v>78</v>
      </c>
      <c r="M147" s="1" t="s">
        <v>817</v>
      </c>
      <c r="N147" s="1" t="s">
        <v>946</v>
      </c>
      <c r="O147" s="1" t="s">
        <v>54</v>
      </c>
      <c r="P147" s="1">
        <v>9788542480</v>
      </c>
      <c r="Q147" s="1" t="s">
        <v>360</v>
      </c>
      <c r="R147" s="1" t="s">
        <v>124</v>
      </c>
      <c r="S147" s="1" t="s">
        <v>113</v>
      </c>
      <c r="T147" s="1" t="s">
        <v>137</v>
      </c>
      <c r="U147" s="1" t="s">
        <v>59</v>
      </c>
      <c r="V147" s="1" t="s">
        <v>60</v>
      </c>
      <c r="W147" s="1" t="s">
        <v>61</v>
      </c>
      <c r="X147" s="1" t="s">
        <v>62</v>
      </c>
      <c r="Y147" t="s">
        <v>430</v>
      </c>
      <c r="Z147" s="1" t="s">
        <v>38</v>
      </c>
      <c r="AA147" s="1" t="s">
        <v>126</v>
      </c>
      <c r="AB147" s="1" t="s">
        <v>99</v>
      </c>
      <c r="AC147" s="1" t="s">
        <v>84</v>
      </c>
      <c r="AD147" s="1" t="s">
        <v>85</v>
      </c>
      <c r="AE147" s="1" t="s">
        <v>86</v>
      </c>
      <c r="AF147" s="1" t="s">
        <v>622</v>
      </c>
      <c r="AG147" s="1" t="s">
        <v>116</v>
      </c>
      <c r="AH147" s="1" t="s">
        <v>88</v>
      </c>
      <c r="AI147" s="1" t="s">
        <v>89</v>
      </c>
      <c r="AJ147" s="1">
        <f>IFERROR(_xlfn.XLOOKUP(Table1[[#This Row],[Audio Url]],Qc!C:C,Qc!F:F),"")</f>
        <v>0</v>
      </c>
      <c r="AK147" s="1" t="str">
        <f>IFERROR(_xlfn.XLOOKUP(Table1[[#This Row],[Audio Url]],Qc!C:C,Qc!E:E),"")</f>
        <v>Not Asking All The Questions</v>
      </c>
      <c r="AL147" s="1" t="s">
        <v>38</v>
      </c>
      <c r="AM147" s="1" t="s">
        <v>38</v>
      </c>
      <c r="AN147" s="1" t="str">
        <f>VLOOKUP(Table1[[#This Row],[LOCALITY]],Sheet2!$F:$H,3,0)</f>
        <v>Rural</v>
      </c>
      <c r="AO147" s="1" t="s">
        <v>2241</v>
      </c>
      <c r="AP147" t="str">
        <f>IF(Table1[[#This Row],[Audio Duration (in secs)]]&gt;180,"Greater than 3 Minutes","Less than 3 Minutes")</f>
        <v>Greater than 3 Minutes</v>
      </c>
      <c r="AQ147" t="str">
        <f>IFERROR(VLOOKUP(Table1[[#This Row],[சாதி/Caste]],MApping!$E$1:$F$10,2,0),"Others")</f>
        <v>MUKKULATHOR</v>
      </c>
      <c r="AR147">
        <f>VLOOKUP(Table1[[#This Row],[பாலினம்/Gender]],Factor!$F$26:$I$28,4,0)</f>
        <v>0.95700934579439256</v>
      </c>
      <c r="AS147">
        <f>VLOOKUP(Table1[[#This Row],[பதிலளித்தவரின் வயது/Age Group]],Factor!$F$35:$I$39,4,0)</f>
        <v>1.0308724832214764</v>
      </c>
      <c r="AT147">
        <f>VLOOKUP(Table1[[#This Row],[பதிலளித்தவரின் வயது/Age Group]]&amp;Table1[[#This Row],[பாலினம்/Gender]],Factor!$A$45:$G$53,7,0)</f>
        <v>0.86292134831460676</v>
      </c>
      <c r="AU14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47">
        <f>VLOOKUP(Table1[[#This Row],[Rev Caste]],Factor!$F$59:$I$68,4,0)</f>
        <v>1.3479183673469388</v>
      </c>
      <c r="AW147">
        <f>Table1[[#This Row],[2021 Ae Factor]]*Table1[[#This Row],[Age &amp; Gender Factor]]</f>
        <v>0.63580116091653927</v>
      </c>
      <c r="AX147">
        <f>Table1[[#This Row],[2021 Ae Factor]]*Table1[[#This Row],[Caste Factor]]</f>
        <v>0.99314736441942686</v>
      </c>
      <c r="AY147">
        <f t="shared" si="2"/>
        <v>78.639892500000002</v>
      </c>
    </row>
    <row r="148" spans="1:51" hidden="1" x14ac:dyDescent="0.25">
      <c r="A148" s="1" t="s">
        <v>947</v>
      </c>
      <c r="B148" s="1" t="s">
        <v>948</v>
      </c>
      <c r="C148" s="2">
        <v>45869</v>
      </c>
      <c r="D148" s="1" t="s">
        <v>949</v>
      </c>
      <c r="E148" s="1" t="s">
        <v>944</v>
      </c>
      <c r="F148" s="1" t="s">
        <v>950</v>
      </c>
      <c r="G148" s="1">
        <v>353</v>
      </c>
      <c r="H148" s="1" t="s">
        <v>37</v>
      </c>
      <c r="I148" s="1" t="s">
        <v>244</v>
      </c>
      <c r="J148" s="1" t="s">
        <v>245</v>
      </c>
      <c r="K148" s="1" t="s">
        <v>50</v>
      </c>
      <c r="L148" s="1" t="s">
        <v>78</v>
      </c>
      <c r="M148" s="1" t="s">
        <v>817</v>
      </c>
      <c r="N148" s="1" t="s">
        <v>951</v>
      </c>
      <c r="O148" s="1" t="s">
        <v>54</v>
      </c>
      <c r="P148" s="1">
        <v>9786671920</v>
      </c>
      <c r="Q148" s="1" t="s">
        <v>360</v>
      </c>
      <c r="R148" s="1" t="s">
        <v>56</v>
      </c>
      <c r="S148" s="1" t="s">
        <v>113</v>
      </c>
      <c r="T148" s="1" t="s">
        <v>137</v>
      </c>
      <c r="U148" s="1" t="s">
        <v>83</v>
      </c>
      <c r="V148" s="1" t="s">
        <v>99</v>
      </c>
      <c r="W148" s="1" t="s">
        <v>100</v>
      </c>
      <c r="X148" s="1" t="s">
        <v>101</v>
      </c>
      <c r="Y148" t="s">
        <v>428</v>
      </c>
      <c r="Z148" s="1" t="s">
        <v>95</v>
      </c>
      <c r="AA148" s="1" t="s">
        <v>126</v>
      </c>
      <c r="AB148" s="1" t="s">
        <v>87</v>
      </c>
      <c r="AC148" s="1" t="s">
        <v>58</v>
      </c>
      <c r="AD148" s="1" t="s">
        <v>127</v>
      </c>
      <c r="AE148" s="1" t="s">
        <v>66</v>
      </c>
      <c r="AF148" s="1" t="s">
        <v>101</v>
      </c>
      <c r="AG148" s="1" t="s">
        <v>68</v>
      </c>
      <c r="AH148" s="1" t="s">
        <v>88</v>
      </c>
      <c r="AI148" s="1" t="s">
        <v>89</v>
      </c>
      <c r="AJ148" s="1">
        <f>IFERROR(_xlfn.XLOOKUP(Table1[[#This Row],[Audio Url]],Qc!C:C,Qc!F:F),"")</f>
        <v>0</v>
      </c>
      <c r="AK148" s="1" t="str">
        <f>IFERROR(_xlfn.XLOOKUP(Table1[[#This Row],[Audio Url]],Qc!C:C,Qc!E:E),"")</f>
        <v>Fake Audio/Empty Audio</v>
      </c>
      <c r="AL148" s="1" t="s">
        <v>38</v>
      </c>
      <c r="AM148" s="1" t="s">
        <v>38</v>
      </c>
      <c r="AN148" s="1" t="str">
        <f>VLOOKUP(Table1[[#This Row],[LOCALITY]],Sheet2!$F:$H,3,0)</f>
        <v>Rural</v>
      </c>
      <c r="AO148" s="1" t="s">
        <v>2240</v>
      </c>
      <c r="AP148" t="str">
        <f>IF(Table1[[#This Row],[Audio Duration (in secs)]]&gt;180,"Greater than 3 Minutes","Less than 3 Minutes")</f>
        <v>Greater than 3 Minutes</v>
      </c>
      <c r="AQ148" t="str">
        <f>IFERROR(VLOOKUP(Table1[[#This Row],[சாதி/Caste]],MApping!$E$1:$F$10,2,0),"Others")</f>
        <v>MUKKULATHOR</v>
      </c>
      <c r="AR148">
        <f>VLOOKUP(Table1[[#This Row],[பாலினம்/Gender]],Factor!$F$26:$I$28,4,0)</f>
        <v>0.95700934579439256</v>
      </c>
      <c r="AS148">
        <f>VLOOKUP(Table1[[#This Row],[பதிலளித்தவரின் வயது/Age Group]],Factor!$F$35:$I$39,4,0)</f>
        <v>1.0308724832214764</v>
      </c>
      <c r="AT148">
        <f>VLOOKUP(Table1[[#This Row],[பதிலளித்தவரின் வயது/Age Group]]&amp;Table1[[#This Row],[பாலினம்/Gender]],Factor!$A$45:$G$53,7,0)</f>
        <v>0.86292134831460676</v>
      </c>
      <c r="AU14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48">
        <f>VLOOKUP(Table1[[#This Row],[Rev Caste]],Factor!$F$59:$I$68,4,0)</f>
        <v>1.3479183673469388</v>
      </c>
      <c r="AW148">
        <f>Table1[[#This Row],[2021 Ae Factor]]*Table1[[#This Row],[Age &amp; Gender Factor]]</f>
        <v>1.1321032118962628</v>
      </c>
      <c r="AX148">
        <f>Table1[[#This Row],[2021 Ae Factor]]*Table1[[#This Row],[Caste Factor]]</f>
        <v>1.7683914252763255</v>
      </c>
      <c r="AY148">
        <f t="shared" si="2"/>
        <v>78.639885599999999</v>
      </c>
    </row>
    <row r="149" spans="1:51" x14ac:dyDescent="0.25">
      <c r="A149" s="1" t="s">
        <v>952</v>
      </c>
      <c r="B149" s="1" t="s">
        <v>953</v>
      </c>
      <c r="C149" s="2">
        <v>45869</v>
      </c>
      <c r="D149" s="1" t="s">
        <v>954</v>
      </c>
      <c r="E149" s="1" t="s">
        <v>955</v>
      </c>
      <c r="F149" s="1" t="s">
        <v>956</v>
      </c>
      <c r="G149" s="1">
        <v>146</v>
      </c>
      <c r="H149" s="1" t="s">
        <v>37</v>
      </c>
      <c r="I149" s="1" t="s">
        <v>109</v>
      </c>
      <c r="J149" s="1" t="s">
        <v>110</v>
      </c>
      <c r="K149" s="1" t="s">
        <v>50</v>
      </c>
      <c r="L149" s="1" t="s">
        <v>78</v>
      </c>
      <c r="M149" s="1" t="s">
        <v>817</v>
      </c>
      <c r="N149" s="1" t="s">
        <v>957</v>
      </c>
      <c r="O149" s="1" t="s">
        <v>135</v>
      </c>
      <c r="P149" s="1">
        <v>6379758894</v>
      </c>
      <c r="Q149" s="1" t="s">
        <v>55</v>
      </c>
      <c r="R149" s="1" t="s">
        <v>136</v>
      </c>
      <c r="S149" s="1" t="s">
        <v>113</v>
      </c>
      <c r="T149" s="1" t="s">
        <v>137</v>
      </c>
      <c r="U149" s="1" t="s">
        <v>83</v>
      </c>
      <c r="V149" s="1" t="s">
        <v>60</v>
      </c>
      <c r="W149" s="1" t="s">
        <v>61</v>
      </c>
      <c r="X149" s="1" t="s">
        <v>101</v>
      </c>
      <c r="Y149" t="s">
        <v>428</v>
      </c>
      <c r="Z149" s="1" t="s">
        <v>288</v>
      </c>
      <c r="AA149" s="1" t="s">
        <v>126</v>
      </c>
      <c r="AB149" s="1" t="s">
        <v>99</v>
      </c>
      <c r="AC149" s="1" t="s">
        <v>84</v>
      </c>
      <c r="AD149" s="1" t="s">
        <v>85</v>
      </c>
      <c r="AE149" s="1" t="s">
        <v>86</v>
      </c>
      <c r="AF149" s="1" t="s">
        <v>67</v>
      </c>
      <c r="AG149" s="1" t="s">
        <v>382</v>
      </c>
      <c r="AH149" s="1" t="s">
        <v>88</v>
      </c>
      <c r="AI149" s="1" t="s">
        <v>70</v>
      </c>
      <c r="AJ149" s="1">
        <f>IFERROR(_xlfn.XLOOKUP(Table1[[#This Row],[Audio Url]],Qc!C:C,Qc!F:F),"")</f>
        <v>0</v>
      </c>
      <c r="AK149" s="1" t="str">
        <f>IFERROR(_xlfn.XLOOKUP(Table1[[#This Row],[Audio Url]],Qc!C:C,Qc!E:E),"")</f>
        <v>Not Doing It Properly</v>
      </c>
      <c r="AL149" s="1" t="s">
        <v>38</v>
      </c>
      <c r="AM149" s="1" t="s">
        <v>38</v>
      </c>
      <c r="AN149" s="1" t="str">
        <f>VLOOKUP(Table1[[#This Row],[LOCALITY]],Sheet2!$F:$H,3,0)</f>
        <v>Rural</v>
      </c>
      <c r="AO149" s="1" t="s">
        <v>2241</v>
      </c>
      <c r="AP149" t="str">
        <f>IF(Table1[[#This Row],[Audio Duration (in secs)]]&gt;180,"Greater than 3 Minutes","Less than 3 Minutes")</f>
        <v>Less than 3 Minutes</v>
      </c>
      <c r="AQ149" t="str">
        <f>IFERROR(VLOOKUP(Table1[[#This Row],[சாதி/Caste]],MApping!$E$1:$F$10,2,0),"Others")</f>
        <v>URALI GOUNDER</v>
      </c>
      <c r="AR149">
        <f>VLOOKUP(Table1[[#This Row],[பாலினம்/Gender]],Factor!$F$26:$I$28,4,0)</f>
        <v>1.047034764826176</v>
      </c>
      <c r="AS149">
        <f>VLOOKUP(Table1[[#This Row],[பதிலளித்தவரின் வயது/Age Group]],Factor!$F$35:$I$39,4,0)</f>
        <v>1.0951871657754011</v>
      </c>
      <c r="AT149">
        <f>VLOOKUP(Table1[[#This Row],[பதிலளித்தவரின் வயது/Age Group]]&amp;Table1[[#This Row],[பாலினம்/Gender]],Factor!$A$45:$G$53,7,0)</f>
        <v>1.107027027027027</v>
      </c>
      <c r="AU14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49">
        <f>VLOOKUP(Table1[[#This Row],[Rev Caste]],Factor!$F$59:$I$68,4,0)</f>
        <v>1.0593103448275862</v>
      </c>
      <c r="AW149">
        <f>Table1[[#This Row],[2021 Ae Factor]]*Table1[[#This Row],[Age &amp; Gender Factor]]</f>
        <v>0.81565842625689366</v>
      </c>
      <c r="AX149">
        <f>Table1[[#This Row],[2021 Ae Factor]]*Table1[[#This Row],[Caste Factor]]</f>
        <v>0.78050073546995857</v>
      </c>
      <c r="AY149">
        <f t="shared" si="2"/>
        <v>78.639772800000003</v>
      </c>
    </row>
    <row r="150" spans="1:51" x14ac:dyDescent="0.25">
      <c r="A150" s="1" t="s">
        <v>958</v>
      </c>
      <c r="B150" s="1" t="s">
        <v>959</v>
      </c>
      <c r="C150" s="2">
        <v>45869</v>
      </c>
      <c r="D150" s="1" t="s">
        <v>960</v>
      </c>
      <c r="E150" s="1" t="s">
        <v>955</v>
      </c>
      <c r="F150" s="1" t="s">
        <v>961</v>
      </c>
      <c r="G150" s="1">
        <v>407</v>
      </c>
      <c r="H150" s="1" t="s">
        <v>37</v>
      </c>
      <c r="I150" s="1" t="s">
        <v>244</v>
      </c>
      <c r="J150" s="1" t="s">
        <v>245</v>
      </c>
      <c r="K150" s="1" t="s">
        <v>50</v>
      </c>
      <c r="L150" s="1" t="s">
        <v>78</v>
      </c>
      <c r="M150" s="1" t="s">
        <v>817</v>
      </c>
      <c r="N150" s="1" t="s">
        <v>962</v>
      </c>
      <c r="O150" s="1" t="s">
        <v>54</v>
      </c>
      <c r="P150" s="1">
        <v>9751905638</v>
      </c>
      <c r="Q150" s="1" t="s">
        <v>39</v>
      </c>
      <c r="R150" s="1" t="s">
        <v>97</v>
      </c>
      <c r="S150" s="1" t="s">
        <v>113</v>
      </c>
      <c r="T150" s="1" t="s">
        <v>137</v>
      </c>
      <c r="U150" s="1" t="s">
        <v>83</v>
      </c>
      <c r="V150" s="1" t="s">
        <v>99</v>
      </c>
      <c r="W150" s="1" t="s">
        <v>100</v>
      </c>
      <c r="X150" s="1" t="s">
        <v>101</v>
      </c>
      <c r="Y150" t="s">
        <v>428</v>
      </c>
      <c r="Z150" s="1" t="s">
        <v>288</v>
      </c>
      <c r="AA150" s="1" t="s">
        <v>126</v>
      </c>
      <c r="AB150" s="1" t="s">
        <v>60</v>
      </c>
      <c r="AC150" s="1" t="s">
        <v>84</v>
      </c>
      <c r="AD150" s="1" t="s">
        <v>127</v>
      </c>
      <c r="AE150" s="1" t="s">
        <v>102</v>
      </c>
      <c r="AF150" s="1" t="s">
        <v>67</v>
      </c>
      <c r="AG150" s="1" t="s">
        <v>382</v>
      </c>
      <c r="AH150" s="1" t="s">
        <v>88</v>
      </c>
      <c r="AI150" s="1" t="s">
        <v>873</v>
      </c>
      <c r="AJ150" s="1">
        <f>IFERROR(_xlfn.XLOOKUP(Table1[[#This Row],[Audio Url]],Qc!C:C,Qc!F:F),"")</f>
        <v>0</v>
      </c>
      <c r="AK150" s="1" t="str">
        <f>IFERROR(_xlfn.XLOOKUP(Table1[[#This Row],[Audio Url]],Qc!C:C,Qc!E:E),"")</f>
        <v>Not Doing It Properly</v>
      </c>
      <c r="AL150" s="1" t="s">
        <v>38</v>
      </c>
      <c r="AM150" s="1" t="s">
        <v>38</v>
      </c>
      <c r="AN150" s="1" t="str">
        <f>VLOOKUP(Table1[[#This Row],[LOCALITY]],Sheet2!$F:$H,3,0)</f>
        <v>Rural</v>
      </c>
      <c r="AO150" s="1" t="s">
        <v>2241</v>
      </c>
      <c r="AP150" t="str">
        <f>IF(Table1[[#This Row],[Audio Duration (in secs)]]&gt;180,"Greater than 3 Minutes","Less than 3 Minutes")</f>
        <v>Greater than 3 Minutes</v>
      </c>
      <c r="AQ150" t="str">
        <f>IFERROR(VLOOKUP(Table1[[#This Row],[சாதி/Caste]],MApping!$E$1:$F$10,2,0),"Others")</f>
        <v>Others</v>
      </c>
      <c r="AR150">
        <f>VLOOKUP(Table1[[#This Row],[பாலினம்/Gender]],Factor!$F$26:$I$28,4,0)</f>
        <v>0.95700934579439256</v>
      </c>
      <c r="AS150">
        <f>VLOOKUP(Table1[[#This Row],[பதிலளித்தவரின் வயது/Age Group]],Factor!$F$35:$I$39,4,0)</f>
        <v>0.8797250859106529</v>
      </c>
      <c r="AT150">
        <f>VLOOKUP(Table1[[#This Row],[பதிலளித்தவரின் வயது/Age Group]]&amp;Table1[[#This Row],[பாலினம்/Gender]],Factor!$A$45:$G$53,7,0)</f>
        <v>0.79503105590062106</v>
      </c>
      <c r="AU15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50">
        <f>VLOOKUP(Table1[[#This Row],[Rev Caste]],Factor!$F$59:$I$68,4,0)</f>
        <v>0.14422535211267606</v>
      </c>
      <c r="AW150">
        <f>Table1[[#This Row],[2021 Ae Factor]]*Table1[[#This Row],[Age &amp; Gender Factor]]</f>
        <v>1.043035050297799</v>
      </c>
      <c r="AX150">
        <f>Table1[[#This Row],[2021 Ae Factor]]*Table1[[#This Row],[Caste Factor]]</f>
        <v>0.1892153725047275</v>
      </c>
      <c r="AY150">
        <f t="shared" si="2"/>
        <v>78.639768000000004</v>
      </c>
    </row>
    <row r="151" spans="1:51" hidden="1" x14ac:dyDescent="0.25">
      <c r="A151" s="1" t="s">
        <v>963</v>
      </c>
      <c r="B151" s="1" t="s">
        <v>964</v>
      </c>
      <c r="C151" s="2">
        <v>45869</v>
      </c>
      <c r="D151" s="1" t="s">
        <v>965</v>
      </c>
      <c r="E151" s="1" t="s">
        <v>955</v>
      </c>
      <c r="F151" s="1" t="s">
        <v>966</v>
      </c>
      <c r="G151" s="1">
        <v>270</v>
      </c>
      <c r="H151" s="1" t="s">
        <v>37</v>
      </c>
      <c r="I151" s="1" t="s">
        <v>244</v>
      </c>
      <c r="J151" s="1" t="s">
        <v>245</v>
      </c>
      <c r="K151" s="1" t="s">
        <v>50</v>
      </c>
      <c r="L151" s="1" t="s">
        <v>78</v>
      </c>
      <c r="M151" s="1" t="s">
        <v>817</v>
      </c>
      <c r="N151" s="1" t="s">
        <v>967</v>
      </c>
      <c r="O151" s="1" t="s">
        <v>135</v>
      </c>
      <c r="P151" s="1">
        <v>9786451400</v>
      </c>
      <c r="Q151" s="1" t="s">
        <v>39</v>
      </c>
      <c r="R151" s="1" t="s">
        <v>136</v>
      </c>
      <c r="S151" s="1" t="s">
        <v>113</v>
      </c>
      <c r="T151" s="1" t="s">
        <v>58</v>
      </c>
      <c r="U151" s="1" t="s">
        <v>83</v>
      </c>
      <c r="V151" s="1" t="s">
        <v>99</v>
      </c>
      <c r="W151" s="1" t="s">
        <v>125</v>
      </c>
      <c r="X151" s="1" t="s">
        <v>114</v>
      </c>
      <c r="Y151" t="s">
        <v>429</v>
      </c>
      <c r="Z151" s="1" t="s">
        <v>38</v>
      </c>
      <c r="AA151" s="1" t="s">
        <v>126</v>
      </c>
      <c r="AB151" s="1" t="s">
        <v>87</v>
      </c>
      <c r="AC151" s="1" t="s">
        <v>58</v>
      </c>
      <c r="AD151" s="1" t="s">
        <v>127</v>
      </c>
      <c r="AE151" s="1" t="s">
        <v>66</v>
      </c>
      <c r="AF151" s="1" t="s">
        <v>101</v>
      </c>
      <c r="AG151" s="1" t="s">
        <v>68</v>
      </c>
      <c r="AH151" s="1" t="s">
        <v>88</v>
      </c>
      <c r="AI151" s="1" t="s">
        <v>519</v>
      </c>
      <c r="AJ151" s="1">
        <f>IFERROR(_xlfn.XLOOKUP(Table1[[#This Row],[Audio Url]],Qc!C:C,Qc!F:F),"")</f>
        <v>0</v>
      </c>
      <c r="AK151" s="1" t="str">
        <f>IFERROR(_xlfn.XLOOKUP(Table1[[#This Row],[Audio Url]],Qc!C:C,Qc!E:E),"")</f>
        <v>Fake Audio/Empty Audio</v>
      </c>
      <c r="AL151" s="1" t="s">
        <v>38</v>
      </c>
      <c r="AM151" s="1" t="s">
        <v>38</v>
      </c>
      <c r="AN151" s="1" t="str">
        <f>VLOOKUP(Table1[[#This Row],[LOCALITY]],Sheet2!$F:$H,3,0)</f>
        <v>Rural</v>
      </c>
      <c r="AO151" s="1" t="s">
        <v>2240</v>
      </c>
      <c r="AP151" t="str">
        <f>IF(Table1[[#This Row],[Audio Duration (in secs)]]&gt;180,"Greater than 3 Minutes","Less than 3 Minutes")</f>
        <v>Greater than 3 Minutes</v>
      </c>
      <c r="AQ151" t="str">
        <f>IFERROR(VLOOKUP(Table1[[#This Row],[சாதி/Caste]],MApping!$E$1:$F$10,2,0),"Others")</f>
        <v>CHOLIA VELLALAR</v>
      </c>
      <c r="AR151">
        <f>VLOOKUP(Table1[[#This Row],[பாலினம்/Gender]],Factor!$F$26:$I$28,4,0)</f>
        <v>1.047034764826176</v>
      </c>
      <c r="AS151">
        <f>VLOOKUP(Table1[[#This Row],[பதிலளித்தவரின் வயது/Age Group]],Factor!$F$35:$I$39,4,0)</f>
        <v>0.8797250859106529</v>
      </c>
      <c r="AT151">
        <f>VLOOKUP(Table1[[#This Row],[பதிலளித்தவரின் வயது/Age Group]]&amp;Table1[[#This Row],[பாலினம்/Gender]],Factor!$A$45:$G$53,7,0)</f>
        <v>0.98461538461538467</v>
      </c>
      <c r="AU15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51">
        <f>VLOOKUP(Table1[[#This Row],[Rev Caste]],Factor!$F$59:$I$68,4,0)</f>
        <v>1.0666666666666667</v>
      </c>
      <c r="AW151">
        <f>Table1[[#This Row],[2021 Ae Factor]]*Table1[[#This Row],[Age &amp; Gender Factor]]</f>
        <v>1.2917587930611203</v>
      </c>
      <c r="AX151">
        <f>Table1[[#This Row],[2021 Ae Factor]]*Table1[[#This Row],[Caste Factor]]</f>
        <v>1.399405359149547</v>
      </c>
      <c r="AY151">
        <f t="shared" si="2"/>
        <v>78.639778300000003</v>
      </c>
    </row>
    <row r="152" spans="1:51" x14ac:dyDescent="0.25">
      <c r="A152" s="1" t="s">
        <v>968</v>
      </c>
      <c r="B152" s="1" t="s">
        <v>969</v>
      </c>
      <c r="C152" s="2">
        <v>45869</v>
      </c>
      <c r="D152" s="1" t="s">
        <v>954</v>
      </c>
      <c r="E152" s="1" t="s">
        <v>955</v>
      </c>
      <c r="F152" s="1" t="s">
        <v>970</v>
      </c>
      <c r="G152" s="1">
        <v>100</v>
      </c>
      <c r="H152" s="1" t="s">
        <v>37</v>
      </c>
      <c r="I152" s="1" t="s">
        <v>109</v>
      </c>
      <c r="J152" s="1" t="s">
        <v>110</v>
      </c>
      <c r="K152" s="1" t="s">
        <v>50</v>
      </c>
      <c r="L152" s="1" t="s">
        <v>78</v>
      </c>
      <c r="M152" s="1" t="s">
        <v>817</v>
      </c>
      <c r="N152" s="1" t="s">
        <v>971</v>
      </c>
      <c r="O152" s="1" t="s">
        <v>135</v>
      </c>
      <c r="P152" s="1">
        <v>9360421039</v>
      </c>
      <c r="Q152" s="1" t="s">
        <v>81</v>
      </c>
      <c r="R152" s="1" t="s">
        <v>136</v>
      </c>
      <c r="S152" s="1" t="s">
        <v>113</v>
      </c>
      <c r="T152" s="1" t="s">
        <v>58</v>
      </c>
      <c r="U152" s="1" t="s">
        <v>301</v>
      </c>
      <c r="V152" s="1" t="s">
        <v>165</v>
      </c>
      <c r="W152" s="1" t="s">
        <v>61</v>
      </c>
      <c r="X152" s="1" t="s">
        <v>62</v>
      </c>
      <c r="Y152" t="s">
        <v>430</v>
      </c>
      <c r="Z152" s="1" t="s">
        <v>38</v>
      </c>
      <c r="AA152" s="1" t="s">
        <v>126</v>
      </c>
      <c r="AB152" s="1" t="s">
        <v>99</v>
      </c>
      <c r="AC152" s="1" t="s">
        <v>58</v>
      </c>
      <c r="AD152" s="1" t="s">
        <v>127</v>
      </c>
      <c r="AE152" s="1" t="s">
        <v>86</v>
      </c>
      <c r="AF152" s="1" t="s">
        <v>67</v>
      </c>
      <c r="AG152" s="1" t="s">
        <v>382</v>
      </c>
      <c r="AH152" s="1" t="s">
        <v>88</v>
      </c>
      <c r="AI152" s="1" t="s">
        <v>89</v>
      </c>
      <c r="AJ152" s="1">
        <f>IFERROR(_xlfn.XLOOKUP(Table1[[#This Row],[Audio Url]],Qc!C:C,Qc!F:F),"")</f>
        <v>0</v>
      </c>
      <c r="AK152" s="1" t="str">
        <f>IFERROR(_xlfn.XLOOKUP(Table1[[#This Row],[Audio Url]],Qc!C:C,Qc!E:E),"")</f>
        <v>Not Doing It Properly</v>
      </c>
      <c r="AL152" s="1" t="s">
        <v>38</v>
      </c>
      <c r="AM152" s="1" t="s">
        <v>38</v>
      </c>
      <c r="AN152" s="1" t="str">
        <f>VLOOKUP(Table1[[#This Row],[LOCALITY]],Sheet2!$F:$H,3,0)</f>
        <v>Rural</v>
      </c>
      <c r="AO152" s="1" t="s">
        <v>2241</v>
      </c>
      <c r="AP152" t="str">
        <f>IF(Table1[[#This Row],[Audio Duration (in secs)]]&gt;180,"Greater than 3 Minutes","Less than 3 Minutes")</f>
        <v>Less than 3 Minutes</v>
      </c>
      <c r="AQ152" t="str">
        <f>IFERROR(VLOOKUP(Table1[[#This Row],[சாதி/Caste]],MApping!$E$1:$F$10,2,0),"Others")</f>
        <v>MUKKULATHOR</v>
      </c>
      <c r="AR152">
        <f>VLOOKUP(Table1[[#This Row],[பாலினம்/Gender]],Factor!$F$26:$I$28,4,0)</f>
        <v>1.047034764826176</v>
      </c>
      <c r="AS152">
        <f>VLOOKUP(Table1[[#This Row],[பதிலளித்தவரின் வயது/Age Group]],Factor!$F$35:$I$39,4,0)</f>
        <v>0.97523809523809524</v>
      </c>
      <c r="AT152">
        <f>VLOOKUP(Table1[[#This Row],[பதிலளித்தவரின் வயது/Age Group]]&amp;Table1[[#This Row],[பாலினம்/Gender]],Factor!$A$45:$G$53,7,0)</f>
        <v>0.89824561403508774</v>
      </c>
      <c r="AU15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52">
        <f>VLOOKUP(Table1[[#This Row],[Rev Caste]],Factor!$F$59:$I$68,4,0)</f>
        <v>1.3479183673469388</v>
      </c>
      <c r="AW152">
        <f>Table1[[#This Row],[2021 Ae Factor]]*Table1[[#This Row],[Age &amp; Gender Factor]]</f>
        <v>0.89824561403508774</v>
      </c>
      <c r="AX152">
        <f>Table1[[#This Row],[2021 Ae Factor]]*Table1[[#This Row],[Caste Factor]]</f>
        <v>1.3479183673469388</v>
      </c>
      <c r="AY152">
        <f t="shared" si="2"/>
        <v>78.639772800000003</v>
      </c>
    </row>
    <row r="153" spans="1:51" hidden="1" x14ac:dyDescent="0.25">
      <c r="A153" s="1" t="s">
        <v>972</v>
      </c>
      <c r="B153" s="1" t="s">
        <v>973</v>
      </c>
      <c r="C153" s="2">
        <v>45869</v>
      </c>
      <c r="D153" s="1" t="s">
        <v>974</v>
      </c>
      <c r="E153" s="1" t="s">
        <v>955</v>
      </c>
      <c r="F153" s="1" t="s">
        <v>975</v>
      </c>
      <c r="G153" s="1">
        <v>274</v>
      </c>
      <c r="H153" s="1" t="s">
        <v>37</v>
      </c>
      <c r="I153" s="1" t="s">
        <v>244</v>
      </c>
      <c r="J153" s="1" t="s">
        <v>245</v>
      </c>
      <c r="K153" s="1" t="s">
        <v>50</v>
      </c>
      <c r="L153" s="1" t="s">
        <v>78</v>
      </c>
      <c r="M153" s="1" t="s">
        <v>817</v>
      </c>
      <c r="N153" s="1" t="s">
        <v>976</v>
      </c>
      <c r="O153" s="1" t="s">
        <v>54</v>
      </c>
      <c r="P153" s="1">
        <v>8508562210</v>
      </c>
      <c r="Q153" s="1" t="s">
        <v>360</v>
      </c>
      <c r="R153" s="1" t="s">
        <v>97</v>
      </c>
      <c r="S153" s="1" t="s">
        <v>113</v>
      </c>
      <c r="T153" s="1" t="s">
        <v>58</v>
      </c>
      <c r="U153" s="1" t="s">
        <v>59</v>
      </c>
      <c r="V153" s="1" t="s">
        <v>60</v>
      </c>
      <c r="W153" s="1" t="s">
        <v>61</v>
      </c>
      <c r="X153" s="1" t="s">
        <v>62</v>
      </c>
      <c r="Y153" t="s">
        <v>430</v>
      </c>
      <c r="Z153" s="1" t="s">
        <v>38</v>
      </c>
      <c r="AA153" s="1" t="s">
        <v>63</v>
      </c>
      <c r="AB153" s="1" t="s">
        <v>38</v>
      </c>
      <c r="AC153" s="1" t="s">
        <v>84</v>
      </c>
      <c r="AD153" s="1" t="s">
        <v>65</v>
      </c>
      <c r="AE153" s="1" t="s">
        <v>86</v>
      </c>
      <c r="AF153" s="1" t="s">
        <v>67</v>
      </c>
      <c r="AG153" s="1" t="s">
        <v>116</v>
      </c>
      <c r="AH153" s="1" t="s">
        <v>88</v>
      </c>
      <c r="AI153" s="1" t="s">
        <v>519</v>
      </c>
      <c r="AJ153" s="1">
        <f>IFERROR(_xlfn.XLOOKUP(Table1[[#This Row],[Audio Url]],Qc!C:C,Qc!F:F),"")</f>
        <v>0</v>
      </c>
      <c r="AK153" s="1" t="str">
        <f>IFERROR(_xlfn.XLOOKUP(Table1[[#This Row],[Audio Url]],Qc!C:C,Qc!E:E),"")</f>
        <v>Fake Audio/Empty Audio</v>
      </c>
      <c r="AL153" s="1" t="s">
        <v>38</v>
      </c>
      <c r="AM153" s="1" t="s">
        <v>38</v>
      </c>
      <c r="AN153" s="1" t="str">
        <f>VLOOKUP(Table1[[#This Row],[LOCALITY]],Sheet2!$F:$H,3,0)</f>
        <v>Rural</v>
      </c>
      <c r="AO153" s="1" t="s">
        <v>2240</v>
      </c>
      <c r="AP153" t="str">
        <f>IF(Table1[[#This Row],[Audio Duration (in secs)]]&gt;180,"Greater than 3 Minutes","Less than 3 Minutes")</f>
        <v>Greater than 3 Minutes</v>
      </c>
      <c r="AQ153" t="str">
        <f>IFERROR(VLOOKUP(Table1[[#This Row],[சாதி/Caste]],MApping!$E$1:$F$10,2,0),"Others")</f>
        <v>CHOLIA VELLALAR</v>
      </c>
      <c r="AR153">
        <f>VLOOKUP(Table1[[#This Row],[பாலினம்/Gender]],Factor!$F$26:$I$28,4,0)</f>
        <v>0.95700934579439256</v>
      </c>
      <c r="AS153">
        <f>VLOOKUP(Table1[[#This Row],[பதிலளித்தவரின் வயது/Age Group]],Factor!$F$35:$I$39,4,0)</f>
        <v>1.0308724832214764</v>
      </c>
      <c r="AT153">
        <f>VLOOKUP(Table1[[#This Row],[பதிலளித்தவரின் வயது/Age Group]]&amp;Table1[[#This Row],[பாலினம்/Gender]],Factor!$A$45:$G$53,7,0)</f>
        <v>0.86292134831460676</v>
      </c>
      <c r="AU15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53">
        <f>VLOOKUP(Table1[[#This Row],[Rev Caste]],Factor!$F$59:$I$68,4,0)</f>
        <v>1.0666666666666667</v>
      </c>
      <c r="AW153">
        <f>Table1[[#This Row],[2021 Ae Factor]]*Table1[[#This Row],[Age &amp; Gender Factor]]</f>
        <v>0.63580116091653927</v>
      </c>
      <c r="AX153">
        <f>Table1[[#This Row],[2021 Ae Factor]]*Table1[[#This Row],[Caste Factor]]</f>
        <v>0.78592087946627776</v>
      </c>
      <c r="AY153">
        <f t="shared" si="2"/>
        <v>78.639773199999993</v>
      </c>
    </row>
    <row r="154" spans="1:51" x14ac:dyDescent="0.25">
      <c r="A154" s="1" t="s">
        <v>977</v>
      </c>
      <c r="B154" s="1" t="s">
        <v>978</v>
      </c>
      <c r="C154" s="2">
        <v>45869</v>
      </c>
      <c r="D154" s="1" t="s">
        <v>979</v>
      </c>
      <c r="E154" s="1" t="s">
        <v>955</v>
      </c>
      <c r="F154" s="1" t="s">
        <v>980</v>
      </c>
      <c r="G154" s="1">
        <v>92</v>
      </c>
      <c r="H154" s="1" t="s">
        <v>37</v>
      </c>
      <c r="I154" s="1" t="s">
        <v>109</v>
      </c>
      <c r="J154" s="1" t="s">
        <v>110</v>
      </c>
      <c r="K154" s="1" t="s">
        <v>50</v>
      </c>
      <c r="L154" s="1" t="s">
        <v>78</v>
      </c>
      <c r="M154" s="1" t="s">
        <v>817</v>
      </c>
      <c r="N154" s="1" t="s">
        <v>800</v>
      </c>
      <c r="O154" s="1" t="s">
        <v>54</v>
      </c>
      <c r="P154" s="1">
        <v>9787592687</v>
      </c>
      <c r="Q154" s="1" t="s">
        <v>39</v>
      </c>
      <c r="R154" s="1" t="s">
        <v>56</v>
      </c>
      <c r="S154" s="1" t="s">
        <v>113</v>
      </c>
      <c r="T154" s="1" t="s">
        <v>58</v>
      </c>
      <c r="U154" s="1" t="s">
        <v>59</v>
      </c>
      <c r="V154" s="1" t="s">
        <v>60</v>
      </c>
      <c r="W154" s="1" t="s">
        <v>61</v>
      </c>
      <c r="X154" s="1" t="s">
        <v>62</v>
      </c>
      <c r="Y154" t="s">
        <v>430</v>
      </c>
      <c r="Z154" s="1" t="s">
        <v>38</v>
      </c>
      <c r="AA154" s="1" t="s">
        <v>63</v>
      </c>
      <c r="AB154" s="1" t="s">
        <v>38</v>
      </c>
      <c r="AC154" s="1" t="s">
        <v>84</v>
      </c>
      <c r="AD154" s="1" t="s">
        <v>65</v>
      </c>
      <c r="AE154" s="1" t="s">
        <v>86</v>
      </c>
      <c r="AF154" s="1" t="s">
        <v>67</v>
      </c>
      <c r="AG154" s="1" t="s">
        <v>68</v>
      </c>
      <c r="AH154" s="1" t="s">
        <v>117</v>
      </c>
      <c r="AI154" s="1" t="s">
        <v>118</v>
      </c>
      <c r="AJ154" s="1">
        <f>IFERROR(_xlfn.XLOOKUP(Table1[[#This Row],[Audio Url]],Qc!C:C,Qc!F:F),"")</f>
        <v>0</v>
      </c>
      <c r="AK154" s="1" t="str">
        <f>IFERROR(_xlfn.XLOOKUP(Table1[[#This Row],[Audio Url]],Qc!C:C,Qc!E:E),"")</f>
        <v>Not Doing It Properly</v>
      </c>
      <c r="AL154" s="1" t="s">
        <v>38</v>
      </c>
      <c r="AM154" s="1" t="s">
        <v>38</v>
      </c>
      <c r="AN154" s="1" t="str">
        <f>VLOOKUP(Table1[[#This Row],[LOCALITY]],Sheet2!$F:$H,3,0)</f>
        <v>Rural</v>
      </c>
      <c r="AO154" s="1" t="s">
        <v>2241</v>
      </c>
      <c r="AP154" t="str">
        <f>IF(Table1[[#This Row],[Audio Duration (in secs)]]&gt;180,"Greater than 3 Minutes","Less than 3 Minutes")</f>
        <v>Less than 3 Minutes</v>
      </c>
      <c r="AQ154" t="str">
        <f>IFERROR(VLOOKUP(Table1[[#This Row],[சாதி/Caste]],MApping!$E$1:$F$10,2,0),"Others")</f>
        <v>PALLAR SC</v>
      </c>
      <c r="AR154">
        <f>VLOOKUP(Table1[[#This Row],[பாலினம்/Gender]],Factor!$F$26:$I$28,4,0)</f>
        <v>0.95700934579439256</v>
      </c>
      <c r="AS154">
        <f>VLOOKUP(Table1[[#This Row],[பதிலளித்தவரின் வயது/Age Group]],Factor!$F$35:$I$39,4,0)</f>
        <v>0.8797250859106529</v>
      </c>
      <c r="AT154">
        <f>VLOOKUP(Table1[[#This Row],[பதிலளித்தவரின் வயது/Age Group]]&amp;Table1[[#This Row],[பாலினம்/Gender]],Factor!$A$45:$G$53,7,0)</f>
        <v>0.79503105590062106</v>
      </c>
      <c r="AU15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54">
        <f>VLOOKUP(Table1[[#This Row],[Rev Caste]],Factor!$F$59:$I$68,4,0)</f>
        <v>1.28</v>
      </c>
      <c r="AW154">
        <f>Table1[[#This Row],[2021 Ae Factor]]*Table1[[#This Row],[Age &amp; Gender Factor]]</f>
        <v>0.58577953749039324</v>
      </c>
      <c r="AX154">
        <f>Table1[[#This Row],[2021 Ae Factor]]*Table1[[#This Row],[Caste Factor]]</f>
        <v>0.94310505535953326</v>
      </c>
      <c r="AY154">
        <f t="shared" si="2"/>
        <v>78.639775400000005</v>
      </c>
    </row>
    <row r="155" spans="1:51" x14ac:dyDescent="0.25">
      <c r="A155" s="1" t="s">
        <v>981</v>
      </c>
      <c r="B155" s="1" t="s">
        <v>982</v>
      </c>
      <c r="C155" s="2">
        <v>45869</v>
      </c>
      <c r="D155" s="1" t="s">
        <v>983</v>
      </c>
      <c r="E155" s="1" t="s">
        <v>955</v>
      </c>
      <c r="F155" s="1" t="s">
        <v>984</v>
      </c>
      <c r="G155" s="1">
        <v>407</v>
      </c>
      <c r="H155" s="1" t="s">
        <v>37</v>
      </c>
      <c r="I155" s="1" t="s">
        <v>244</v>
      </c>
      <c r="J155" s="1" t="s">
        <v>245</v>
      </c>
      <c r="K155" s="1" t="s">
        <v>50</v>
      </c>
      <c r="L155" s="1" t="s">
        <v>78</v>
      </c>
      <c r="M155" s="1" t="s">
        <v>817</v>
      </c>
      <c r="N155" s="1" t="s">
        <v>985</v>
      </c>
      <c r="O155" s="1" t="s">
        <v>54</v>
      </c>
      <c r="P155" s="1">
        <v>9443820910</v>
      </c>
      <c r="Q155" s="1" t="s">
        <v>39</v>
      </c>
      <c r="R155" s="1" t="s">
        <v>97</v>
      </c>
      <c r="S155" s="1" t="s">
        <v>113</v>
      </c>
      <c r="T155" s="1" t="s">
        <v>137</v>
      </c>
      <c r="U155" s="1" t="s">
        <v>83</v>
      </c>
      <c r="V155" s="1" t="s">
        <v>165</v>
      </c>
      <c r="W155" s="1" t="s">
        <v>100</v>
      </c>
      <c r="X155" s="1" t="s">
        <v>101</v>
      </c>
      <c r="Y155" t="s">
        <v>428</v>
      </c>
      <c r="Z155" s="1" t="s">
        <v>95</v>
      </c>
      <c r="AA155" s="1" t="s">
        <v>126</v>
      </c>
      <c r="AB155" s="1" t="s">
        <v>60</v>
      </c>
      <c r="AC155" s="1" t="s">
        <v>84</v>
      </c>
      <c r="AD155" s="1" t="s">
        <v>127</v>
      </c>
      <c r="AE155" s="1" t="s">
        <v>102</v>
      </c>
      <c r="AF155" s="1" t="s">
        <v>857</v>
      </c>
      <c r="AG155" s="1" t="s">
        <v>400</v>
      </c>
      <c r="AH155" s="1" t="s">
        <v>88</v>
      </c>
      <c r="AI155" s="1" t="s">
        <v>519</v>
      </c>
      <c r="AJ155" s="1">
        <f>IFERROR(_xlfn.XLOOKUP(Table1[[#This Row],[Audio Url]],Qc!C:C,Qc!F:F),"")</f>
        <v>0</v>
      </c>
      <c r="AK155" s="1" t="str">
        <f>IFERROR(_xlfn.XLOOKUP(Table1[[#This Row],[Audio Url]],Qc!C:C,Qc!E:E),"")</f>
        <v>Not Doing It Properly</v>
      </c>
      <c r="AL155" s="1" t="s">
        <v>38</v>
      </c>
      <c r="AM155" s="1" t="s">
        <v>38</v>
      </c>
      <c r="AN155" s="1" t="str">
        <f>VLOOKUP(Table1[[#This Row],[LOCALITY]],Sheet2!$F:$H,3,0)</f>
        <v>Rural</v>
      </c>
      <c r="AO155" s="1" t="s">
        <v>2241</v>
      </c>
      <c r="AP155" t="str">
        <f>IF(Table1[[#This Row],[Audio Duration (in secs)]]&gt;180,"Greater than 3 Minutes","Less than 3 Minutes")</f>
        <v>Greater than 3 Minutes</v>
      </c>
      <c r="AQ155" t="str">
        <f>IFERROR(VLOOKUP(Table1[[#This Row],[சாதி/Caste]],MApping!$E$1:$F$10,2,0),"Others")</f>
        <v>CHOLIA VELLALAR</v>
      </c>
      <c r="AR155">
        <f>VLOOKUP(Table1[[#This Row],[பாலினம்/Gender]],Factor!$F$26:$I$28,4,0)</f>
        <v>0.95700934579439256</v>
      </c>
      <c r="AS155">
        <f>VLOOKUP(Table1[[#This Row],[பதிலளித்தவரின் வயது/Age Group]],Factor!$F$35:$I$39,4,0)</f>
        <v>0.8797250859106529</v>
      </c>
      <c r="AT155">
        <f>VLOOKUP(Table1[[#This Row],[பதிலளித்தவரின் வயது/Age Group]]&amp;Table1[[#This Row],[பாலினம்/Gender]],Factor!$A$45:$G$53,7,0)</f>
        <v>0.79503105590062106</v>
      </c>
      <c r="AU15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55">
        <f>VLOOKUP(Table1[[#This Row],[Rev Caste]],Factor!$F$59:$I$68,4,0)</f>
        <v>1.0666666666666667</v>
      </c>
      <c r="AW155">
        <f>Table1[[#This Row],[2021 Ae Factor]]*Table1[[#This Row],[Age &amp; Gender Factor]]</f>
        <v>0.79503105590062106</v>
      </c>
      <c r="AX155">
        <f>Table1[[#This Row],[2021 Ae Factor]]*Table1[[#This Row],[Caste Factor]]</f>
        <v>1.0666666666666667</v>
      </c>
      <c r="AY155">
        <f t="shared" si="2"/>
        <v>78.639774700000004</v>
      </c>
    </row>
    <row r="156" spans="1:51" x14ac:dyDescent="0.25">
      <c r="A156" s="1" t="s">
        <v>986</v>
      </c>
      <c r="B156" s="1" t="s">
        <v>987</v>
      </c>
      <c r="C156" s="2">
        <v>45869</v>
      </c>
      <c r="D156" s="1" t="s">
        <v>988</v>
      </c>
      <c r="E156" s="1" t="s">
        <v>955</v>
      </c>
      <c r="F156" s="1" t="s">
        <v>989</v>
      </c>
      <c r="G156" s="1">
        <v>101</v>
      </c>
      <c r="H156" s="1" t="s">
        <v>37</v>
      </c>
      <c r="I156" s="1" t="s">
        <v>109</v>
      </c>
      <c r="J156" s="1" t="s">
        <v>110</v>
      </c>
      <c r="K156" s="1" t="s">
        <v>50</v>
      </c>
      <c r="L156" s="1" t="s">
        <v>78</v>
      </c>
      <c r="M156" s="1" t="s">
        <v>817</v>
      </c>
      <c r="N156" s="1" t="s">
        <v>990</v>
      </c>
      <c r="O156" s="1" t="s">
        <v>135</v>
      </c>
      <c r="P156" s="1">
        <v>9751205139</v>
      </c>
      <c r="Q156" s="1" t="s">
        <v>39</v>
      </c>
      <c r="R156" s="1" t="s">
        <v>136</v>
      </c>
      <c r="S156" s="1" t="s">
        <v>113</v>
      </c>
      <c r="T156" s="1" t="s">
        <v>137</v>
      </c>
      <c r="U156" s="1" t="s">
        <v>83</v>
      </c>
      <c r="V156" s="1" t="s">
        <v>99</v>
      </c>
      <c r="W156" s="1" t="s">
        <v>100</v>
      </c>
      <c r="X156" s="1" t="s">
        <v>101</v>
      </c>
      <c r="Y156" t="s">
        <v>428</v>
      </c>
      <c r="Z156" s="1" t="s">
        <v>288</v>
      </c>
      <c r="AA156" s="1" t="s">
        <v>126</v>
      </c>
      <c r="AB156" s="1" t="s">
        <v>60</v>
      </c>
      <c r="AC156" s="1" t="s">
        <v>84</v>
      </c>
      <c r="AD156" s="1" t="s">
        <v>127</v>
      </c>
      <c r="AE156" s="1" t="s">
        <v>102</v>
      </c>
      <c r="AF156" s="1" t="s">
        <v>857</v>
      </c>
      <c r="AG156" s="1" t="s">
        <v>382</v>
      </c>
      <c r="AH156" s="1" t="s">
        <v>88</v>
      </c>
      <c r="AI156" s="1" t="s">
        <v>519</v>
      </c>
      <c r="AJ156" s="1">
        <f>IFERROR(_xlfn.XLOOKUP(Table1[[#This Row],[Audio Url]],Qc!C:C,Qc!F:F),"")</f>
        <v>0</v>
      </c>
      <c r="AK156" s="1" t="str">
        <f>IFERROR(_xlfn.XLOOKUP(Table1[[#This Row],[Audio Url]],Qc!C:C,Qc!E:E),"")</f>
        <v>Not Doing It Properly</v>
      </c>
      <c r="AL156" s="1" t="s">
        <v>38</v>
      </c>
      <c r="AM156" s="1" t="s">
        <v>38</v>
      </c>
      <c r="AN156" s="1" t="str">
        <f>VLOOKUP(Table1[[#This Row],[LOCALITY]],Sheet2!$F:$H,3,0)</f>
        <v>Rural</v>
      </c>
      <c r="AO156" s="1" t="s">
        <v>2241</v>
      </c>
      <c r="AP156" t="str">
        <f>IF(Table1[[#This Row],[Audio Duration (in secs)]]&gt;180,"Greater than 3 Minutes","Less than 3 Minutes")</f>
        <v>Less than 3 Minutes</v>
      </c>
      <c r="AQ156" t="str">
        <f>IFERROR(VLOOKUP(Table1[[#This Row],[சாதி/Caste]],MApping!$E$1:$F$10,2,0),"Others")</f>
        <v>CHOLIA VELLALAR</v>
      </c>
      <c r="AR156">
        <f>VLOOKUP(Table1[[#This Row],[பாலினம்/Gender]],Factor!$F$26:$I$28,4,0)</f>
        <v>1.047034764826176</v>
      </c>
      <c r="AS156">
        <f>VLOOKUP(Table1[[#This Row],[பதிலளித்தவரின் வயது/Age Group]],Factor!$F$35:$I$39,4,0)</f>
        <v>0.8797250859106529</v>
      </c>
      <c r="AT156">
        <f>VLOOKUP(Table1[[#This Row],[பதிலளித்தவரின் வயது/Age Group]]&amp;Table1[[#This Row],[பாலினம்/Gender]],Factor!$A$45:$G$53,7,0)</f>
        <v>0.98461538461538467</v>
      </c>
      <c r="AU15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56">
        <f>VLOOKUP(Table1[[#This Row],[Rev Caste]],Factor!$F$59:$I$68,4,0)</f>
        <v>1.0666666666666667</v>
      </c>
      <c r="AW156">
        <f>Table1[[#This Row],[2021 Ae Factor]]*Table1[[#This Row],[Age &amp; Gender Factor]]</f>
        <v>1.2917587930611203</v>
      </c>
      <c r="AX156">
        <f>Table1[[#This Row],[2021 Ae Factor]]*Table1[[#This Row],[Caste Factor]]</f>
        <v>1.399405359149547</v>
      </c>
      <c r="AY156">
        <f t="shared" si="2"/>
        <v>78.639770600000006</v>
      </c>
    </row>
    <row r="157" spans="1:51" x14ac:dyDescent="0.25">
      <c r="A157" s="1" t="s">
        <v>991</v>
      </c>
      <c r="B157" s="1" t="s">
        <v>992</v>
      </c>
      <c r="C157" s="2">
        <v>45869</v>
      </c>
      <c r="D157" s="1" t="s">
        <v>993</v>
      </c>
      <c r="E157" s="1" t="s">
        <v>955</v>
      </c>
      <c r="F157" s="1" t="s">
        <v>994</v>
      </c>
      <c r="G157" s="1">
        <v>156</v>
      </c>
      <c r="H157" s="1" t="s">
        <v>37</v>
      </c>
      <c r="I157" s="1" t="s">
        <v>244</v>
      </c>
      <c r="J157" s="1" t="s">
        <v>245</v>
      </c>
      <c r="K157" s="1" t="s">
        <v>50</v>
      </c>
      <c r="L157" s="1" t="s">
        <v>78</v>
      </c>
      <c r="M157" s="1" t="s">
        <v>817</v>
      </c>
      <c r="N157" s="1" t="s">
        <v>995</v>
      </c>
      <c r="O157" s="1" t="s">
        <v>54</v>
      </c>
      <c r="P157" s="1">
        <v>9944688396</v>
      </c>
      <c r="Q157" s="1" t="s">
        <v>55</v>
      </c>
      <c r="R157" s="1" t="s">
        <v>97</v>
      </c>
      <c r="S157" s="1" t="s">
        <v>113</v>
      </c>
      <c r="T157" s="1" t="s">
        <v>98</v>
      </c>
      <c r="U157" s="1" t="s">
        <v>83</v>
      </c>
      <c r="V157" s="1" t="s">
        <v>295</v>
      </c>
      <c r="W157" s="1" t="s">
        <v>439</v>
      </c>
      <c r="X157" s="1" t="s">
        <v>101</v>
      </c>
      <c r="Y157" s="45" t="s">
        <v>439</v>
      </c>
      <c r="Z157" s="1" t="s">
        <v>95</v>
      </c>
      <c r="AA157" s="1" t="s">
        <v>126</v>
      </c>
      <c r="AB157" s="1" t="s">
        <v>60</v>
      </c>
      <c r="AC157" s="1" t="s">
        <v>58</v>
      </c>
      <c r="AD157" s="1" t="s">
        <v>127</v>
      </c>
      <c r="AE157" s="1" t="s">
        <v>102</v>
      </c>
      <c r="AF157" s="1" t="s">
        <v>67</v>
      </c>
      <c r="AG157" s="1" t="s">
        <v>68</v>
      </c>
      <c r="AH157" s="1" t="s">
        <v>69</v>
      </c>
      <c r="AI157" s="1" t="s">
        <v>269</v>
      </c>
      <c r="AJ157" s="1">
        <f>IFERROR(_xlfn.XLOOKUP(Table1[[#This Row],[Audio Url]],Qc!C:C,Qc!F:F),"")</f>
        <v>0</v>
      </c>
      <c r="AK157" s="1" t="str">
        <f>IFERROR(_xlfn.XLOOKUP(Table1[[#This Row],[Audio Url]],Qc!C:C,Qc!E:E),"")</f>
        <v>Correctly Done</v>
      </c>
      <c r="AL157" s="1" t="s">
        <v>38</v>
      </c>
      <c r="AM157" s="1" t="s">
        <v>38</v>
      </c>
      <c r="AN157" s="1" t="str">
        <f>VLOOKUP(Table1[[#This Row],[LOCALITY]],Sheet2!$F:$H,3,0)</f>
        <v>Rural</v>
      </c>
      <c r="AO157" s="1" t="s">
        <v>2241</v>
      </c>
      <c r="AP157" t="str">
        <f>IF(Table1[[#This Row],[Audio Duration (in secs)]]&gt;180,"Greater than 3 Minutes","Less than 3 Minutes")</f>
        <v>Less than 3 Minutes</v>
      </c>
      <c r="AQ157" t="str">
        <f>IFERROR(VLOOKUP(Table1[[#This Row],[சாதி/Caste]],MApping!$E$1:$F$10,2,0),"Others")</f>
        <v>MUTTARAIYAR</v>
      </c>
      <c r="AR157">
        <f>VLOOKUP(Table1[[#This Row],[பாலினம்/Gender]],Factor!$F$26:$I$28,4,0)</f>
        <v>0.95700934579439256</v>
      </c>
      <c r="AS157">
        <f>VLOOKUP(Table1[[#This Row],[பதிலளித்தவரின் வயது/Age Group]],Factor!$F$35:$I$39,4,0)</f>
        <v>1.0951871657754011</v>
      </c>
      <c r="AT157">
        <f>VLOOKUP(Table1[[#This Row],[பதிலளித்தவரின் வயது/Age Group]]&amp;Table1[[#This Row],[பாலினம்/Gender]],Factor!$A$45:$G$53,7,0)</f>
        <v>1.0835978835978837</v>
      </c>
      <c r="AU15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157">
        <f>VLOOKUP(Table1[[#This Row],[Rev Caste]],Factor!$F$59:$I$68,4,0)</f>
        <v>1.2358620689655173</v>
      </c>
      <c r="AW157">
        <f>Table1[[#This Row],[2021 Ae Factor]]*Table1[[#This Row],[Age &amp; Gender Factor]]</f>
        <v>1.5438978165389909</v>
      </c>
      <c r="AX157">
        <f>Table1[[#This Row],[2021 Ae Factor]]*Table1[[#This Row],[Caste Factor]]</f>
        <v>1.7608420786905907</v>
      </c>
      <c r="AY157">
        <f t="shared" si="2"/>
        <v>78.639757099999997</v>
      </c>
    </row>
    <row r="158" spans="1:51" hidden="1" x14ac:dyDescent="0.25">
      <c r="A158" s="1" t="s">
        <v>996</v>
      </c>
      <c r="B158" s="1" t="s">
        <v>997</v>
      </c>
      <c r="C158" s="2">
        <v>45869</v>
      </c>
      <c r="D158" s="1" t="s">
        <v>998</v>
      </c>
      <c r="E158" s="1" t="s">
        <v>955</v>
      </c>
      <c r="F158" s="1" t="s">
        <v>999</v>
      </c>
      <c r="G158" s="1">
        <v>110</v>
      </c>
      <c r="H158" s="1" t="s">
        <v>37</v>
      </c>
      <c r="I158" s="1" t="s">
        <v>109</v>
      </c>
      <c r="J158" s="1" t="s">
        <v>110</v>
      </c>
      <c r="K158" s="1" t="s">
        <v>50</v>
      </c>
      <c r="L158" s="1" t="s">
        <v>78</v>
      </c>
      <c r="M158" s="1" t="s">
        <v>817</v>
      </c>
      <c r="N158" s="1" t="s">
        <v>1000</v>
      </c>
      <c r="O158" s="1" t="s">
        <v>54</v>
      </c>
      <c r="P158" s="1">
        <v>8838271757</v>
      </c>
      <c r="Q158" s="1" t="s">
        <v>55</v>
      </c>
      <c r="R158" s="1" t="s">
        <v>97</v>
      </c>
      <c r="S158" s="1" t="s">
        <v>57</v>
      </c>
      <c r="T158" s="1" t="s">
        <v>58</v>
      </c>
      <c r="U158" s="1" t="s">
        <v>83</v>
      </c>
      <c r="V158" s="1" t="s">
        <v>60</v>
      </c>
      <c r="W158" s="1" t="s">
        <v>61</v>
      </c>
      <c r="X158" s="1" t="s">
        <v>101</v>
      </c>
      <c r="Y158" t="s">
        <v>428</v>
      </c>
      <c r="Z158" s="1" t="s">
        <v>288</v>
      </c>
      <c r="AA158" s="1" t="s">
        <v>126</v>
      </c>
      <c r="AB158" s="1" t="s">
        <v>99</v>
      </c>
      <c r="AC158" s="1" t="s">
        <v>84</v>
      </c>
      <c r="AD158" s="1" t="s">
        <v>65</v>
      </c>
      <c r="AE158" s="1" t="s">
        <v>102</v>
      </c>
      <c r="AF158" s="1" t="s">
        <v>67</v>
      </c>
      <c r="AG158" s="1" t="s">
        <v>103</v>
      </c>
      <c r="AH158" s="1" t="s">
        <v>88</v>
      </c>
      <c r="AI158" s="1" t="s">
        <v>89</v>
      </c>
      <c r="AJ158" s="1">
        <f>IFERROR(_xlfn.XLOOKUP(Table1[[#This Row],[Audio Url]],Qc!C:C,Qc!F:F),"")</f>
        <v>0</v>
      </c>
      <c r="AK158" s="1" t="str">
        <f>IFERROR(_xlfn.XLOOKUP(Table1[[#This Row],[Audio Url]],Qc!C:C,Qc!E:E),"")</f>
        <v>Fake Audio/Empty Audio</v>
      </c>
      <c r="AL158" s="1" t="s">
        <v>38</v>
      </c>
      <c r="AM158" s="1" t="s">
        <v>38</v>
      </c>
      <c r="AN158" s="1" t="str">
        <f>VLOOKUP(Table1[[#This Row],[LOCALITY]],Sheet2!$F:$H,3,0)</f>
        <v>Rural</v>
      </c>
      <c r="AO158" s="1" t="s">
        <v>2240</v>
      </c>
      <c r="AP158" t="str">
        <f>IF(Table1[[#This Row],[Audio Duration (in secs)]]&gt;180,"Greater than 3 Minutes","Less than 3 Minutes")</f>
        <v>Less than 3 Minutes</v>
      </c>
      <c r="AQ158" t="str">
        <f>IFERROR(VLOOKUP(Table1[[#This Row],[சாதி/Caste]],MApping!$E$1:$F$10,2,0),"Others")</f>
        <v>MUKKULATHOR</v>
      </c>
      <c r="AR158">
        <f>VLOOKUP(Table1[[#This Row],[பாலினம்/Gender]],Factor!$F$26:$I$28,4,0)</f>
        <v>0.95700934579439256</v>
      </c>
      <c r="AS158">
        <f>VLOOKUP(Table1[[#This Row],[பதிலளித்தவரின் வயது/Age Group]],Factor!$F$35:$I$39,4,0)</f>
        <v>1.0951871657754011</v>
      </c>
      <c r="AT158">
        <f>VLOOKUP(Table1[[#This Row],[பதிலளித்தவரின் வயது/Age Group]]&amp;Table1[[#This Row],[பாலினம்/Gender]],Factor!$A$45:$G$53,7,0)</f>
        <v>1.0835978835978837</v>
      </c>
      <c r="AU15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58">
        <f>VLOOKUP(Table1[[#This Row],[Rev Caste]],Factor!$F$59:$I$68,4,0)</f>
        <v>1.3479183673469388</v>
      </c>
      <c r="AW158">
        <f>Table1[[#This Row],[2021 Ae Factor]]*Table1[[#This Row],[Age &amp; Gender Factor]]</f>
        <v>0.79839581406098059</v>
      </c>
      <c r="AX158">
        <f>Table1[[#This Row],[2021 Ae Factor]]*Table1[[#This Row],[Caste Factor]]</f>
        <v>0.99314736441942686</v>
      </c>
      <c r="AY158">
        <f t="shared" si="2"/>
        <v>78.639761899999996</v>
      </c>
    </row>
    <row r="159" spans="1:51" hidden="1" x14ac:dyDescent="0.25">
      <c r="A159" s="1" t="s">
        <v>1001</v>
      </c>
      <c r="B159" s="1" t="s">
        <v>1002</v>
      </c>
      <c r="C159" s="2">
        <v>45869</v>
      </c>
      <c r="D159" s="1" t="s">
        <v>1003</v>
      </c>
      <c r="E159" s="1" t="s">
        <v>955</v>
      </c>
      <c r="F159" s="1" t="s">
        <v>1004</v>
      </c>
      <c r="G159" s="1">
        <v>476</v>
      </c>
      <c r="H159" s="1" t="s">
        <v>37</v>
      </c>
      <c r="I159" s="1" t="s">
        <v>244</v>
      </c>
      <c r="J159" s="1" t="s">
        <v>245</v>
      </c>
      <c r="K159" s="1" t="s">
        <v>50</v>
      </c>
      <c r="L159" s="1" t="s">
        <v>78</v>
      </c>
      <c r="M159" s="1" t="s">
        <v>817</v>
      </c>
      <c r="N159" s="1" t="s">
        <v>1005</v>
      </c>
      <c r="O159" s="1" t="s">
        <v>54</v>
      </c>
      <c r="P159" s="1">
        <v>9750172815</v>
      </c>
      <c r="Q159" s="1" t="s">
        <v>39</v>
      </c>
      <c r="R159" s="1" t="s">
        <v>97</v>
      </c>
      <c r="S159" s="1" t="s">
        <v>1006</v>
      </c>
      <c r="T159" s="1" t="s">
        <v>58</v>
      </c>
      <c r="U159" s="1" t="s">
        <v>83</v>
      </c>
      <c r="V159" s="1" t="s">
        <v>60</v>
      </c>
      <c r="W159" s="1" t="s">
        <v>61</v>
      </c>
      <c r="X159" s="1" t="s">
        <v>101</v>
      </c>
      <c r="Y159" t="s">
        <v>428</v>
      </c>
      <c r="Z159" s="1" t="s">
        <v>95</v>
      </c>
      <c r="AA159" s="1" t="s">
        <v>126</v>
      </c>
      <c r="AB159" s="1" t="s">
        <v>99</v>
      </c>
      <c r="AC159" s="1" t="s">
        <v>58</v>
      </c>
      <c r="AD159" s="1" t="s">
        <v>127</v>
      </c>
      <c r="AE159" s="1" t="s">
        <v>86</v>
      </c>
      <c r="AF159" s="1" t="s">
        <v>622</v>
      </c>
      <c r="AG159" s="1" t="s">
        <v>68</v>
      </c>
      <c r="AH159" s="1" t="s">
        <v>277</v>
      </c>
      <c r="AI159" s="1" t="s">
        <v>278</v>
      </c>
      <c r="AJ159" s="1" t="str">
        <f>IFERROR(_xlfn.XLOOKUP(Table1[[#This Row],[Audio Url]],Qc!C:C,Qc!F:F),"")</f>
        <v>audio is in 8 mins</v>
      </c>
      <c r="AK159" s="1" t="str">
        <f>IFERROR(_xlfn.XLOOKUP(Table1[[#This Row],[Audio Url]],Qc!C:C,Qc!E:E),"")</f>
        <v>Fake Audio/Empty Audio</v>
      </c>
      <c r="AL159" s="1" t="s">
        <v>38</v>
      </c>
      <c r="AM159" s="1" t="s">
        <v>38</v>
      </c>
      <c r="AN159" s="1" t="str">
        <f>VLOOKUP(Table1[[#This Row],[LOCALITY]],Sheet2!$F:$H,3,0)</f>
        <v>Rural</v>
      </c>
      <c r="AO159" s="1" t="s">
        <v>2240</v>
      </c>
      <c r="AP159" t="str">
        <f>IF(Table1[[#This Row],[Audio Duration (in secs)]]&gt;180,"Greater than 3 Minutes","Less than 3 Minutes")</f>
        <v>Greater than 3 Minutes</v>
      </c>
      <c r="AQ159" t="str">
        <f>IFERROR(VLOOKUP(Table1[[#This Row],[சாதி/Caste]],MApping!$E$1:$F$10,2,0),"Others")</f>
        <v>MUSLIM</v>
      </c>
      <c r="AR159">
        <f>VLOOKUP(Table1[[#This Row],[பாலினம்/Gender]],Factor!$F$26:$I$28,4,0)</f>
        <v>0.95700934579439256</v>
      </c>
      <c r="AS159">
        <f>VLOOKUP(Table1[[#This Row],[பதிலளித்தவரின் வயது/Age Group]],Factor!$F$35:$I$39,4,0)</f>
        <v>0.8797250859106529</v>
      </c>
      <c r="AT159">
        <f>VLOOKUP(Table1[[#This Row],[பதிலளித்தவரின் வயது/Age Group]]&amp;Table1[[#This Row],[பாலினம்/Gender]],Factor!$A$45:$G$53,7,0)</f>
        <v>0.79503105590062106</v>
      </c>
      <c r="AU15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59">
        <f>VLOOKUP(Table1[[#This Row],[Rev Caste]],Factor!$F$59:$I$68,4,0)</f>
        <v>1.024</v>
      </c>
      <c r="AW159">
        <f>Table1[[#This Row],[2021 Ae Factor]]*Table1[[#This Row],[Age &amp; Gender Factor]]</f>
        <v>0.58577953749039324</v>
      </c>
      <c r="AX159">
        <f>Table1[[#This Row],[2021 Ae Factor]]*Table1[[#This Row],[Caste Factor]]</f>
        <v>0.75448404428762661</v>
      </c>
      <c r="AY159">
        <f t="shared" si="2"/>
        <v>78.639752999999999</v>
      </c>
    </row>
    <row r="160" spans="1:51" x14ac:dyDescent="0.25">
      <c r="A160" s="1" t="s">
        <v>1007</v>
      </c>
      <c r="B160" s="1" t="s">
        <v>1008</v>
      </c>
      <c r="C160" s="2">
        <v>45869</v>
      </c>
      <c r="D160" s="1" t="s">
        <v>1009</v>
      </c>
      <c r="E160" s="1" t="s">
        <v>955</v>
      </c>
      <c r="F160" s="1" t="s">
        <v>1010</v>
      </c>
      <c r="G160" s="1">
        <v>243</v>
      </c>
      <c r="H160" s="1" t="s">
        <v>37</v>
      </c>
      <c r="I160" s="1" t="s">
        <v>109</v>
      </c>
      <c r="J160" s="1" t="s">
        <v>110</v>
      </c>
      <c r="K160" s="1" t="s">
        <v>50</v>
      </c>
      <c r="L160" s="1" t="s">
        <v>78</v>
      </c>
      <c r="M160" s="1" t="s">
        <v>817</v>
      </c>
      <c r="N160" s="1" t="s">
        <v>1011</v>
      </c>
      <c r="O160" s="1" t="s">
        <v>54</v>
      </c>
      <c r="P160" s="1">
        <v>8098447422</v>
      </c>
      <c r="Q160" s="1" t="s">
        <v>39</v>
      </c>
      <c r="R160" s="1" t="s">
        <v>56</v>
      </c>
      <c r="S160" s="1" t="s">
        <v>113</v>
      </c>
      <c r="T160" s="1" t="s">
        <v>58</v>
      </c>
      <c r="U160" s="1" t="s">
        <v>59</v>
      </c>
      <c r="V160" s="1" t="s">
        <v>60</v>
      </c>
      <c r="W160" s="1" t="s">
        <v>61</v>
      </c>
      <c r="X160" s="1" t="s">
        <v>62</v>
      </c>
      <c r="Y160" t="s">
        <v>430</v>
      </c>
      <c r="Z160" s="1" t="s">
        <v>38</v>
      </c>
      <c r="AA160" s="1" t="s">
        <v>63</v>
      </c>
      <c r="AB160" s="1" t="s">
        <v>38</v>
      </c>
      <c r="AC160" s="1" t="s">
        <v>64</v>
      </c>
      <c r="AD160" s="1" t="s">
        <v>85</v>
      </c>
      <c r="AE160" s="1" t="s">
        <v>86</v>
      </c>
      <c r="AF160" s="1" t="s">
        <v>67</v>
      </c>
      <c r="AG160" s="1" t="s">
        <v>68</v>
      </c>
      <c r="AH160" s="1" t="s">
        <v>88</v>
      </c>
      <c r="AI160" s="1" t="s">
        <v>269</v>
      </c>
      <c r="AJ160" s="1">
        <f>IFERROR(_xlfn.XLOOKUP(Table1[[#This Row],[Audio Url]],Qc!C:C,Qc!F:F),"")</f>
        <v>0</v>
      </c>
      <c r="AK160" s="1" t="str">
        <f>IFERROR(_xlfn.XLOOKUP(Table1[[#This Row],[Audio Url]],Qc!C:C,Qc!E:E),"")</f>
        <v>Not Asking All The Questions</v>
      </c>
      <c r="AL160" s="1" t="s">
        <v>38</v>
      </c>
      <c r="AM160" s="1" t="s">
        <v>38</v>
      </c>
      <c r="AN160" s="1" t="str">
        <f>VLOOKUP(Table1[[#This Row],[LOCALITY]],Sheet2!$F:$H,3,0)</f>
        <v>Rural</v>
      </c>
      <c r="AO160" s="1" t="s">
        <v>2241</v>
      </c>
      <c r="AP160" t="str">
        <f>IF(Table1[[#This Row],[Audio Duration (in secs)]]&gt;180,"Greater than 3 Minutes","Less than 3 Minutes")</f>
        <v>Greater than 3 Minutes</v>
      </c>
      <c r="AQ160" t="str">
        <f>IFERROR(VLOOKUP(Table1[[#This Row],[சாதி/Caste]],MApping!$E$1:$F$10,2,0),"Others")</f>
        <v>MUTTARAIYAR</v>
      </c>
      <c r="AR160">
        <f>VLOOKUP(Table1[[#This Row],[பாலினம்/Gender]],Factor!$F$26:$I$28,4,0)</f>
        <v>0.95700934579439256</v>
      </c>
      <c r="AS160">
        <f>VLOOKUP(Table1[[#This Row],[பதிலளித்தவரின் வயது/Age Group]],Factor!$F$35:$I$39,4,0)</f>
        <v>0.8797250859106529</v>
      </c>
      <c r="AT160">
        <f>VLOOKUP(Table1[[#This Row],[பதிலளித்தவரின் வயது/Age Group]]&amp;Table1[[#This Row],[பாலினம்/Gender]],Factor!$A$45:$G$53,7,0)</f>
        <v>0.79503105590062106</v>
      </c>
      <c r="AU16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60">
        <f>VLOOKUP(Table1[[#This Row],[Rev Caste]],Factor!$F$59:$I$68,4,0)</f>
        <v>1.2358620689655173</v>
      </c>
      <c r="AW160">
        <f>Table1[[#This Row],[2021 Ae Factor]]*Table1[[#This Row],[Age &amp; Gender Factor]]</f>
        <v>0.58577953749039324</v>
      </c>
      <c r="AX160">
        <f>Table1[[#This Row],[2021 Ae Factor]]*Table1[[#This Row],[Caste Factor]]</f>
        <v>0.91058419138161839</v>
      </c>
      <c r="AY160">
        <f t="shared" si="2"/>
        <v>78.639725200000001</v>
      </c>
    </row>
    <row r="161" spans="1:51" x14ac:dyDescent="0.25">
      <c r="A161" s="1" t="s">
        <v>1012</v>
      </c>
      <c r="B161" s="1" t="s">
        <v>1013</v>
      </c>
      <c r="C161" s="2">
        <v>45869</v>
      </c>
      <c r="D161" s="1" t="s">
        <v>1014</v>
      </c>
      <c r="E161" s="1" t="s">
        <v>1015</v>
      </c>
      <c r="F161" s="1" t="s">
        <v>1016</v>
      </c>
      <c r="G161" s="1">
        <v>123</v>
      </c>
      <c r="H161" s="1" t="s">
        <v>37</v>
      </c>
      <c r="I161" s="1" t="s">
        <v>109</v>
      </c>
      <c r="J161" s="1" t="s">
        <v>110</v>
      </c>
      <c r="K161" s="1" t="s">
        <v>50</v>
      </c>
      <c r="L161" s="1" t="s">
        <v>78</v>
      </c>
      <c r="M161" s="1" t="s">
        <v>817</v>
      </c>
      <c r="N161" s="1" t="s">
        <v>1017</v>
      </c>
      <c r="O161" s="1" t="s">
        <v>54</v>
      </c>
      <c r="P161" s="1">
        <v>9047177732</v>
      </c>
      <c r="Q161" s="1" t="s">
        <v>360</v>
      </c>
      <c r="R161" s="1" t="s">
        <v>56</v>
      </c>
      <c r="S161" s="1" t="s">
        <v>113</v>
      </c>
      <c r="T161" s="1" t="s">
        <v>58</v>
      </c>
      <c r="U161" s="1" t="s">
        <v>59</v>
      </c>
      <c r="V161" s="1" t="s">
        <v>60</v>
      </c>
      <c r="W161" s="1" t="s">
        <v>61</v>
      </c>
      <c r="X161" s="1" t="s">
        <v>62</v>
      </c>
      <c r="Y161" t="s">
        <v>430</v>
      </c>
      <c r="Z161" s="1" t="s">
        <v>38</v>
      </c>
      <c r="AA161" s="1" t="s">
        <v>63</v>
      </c>
      <c r="AB161" s="1" t="s">
        <v>38</v>
      </c>
      <c r="AC161" s="1" t="s">
        <v>64</v>
      </c>
      <c r="AD161" s="1" t="s">
        <v>85</v>
      </c>
      <c r="AE161" s="1" t="s">
        <v>86</v>
      </c>
      <c r="AF161" s="1" t="s">
        <v>67</v>
      </c>
      <c r="AG161" s="1" t="s">
        <v>400</v>
      </c>
      <c r="AH161" s="1" t="s">
        <v>88</v>
      </c>
      <c r="AI161" s="1" t="s">
        <v>269</v>
      </c>
      <c r="AJ161" s="1">
        <f>IFERROR(_xlfn.XLOOKUP(Table1[[#This Row],[Audio Url]],Qc!C:C,Qc!F:F),"")</f>
        <v>0</v>
      </c>
      <c r="AK161" s="1" t="str">
        <f>IFERROR(_xlfn.XLOOKUP(Table1[[#This Row],[Audio Url]],Qc!C:C,Qc!E:E),"")</f>
        <v>Not Doing It Properly</v>
      </c>
      <c r="AL161" s="1" t="s">
        <v>38</v>
      </c>
      <c r="AM161" s="1" t="s">
        <v>38</v>
      </c>
      <c r="AN161" s="1" t="str">
        <f>VLOOKUP(Table1[[#This Row],[LOCALITY]],Sheet2!$F:$H,3,0)</f>
        <v>Rural</v>
      </c>
      <c r="AO161" s="1" t="s">
        <v>2241</v>
      </c>
      <c r="AP161" t="str">
        <f>IF(Table1[[#This Row],[Audio Duration (in secs)]]&gt;180,"Greater than 3 Minutes","Less than 3 Minutes")</f>
        <v>Less than 3 Minutes</v>
      </c>
      <c r="AQ161" t="str">
        <f>IFERROR(VLOOKUP(Table1[[#This Row],[சாதி/Caste]],MApping!$E$1:$F$10,2,0),"Others")</f>
        <v>MUTTARAIYAR</v>
      </c>
      <c r="AR161">
        <f>VLOOKUP(Table1[[#This Row],[பாலினம்/Gender]],Factor!$F$26:$I$28,4,0)</f>
        <v>0.95700934579439256</v>
      </c>
      <c r="AS161">
        <f>VLOOKUP(Table1[[#This Row],[பதிலளித்தவரின் வயது/Age Group]],Factor!$F$35:$I$39,4,0)</f>
        <v>1.0308724832214764</v>
      </c>
      <c r="AT161">
        <f>VLOOKUP(Table1[[#This Row],[பதிலளித்தவரின் வயது/Age Group]]&amp;Table1[[#This Row],[பாலினம்/Gender]],Factor!$A$45:$G$53,7,0)</f>
        <v>0.86292134831460676</v>
      </c>
      <c r="AU16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61">
        <f>VLOOKUP(Table1[[#This Row],[Rev Caste]],Factor!$F$59:$I$68,4,0)</f>
        <v>1.2358620689655173</v>
      </c>
      <c r="AW161">
        <f>Table1[[#This Row],[2021 Ae Factor]]*Table1[[#This Row],[Age &amp; Gender Factor]]</f>
        <v>0.63580116091653927</v>
      </c>
      <c r="AX161">
        <f>Table1[[#This Row],[2021 Ae Factor]]*Table1[[#This Row],[Caste Factor]]</f>
        <v>0.91058419138161839</v>
      </c>
      <c r="AY161">
        <f t="shared" si="2"/>
        <v>78.639503399999995</v>
      </c>
    </row>
    <row r="162" spans="1:51" hidden="1" x14ac:dyDescent="0.25">
      <c r="A162" s="1" t="s">
        <v>1018</v>
      </c>
      <c r="B162" s="1" t="s">
        <v>1019</v>
      </c>
      <c r="C162" s="2">
        <v>45869</v>
      </c>
      <c r="D162" s="1" t="s">
        <v>1020</v>
      </c>
      <c r="E162" s="1" t="s">
        <v>1015</v>
      </c>
      <c r="F162" s="1" t="s">
        <v>1021</v>
      </c>
      <c r="G162" s="1">
        <v>123</v>
      </c>
      <c r="H162" s="1" t="s">
        <v>37</v>
      </c>
      <c r="I162" s="1" t="s">
        <v>109</v>
      </c>
      <c r="J162" s="1" t="s">
        <v>110</v>
      </c>
      <c r="K162" s="1" t="s">
        <v>50</v>
      </c>
      <c r="L162" s="1" t="s">
        <v>78</v>
      </c>
      <c r="M162" s="1" t="s">
        <v>817</v>
      </c>
      <c r="N162" s="1" t="s">
        <v>1022</v>
      </c>
      <c r="O162" s="1" t="s">
        <v>135</v>
      </c>
      <c r="P162" s="1">
        <v>8940292565</v>
      </c>
      <c r="Q162" s="1" t="s">
        <v>39</v>
      </c>
      <c r="R162" s="1" t="s">
        <v>136</v>
      </c>
      <c r="S162" s="1" t="s">
        <v>113</v>
      </c>
      <c r="T162" s="1" t="s">
        <v>58</v>
      </c>
      <c r="U162" s="1" t="s">
        <v>59</v>
      </c>
      <c r="V162" s="1" t="s">
        <v>60</v>
      </c>
      <c r="W162" s="1" t="s">
        <v>61</v>
      </c>
      <c r="X162" s="1" t="s">
        <v>101</v>
      </c>
      <c r="Y162" t="s">
        <v>428</v>
      </c>
      <c r="Z162" s="1" t="s">
        <v>288</v>
      </c>
      <c r="AA162" s="1" t="s">
        <v>63</v>
      </c>
      <c r="AB162" s="1" t="s">
        <v>38</v>
      </c>
      <c r="AC162" s="1" t="s">
        <v>64</v>
      </c>
      <c r="AD162" s="1" t="s">
        <v>85</v>
      </c>
      <c r="AE162" s="1" t="s">
        <v>86</v>
      </c>
      <c r="AF162" s="1" t="s">
        <v>67</v>
      </c>
      <c r="AG162" s="1" t="s">
        <v>382</v>
      </c>
      <c r="AH162" s="1" t="s">
        <v>69</v>
      </c>
      <c r="AI162" s="1" t="s">
        <v>634</v>
      </c>
      <c r="AJ162" s="1">
        <f>IFERROR(_xlfn.XLOOKUP(Table1[[#This Row],[Audio Url]],Qc!C:C,Qc!F:F),"")</f>
        <v>0</v>
      </c>
      <c r="AK162" s="1" t="str">
        <f>IFERROR(_xlfn.XLOOKUP(Table1[[#This Row],[Audio Url]],Qc!C:C,Qc!E:E),"")</f>
        <v>Fake Audio/Empty Audio</v>
      </c>
      <c r="AL162" s="1" t="s">
        <v>38</v>
      </c>
      <c r="AM162" s="1" t="s">
        <v>38</v>
      </c>
      <c r="AN162" s="1" t="str">
        <f>VLOOKUP(Table1[[#This Row],[LOCALITY]],Sheet2!$F:$H,3,0)</f>
        <v>Rural</v>
      </c>
      <c r="AO162" s="1" t="s">
        <v>2240</v>
      </c>
      <c r="AP162" t="str">
        <f>IF(Table1[[#This Row],[Audio Duration (in secs)]]&gt;180,"Greater than 3 Minutes","Less than 3 Minutes")</f>
        <v>Less than 3 Minutes</v>
      </c>
      <c r="AQ162" t="str">
        <f>IFERROR(VLOOKUP(Table1[[#This Row],[சாதி/Caste]],MApping!$E$1:$F$10,2,0),"Others")</f>
        <v>Others</v>
      </c>
      <c r="AR162">
        <f>VLOOKUP(Table1[[#This Row],[பாலினம்/Gender]],Factor!$F$26:$I$28,4,0)</f>
        <v>1.047034764826176</v>
      </c>
      <c r="AS162">
        <f>VLOOKUP(Table1[[#This Row],[பதிலளித்தவரின் வயது/Age Group]],Factor!$F$35:$I$39,4,0)</f>
        <v>0.8797250859106529</v>
      </c>
      <c r="AT162">
        <f>VLOOKUP(Table1[[#This Row],[பதிலளித்தவரின் வயது/Age Group]]&amp;Table1[[#This Row],[பாலினம்/Gender]],Factor!$A$45:$G$53,7,0)</f>
        <v>0.98461538461538467</v>
      </c>
      <c r="AU16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62">
        <f>VLOOKUP(Table1[[#This Row],[Rev Caste]],Factor!$F$59:$I$68,4,0)</f>
        <v>0.14422535211267606</v>
      </c>
      <c r="AW162">
        <f>Table1[[#This Row],[2021 Ae Factor]]*Table1[[#This Row],[Age &amp; Gender Factor]]</f>
        <v>0.72546542719964102</v>
      </c>
      <c r="AX162">
        <f>Table1[[#This Row],[2021 Ae Factor]]*Table1[[#This Row],[Caste Factor]]</f>
        <v>0.10626535835036995</v>
      </c>
      <c r="AY162">
        <f t="shared" si="2"/>
        <v>78.639527099999995</v>
      </c>
    </row>
    <row r="163" spans="1:51" x14ac:dyDescent="0.25">
      <c r="A163" s="1" t="s">
        <v>1023</v>
      </c>
      <c r="B163" s="1" t="s">
        <v>1024</v>
      </c>
      <c r="C163" s="2">
        <v>45869</v>
      </c>
      <c r="D163" s="1" t="s">
        <v>1025</v>
      </c>
      <c r="E163" s="1" t="s">
        <v>1015</v>
      </c>
      <c r="F163" s="1" t="s">
        <v>1026</v>
      </c>
      <c r="G163" s="1">
        <v>160</v>
      </c>
      <c r="H163" s="1" t="s">
        <v>37</v>
      </c>
      <c r="I163" s="1" t="s">
        <v>109</v>
      </c>
      <c r="J163" s="1" t="s">
        <v>110</v>
      </c>
      <c r="K163" s="1" t="s">
        <v>50</v>
      </c>
      <c r="L163" s="1" t="s">
        <v>78</v>
      </c>
      <c r="M163" s="1" t="s">
        <v>817</v>
      </c>
      <c r="N163" s="1" t="s">
        <v>762</v>
      </c>
      <c r="O163" s="1" t="s">
        <v>54</v>
      </c>
      <c r="P163" s="1">
        <v>9943295027</v>
      </c>
      <c r="Q163" s="1" t="s">
        <v>39</v>
      </c>
      <c r="R163" s="1" t="s">
        <v>56</v>
      </c>
      <c r="S163" s="1" t="s">
        <v>113</v>
      </c>
      <c r="T163" s="1" t="s">
        <v>58</v>
      </c>
      <c r="U163" s="1" t="s">
        <v>59</v>
      </c>
      <c r="V163" s="1" t="s">
        <v>60</v>
      </c>
      <c r="W163" s="1" t="s">
        <v>61</v>
      </c>
      <c r="X163" s="1" t="s">
        <v>101</v>
      </c>
      <c r="Y163" t="s">
        <v>428</v>
      </c>
      <c r="Z163" s="1" t="s">
        <v>288</v>
      </c>
      <c r="AA163" s="1" t="s">
        <v>126</v>
      </c>
      <c r="AB163" s="1" t="s">
        <v>99</v>
      </c>
      <c r="AC163" s="1" t="s">
        <v>64</v>
      </c>
      <c r="AD163" s="1" t="s">
        <v>85</v>
      </c>
      <c r="AE163" s="1" t="s">
        <v>86</v>
      </c>
      <c r="AF163" s="1" t="s">
        <v>67</v>
      </c>
      <c r="AG163" s="1" t="s">
        <v>116</v>
      </c>
      <c r="AH163" s="1" t="s">
        <v>69</v>
      </c>
      <c r="AI163" s="1" t="s">
        <v>269</v>
      </c>
      <c r="AJ163" s="1">
        <f>IFERROR(_xlfn.XLOOKUP(Table1[[#This Row],[Audio Url]],Qc!C:C,Qc!F:F),"")</f>
        <v>0</v>
      </c>
      <c r="AK163" s="1" t="str">
        <f>IFERROR(_xlfn.XLOOKUP(Table1[[#This Row],[Audio Url]],Qc!C:C,Qc!E:E),"")</f>
        <v>Not Doing It Properly</v>
      </c>
      <c r="AL163" s="1" t="s">
        <v>38</v>
      </c>
      <c r="AM163" s="1" t="s">
        <v>38</v>
      </c>
      <c r="AN163" s="1" t="str">
        <f>VLOOKUP(Table1[[#This Row],[LOCALITY]],Sheet2!$F:$H,3,0)</f>
        <v>Rural</v>
      </c>
      <c r="AO163" s="1" t="s">
        <v>2241</v>
      </c>
      <c r="AP163" t="str">
        <f>IF(Table1[[#This Row],[Audio Duration (in secs)]]&gt;180,"Greater than 3 Minutes","Less than 3 Minutes")</f>
        <v>Less than 3 Minutes</v>
      </c>
      <c r="AQ163" t="str">
        <f>IFERROR(VLOOKUP(Table1[[#This Row],[சாதி/Caste]],MApping!$E$1:$F$10,2,0),"Others")</f>
        <v>MUTTARAIYAR</v>
      </c>
      <c r="AR163">
        <f>VLOOKUP(Table1[[#This Row],[பாலினம்/Gender]],Factor!$F$26:$I$28,4,0)</f>
        <v>0.95700934579439256</v>
      </c>
      <c r="AS163">
        <f>VLOOKUP(Table1[[#This Row],[பதிலளித்தவரின் வயது/Age Group]],Factor!$F$35:$I$39,4,0)</f>
        <v>0.8797250859106529</v>
      </c>
      <c r="AT163">
        <f>VLOOKUP(Table1[[#This Row],[பதிலளித்தவரின் வயது/Age Group]]&amp;Table1[[#This Row],[பாலினம்/Gender]],Factor!$A$45:$G$53,7,0)</f>
        <v>0.79503105590062106</v>
      </c>
      <c r="AU16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63">
        <f>VLOOKUP(Table1[[#This Row],[Rev Caste]],Factor!$F$59:$I$68,4,0)</f>
        <v>1.2358620689655173</v>
      </c>
      <c r="AW163">
        <f>Table1[[#This Row],[2021 Ae Factor]]*Table1[[#This Row],[Age &amp; Gender Factor]]</f>
        <v>0.58577953749039324</v>
      </c>
      <c r="AX163">
        <f>Table1[[#This Row],[2021 Ae Factor]]*Table1[[#This Row],[Caste Factor]]</f>
        <v>0.91058419138161839</v>
      </c>
      <c r="AY163">
        <f t="shared" si="2"/>
        <v>78.639523600000004</v>
      </c>
    </row>
    <row r="164" spans="1:51" x14ac:dyDescent="0.25">
      <c r="A164" s="1" t="s">
        <v>1027</v>
      </c>
      <c r="B164" s="1" t="s">
        <v>1028</v>
      </c>
      <c r="C164" s="2">
        <v>45869</v>
      </c>
      <c r="D164" s="1" t="s">
        <v>1029</v>
      </c>
      <c r="E164" s="1" t="s">
        <v>1030</v>
      </c>
      <c r="F164" s="1" t="s">
        <v>1031</v>
      </c>
      <c r="G164" s="1">
        <v>107</v>
      </c>
      <c r="H164" s="1" t="s">
        <v>37</v>
      </c>
      <c r="I164" s="1" t="s">
        <v>244</v>
      </c>
      <c r="J164" s="1" t="s">
        <v>245</v>
      </c>
      <c r="K164" s="1" t="s">
        <v>50</v>
      </c>
      <c r="L164" s="1" t="s">
        <v>78</v>
      </c>
      <c r="M164" s="1" t="s">
        <v>817</v>
      </c>
      <c r="N164" s="1" t="s">
        <v>1032</v>
      </c>
      <c r="O164" s="1" t="s">
        <v>54</v>
      </c>
      <c r="P164" s="1">
        <v>9698417993</v>
      </c>
      <c r="Q164" s="1" t="s">
        <v>39</v>
      </c>
      <c r="R164" s="1" t="s">
        <v>97</v>
      </c>
      <c r="S164" s="1" t="s">
        <v>57</v>
      </c>
      <c r="T164" s="1" t="s">
        <v>58</v>
      </c>
      <c r="U164" s="1" t="s">
        <v>59</v>
      </c>
      <c r="V164" s="1" t="s">
        <v>60</v>
      </c>
      <c r="W164" s="1" t="s">
        <v>61</v>
      </c>
      <c r="X164" s="1" t="s">
        <v>101</v>
      </c>
      <c r="Y164" s="45" t="s">
        <v>439</v>
      </c>
      <c r="Z164" s="1" t="s">
        <v>95</v>
      </c>
      <c r="AA164" s="1" t="s">
        <v>63</v>
      </c>
      <c r="AB164" s="1" t="s">
        <v>38</v>
      </c>
      <c r="AC164" s="1" t="s">
        <v>84</v>
      </c>
      <c r="AD164" s="1" t="s">
        <v>65</v>
      </c>
      <c r="AE164" s="1" t="s">
        <v>86</v>
      </c>
      <c r="AF164" s="1" t="s">
        <v>622</v>
      </c>
      <c r="AG164" s="1" t="s">
        <v>382</v>
      </c>
      <c r="AH164" s="1" t="s">
        <v>277</v>
      </c>
      <c r="AI164" s="1" t="s">
        <v>278</v>
      </c>
      <c r="AJ164" s="1">
        <f>IFERROR(_xlfn.XLOOKUP(Table1[[#This Row],[Audio Url]],Qc!C:C,Qc!F:F),"")</f>
        <v>0</v>
      </c>
      <c r="AK164" s="1" t="str">
        <f>IFERROR(_xlfn.XLOOKUP(Table1[[#This Row],[Audio Url]],Qc!C:C,Qc!E:E),"")</f>
        <v>Correctly Done</v>
      </c>
      <c r="AL164" s="1" t="s">
        <v>38</v>
      </c>
      <c r="AM164" s="1" t="s">
        <v>38</v>
      </c>
      <c r="AN164" s="1" t="str">
        <f>VLOOKUP(Table1[[#This Row],[LOCALITY]],Sheet2!$F:$H,3,0)</f>
        <v>Rural</v>
      </c>
      <c r="AO164" s="1" t="s">
        <v>2241</v>
      </c>
      <c r="AP164" t="str">
        <f>IF(Table1[[#This Row],[Audio Duration (in secs)]]&gt;180,"Greater than 3 Minutes","Less than 3 Minutes")</f>
        <v>Less than 3 Minutes</v>
      </c>
      <c r="AQ164" t="str">
        <f>IFERROR(VLOOKUP(Table1[[#This Row],[சாதி/Caste]],MApping!$E$1:$F$10,2,0),"Others")</f>
        <v>MUSLIM</v>
      </c>
      <c r="AR164">
        <f>VLOOKUP(Table1[[#This Row],[பாலினம்/Gender]],Factor!$F$26:$I$28,4,0)</f>
        <v>0.95700934579439256</v>
      </c>
      <c r="AS164">
        <f>VLOOKUP(Table1[[#This Row],[பதிலளித்தவரின் வயது/Age Group]],Factor!$F$35:$I$39,4,0)</f>
        <v>0.8797250859106529</v>
      </c>
      <c r="AT164">
        <f>VLOOKUP(Table1[[#This Row],[பதிலளித்தவரின் வயது/Age Group]]&amp;Table1[[#This Row],[பாலினம்/Gender]],Factor!$A$45:$G$53,7,0)</f>
        <v>0.79503105590062106</v>
      </c>
      <c r="AU16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64">
        <f>VLOOKUP(Table1[[#This Row],[Rev Caste]],Factor!$F$59:$I$68,4,0)</f>
        <v>1.024</v>
      </c>
      <c r="AW164">
        <f>Table1[[#This Row],[2021 Ae Factor]]*Table1[[#This Row],[Age &amp; Gender Factor]]</f>
        <v>0.58577953749039324</v>
      </c>
      <c r="AX164">
        <f>Table1[[#This Row],[2021 Ae Factor]]*Table1[[#This Row],[Caste Factor]]</f>
        <v>0.75448404428762661</v>
      </c>
      <c r="AY164">
        <f t="shared" si="2"/>
        <v>78.639386099999996</v>
      </c>
    </row>
    <row r="165" spans="1:51" x14ac:dyDescent="0.25">
      <c r="A165" s="1" t="s">
        <v>1033</v>
      </c>
      <c r="B165" s="1" t="s">
        <v>1034</v>
      </c>
      <c r="C165" s="2">
        <v>45869</v>
      </c>
      <c r="D165" s="1" t="s">
        <v>1035</v>
      </c>
      <c r="E165" s="1" t="s">
        <v>1036</v>
      </c>
      <c r="F165" s="1" t="s">
        <v>1037</v>
      </c>
      <c r="G165" s="1">
        <v>149</v>
      </c>
      <c r="H165" s="1" t="s">
        <v>37</v>
      </c>
      <c r="I165" s="1" t="s">
        <v>109</v>
      </c>
      <c r="J165" s="1" t="s">
        <v>110</v>
      </c>
      <c r="K165" s="1" t="s">
        <v>50</v>
      </c>
      <c r="L165" s="1" t="s">
        <v>78</v>
      </c>
      <c r="M165" s="1" t="s">
        <v>1038</v>
      </c>
      <c r="N165" s="1" t="s">
        <v>1039</v>
      </c>
      <c r="O165" s="1" t="s">
        <v>54</v>
      </c>
      <c r="P165" s="1">
        <v>8903242040</v>
      </c>
      <c r="Q165" s="1" t="s">
        <v>55</v>
      </c>
      <c r="R165" s="1" t="s">
        <v>124</v>
      </c>
      <c r="S165" s="1" t="s">
        <v>113</v>
      </c>
      <c r="T165" s="1" t="s">
        <v>58</v>
      </c>
      <c r="U165" s="1" t="s">
        <v>301</v>
      </c>
      <c r="V165" s="1" t="s">
        <v>60</v>
      </c>
      <c r="W165" s="1" t="s">
        <v>61</v>
      </c>
      <c r="X165" s="1" t="s">
        <v>101</v>
      </c>
      <c r="Y165" t="s">
        <v>428</v>
      </c>
      <c r="Z165" s="1" t="s">
        <v>288</v>
      </c>
      <c r="AA165" s="1" t="s">
        <v>63</v>
      </c>
      <c r="AB165" s="1" t="s">
        <v>38</v>
      </c>
      <c r="AC165" s="1" t="s">
        <v>84</v>
      </c>
      <c r="AD165" s="1" t="s">
        <v>127</v>
      </c>
      <c r="AE165" s="1" t="s">
        <v>86</v>
      </c>
      <c r="AF165" s="1" t="s">
        <v>67</v>
      </c>
      <c r="AG165" s="1" t="s">
        <v>382</v>
      </c>
      <c r="AH165" s="1" t="s">
        <v>88</v>
      </c>
      <c r="AI165" s="1" t="s">
        <v>70</v>
      </c>
      <c r="AJ165" s="1">
        <f>IFERROR(_xlfn.XLOOKUP(Table1[[#This Row],[Audio Url]],Qc!C:C,Qc!F:F),"")</f>
        <v>0</v>
      </c>
      <c r="AK165" s="1" t="str">
        <f>IFERROR(_xlfn.XLOOKUP(Table1[[#This Row],[Audio Url]],Qc!C:C,Qc!E:E),"")</f>
        <v>Not Asking All The Questions</v>
      </c>
      <c r="AL165" s="1" t="s">
        <v>38</v>
      </c>
      <c r="AM165" s="1" t="s">
        <v>38</v>
      </c>
      <c r="AN165" s="1" t="str">
        <f>VLOOKUP(Table1[[#This Row],[LOCALITY]],Sheet2!$F:$H,3,0)</f>
        <v>Rural</v>
      </c>
      <c r="AO165" s="1" t="s">
        <v>2241</v>
      </c>
      <c r="AP165" t="str">
        <f>IF(Table1[[#This Row],[Audio Duration (in secs)]]&gt;180,"Greater than 3 Minutes","Less than 3 Minutes")</f>
        <v>Less than 3 Minutes</v>
      </c>
      <c r="AQ165" t="str">
        <f>IFERROR(VLOOKUP(Table1[[#This Row],[சாதி/Caste]],MApping!$E$1:$F$10,2,0),"Others")</f>
        <v>URALI GOUNDER</v>
      </c>
      <c r="AR165">
        <f>VLOOKUP(Table1[[#This Row],[பாலினம்/Gender]],Factor!$F$26:$I$28,4,0)</f>
        <v>0.95700934579439256</v>
      </c>
      <c r="AS165">
        <f>VLOOKUP(Table1[[#This Row],[பதிலளித்தவரின் வயது/Age Group]],Factor!$F$35:$I$39,4,0)</f>
        <v>1.0951871657754011</v>
      </c>
      <c r="AT165">
        <f>VLOOKUP(Table1[[#This Row],[பதிலளித்தவரின் வயது/Age Group]]&amp;Table1[[#This Row],[பாலினம்/Gender]],Factor!$A$45:$G$53,7,0)</f>
        <v>1.0835978835978837</v>
      </c>
      <c r="AU16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65">
        <f>VLOOKUP(Table1[[#This Row],[Rev Caste]],Factor!$F$59:$I$68,4,0)</f>
        <v>1.0593103448275862</v>
      </c>
      <c r="AW165">
        <f>Table1[[#This Row],[2021 Ae Factor]]*Table1[[#This Row],[Age &amp; Gender Factor]]</f>
        <v>0.79839581406098059</v>
      </c>
      <c r="AX165">
        <f>Table1[[#This Row],[2021 Ae Factor]]*Table1[[#This Row],[Caste Factor]]</f>
        <v>0.78050073546995857</v>
      </c>
      <c r="AY165">
        <f t="shared" si="2"/>
        <v>78.606711200000007</v>
      </c>
    </row>
    <row r="166" spans="1:51" x14ac:dyDescent="0.25">
      <c r="A166" s="1" t="s">
        <v>1040</v>
      </c>
      <c r="B166" s="1" t="s">
        <v>1041</v>
      </c>
      <c r="C166" s="2">
        <v>45869</v>
      </c>
      <c r="D166" s="1" t="s">
        <v>1042</v>
      </c>
      <c r="E166" s="1" t="s">
        <v>1036</v>
      </c>
      <c r="F166" s="1" t="s">
        <v>1043</v>
      </c>
      <c r="G166" s="1">
        <v>220</v>
      </c>
      <c r="H166" s="1" t="s">
        <v>37</v>
      </c>
      <c r="I166" s="1" t="s">
        <v>244</v>
      </c>
      <c r="J166" s="1" t="s">
        <v>245</v>
      </c>
      <c r="K166" s="1" t="s">
        <v>50</v>
      </c>
      <c r="L166" s="1" t="s">
        <v>78</v>
      </c>
      <c r="M166" s="1" t="s">
        <v>1038</v>
      </c>
      <c r="N166" s="1" t="s">
        <v>1044</v>
      </c>
      <c r="O166" s="1" t="s">
        <v>54</v>
      </c>
      <c r="P166" s="1">
        <v>9943921454</v>
      </c>
      <c r="Q166" s="1" t="s">
        <v>39</v>
      </c>
      <c r="R166" s="1" t="s">
        <v>219</v>
      </c>
      <c r="S166" s="1" t="s">
        <v>57</v>
      </c>
      <c r="T166" s="1" t="s">
        <v>58</v>
      </c>
      <c r="U166" s="1" t="s">
        <v>59</v>
      </c>
      <c r="V166" s="1" t="s">
        <v>60</v>
      </c>
      <c r="W166" s="1" t="s">
        <v>61</v>
      </c>
      <c r="X166" s="1" t="s">
        <v>101</v>
      </c>
      <c r="Y166" t="s">
        <v>428</v>
      </c>
      <c r="Z166" s="1" t="s">
        <v>288</v>
      </c>
      <c r="AA166" s="1" t="s">
        <v>63</v>
      </c>
      <c r="AB166" s="1" t="s">
        <v>38</v>
      </c>
      <c r="AC166" s="1" t="s">
        <v>84</v>
      </c>
      <c r="AD166" s="1" t="s">
        <v>65</v>
      </c>
      <c r="AE166" s="1" t="s">
        <v>86</v>
      </c>
      <c r="AF166" s="1" t="s">
        <v>67</v>
      </c>
      <c r="AG166" s="1" t="s">
        <v>336</v>
      </c>
      <c r="AH166" s="1" t="s">
        <v>88</v>
      </c>
      <c r="AI166" s="1" t="s">
        <v>70</v>
      </c>
      <c r="AJ166" s="1" t="str">
        <f>IFERROR(_xlfn.XLOOKUP(Table1[[#This Row],[Audio Url]],Qc!C:C,Qc!F:F),"")</f>
        <v xml:space="preserve">asking only name and number </v>
      </c>
      <c r="AK166" s="1" t="str">
        <f>IFERROR(_xlfn.XLOOKUP(Table1[[#This Row],[Audio Url]],Qc!C:C,Qc!E:E),"")</f>
        <v>Not Doing It Properly</v>
      </c>
      <c r="AL166" s="1" t="s">
        <v>38</v>
      </c>
      <c r="AM166" s="1" t="s">
        <v>38</v>
      </c>
      <c r="AN166" s="1" t="str">
        <f>VLOOKUP(Table1[[#This Row],[LOCALITY]],Sheet2!$F:$H,3,0)</f>
        <v>Rural</v>
      </c>
      <c r="AO166" s="1" t="s">
        <v>2241</v>
      </c>
      <c r="AP166" t="str">
        <f>IF(Table1[[#This Row],[Audio Duration (in secs)]]&gt;180,"Greater than 3 Minutes","Less than 3 Minutes")</f>
        <v>Greater than 3 Minutes</v>
      </c>
      <c r="AQ166" t="str">
        <f>IFERROR(VLOOKUP(Table1[[#This Row],[சாதி/Caste]],MApping!$E$1:$F$10,2,0),"Others")</f>
        <v>URALI GOUNDER</v>
      </c>
      <c r="AR166">
        <f>VLOOKUP(Table1[[#This Row],[பாலினம்/Gender]],Factor!$F$26:$I$28,4,0)</f>
        <v>0.95700934579439256</v>
      </c>
      <c r="AS166">
        <f>VLOOKUP(Table1[[#This Row],[பதிலளித்தவரின் வயது/Age Group]],Factor!$F$35:$I$39,4,0)</f>
        <v>0.8797250859106529</v>
      </c>
      <c r="AT166">
        <f>VLOOKUP(Table1[[#This Row],[பதிலளித்தவரின் வயது/Age Group]]&amp;Table1[[#This Row],[பாலினம்/Gender]],Factor!$A$45:$G$53,7,0)</f>
        <v>0.79503105590062106</v>
      </c>
      <c r="AU16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66">
        <f>VLOOKUP(Table1[[#This Row],[Rev Caste]],Factor!$F$59:$I$68,4,0)</f>
        <v>1.0593103448275862</v>
      </c>
      <c r="AW166">
        <f>Table1[[#This Row],[2021 Ae Factor]]*Table1[[#This Row],[Age &amp; Gender Factor]]</f>
        <v>0.58577953749039324</v>
      </c>
      <c r="AX166">
        <f>Table1[[#This Row],[2021 Ae Factor]]*Table1[[#This Row],[Caste Factor]]</f>
        <v>0.78050073546995857</v>
      </c>
      <c r="AY166">
        <f t="shared" si="2"/>
        <v>78.606676699999994</v>
      </c>
    </row>
    <row r="167" spans="1:51" x14ac:dyDescent="0.25">
      <c r="A167" s="1" t="s">
        <v>1045</v>
      </c>
      <c r="B167" s="1" t="s">
        <v>1046</v>
      </c>
      <c r="C167" s="2">
        <v>45869</v>
      </c>
      <c r="D167" s="1" t="s">
        <v>1047</v>
      </c>
      <c r="E167" s="1" t="s">
        <v>1048</v>
      </c>
      <c r="F167" s="1" t="s">
        <v>1049</v>
      </c>
      <c r="G167" s="1">
        <v>193</v>
      </c>
      <c r="H167" s="1" t="s">
        <v>37</v>
      </c>
      <c r="I167" s="1" t="s">
        <v>76</v>
      </c>
      <c r="J167" s="1" t="s">
        <v>77</v>
      </c>
      <c r="K167" s="1" t="s">
        <v>50</v>
      </c>
      <c r="L167" s="1" t="s">
        <v>78</v>
      </c>
      <c r="M167" s="1" t="s">
        <v>79</v>
      </c>
      <c r="N167" s="1" t="s">
        <v>1050</v>
      </c>
      <c r="O167" s="1" t="s">
        <v>135</v>
      </c>
      <c r="P167" s="1">
        <v>9361750396</v>
      </c>
      <c r="Q167" s="1" t="s">
        <v>81</v>
      </c>
      <c r="R167" s="1" t="s">
        <v>136</v>
      </c>
      <c r="S167" s="1" t="s">
        <v>57</v>
      </c>
      <c r="T167" s="1" t="s">
        <v>58</v>
      </c>
      <c r="U167" s="1" t="s">
        <v>83</v>
      </c>
      <c r="V167" s="1" t="s">
        <v>165</v>
      </c>
      <c r="W167" s="1" t="s">
        <v>125</v>
      </c>
      <c r="X167" s="1" t="s">
        <v>114</v>
      </c>
      <c r="Y167" t="s">
        <v>429</v>
      </c>
      <c r="Z167" s="1" t="s">
        <v>38</v>
      </c>
      <c r="AA167" s="1" t="s">
        <v>63</v>
      </c>
      <c r="AB167" s="1" t="s">
        <v>38</v>
      </c>
      <c r="AC167" s="1" t="s">
        <v>64</v>
      </c>
      <c r="AD167" s="1" t="s">
        <v>127</v>
      </c>
      <c r="AE167" s="1" t="s">
        <v>102</v>
      </c>
      <c r="AF167" s="1" t="s">
        <v>128</v>
      </c>
      <c r="AG167" s="1" t="s">
        <v>382</v>
      </c>
      <c r="AH167" s="1" t="s">
        <v>117</v>
      </c>
      <c r="AI167" s="1" t="s">
        <v>42</v>
      </c>
      <c r="AJ167" s="1">
        <f>IFERROR(_xlfn.XLOOKUP(Table1[[#This Row],[Audio Url]],Qc!C:C,Qc!F:F),"")</f>
        <v>0</v>
      </c>
      <c r="AK167" s="1" t="str">
        <f>IFERROR(_xlfn.XLOOKUP(Table1[[#This Row],[Audio Url]],Qc!C:C,Qc!E:E),"")</f>
        <v>Correctly Done</v>
      </c>
      <c r="AL167" s="1" t="s">
        <v>38</v>
      </c>
      <c r="AM167" s="1" t="s">
        <v>38</v>
      </c>
      <c r="AN167" s="1" t="str">
        <f>VLOOKUP(Table1[[#This Row],[LOCALITY]],Sheet2!$F:$H,3,0)</f>
        <v>Urban</v>
      </c>
      <c r="AO167" s="1" t="s">
        <v>2241</v>
      </c>
      <c r="AP167" t="str">
        <f>IF(Table1[[#This Row],[Audio Duration (in secs)]]&gt;180,"Greater than 3 Minutes","Less than 3 Minutes")</f>
        <v>Greater than 3 Minutes</v>
      </c>
      <c r="AQ167" t="str">
        <f>IFERROR(VLOOKUP(Table1[[#This Row],[சாதி/Caste]],MApping!$E$1:$F$10,2,0),"Others")</f>
        <v>DEVENDRA KULA VELLALAR</v>
      </c>
      <c r="AR167">
        <f>VLOOKUP(Table1[[#This Row],[பாலினம்/Gender]],Factor!$F$26:$I$28,4,0)</f>
        <v>1.047034764826176</v>
      </c>
      <c r="AS167">
        <f>VLOOKUP(Table1[[#This Row],[பதிலளித்தவரின் வயது/Age Group]],Factor!$F$35:$I$39,4,0)</f>
        <v>0.97523809523809524</v>
      </c>
      <c r="AT167">
        <f>VLOOKUP(Table1[[#This Row],[பதிலளித்தவரின் வயது/Age Group]]&amp;Table1[[#This Row],[பாலினம்/Gender]],Factor!$A$45:$G$53,7,0)</f>
        <v>0.89824561403508774</v>
      </c>
      <c r="AU16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67">
        <f>VLOOKUP(Table1[[#This Row],[Rev Caste]],Factor!$F$59:$I$68,4,0)</f>
        <v>0.99902439024390244</v>
      </c>
      <c r="AW167">
        <f>Table1[[#This Row],[2021 Ae Factor]]*Table1[[#This Row],[Age &amp; Gender Factor]]</f>
        <v>0.89824561403508774</v>
      </c>
      <c r="AX167">
        <f>Table1[[#This Row],[2021 Ae Factor]]*Table1[[#This Row],[Caste Factor]]</f>
        <v>0.99902439024390244</v>
      </c>
      <c r="AY167">
        <f t="shared" si="2"/>
        <v>78.704138599999993</v>
      </c>
    </row>
    <row r="168" spans="1:51" x14ac:dyDescent="0.25">
      <c r="A168" s="1" t="s">
        <v>1051</v>
      </c>
      <c r="B168" s="1" t="s">
        <v>1052</v>
      </c>
      <c r="C168" s="2">
        <v>45869</v>
      </c>
      <c r="D168" s="1" t="s">
        <v>1053</v>
      </c>
      <c r="E168" s="1" t="s">
        <v>1054</v>
      </c>
      <c r="F168" s="1" t="s">
        <v>1055</v>
      </c>
      <c r="G168" s="1">
        <v>203</v>
      </c>
      <c r="H168" s="1" t="s">
        <v>37</v>
      </c>
      <c r="I168" s="1" t="s">
        <v>76</v>
      </c>
      <c r="J168" s="1" t="s">
        <v>77</v>
      </c>
      <c r="K168" s="1" t="s">
        <v>50</v>
      </c>
      <c r="L168" s="1" t="s">
        <v>78</v>
      </c>
      <c r="M168" s="1" t="s">
        <v>79</v>
      </c>
      <c r="N168" s="1" t="s">
        <v>1056</v>
      </c>
      <c r="O168" s="1" t="s">
        <v>135</v>
      </c>
      <c r="P168" s="1">
        <v>8012018786</v>
      </c>
      <c r="Q168" s="1" t="s">
        <v>81</v>
      </c>
      <c r="R168" s="1" t="s">
        <v>136</v>
      </c>
      <c r="S168" s="1" t="s">
        <v>57</v>
      </c>
      <c r="T168" s="1" t="s">
        <v>98</v>
      </c>
      <c r="U168" s="1" t="s">
        <v>83</v>
      </c>
      <c r="V168" s="1" t="s">
        <v>165</v>
      </c>
      <c r="W168" s="1" t="s">
        <v>125</v>
      </c>
      <c r="X168" s="1" t="s">
        <v>101</v>
      </c>
      <c r="Y168" t="s">
        <v>429</v>
      </c>
      <c r="Z168" s="1" t="s">
        <v>288</v>
      </c>
      <c r="AA168" s="1" t="s">
        <v>126</v>
      </c>
      <c r="AB168" s="1" t="s">
        <v>60</v>
      </c>
      <c r="AC168" s="1" t="s">
        <v>58</v>
      </c>
      <c r="AD168" s="1" t="s">
        <v>127</v>
      </c>
      <c r="AE168" s="1" t="s">
        <v>102</v>
      </c>
      <c r="AF168" s="1" t="s">
        <v>128</v>
      </c>
      <c r="AG168" s="1" t="s">
        <v>68</v>
      </c>
      <c r="AH168" s="1" t="s">
        <v>117</v>
      </c>
      <c r="AI168" s="1" t="s">
        <v>42</v>
      </c>
      <c r="AJ168" s="1">
        <f>IFERROR(_xlfn.XLOOKUP(Table1[[#This Row],[Audio Url]],Qc!C:C,Qc!F:F),"")</f>
        <v>0</v>
      </c>
      <c r="AK168" s="1" t="str">
        <f>IFERROR(_xlfn.XLOOKUP(Table1[[#This Row],[Audio Url]],Qc!C:C,Qc!E:E),"")</f>
        <v>Correctly Done</v>
      </c>
      <c r="AL168" s="1" t="s">
        <v>38</v>
      </c>
      <c r="AM168" s="1" t="s">
        <v>38</v>
      </c>
      <c r="AN168" s="1" t="str">
        <f>VLOOKUP(Table1[[#This Row],[LOCALITY]],Sheet2!$F:$H,3,0)</f>
        <v>Urban</v>
      </c>
      <c r="AO168" s="1" t="s">
        <v>2241</v>
      </c>
      <c r="AP168" t="str">
        <f>IF(Table1[[#This Row],[Audio Duration (in secs)]]&gt;180,"Greater than 3 Minutes","Less than 3 Minutes")</f>
        <v>Greater than 3 Minutes</v>
      </c>
      <c r="AQ168" t="str">
        <f>IFERROR(VLOOKUP(Table1[[#This Row],[சாதி/Caste]],MApping!$E$1:$F$10,2,0),"Others")</f>
        <v>DEVENDRA KULA VELLALAR</v>
      </c>
      <c r="AR168">
        <f>VLOOKUP(Table1[[#This Row],[பாலினம்/Gender]],Factor!$F$26:$I$28,4,0)</f>
        <v>1.047034764826176</v>
      </c>
      <c r="AS168">
        <f>VLOOKUP(Table1[[#This Row],[பதிலளித்தவரின் வயது/Age Group]],Factor!$F$35:$I$39,4,0)</f>
        <v>0.97523809523809524</v>
      </c>
      <c r="AT168">
        <f>VLOOKUP(Table1[[#This Row],[பதிலளித்தவரின் வயது/Age Group]]&amp;Table1[[#This Row],[பாலினம்/Gender]],Factor!$A$45:$G$53,7,0)</f>
        <v>0.89824561403508774</v>
      </c>
      <c r="AU16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68">
        <f>VLOOKUP(Table1[[#This Row],[Rev Caste]],Factor!$F$59:$I$68,4,0)</f>
        <v>0.99902439024390244</v>
      </c>
      <c r="AW168">
        <f>Table1[[#This Row],[2021 Ae Factor]]*Table1[[#This Row],[Age &amp; Gender Factor]]</f>
        <v>0.89824561403508774</v>
      </c>
      <c r="AX168">
        <f>Table1[[#This Row],[2021 Ae Factor]]*Table1[[#This Row],[Caste Factor]]</f>
        <v>0.99902439024390244</v>
      </c>
      <c r="AY168">
        <f t="shared" si="2"/>
        <v>78.702441500000006</v>
      </c>
    </row>
    <row r="169" spans="1:51" x14ac:dyDescent="0.25">
      <c r="A169" s="1" t="s">
        <v>1057</v>
      </c>
      <c r="B169" s="1" t="s">
        <v>1058</v>
      </c>
      <c r="C169" s="2">
        <v>45869</v>
      </c>
      <c r="D169" s="1" t="s">
        <v>1059</v>
      </c>
      <c r="E169" s="1" t="s">
        <v>1060</v>
      </c>
      <c r="F169" s="1" t="s">
        <v>1061</v>
      </c>
      <c r="G169" s="1">
        <v>101</v>
      </c>
      <c r="H169" s="1" t="s">
        <v>37</v>
      </c>
      <c r="I169" s="1" t="s">
        <v>109</v>
      </c>
      <c r="J169" s="1" t="s">
        <v>110</v>
      </c>
      <c r="K169" s="1" t="s">
        <v>50</v>
      </c>
      <c r="L169" s="1" t="s">
        <v>78</v>
      </c>
      <c r="M169" s="1" t="s">
        <v>1038</v>
      </c>
      <c r="N169" s="1" t="s">
        <v>1062</v>
      </c>
      <c r="O169" s="1" t="s">
        <v>54</v>
      </c>
      <c r="P169" s="1">
        <v>9626362204</v>
      </c>
      <c r="Q169" s="1" t="s">
        <v>81</v>
      </c>
      <c r="R169" s="1" t="s">
        <v>56</v>
      </c>
      <c r="S169" s="1" t="s">
        <v>113</v>
      </c>
      <c r="T169" s="1" t="s">
        <v>137</v>
      </c>
      <c r="U169" s="1" t="s">
        <v>83</v>
      </c>
      <c r="V169" s="1" t="s">
        <v>60</v>
      </c>
      <c r="W169" s="1" t="s">
        <v>125</v>
      </c>
      <c r="X169" s="1" t="s">
        <v>101</v>
      </c>
      <c r="Y169" t="s">
        <v>429</v>
      </c>
      <c r="Z169" s="1" t="s">
        <v>95</v>
      </c>
      <c r="AA169" s="1" t="s">
        <v>126</v>
      </c>
      <c r="AB169" s="1" t="s">
        <v>60</v>
      </c>
      <c r="AC169" s="1" t="s">
        <v>84</v>
      </c>
      <c r="AD169" s="1" t="s">
        <v>127</v>
      </c>
      <c r="AE169" s="1" t="s">
        <v>86</v>
      </c>
      <c r="AF169" s="1" t="s">
        <v>67</v>
      </c>
      <c r="AG169" s="1" t="s">
        <v>116</v>
      </c>
      <c r="AH169" s="1" t="s">
        <v>117</v>
      </c>
      <c r="AI169" s="1" t="s">
        <v>42</v>
      </c>
      <c r="AJ169" s="1">
        <f>IFERROR(_xlfn.XLOOKUP(Table1[[#This Row],[Audio Url]],Qc!C:C,Qc!F:F),"")</f>
        <v>0</v>
      </c>
      <c r="AK169" s="1" t="str">
        <f>IFERROR(_xlfn.XLOOKUP(Table1[[#This Row],[Audio Url]],Qc!C:C,Qc!E:E),"")</f>
        <v>Correctly Done</v>
      </c>
      <c r="AL169" s="1" t="s">
        <v>38</v>
      </c>
      <c r="AM169" s="1" t="s">
        <v>38</v>
      </c>
      <c r="AN169" s="1" t="str">
        <f>VLOOKUP(Table1[[#This Row],[LOCALITY]],Sheet2!$F:$H,3,0)</f>
        <v>Rural</v>
      </c>
      <c r="AO169" s="1" t="s">
        <v>2241</v>
      </c>
      <c r="AP169" t="str">
        <f>IF(Table1[[#This Row],[Audio Duration (in secs)]]&gt;180,"Greater than 3 Minutes","Less than 3 Minutes")</f>
        <v>Less than 3 Minutes</v>
      </c>
      <c r="AQ169" t="str">
        <f>IFERROR(VLOOKUP(Table1[[#This Row],[சாதி/Caste]],MApping!$E$1:$F$10,2,0),"Others")</f>
        <v>DEVENDRA KULA VELLALAR</v>
      </c>
      <c r="AR169">
        <f>VLOOKUP(Table1[[#This Row],[பாலினம்/Gender]],Factor!$F$26:$I$28,4,0)</f>
        <v>0.95700934579439256</v>
      </c>
      <c r="AS169">
        <f>VLOOKUP(Table1[[#This Row],[பதிலளித்தவரின் வயது/Age Group]],Factor!$F$35:$I$39,4,0)</f>
        <v>0.97523809523809524</v>
      </c>
      <c r="AT169">
        <f>VLOOKUP(Table1[[#This Row],[பதிலளித்தவரின் வயது/Age Group]]&amp;Table1[[#This Row],[பாலினம்/Gender]],Factor!$A$45:$G$53,7,0)</f>
        <v>1.0666666666666667</v>
      </c>
      <c r="AU16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69">
        <f>VLOOKUP(Table1[[#This Row],[Rev Caste]],Factor!$F$59:$I$68,4,0)</f>
        <v>0.99902439024390244</v>
      </c>
      <c r="AW169">
        <f>Table1[[#This Row],[2021 Ae Factor]]*Table1[[#This Row],[Age &amp; Gender Factor]]</f>
        <v>0.78592087946627776</v>
      </c>
      <c r="AX169">
        <f>Table1[[#This Row],[2021 Ae Factor]]*Table1[[#This Row],[Caste Factor]]</f>
        <v>0.73608199442695277</v>
      </c>
      <c r="AY169">
        <f t="shared" si="2"/>
        <v>78.603518300000005</v>
      </c>
    </row>
    <row r="170" spans="1:51" x14ac:dyDescent="0.25">
      <c r="A170" s="1" t="s">
        <v>1063</v>
      </c>
      <c r="B170" s="1" t="s">
        <v>1064</v>
      </c>
      <c r="C170" s="2">
        <v>45869</v>
      </c>
      <c r="D170" s="1" t="s">
        <v>1065</v>
      </c>
      <c r="E170" s="1" t="s">
        <v>1054</v>
      </c>
      <c r="F170" s="1" t="s">
        <v>1066</v>
      </c>
      <c r="G170" s="1">
        <v>229</v>
      </c>
      <c r="H170" s="1" t="s">
        <v>37</v>
      </c>
      <c r="I170" s="1" t="s">
        <v>76</v>
      </c>
      <c r="J170" s="1" t="s">
        <v>77</v>
      </c>
      <c r="K170" s="1" t="s">
        <v>50</v>
      </c>
      <c r="L170" s="1" t="s">
        <v>78</v>
      </c>
      <c r="M170" s="1" t="s">
        <v>79</v>
      </c>
      <c r="N170" s="1" t="s">
        <v>1067</v>
      </c>
      <c r="O170" s="1" t="s">
        <v>54</v>
      </c>
      <c r="P170" s="1">
        <v>9787418798</v>
      </c>
      <c r="Q170" s="1" t="s">
        <v>360</v>
      </c>
      <c r="R170" s="1" t="s">
        <v>56</v>
      </c>
      <c r="S170" s="1" t="s">
        <v>57</v>
      </c>
      <c r="T170" s="1" t="s">
        <v>58</v>
      </c>
      <c r="U170" s="1" t="s">
        <v>83</v>
      </c>
      <c r="V170" s="1" t="s">
        <v>60</v>
      </c>
      <c r="W170" s="1" t="s">
        <v>61</v>
      </c>
      <c r="X170" s="1" t="s">
        <v>62</v>
      </c>
      <c r="Y170" t="s">
        <v>430</v>
      </c>
      <c r="Z170" s="1" t="s">
        <v>38</v>
      </c>
      <c r="AA170" s="1" t="s">
        <v>63</v>
      </c>
      <c r="AB170" s="1" t="s">
        <v>38</v>
      </c>
      <c r="AC170" s="1" t="s">
        <v>64</v>
      </c>
      <c r="AD170" s="1" t="s">
        <v>85</v>
      </c>
      <c r="AE170" s="1" t="s">
        <v>102</v>
      </c>
      <c r="AF170" s="1" t="s">
        <v>67</v>
      </c>
      <c r="AG170" s="1" t="s">
        <v>103</v>
      </c>
      <c r="AH170" s="1" t="s">
        <v>117</v>
      </c>
      <c r="AI170" s="1" t="s">
        <v>42</v>
      </c>
      <c r="AJ170" s="1">
        <f>IFERROR(_xlfn.XLOOKUP(Table1[[#This Row],[Audio Url]],Qc!C:C,Qc!F:F),"")</f>
        <v>0</v>
      </c>
      <c r="AK170" s="1" t="str">
        <f>IFERROR(_xlfn.XLOOKUP(Table1[[#This Row],[Audio Url]],Qc!C:C,Qc!E:E),"")</f>
        <v>Correctly Done</v>
      </c>
      <c r="AL170" s="1" t="s">
        <v>38</v>
      </c>
      <c r="AM170" s="1" t="s">
        <v>38</v>
      </c>
      <c r="AN170" s="1" t="str">
        <f>VLOOKUP(Table1[[#This Row],[LOCALITY]],Sheet2!$F:$H,3,0)</f>
        <v>Urban</v>
      </c>
      <c r="AO170" s="1" t="s">
        <v>2241</v>
      </c>
      <c r="AP170" t="str">
        <f>IF(Table1[[#This Row],[Audio Duration (in secs)]]&gt;180,"Greater than 3 Minutes","Less than 3 Minutes")</f>
        <v>Greater than 3 Minutes</v>
      </c>
      <c r="AQ170" t="str">
        <f>IFERROR(VLOOKUP(Table1[[#This Row],[சாதி/Caste]],MApping!$E$1:$F$10,2,0),"Others")</f>
        <v>DEVENDRA KULA VELLALAR</v>
      </c>
      <c r="AR170">
        <f>VLOOKUP(Table1[[#This Row],[பாலினம்/Gender]],Factor!$F$26:$I$28,4,0)</f>
        <v>0.95700934579439256</v>
      </c>
      <c r="AS170">
        <f>VLOOKUP(Table1[[#This Row],[பதிலளித்தவரின் வயது/Age Group]],Factor!$F$35:$I$39,4,0)</f>
        <v>1.0308724832214764</v>
      </c>
      <c r="AT170">
        <f>VLOOKUP(Table1[[#This Row],[பதிலளித்தவரின் வயது/Age Group]]&amp;Table1[[#This Row],[பாலினம்/Gender]],Factor!$A$45:$G$53,7,0)</f>
        <v>0.86292134831460676</v>
      </c>
      <c r="AU17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70">
        <f>VLOOKUP(Table1[[#This Row],[Rev Caste]],Factor!$F$59:$I$68,4,0)</f>
        <v>0.99902439024390244</v>
      </c>
      <c r="AW170">
        <f>Table1[[#This Row],[2021 Ae Factor]]*Table1[[#This Row],[Age &amp; Gender Factor]]</f>
        <v>0.63580116091653927</v>
      </c>
      <c r="AX170">
        <f>Table1[[#This Row],[2021 Ae Factor]]*Table1[[#This Row],[Caste Factor]]</f>
        <v>0.73608199442695277</v>
      </c>
      <c r="AY170">
        <f t="shared" si="2"/>
        <v>78.702548399999998</v>
      </c>
    </row>
    <row r="171" spans="1:51" x14ac:dyDescent="0.25">
      <c r="A171" s="1" t="s">
        <v>1068</v>
      </c>
      <c r="B171" s="1" t="s">
        <v>1069</v>
      </c>
      <c r="C171" s="2">
        <v>45869</v>
      </c>
      <c r="D171" s="1" t="s">
        <v>1070</v>
      </c>
      <c r="E171" s="1" t="s">
        <v>1036</v>
      </c>
      <c r="F171" s="1" t="s">
        <v>1071</v>
      </c>
      <c r="G171" s="1">
        <v>634</v>
      </c>
      <c r="H171" s="1" t="s">
        <v>37</v>
      </c>
      <c r="I171" s="1" t="s">
        <v>244</v>
      </c>
      <c r="J171" s="1" t="s">
        <v>245</v>
      </c>
      <c r="K171" s="1" t="s">
        <v>50</v>
      </c>
      <c r="L171" s="1" t="s">
        <v>78</v>
      </c>
      <c r="M171" s="1" t="s">
        <v>1038</v>
      </c>
      <c r="N171" s="1" t="s">
        <v>1072</v>
      </c>
      <c r="O171" s="1" t="s">
        <v>54</v>
      </c>
      <c r="P171" s="1">
        <v>8838717355</v>
      </c>
      <c r="Q171" s="1" t="s">
        <v>81</v>
      </c>
      <c r="R171" s="1" t="s">
        <v>56</v>
      </c>
      <c r="S171" s="1" t="s">
        <v>113</v>
      </c>
      <c r="T171" s="1" t="s">
        <v>137</v>
      </c>
      <c r="U171" s="1" t="s">
        <v>83</v>
      </c>
      <c r="V171" s="1" t="s">
        <v>99</v>
      </c>
      <c r="W171" s="1" t="s">
        <v>125</v>
      </c>
      <c r="X171" s="1" t="s">
        <v>101</v>
      </c>
      <c r="Y171" t="s">
        <v>429</v>
      </c>
      <c r="Z171" s="1" t="s">
        <v>95</v>
      </c>
      <c r="AA171" s="1" t="s">
        <v>126</v>
      </c>
      <c r="AB171" s="1" t="s">
        <v>87</v>
      </c>
      <c r="AC171" s="1" t="s">
        <v>58</v>
      </c>
      <c r="AD171" s="1" t="s">
        <v>127</v>
      </c>
      <c r="AE171" s="1" t="s">
        <v>86</v>
      </c>
      <c r="AF171" s="1" t="s">
        <v>101</v>
      </c>
      <c r="AG171" s="1" t="s">
        <v>382</v>
      </c>
      <c r="AH171" s="1" t="s">
        <v>88</v>
      </c>
      <c r="AI171" s="1" t="s">
        <v>42</v>
      </c>
      <c r="AJ171" s="1">
        <f>IFERROR(_xlfn.XLOOKUP(Table1[[#This Row],[Audio Url]],Qc!C:C,Qc!F:F),"")</f>
        <v>0</v>
      </c>
      <c r="AK171" s="1" t="str">
        <f>IFERROR(_xlfn.XLOOKUP(Table1[[#This Row],[Audio Url]],Qc!C:C,Qc!E:E),"")</f>
        <v>Not Doing It Properly</v>
      </c>
      <c r="AL171" s="1" t="s">
        <v>38</v>
      </c>
      <c r="AM171" s="1" t="s">
        <v>38</v>
      </c>
      <c r="AN171" s="1" t="str">
        <f>VLOOKUP(Table1[[#This Row],[LOCALITY]],Sheet2!$F:$H,3,0)</f>
        <v>Rural</v>
      </c>
      <c r="AO171" s="1" t="s">
        <v>2241</v>
      </c>
      <c r="AP171" t="str">
        <f>IF(Table1[[#This Row],[Audio Duration (in secs)]]&gt;180,"Greater than 3 Minutes","Less than 3 Minutes")</f>
        <v>Greater than 3 Minutes</v>
      </c>
      <c r="AQ171" t="str">
        <f>IFERROR(VLOOKUP(Table1[[#This Row],[சாதி/Caste]],MApping!$E$1:$F$10,2,0),"Others")</f>
        <v>DEVENDRA KULA VELLALAR</v>
      </c>
      <c r="AR171">
        <f>VLOOKUP(Table1[[#This Row],[பாலினம்/Gender]],Factor!$F$26:$I$28,4,0)</f>
        <v>0.95700934579439256</v>
      </c>
      <c r="AS171">
        <f>VLOOKUP(Table1[[#This Row],[பதிலளித்தவரின் வயது/Age Group]],Factor!$F$35:$I$39,4,0)</f>
        <v>0.97523809523809524</v>
      </c>
      <c r="AT171">
        <f>VLOOKUP(Table1[[#This Row],[பதிலளித்தவரின் வயது/Age Group]]&amp;Table1[[#This Row],[பாலினம்/Gender]],Factor!$A$45:$G$53,7,0)</f>
        <v>1.0666666666666667</v>
      </c>
      <c r="AU17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71">
        <f>VLOOKUP(Table1[[#This Row],[Rev Caste]],Factor!$F$59:$I$68,4,0)</f>
        <v>0.99902439024390244</v>
      </c>
      <c r="AW171">
        <f>Table1[[#This Row],[2021 Ae Factor]]*Table1[[#This Row],[Age &amp; Gender Factor]]</f>
        <v>1.399405359149547</v>
      </c>
      <c r="AX171">
        <f>Table1[[#This Row],[2021 Ae Factor]]*Table1[[#This Row],[Caste Factor]]</f>
        <v>1.3106625802766489</v>
      </c>
      <c r="AY171">
        <f t="shared" si="2"/>
        <v>78.606341700000002</v>
      </c>
    </row>
    <row r="172" spans="1:51" x14ac:dyDescent="0.25">
      <c r="A172" s="1" t="s">
        <v>1073</v>
      </c>
      <c r="B172" s="1" t="s">
        <v>1074</v>
      </c>
      <c r="C172" s="2">
        <v>45869</v>
      </c>
      <c r="D172" s="1" t="s">
        <v>1075</v>
      </c>
      <c r="E172" s="1" t="s">
        <v>1054</v>
      </c>
      <c r="F172" s="1" t="s">
        <v>1076</v>
      </c>
      <c r="G172" s="1">
        <v>197</v>
      </c>
      <c r="H172" s="1" t="s">
        <v>37</v>
      </c>
      <c r="I172" s="1" t="s">
        <v>76</v>
      </c>
      <c r="J172" s="1" t="s">
        <v>77</v>
      </c>
      <c r="K172" s="1" t="s">
        <v>50</v>
      </c>
      <c r="L172" s="1" t="s">
        <v>78</v>
      </c>
      <c r="M172" s="1" t="s">
        <v>79</v>
      </c>
      <c r="N172" s="1" t="s">
        <v>1077</v>
      </c>
      <c r="O172" s="1" t="s">
        <v>135</v>
      </c>
      <c r="P172" s="1">
        <v>9751221070</v>
      </c>
      <c r="Q172" s="1" t="s">
        <v>81</v>
      </c>
      <c r="R172" s="1" t="s">
        <v>136</v>
      </c>
      <c r="S172" s="1" t="s">
        <v>57</v>
      </c>
      <c r="T172" s="1" t="s">
        <v>58</v>
      </c>
      <c r="U172" s="1" t="s">
        <v>59</v>
      </c>
      <c r="V172" s="1" t="s">
        <v>60</v>
      </c>
      <c r="W172" s="1" t="s">
        <v>61</v>
      </c>
      <c r="X172" s="1" t="s">
        <v>101</v>
      </c>
      <c r="Y172" t="s">
        <v>428</v>
      </c>
      <c r="Z172" s="1" t="s">
        <v>95</v>
      </c>
      <c r="AA172" s="1" t="s">
        <v>63</v>
      </c>
      <c r="AB172" s="1" t="s">
        <v>38</v>
      </c>
      <c r="AC172" s="1" t="s">
        <v>64</v>
      </c>
      <c r="AD172" s="1" t="s">
        <v>85</v>
      </c>
      <c r="AE172" s="1" t="s">
        <v>102</v>
      </c>
      <c r="AF172" s="1" t="s">
        <v>67</v>
      </c>
      <c r="AG172" s="1" t="s">
        <v>116</v>
      </c>
      <c r="AH172" s="1" t="s">
        <v>117</v>
      </c>
      <c r="AI172" s="1" t="s">
        <v>42</v>
      </c>
      <c r="AJ172" s="1">
        <f>IFERROR(_xlfn.XLOOKUP(Table1[[#This Row],[Audio Url]],Qc!C:C,Qc!F:F),"")</f>
        <v>0</v>
      </c>
      <c r="AK172" s="1" t="str">
        <f>IFERROR(_xlfn.XLOOKUP(Table1[[#This Row],[Audio Url]],Qc!C:C,Qc!E:E),"")</f>
        <v>Correctly Done</v>
      </c>
      <c r="AL172" s="1" t="s">
        <v>38</v>
      </c>
      <c r="AM172" s="1" t="s">
        <v>38</v>
      </c>
      <c r="AN172" s="1" t="str">
        <f>VLOOKUP(Table1[[#This Row],[LOCALITY]],Sheet2!$F:$H,3,0)</f>
        <v>Urban</v>
      </c>
      <c r="AO172" s="1" t="s">
        <v>2241</v>
      </c>
      <c r="AP172" t="str">
        <f>IF(Table1[[#This Row],[Audio Duration (in secs)]]&gt;180,"Greater than 3 Minutes","Less than 3 Minutes")</f>
        <v>Greater than 3 Minutes</v>
      </c>
      <c r="AQ172" t="str">
        <f>IFERROR(VLOOKUP(Table1[[#This Row],[சாதி/Caste]],MApping!$E$1:$F$10,2,0),"Others")</f>
        <v>DEVENDRA KULA VELLALAR</v>
      </c>
      <c r="AR172">
        <f>VLOOKUP(Table1[[#This Row],[பாலினம்/Gender]],Factor!$F$26:$I$28,4,0)</f>
        <v>1.047034764826176</v>
      </c>
      <c r="AS172">
        <f>VLOOKUP(Table1[[#This Row],[பதிலளித்தவரின் வயது/Age Group]],Factor!$F$35:$I$39,4,0)</f>
        <v>0.97523809523809524</v>
      </c>
      <c r="AT172">
        <f>VLOOKUP(Table1[[#This Row],[பதிலளித்தவரின் வயது/Age Group]]&amp;Table1[[#This Row],[பாலினம்/Gender]],Factor!$A$45:$G$53,7,0)</f>
        <v>0.89824561403508774</v>
      </c>
      <c r="AU17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72">
        <f>VLOOKUP(Table1[[#This Row],[Rev Caste]],Factor!$F$59:$I$68,4,0)</f>
        <v>0.99902439024390244</v>
      </c>
      <c r="AW172">
        <f>Table1[[#This Row],[2021 Ae Factor]]*Table1[[#This Row],[Age &amp; Gender Factor]]</f>
        <v>0.66182810902423383</v>
      </c>
      <c r="AX172">
        <f>Table1[[#This Row],[2021 Ae Factor]]*Table1[[#This Row],[Caste Factor]]</f>
        <v>0.73608199442695277</v>
      </c>
      <c r="AY172">
        <f t="shared" si="2"/>
        <v>78.702484600000005</v>
      </c>
    </row>
    <row r="173" spans="1:51" x14ac:dyDescent="0.25">
      <c r="A173" s="1" t="s">
        <v>1078</v>
      </c>
      <c r="B173" s="1" t="s">
        <v>1079</v>
      </c>
      <c r="C173" s="2">
        <v>45869</v>
      </c>
      <c r="D173" s="1" t="s">
        <v>1080</v>
      </c>
      <c r="E173" s="1" t="s">
        <v>1081</v>
      </c>
      <c r="F173" s="1" t="s">
        <v>1082</v>
      </c>
      <c r="G173" s="1">
        <v>113</v>
      </c>
      <c r="H173" s="1" t="s">
        <v>37</v>
      </c>
      <c r="I173" s="1" t="s">
        <v>109</v>
      </c>
      <c r="J173" s="1" t="s">
        <v>110</v>
      </c>
      <c r="K173" s="1" t="s">
        <v>50</v>
      </c>
      <c r="L173" s="1" t="s">
        <v>78</v>
      </c>
      <c r="M173" s="1" t="s">
        <v>1038</v>
      </c>
      <c r="N173" s="1" t="s">
        <v>1083</v>
      </c>
      <c r="O173" s="1" t="s">
        <v>135</v>
      </c>
      <c r="P173" s="1">
        <v>6382505208</v>
      </c>
      <c r="Q173" s="1" t="s">
        <v>81</v>
      </c>
      <c r="R173" s="1" t="s">
        <v>136</v>
      </c>
      <c r="S173" s="1" t="s">
        <v>113</v>
      </c>
      <c r="T173" s="1" t="s">
        <v>137</v>
      </c>
      <c r="U173" s="1" t="s">
        <v>83</v>
      </c>
      <c r="V173" s="1" t="s">
        <v>165</v>
      </c>
      <c r="W173" s="1" t="s">
        <v>125</v>
      </c>
      <c r="X173" s="1" t="s">
        <v>62</v>
      </c>
      <c r="Y173" t="s">
        <v>430</v>
      </c>
      <c r="Z173" s="1" t="s">
        <v>38</v>
      </c>
      <c r="AA173" s="1" t="s">
        <v>126</v>
      </c>
      <c r="AB173" s="1" t="s">
        <v>60</v>
      </c>
      <c r="AC173" s="1" t="s">
        <v>84</v>
      </c>
      <c r="AD173" s="1" t="s">
        <v>65</v>
      </c>
      <c r="AE173" s="1" t="s">
        <v>115</v>
      </c>
      <c r="AF173" s="1" t="s">
        <v>67</v>
      </c>
      <c r="AG173" s="1" t="s">
        <v>418</v>
      </c>
      <c r="AH173" s="1" t="s">
        <v>69</v>
      </c>
      <c r="AI173" s="1" t="s">
        <v>1084</v>
      </c>
      <c r="AJ173" s="1">
        <f>IFERROR(_xlfn.XLOOKUP(Table1[[#This Row],[Audio Url]],Qc!C:C,Qc!F:F),"")</f>
        <v>0</v>
      </c>
      <c r="AK173" s="1" t="str">
        <f>IFERROR(_xlfn.XLOOKUP(Table1[[#This Row],[Audio Url]],Qc!C:C,Qc!E:E),"")</f>
        <v>Not Doing It Properly</v>
      </c>
      <c r="AL173" s="1" t="s">
        <v>38</v>
      </c>
      <c r="AM173" s="1" t="s">
        <v>38</v>
      </c>
      <c r="AN173" s="1" t="str">
        <f>VLOOKUP(Table1[[#This Row],[LOCALITY]],Sheet2!$F:$H,3,0)</f>
        <v>Rural</v>
      </c>
      <c r="AO173" s="1" t="s">
        <v>2241</v>
      </c>
      <c r="AP173" t="str">
        <f>IF(Table1[[#This Row],[Audio Duration (in secs)]]&gt;180,"Greater than 3 Minutes","Less than 3 Minutes")</f>
        <v>Less than 3 Minutes</v>
      </c>
      <c r="AQ173" t="str">
        <f>IFERROR(VLOOKUP(Table1[[#This Row],[சாதி/Caste]],MApping!$E$1:$F$10,2,0),"Others")</f>
        <v>Others</v>
      </c>
      <c r="AR173">
        <f>VLOOKUP(Table1[[#This Row],[பாலினம்/Gender]],Factor!$F$26:$I$28,4,0)</f>
        <v>1.047034764826176</v>
      </c>
      <c r="AS173">
        <f>VLOOKUP(Table1[[#This Row],[பதிலளித்தவரின் வயது/Age Group]],Factor!$F$35:$I$39,4,0)</f>
        <v>0.97523809523809524</v>
      </c>
      <c r="AT173">
        <f>VLOOKUP(Table1[[#This Row],[பதிலளித்தவரின் வயது/Age Group]]&amp;Table1[[#This Row],[பாலினம்/Gender]],Factor!$A$45:$G$53,7,0)</f>
        <v>0.89824561403508774</v>
      </c>
      <c r="AU17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73">
        <f>VLOOKUP(Table1[[#This Row],[Rev Caste]],Factor!$F$59:$I$68,4,0)</f>
        <v>0.14422535211267606</v>
      </c>
      <c r="AW173">
        <f>Table1[[#This Row],[2021 Ae Factor]]*Table1[[#This Row],[Age &amp; Gender Factor]]</f>
        <v>0.89824561403508774</v>
      </c>
      <c r="AX173">
        <f>Table1[[#This Row],[2021 Ae Factor]]*Table1[[#This Row],[Caste Factor]]</f>
        <v>0.14422535211267606</v>
      </c>
      <c r="AY173">
        <f t="shared" si="2"/>
        <v>78.613096100000007</v>
      </c>
    </row>
    <row r="174" spans="1:51" x14ac:dyDescent="0.25">
      <c r="A174" s="1" t="s">
        <v>1085</v>
      </c>
      <c r="B174" s="1" t="s">
        <v>1086</v>
      </c>
      <c r="C174" s="2">
        <v>45869</v>
      </c>
      <c r="D174" s="1" t="s">
        <v>1087</v>
      </c>
      <c r="E174" s="1" t="s">
        <v>1054</v>
      </c>
      <c r="F174" s="1" t="s">
        <v>1088</v>
      </c>
      <c r="G174" s="1">
        <v>293</v>
      </c>
      <c r="H174" s="1" t="s">
        <v>37</v>
      </c>
      <c r="I174" s="1" t="s">
        <v>76</v>
      </c>
      <c r="J174" s="1" t="s">
        <v>77</v>
      </c>
      <c r="K174" s="1" t="s">
        <v>50</v>
      </c>
      <c r="L174" s="1" t="s">
        <v>78</v>
      </c>
      <c r="M174" s="1" t="s">
        <v>79</v>
      </c>
      <c r="N174" s="1" t="s">
        <v>1089</v>
      </c>
      <c r="O174" s="1" t="s">
        <v>54</v>
      </c>
      <c r="P174" s="1">
        <v>9842844019</v>
      </c>
      <c r="Q174" s="1" t="s">
        <v>55</v>
      </c>
      <c r="R174" s="1" t="s">
        <v>56</v>
      </c>
      <c r="S174" s="1" t="s">
        <v>57</v>
      </c>
      <c r="T174" s="1" t="s">
        <v>58</v>
      </c>
      <c r="U174" s="1" t="s">
        <v>301</v>
      </c>
      <c r="V174" s="1" t="s">
        <v>165</v>
      </c>
      <c r="W174" s="1" t="s">
        <v>61</v>
      </c>
      <c r="X174" s="1" t="s">
        <v>101</v>
      </c>
      <c r="Y174" t="s">
        <v>428</v>
      </c>
      <c r="Z174" s="1" t="s">
        <v>288</v>
      </c>
      <c r="AA174" s="1" t="s">
        <v>63</v>
      </c>
      <c r="AB174" s="1" t="s">
        <v>38</v>
      </c>
      <c r="AC174" s="1" t="s">
        <v>64</v>
      </c>
      <c r="AD174" s="1" t="s">
        <v>85</v>
      </c>
      <c r="AE174" s="1" t="s">
        <v>102</v>
      </c>
      <c r="AF174" s="1" t="s">
        <v>622</v>
      </c>
      <c r="AG174" s="1" t="s">
        <v>68</v>
      </c>
      <c r="AH174" s="1" t="s">
        <v>117</v>
      </c>
      <c r="AI174" s="1" t="s">
        <v>42</v>
      </c>
      <c r="AJ174" s="1">
        <f>IFERROR(_xlfn.XLOOKUP(Table1[[#This Row],[Audio Url]],Qc!C:C,Qc!F:F),"")</f>
        <v>0</v>
      </c>
      <c r="AK174" s="1" t="str">
        <f>IFERROR(_xlfn.XLOOKUP(Table1[[#This Row],[Audio Url]],Qc!C:C,Qc!E:E),"")</f>
        <v>Correctly Done</v>
      </c>
      <c r="AL174" s="1" t="s">
        <v>38</v>
      </c>
      <c r="AM174" s="1" t="s">
        <v>38</v>
      </c>
      <c r="AN174" s="1" t="str">
        <f>VLOOKUP(Table1[[#This Row],[LOCALITY]],Sheet2!$F:$H,3,0)</f>
        <v>Urban</v>
      </c>
      <c r="AO174" s="1" t="s">
        <v>2241</v>
      </c>
      <c r="AP174" t="str">
        <f>IF(Table1[[#This Row],[Audio Duration (in secs)]]&gt;180,"Greater than 3 Minutes","Less than 3 Minutes")</f>
        <v>Greater than 3 Minutes</v>
      </c>
      <c r="AQ174" t="str">
        <f>IFERROR(VLOOKUP(Table1[[#This Row],[சாதி/Caste]],MApping!$E$1:$F$10,2,0),"Others")</f>
        <v>DEVENDRA KULA VELLALAR</v>
      </c>
      <c r="AR174">
        <f>VLOOKUP(Table1[[#This Row],[பாலினம்/Gender]],Factor!$F$26:$I$28,4,0)</f>
        <v>0.95700934579439256</v>
      </c>
      <c r="AS174">
        <f>VLOOKUP(Table1[[#This Row],[பதிலளித்தவரின் வயது/Age Group]],Factor!$F$35:$I$39,4,0)</f>
        <v>1.0951871657754011</v>
      </c>
      <c r="AT174">
        <f>VLOOKUP(Table1[[#This Row],[பதிலளித்தவரின் வயது/Age Group]]&amp;Table1[[#This Row],[பாலினம்/Gender]],Factor!$A$45:$G$53,7,0)</f>
        <v>1.0835978835978837</v>
      </c>
      <c r="AU17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74">
        <f>VLOOKUP(Table1[[#This Row],[Rev Caste]],Factor!$F$59:$I$68,4,0)</f>
        <v>0.99902439024390244</v>
      </c>
      <c r="AW174">
        <f>Table1[[#This Row],[2021 Ae Factor]]*Table1[[#This Row],[Age &amp; Gender Factor]]</f>
        <v>1.0835978835978837</v>
      </c>
      <c r="AX174">
        <f>Table1[[#This Row],[2021 Ae Factor]]*Table1[[#This Row],[Caste Factor]]</f>
        <v>0.99902439024390244</v>
      </c>
      <c r="AY174">
        <f t="shared" si="2"/>
        <v>78.702771999999996</v>
      </c>
    </row>
    <row r="175" spans="1:51" x14ac:dyDescent="0.25">
      <c r="A175" s="1" t="s">
        <v>1090</v>
      </c>
      <c r="B175" s="1" t="s">
        <v>1091</v>
      </c>
      <c r="C175" s="2">
        <v>45869</v>
      </c>
      <c r="D175" s="1" t="s">
        <v>1092</v>
      </c>
      <c r="E175" s="1" t="s">
        <v>1093</v>
      </c>
      <c r="F175" s="1" t="s">
        <v>1094</v>
      </c>
      <c r="G175" s="1">
        <v>102</v>
      </c>
      <c r="H175" s="1" t="s">
        <v>37</v>
      </c>
      <c r="I175" s="1" t="s">
        <v>244</v>
      </c>
      <c r="J175" s="1" t="s">
        <v>245</v>
      </c>
      <c r="K175" s="1" t="s">
        <v>50</v>
      </c>
      <c r="L175" s="1" t="s">
        <v>78</v>
      </c>
      <c r="M175" s="1" t="s">
        <v>1038</v>
      </c>
      <c r="N175" s="1" t="s">
        <v>1095</v>
      </c>
      <c r="O175" s="1" t="s">
        <v>54</v>
      </c>
      <c r="P175" s="1">
        <v>9655670397</v>
      </c>
      <c r="Q175" s="1" t="s">
        <v>39</v>
      </c>
      <c r="R175" s="1" t="s">
        <v>56</v>
      </c>
      <c r="S175" s="1" t="s">
        <v>113</v>
      </c>
      <c r="T175" s="1" t="s">
        <v>137</v>
      </c>
      <c r="U175" s="1" t="s">
        <v>83</v>
      </c>
      <c r="V175" s="1" t="s">
        <v>99</v>
      </c>
      <c r="W175" s="1" t="s">
        <v>100</v>
      </c>
      <c r="X175" s="1" t="s">
        <v>101</v>
      </c>
      <c r="Y175" t="s">
        <v>428</v>
      </c>
      <c r="Z175" s="1" t="s">
        <v>288</v>
      </c>
      <c r="AA175" s="1" t="s">
        <v>126</v>
      </c>
      <c r="AB175" s="1" t="s">
        <v>60</v>
      </c>
      <c r="AC175" s="1" t="s">
        <v>84</v>
      </c>
      <c r="AD175" s="1" t="s">
        <v>85</v>
      </c>
      <c r="AE175" s="1" t="s">
        <v>102</v>
      </c>
      <c r="AF175" s="1" t="s">
        <v>67</v>
      </c>
      <c r="AG175" s="1" t="s">
        <v>418</v>
      </c>
      <c r="AH175" s="1" t="s">
        <v>69</v>
      </c>
      <c r="AI175" s="1" t="s">
        <v>269</v>
      </c>
      <c r="AJ175" s="1">
        <f>IFERROR(_xlfn.XLOOKUP(Table1[[#This Row],[Audio Url]],Qc!C:C,Qc!F:F),"")</f>
        <v>0</v>
      </c>
      <c r="AK175" s="1" t="str">
        <f>IFERROR(_xlfn.XLOOKUP(Table1[[#This Row],[Audio Url]],Qc!C:C,Qc!E:E),"")</f>
        <v>Not Doing It Properly</v>
      </c>
      <c r="AL175" s="1" t="s">
        <v>38</v>
      </c>
      <c r="AM175" s="1" t="s">
        <v>38</v>
      </c>
      <c r="AN175" s="1" t="str">
        <f>VLOOKUP(Table1[[#This Row],[LOCALITY]],Sheet2!$F:$H,3,0)</f>
        <v>Rural</v>
      </c>
      <c r="AO175" s="1" t="s">
        <v>2241</v>
      </c>
      <c r="AP175" t="str">
        <f>IF(Table1[[#This Row],[Audio Duration (in secs)]]&gt;180,"Greater than 3 Minutes","Less than 3 Minutes")</f>
        <v>Less than 3 Minutes</v>
      </c>
      <c r="AQ175" t="str">
        <f>IFERROR(VLOOKUP(Table1[[#This Row],[சாதி/Caste]],MApping!$E$1:$F$10,2,0),"Others")</f>
        <v>MUTTARAIYAR</v>
      </c>
      <c r="AR175">
        <f>VLOOKUP(Table1[[#This Row],[பாலினம்/Gender]],Factor!$F$26:$I$28,4,0)</f>
        <v>0.95700934579439256</v>
      </c>
      <c r="AS175">
        <f>VLOOKUP(Table1[[#This Row],[பதிலளித்தவரின் வயது/Age Group]],Factor!$F$35:$I$39,4,0)</f>
        <v>0.8797250859106529</v>
      </c>
      <c r="AT175">
        <f>VLOOKUP(Table1[[#This Row],[பதிலளித்தவரின் வயது/Age Group]]&amp;Table1[[#This Row],[பாலினம்/Gender]],Factor!$A$45:$G$53,7,0)</f>
        <v>0.79503105590062106</v>
      </c>
      <c r="AU17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75">
        <f>VLOOKUP(Table1[[#This Row],[Rev Caste]],Factor!$F$59:$I$68,4,0)</f>
        <v>1.2358620689655173</v>
      </c>
      <c r="AW175">
        <f>Table1[[#This Row],[2021 Ae Factor]]*Table1[[#This Row],[Age &amp; Gender Factor]]</f>
        <v>1.043035050297799</v>
      </c>
      <c r="AX175">
        <f>Table1[[#This Row],[2021 Ae Factor]]*Table1[[#This Row],[Caste Factor]]</f>
        <v>1.6213800023249925</v>
      </c>
      <c r="AY175">
        <f t="shared" si="2"/>
        <v>78.605131700000001</v>
      </c>
    </row>
    <row r="176" spans="1:51" hidden="1" x14ac:dyDescent="0.25">
      <c r="A176" s="1" t="s">
        <v>1096</v>
      </c>
      <c r="B176" s="1" t="s">
        <v>1097</v>
      </c>
      <c r="C176" s="2">
        <v>45869</v>
      </c>
      <c r="D176" s="1" t="s">
        <v>1098</v>
      </c>
      <c r="E176" s="1" t="s">
        <v>1099</v>
      </c>
      <c r="F176" s="1" t="s">
        <v>1100</v>
      </c>
      <c r="G176" s="1">
        <v>92</v>
      </c>
      <c r="H176" s="1" t="s">
        <v>37</v>
      </c>
      <c r="I176" s="1" t="s">
        <v>109</v>
      </c>
      <c r="J176" s="1" t="s">
        <v>110</v>
      </c>
      <c r="K176" s="1" t="s">
        <v>50</v>
      </c>
      <c r="L176" s="1" t="s">
        <v>78</v>
      </c>
      <c r="M176" s="1" t="s">
        <v>1038</v>
      </c>
      <c r="N176" s="1" t="s">
        <v>1101</v>
      </c>
      <c r="O176" s="1" t="s">
        <v>54</v>
      </c>
      <c r="P176" s="1">
        <v>9345308483</v>
      </c>
      <c r="Q176" s="1" t="s">
        <v>81</v>
      </c>
      <c r="R176" s="1" t="s">
        <v>56</v>
      </c>
      <c r="S176" s="1" t="s">
        <v>113</v>
      </c>
      <c r="T176" s="1" t="s">
        <v>137</v>
      </c>
      <c r="U176" s="1" t="s">
        <v>83</v>
      </c>
      <c r="V176" s="1" t="s">
        <v>60</v>
      </c>
      <c r="W176" s="1" t="s">
        <v>125</v>
      </c>
      <c r="X176" s="1" t="s">
        <v>101</v>
      </c>
      <c r="Y176" t="s">
        <v>429</v>
      </c>
      <c r="Z176" s="1" t="s">
        <v>288</v>
      </c>
      <c r="AA176" s="1" t="s">
        <v>126</v>
      </c>
      <c r="AB176" s="1" t="s">
        <v>99</v>
      </c>
      <c r="AC176" s="1" t="s">
        <v>84</v>
      </c>
      <c r="AD176" s="1" t="s">
        <v>127</v>
      </c>
      <c r="AE176" s="1" t="s">
        <v>86</v>
      </c>
      <c r="AF176" s="1" t="s">
        <v>67</v>
      </c>
      <c r="AG176" s="1" t="s">
        <v>116</v>
      </c>
      <c r="AH176" s="1" t="s">
        <v>117</v>
      </c>
      <c r="AI176" s="1" t="s">
        <v>42</v>
      </c>
      <c r="AJ176" s="1">
        <f>IFERROR(_xlfn.XLOOKUP(Table1[[#This Row],[Audio Url]],Qc!C:C,Qc!F:F),"")</f>
        <v>0</v>
      </c>
      <c r="AK176" s="1" t="str">
        <f>IFERROR(_xlfn.XLOOKUP(Table1[[#This Row],[Audio Url]],Qc!C:C,Qc!E:E),"")</f>
        <v>Fake Audio/Empty Audio</v>
      </c>
      <c r="AL176" s="1" t="s">
        <v>38</v>
      </c>
      <c r="AM176" s="1" t="s">
        <v>38</v>
      </c>
      <c r="AN176" s="1" t="str">
        <f>VLOOKUP(Table1[[#This Row],[LOCALITY]],Sheet2!$F:$H,3,0)</f>
        <v>Rural</v>
      </c>
      <c r="AO176" s="1" t="s">
        <v>2240</v>
      </c>
      <c r="AP176" t="str">
        <f>IF(Table1[[#This Row],[Audio Duration (in secs)]]&gt;180,"Greater than 3 Minutes","Less than 3 Minutes")</f>
        <v>Less than 3 Minutes</v>
      </c>
      <c r="AQ176" t="str">
        <f>IFERROR(VLOOKUP(Table1[[#This Row],[சாதி/Caste]],MApping!$E$1:$F$10,2,0),"Others")</f>
        <v>DEVENDRA KULA VELLALAR</v>
      </c>
      <c r="AR176">
        <f>VLOOKUP(Table1[[#This Row],[பாலினம்/Gender]],Factor!$F$26:$I$28,4,0)</f>
        <v>0.95700934579439256</v>
      </c>
      <c r="AS176">
        <f>VLOOKUP(Table1[[#This Row],[பதிலளித்தவரின் வயது/Age Group]],Factor!$F$35:$I$39,4,0)</f>
        <v>0.97523809523809524</v>
      </c>
      <c r="AT176">
        <f>VLOOKUP(Table1[[#This Row],[பதிலளித்தவரின் வயது/Age Group]]&amp;Table1[[#This Row],[பாலினம்/Gender]],Factor!$A$45:$G$53,7,0)</f>
        <v>1.0666666666666667</v>
      </c>
      <c r="AU17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76">
        <f>VLOOKUP(Table1[[#This Row],[Rev Caste]],Factor!$F$59:$I$68,4,0)</f>
        <v>0.99902439024390244</v>
      </c>
      <c r="AW176">
        <f>Table1[[#This Row],[2021 Ae Factor]]*Table1[[#This Row],[Age &amp; Gender Factor]]</f>
        <v>0.78592087946627776</v>
      </c>
      <c r="AX176">
        <f>Table1[[#This Row],[2021 Ae Factor]]*Table1[[#This Row],[Caste Factor]]</f>
        <v>0.73608199442695277</v>
      </c>
      <c r="AY176">
        <f t="shared" si="2"/>
        <v>78.6042372</v>
      </c>
    </row>
    <row r="177" spans="1:51" x14ac:dyDescent="0.25">
      <c r="A177" s="1" t="s">
        <v>1102</v>
      </c>
      <c r="B177" s="1" t="s">
        <v>1103</v>
      </c>
      <c r="C177" s="2">
        <v>45869</v>
      </c>
      <c r="D177" s="1" t="s">
        <v>1104</v>
      </c>
      <c r="E177" s="1" t="s">
        <v>1054</v>
      </c>
      <c r="F177" s="1" t="s">
        <v>1105</v>
      </c>
      <c r="G177" s="1">
        <v>179</v>
      </c>
      <c r="H177" s="1" t="s">
        <v>37</v>
      </c>
      <c r="I177" s="1" t="s">
        <v>76</v>
      </c>
      <c r="J177" s="1" t="s">
        <v>77</v>
      </c>
      <c r="K177" s="1" t="s">
        <v>50</v>
      </c>
      <c r="L177" s="1" t="s">
        <v>78</v>
      </c>
      <c r="M177" s="1" t="s">
        <v>79</v>
      </c>
      <c r="N177" s="1" t="s">
        <v>1106</v>
      </c>
      <c r="O177" s="1" t="s">
        <v>135</v>
      </c>
      <c r="P177" s="1">
        <v>8110984019</v>
      </c>
      <c r="Q177" s="1" t="s">
        <v>81</v>
      </c>
      <c r="R177" s="1" t="s">
        <v>136</v>
      </c>
      <c r="S177" s="1" t="s">
        <v>57</v>
      </c>
      <c r="T177" s="1" t="s">
        <v>58</v>
      </c>
      <c r="U177" s="1" t="s">
        <v>83</v>
      </c>
      <c r="V177" s="1" t="s">
        <v>165</v>
      </c>
      <c r="W177" s="1" t="s">
        <v>61</v>
      </c>
      <c r="X177" s="1" t="s">
        <v>101</v>
      </c>
      <c r="Y177" t="s">
        <v>428</v>
      </c>
      <c r="Z177" s="1" t="s">
        <v>288</v>
      </c>
      <c r="AA177" s="1" t="s">
        <v>126</v>
      </c>
      <c r="AB177" s="1" t="s">
        <v>60</v>
      </c>
      <c r="AC177" s="1" t="s">
        <v>84</v>
      </c>
      <c r="AD177" s="1" t="s">
        <v>85</v>
      </c>
      <c r="AE177" s="1" t="s">
        <v>66</v>
      </c>
      <c r="AF177" s="1" t="s">
        <v>67</v>
      </c>
      <c r="AG177" s="1" t="s">
        <v>116</v>
      </c>
      <c r="AH177" s="1" t="s">
        <v>117</v>
      </c>
      <c r="AI177" s="1" t="s">
        <v>42</v>
      </c>
      <c r="AJ177" s="1">
        <f>IFERROR(_xlfn.XLOOKUP(Table1[[#This Row],[Audio Url]],Qc!C:C,Qc!F:F),"")</f>
        <v>0</v>
      </c>
      <c r="AK177" s="1" t="str">
        <f>IFERROR(_xlfn.XLOOKUP(Table1[[#This Row],[Audio Url]],Qc!C:C,Qc!E:E),"")</f>
        <v>Correctly Done</v>
      </c>
      <c r="AL177" s="1" t="s">
        <v>38</v>
      </c>
      <c r="AM177" s="1" t="s">
        <v>38</v>
      </c>
      <c r="AN177" s="1" t="str">
        <f>VLOOKUP(Table1[[#This Row],[LOCALITY]],Sheet2!$F:$H,3,0)</f>
        <v>Urban</v>
      </c>
      <c r="AO177" s="1" t="s">
        <v>2241</v>
      </c>
      <c r="AP177" t="str">
        <f>IF(Table1[[#This Row],[Audio Duration (in secs)]]&gt;180,"Greater than 3 Minutes","Less than 3 Minutes")</f>
        <v>Less than 3 Minutes</v>
      </c>
      <c r="AQ177" t="str">
        <f>IFERROR(VLOOKUP(Table1[[#This Row],[சாதி/Caste]],MApping!$E$1:$F$10,2,0),"Others")</f>
        <v>DEVENDRA KULA VELLALAR</v>
      </c>
      <c r="AR177">
        <f>VLOOKUP(Table1[[#This Row],[பாலினம்/Gender]],Factor!$F$26:$I$28,4,0)</f>
        <v>1.047034764826176</v>
      </c>
      <c r="AS177">
        <f>VLOOKUP(Table1[[#This Row],[பதிலளித்தவரின் வயது/Age Group]],Factor!$F$35:$I$39,4,0)</f>
        <v>0.97523809523809524</v>
      </c>
      <c r="AT177">
        <f>VLOOKUP(Table1[[#This Row],[பதிலளித்தவரின் வயது/Age Group]]&amp;Table1[[#This Row],[பாலினம்/Gender]],Factor!$A$45:$G$53,7,0)</f>
        <v>0.89824561403508774</v>
      </c>
      <c r="AU17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77">
        <f>VLOOKUP(Table1[[#This Row],[Rev Caste]],Factor!$F$59:$I$68,4,0)</f>
        <v>0.99902439024390244</v>
      </c>
      <c r="AW177">
        <f>Table1[[#This Row],[2021 Ae Factor]]*Table1[[#This Row],[Age &amp; Gender Factor]]</f>
        <v>0.89824561403508774</v>
      </c>
      <c r="AX177">
        <f>Table1[[#This Row],[2021 Ae Factor]]*Table1[[#This Row],[Caste Factor]]</f>
        <v>0.99902439024390244</v>
      </c>
      <c r="AY177">
        <f t="shared" si="2"/>
        <v>78.702592300000006</v>
      </c>
    </row>
    <row r="178" spans="1:51" x14ac:dyDescent="0.25">
      <c r="A178" s="1" t="s">
        <v>1107</v>
      </c>
      <c r="B178" s="1" t="s">
        <v>1108</v>
      </c>
      <c r="C178" s="2">
        <v>45869</v>
      </c>
      <c r="D178" s="1" t="s">
        <v>1109</v>
      </c>
      <c r="E178" s="1" t="s">
        <v>38</v>
      </c>
      <c r="F178" s="1" t="s">
        <v>1110</v>
      </c>
      <c r="G178" s="1">
        <v>220</v>
      </c>
      <c r="H178" s="1" t="s">
        <v>37</v>
      </c>
      <c r="I178" s="1" t="s">
        <v>244</v>
      </c>
      <c r="J178" s="1" t="s">
        <v>245</v>
      </c>
      <c r="K178" s="1" t="s">
        <v>50</v>
      </c>
      <c r="L178" s="1" t="s">
        <v>78</v>
      </c>
      <c r="M178" s="1" t="s">
        <v>1038</v>
      </c>
      <c r="N178" s="1" t="s">
        <v>1111</v>
      </c>
      <c r="O178" s="1" t="s">
        <v>54</v>
      </c>
      <c r="P178" s="1">
        <v>9943226157</v>
      </c>
      <c r="Q178" s="1" t="s">
        <v>81</v>
      </c>
      <c r="R178" s="1" t="s">
        <v>56</v>
      </c>
      <c r="S178" s="1" t="s">
        <v>113</v>
      </c>
      <c r="T178" s="1" t="s">
        <v>58</v>
      </c>
      <c r="U178" s="1" t="s">
        <v>83</v>
      </c>
      <c r="V178" s="1" t="s">
        <v>99</v>
      </c>
      <c r="W178" s="1" t="s">
        <v>100</v>
      </c>
      <c r="X178" s="1" t="s">
        <v>101</v>
      </c>
      <c r="Y178" t="s">
        <v>428</v>
      </c>
      <c r="Z178" s="1" t="s">
        <v>95</v>
      </c>
      <c r="AA178" s="1" t="s">
        <v>126</v>
      </c>
      <c r="AB178" s="1" t="s">
        <v>99</v>
      </c>
      <c r="AC178" s="1" t="s">
        <v>58</v>
      </c>
      <c r="AD178" s="1" t="s">
        <v>127</v>
      </c>
      <c r="AE178" s="1" t="s">
        <v>86</v>
      </c>
      <c r="AF178" s="1" t="s">
        <v>101</v>
      </c>
      <c r="AG178" s="1" t="s">
        <v>68</v>
      </c>
      <c r="AH178" s="1" t="s">
        <v>88</v>
      </c>
      <c r="AI178" s="1" t="s">
        <v>269</v>
      </c>
      <c r="AJ178" s="1">
        <f>IFERROR(_xlfn.XLOOKUP(Table1[[#This Row],[Audio Url]],Qc!C:C,Qc!F:F),"")</f>
        <v>0</v>
      </c>
      <c r="AK178" s="1" t="str">
        <f>IFERROR(_xlfn.XLOOKUP(Table1[[#This Row],[Audio Url]],Qc!C:C,Qc!E:E),"")</f>
        <v>Not Doing It Properly</v>
      </c>
      <c r="AL178" s="1" t="s">
        <v>38</v>
      </c>
      <c r="AM178" s="1" t="s">
        <v>38</v>
      </c>
      <c r="AN178" s="1" t="str">
        <f>VLOOKUP(Table1[[#This Row],[LOCALITY]],Sheet2!$F:$H,3,0)</f>
        <v>Rural</v>
      </c>
      <c r="AO178" s="1" t="s">
        <v>2241</v>
      </c>
      <c r="AP178" t="str">
        <f>IF(Table1[[#This Row],[Audio Duration (in secs)]]&gt;180,"Greater than 3 Minutes","Less than 3 Minutes")</f>
        <v>Greater than 3 Minutes</v>
      </c>
      <c r="AQ178" t="str">
        <f>IFERROR(VLOOKUP(Table1[[#This Row],[சாதி/Caste]],MApping!$E$1:$F$10,2,0),"Others")</f>
        <v>MUTTARAIYAR</v>
      </c>
      <c r="AR178">
        <f>VLOOKUP(Table1[[#This Row],[பாலினம்/Gender]],Factor!$F$26:$I$28,4,0)</f>
        <v>0.95700934579439256</v>
      </c>
      <c r="AS178">
        <f>VLOOKUP(Table1[[#This Row],[பதிலளித்தவரின் வயது/Age Group]],Factor!$F$35:$I$39,4,0)</f>
        <v>0.97523809523809524</v>
      </c>
      <c r="AT178">
        <f>VLOOKUP(Table1[[#This Row],[பதிலளித்தவரின் வயது/Age Group]]&amp;Table1[[#This Row],[பாலினம்/Gender]],Factor!$A$45:$G$53,7,0)</f>
        <v>1.0666666666666667</v>
      </c>
      <c r="AU17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78">
        <f>VLOOKUP(Table1[[#This Row],[Rev Caste]],Factor!$F$59:$I$68,4,0)</f>
        <v>1.2358620689655173</v>
      </c>
      <c r="AW178">
        <f>Table1[[#This Row],[2021 Ae Factor]]*Table1[[#This Row],[Age &amp; Gender Factor]]</f>
        <v>1.399405359149547</v>
      </c>
      <c r="AX178">
        <f>Table1[[#This Row],[2021 Ae Factor]]*Table1[[#This Row],[Caste Factor]]</f>
        <v>1.6213800023249925</v>
      </c>
      <c r="AY178">
        <f t="shared" si="2"/>
        <v>78.605327700000004</v>
      </c>
    </row>
    <row r="179" spans="1:51" hidden="1" x14ac:dyDescent="0.25">
      <c r="A179" s="1" t="s">
        <v>1112</v>
      </c>
      <c r="B179" s="1" t="s">
        <v>1113</v>
      </c>
      <c r="C179" s="2">
        <v>45869</v>
      </c>
      <c r="D179" s="1" t="s">
        <v>1114</v>
      </c>
      <c r="E179" s="1" t="s">
        <v>1099</v>
      </c>
      <c r="F179" s="1" t="s">
        <v>1115</v>
      </c>
      <c r="G179" s="1">
        <v>89</v>
      </c>
      <c r="H179" s="1" t="s">
        <v>37</v>
      </c>
      <c r="I179" s="1" t="s">
        <v>109</v>
      </c>
      <c r="J179" s="1" t="s">
        <v>110</v>
      </c>
      <c r="K179" s="1" t="s">
        <v>50</v>
      </c>
      <c r="L179" s="1" t="s">
        <v>78</v>
      </c>
      <c r="M179" s="1" t="s">
        <v>1038</v>
      </c>
      <c r="N179" s="1" t="s">
        <v>790</v>
      </c>
      <c r="O179" s="1" t="s">
        <v>54</v>
      </c>
      <c r="P179" s="1">
        <v>8754901915</v>
      </c>
      <c r="Q179" s="1" t="s">
        <v>360</v>
      </c>
      <c r="R179" s="1" t="s">
        <v>56</v>
      </c>
      <c r="S179" s="1" t="s">
        <v>113</v>
      </c>
      <c r="T179" s="1" t="s">
        <v>137</v>
      </c>
      <c r="U179" s="1" t="s">
        <v>83</v>
      </c>
      <c r="V179" s="1" t="s">
        <v>60</v>
      </c>
      <c r="W179" s="1" t="s">
        <v>61</v>
      </c>
      <c r="X179" s="1" t="s">
        <v>101</v>
      </c>
      <c r="Y179" t="s">
        <v>428</v>
      </c>
      <c r="Z179" s="1" t="s">
        <v>288</v>
      </c>
      <c r="AA179" s="1" t="s">
        <v>126</v>
      </c>
      <c r="AB179" s="1" t="s">
        <v>99</v>
      </c>
      <c r="AC179" s="1" t="s">
        <v>84</v>
      </c>
      <c r="AD179" s="1" t="s">
        <v>65</v>
      </c>
      <c r="AE179" s="1" t="s">
        <v>86</v>
      </c>
      <c r="AF179" s="1" t="s">
        <v>67</v>
      </c>
      <c r="AG179" s="1" t="s">
        <v>68</v>
      </c>
      <c r="AH179" s="1" t="s">
        <v>69</v>
      </c>
      <c r="AI179" s="1" t="s">
        <v>269</v>
      </c>
      <c r="AJ179" s="1">
        <f>IFERROR(_xlfn.XLOOKUP(Table1[[#This Row],[Audio Url]],Qc!C:C,Qc!F:F),"")</f>
        <v>0</v>
      </c>
      <c r="AK179" s="1" t="str">
        <f>IFERROR(_xlfn.XLOOKUP(Table1[[#This Row],[Audio Url]],Qc!C:C,Qc!E:E),"")</f>
        <v>Fake Audio/Empty Audio</v>
      </c>
      <c r="AL179" s="1" t="s">
        <v>38</v>
      </c>
      <c r="AM179" s="1" t="s">
        <v>38</v>
      </c>
      <c r="AN179" s="1" t="str">
        <f>VLOOKUP(Table1[[#This Row],[LOCALITY]],Sheet2!$F:$H,3,0)</f>
        <v>Rural</v>
      </c>
      <c r="AO179" s="1" t="s">
        <v>2240</v>
      </c>
      <c r="AP179" t="str">
        <f>IF(Table1[[#This Row],[Audio Duration (in secs)]]&gt;180,"Greater than 3 Minutes","Less than 3 Minutes")</f>
        <v>Less than 3 Minutes</v>
      </c>
      <c r="AQ179" t="str">
        <f>IFERROR(VLOOKUP(Table1[[#This Row],[சாதி/Caste]],MApping!$E$1:$F$10,2,0),"Others")</f>
        <v>MUTTARAIYAR</v>
      </c>
      <c r="AR179">
        <f>VLOOKUP(Table1[[#This Row],[பாலினம்/Gender]],Factor!$F$26:$I$28,4,0)</f>
        <v>0.95700934579439256</v>
      </c>
      <c r="AS179">
        <f>VLOOKUP(Table1[[#This Row],[பதிலளித்தவரின் வயது/Age Group]],Factor!$F$35:$I$39,4,0)</f>
        <v>1.0308724832214764</v>
      </c>
      <c r="AT179">
        <f>VLOOKUP(Table1[[#This Row],[பதிலளித்தவரின் வயது/Age Group]]&amp;Table1[[#This Row],[பாலினம்/Gender]],Factor!$A$45:$G$53,7,0)</f>
        <v>0.86292134831460676</v>
      </c>
      <c r="AU17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79">
        <f>VLOOKUP(Table1[[#This Row],[Rev Caste]],Factor!$F$59:$I$68,4,0)</f>
        <v>1.2358620689655173</v>
      </c>
      <c r="AW179">
        <f>Table1[[#This Row],[2021 Ae Factor]]*Table1[[#This Row],[Age &amp; Gender Factor]]</f>
        <v>0.63580116091653927</v>
      </c>
      <c r="AX179">
        <f>Table1[[#This Row],[2021 Ae Factor]]*Table1[[#This Row],[Caste Factor]]</f>
        <v>0.91058419138161839</v>
      </c>
      <c r="AY179">
        <f t="shared" si="2"/>
        <v>78.604398399999994</v>
      </c>
    </row>
    <row r="180" spans="1:51" x14ac:dyDescent="0.25">
      <c r="A180" s="1" t="s">
        <v>1116</v>
      </c>
      <c r="B180" s="1" t="s">
        <v>1117</v>
      </c>
      <c r="C180" s="2">
        <v>45869</v>
      </c>
      <c r="D180" s="1" t="s">
        <v>1118</v>
      </c>
      <c r="E180" s="1" t="s">
        <v>1054</v>
      </c>
      <c r="F180" s="1" t="s">
        <v>1119</v>
      </c>
      <c r="G180" s="1">
        <v>205</v>
      </c>
      <c r="H180" s="1" t="s">
        <v>37</v>
      </c>
      <c r="I180" s="1" t="s">
        <v>76</v>
      </c>
      <c r="J180" s="1" t="s">
        <v>77</v>
      </c>
      <c r="K180" s="1" t="s">
        <v>50</v>
      </c>
      <c r="L180" s="1" t="s">
        <v>78</v>
      </c>
      <c r="M180" s="1" t="s">
        <v>79</v>
      </c>
      <c r="N180" s="1" t="s">
        <v>1120</v>
      </c>
      <c r="O180" s="1" t="s">
        <v>135</v>
      </c>
      <c r="P180" s="1">
        <v>9942923715</v>
      </c>
      <c r="Q180" s="1" t="s">
        <v>55</v>
      </c>
      <c r="R180" s="1" t="s">
        <v>124</v>
      </c>
      <c r="S180" s="1" t="s">
        <v>57</v>
      </c>
      <c r="T180" s="1" t="s">
        <v>58</v>
      </c>
      <c r="U180" s="1" t="s">
        <v>301</v>
      </c>
      <c r="V180" s="1" t="s">
        <v>165</v>
      </c>
      <c r="W180" s="1" t="s">
        <v>61</v>
      </c>
      <c r="X180" s="1" t="s">
        <v>101</v>
      </c>
      <c r="Y180" t="s">
        <v>428</v>
      </c>
      <c r="Z180" s="1" t="s">
        <v>288</v>
      </c>
      <c r="AA180" s="1" t="s">
        <v>63</v>
      </c>
      <c r="AB180" s="1" t="s">
        <v>38</v>
      </c>
      <c r="AC180" s="1" t="s">
        <v>64</v>
      </c>
      <c r="AD180" s="1" t="s">
        <v>85</v>
      </c>
      <c r="AE180" s="1" t="s">
        <v>66</v>
      </c>
      <c r="AF180" s="1" t="s">
        <v>622</v>
      </c>
      <c r="AG180" s="1" t="s">
        <v>68</v>
      </c>
      <c r="AH180" s="1" t="s">
        <v>117</v>
      </c>
      <c r="AI180" s="1" t="s">
        <v>42</v>
      </c>
      <c r="AJ180" s="1">
        <f>IFERROR(_xlfn.XLOOKUP(Table1[[#This Row],[Audio Url]],Qc!C:C,Qc!F:F),"")</f>
        <v>0</v>
      </c>
      <c r="AK180" s="1" t="str">
        <f>IFERROR(_xlfn.XLOOKUP(Table1[[#This Row],[Audio Url]],Qc!C:C,Qc!E:E),"")</f>
        <v>Correctly Done</v>
      </c>
      <c r="AL180" s="1" t="s">
        <v>38</v>
      </c>
      <c r="AM180" s="1" t="s">
        <v>38</v>
      </c>
      <c r="AN180" s="1" t="str">
        <f>VLOOKUP(Table1[[#This Row],[LOCALITY]],Sheet2!$F:$H,3,0)</f>
        <v>Urban</v>
      </c>
      <c r="AO180" s="1" t="s">
        <v>2241</v>
      </c>
      <c r="AP180" t="str">
        <f>IF(Table1[[#This Row],[Audio Duration (in secs)]]&gt;180,"Greater than 3 Minutes","Less than 3 Minutes")</f>
        <v>Greater than 3 Minutes</v>
      </c>
      <c r="AQ180" t="str">
        <f>IFERROR(VLOOKUP(Table1[[#This Row],[சாதி/Caste]],MApping!$E$1:$F$10,2,0),"Others")</f>
        <v>DEVENDRA KULA VELLALAR</v>
      </c>
      <c r="AR180">
        <f>VLOOKUP(Table1[[#This Row],[பாலினம்/Gender]],Factor!$F$26:$I$28,4,0)</f>
        <v>1.047034764826176</v>
      </c>
      <c r="AS180">
        <f>VLOOKUP(Table1[[#This Row],[பதிலளித்தவரின் வயது/Age Group]],Factor!$F$35:$I$39,4,0)</f>
        <v>1.0951871657754011</v>
      </c>
      <c r="AT180">
        <f>VLOOKUP(Table1[[#This Row],[பதிலளித்தவரின் வயது/Age Group]]&amp;Table1[[#This Row],[பாலினம்/Gender]],Factor!$A$45:$G$53,7,0)</f>
        <v>1.107027027027027</v>
      </c>
      <c r="AU18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80">
        <f>VLOOKUP(Table1[[#This Row],[Rev Caste]],Factor!$F$59:$I$68,4,0)</f>
        <v>0.99902439024390244</v>
      </c>
      <c r="AW180">
        <f>Table1[[#This Row],[2021 Ae Factor]]*Table1[[#This Row],[Age &amp; Gender Factor]]</f>
        <v>1.107027027027027</v>
      </c>
      <c r="AX180">
        <f>Table1[[#This Row],[2021 Ae Factor]]*Table1[[#This Row],[Caste Factor]]</f>
        <v>0.99902439024390244</v>
      </c>
      <c r="AY180">
        <f t="shared" si="2"/>
        <v>78.702171899999996</v>
      </c>
    </row>
    <row r="181" spans="1:51" x14ac:dyDescent="0.25">
      <c r="A181" s="1" t="s">
        <v>1121</v>
      </c>
      <c r="B181" s="1" t="s">
        <v>1122</v>
      </c>
      <c r="C181" s="2">
        <v>45869</v>
      </c>
      <c r="D181" s="1" t="s">
        <v>1123</v>
      </c>
      <c r="E181" s="1" t="s">
        <v>1124</v>
      </c>
      <c r="F181" s="1" t="s">
        <v>1125</v>
      </c>
      <c r="G181" s="1">
        <v>289</v>
      </c>
      <c r="H181" s="1" t="s">
        <v>37</v>
      </c>
      <c r="I181" s="1" t="s">
        <v>76</v>
      </c>
      <c r="J181" s="1" t="s">
        <v>77</v>
      </c>
      <c r="K181" s="1" t="s">
        <v>50</v>
      </c>
      <c r="L181" s="1" t="s">
        <v>78</v>
      </c>
      <c r="M181" s="1" t="s">
        <v>79</v>
      </c>
      <c r="N181" s="1" t="s">
        <v>1126</v>
      </c>
      <c r="O181" s="1" t="s">
        <v>135</v>
      </c>
      <c r="P181" s="1">
        <v>8760947367</v>
      </c>
      <c r="Q181" s="1" t="s">
        <v>55</v>
      </c>
      <c r="R181" s="1" t="s">
        <v>56</v>
      </c>
      <c r="S181" s="1" t="s">
        <v>57</v>
      </c>
      <c r="T181" s="1" t="s">
        <v>137</v>
      </c>
      <c r="U181" s="1" t="s">
        <v>301</v>
      </c>
      <c r="V181" s="1" t="s">
        <v>165</v>
      </c>
      <c r="W181" s="1" t="s">
        <v>100</v>
      </c>
      <c r="X181" s="1" t="s">
        <v>101</v>
      </c>
      <c r="Y181" t="s">
        <v>428</v>
      </c>
      <c r="Z181" s="1" t="s">
        <v>95</v>
      </c>
      <c r="AA181" s="1" t="s">
        <v>126</v>
      </c>
      <c r="AB181" s="1" t="s">
        <v>60</v>
      </c>
      <c r="AC181" s="1" t="s">
        <v>58</v>
      </c>
      <c r="AD181" s="1" t="s">
        <v>127</v>
      </c>
      <c r="AE181" s="1" t="s">
        <v>66</v>
      </c>
      <c r="AF181" s="1" t="s">
        <v>101</v>
      </c>
      <c r="AG181" s="1" t="s">
        <v>68</v>
      </c>
      <c r="AH181" s="1" t="s">
        <v>117</v>
      </c>
      <c r="AI181" s="1" t="s">
        <v>42</v>
      </c>
      <c r="AJ181" s="1">
        <f>IFERROR(_xlfn.XLOOKUP(Table1[[#This Row],[Audio Url]],Qc!C:C,Qc!F:F),"")</f>
        <v>0</v>
      </c>
      <c r="AK181" s="1" t="str">
        <f>IFERROR(_xlfn.XLOOKUP(Table1[[#This Row],[Audio Url]],Qc!C:C,Qc!E:E),"")</f>
        <v>Correctly Done</v>
      </c>
      <c r="AL181" s="1" t="s">
        <v>38</v>
      </c>
      <c r="AM181" s="1" t="s">
        <v>38</v>
      </c>
      <c r="AN181" s="1" t="str">
        <f>VLOOKUP(Table1[[#This Row],[LOCALITY]],Sheet2!$F:$H,3,0)</f>
        <v>Urban</v>
      </c>
      <c r="AO181" s="1" t="s">
        <v>2241</v>
      </c>
      <c r="AP181" t="str">
        <f>IF(Table1[[#This Row],[Audio Duration (in secs)]]&gt;180,"Greater than 3 Minutes","Less than 3 Minutes")</f>
        <v>Greater than 3 Minutes</v>
      </c>
      <c r="AQ181" t="str">
        <f>IFERROR(VLOOKUP(Table1[[#This Row],[சாதி/Caste]],MApping!$E$1:$F$10,2,0),"Others")</f>
        <v>DEVENDRA KULA VELLALAR</v>
      </c>
      <c r="AR181">
        <f>VLOOKUP(Table1[[#This Row],[பாலினம்/Gender]],Factor!$F$26:$I$28,4,0)</f>
        <v>1.047034764826176</v>
      </c>
      <c r="AS181">
        <f>VLOOKUP(Table1[[#This Row],[பதிலளித்தவரின் வயது/Age Group]],Factor!$F$35:$I$39,4,0)</f>
        <v>1.0951871657754011</v>
      </c>
      <c r="AT181">
        <f>VLOOKUP(Table1[[#This Row],[பதிலளித்தவரின் வயது/Age Group]]&amp;Table1[[#This Row],[பாலினம்/Gender]],Factor!$A$45:$G$53,7,0)</f>
        <v>1.107027027027027</v>
      </c>
      <c r="AU18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81">
        <f>VLOOKUP(Table1[[#This Row],[Rev Caste]],Factor!$F$59:$I$68,4,0)</f>
        <v>0.99902439024390244</v>
      </c>
      <c r="AW181">
        <f>Table1[[#This Row],[2021 Ae Factor]]*Table1[[#This Row],[Age &amp; Gender Factor]]</f>
        <v>1.107027027027027</v>
      </c>
      <c r="AX181">
        <f>Table1[[#This Row],[2021 Ae Factor]]*Table1[[#This Row],[Caste Factor]]</f>
        <v>0.99902439024390244</v>
      </c>
      <c r="AY181">
        <f t="shared" si="2"/>
        <v>78.701436000000001</v>
      </c>
    </row>
    <row r="182" spans="1:51" x14ac:dyDescent="0.25">
      <c r="A182" s="1" t="s">
        <v>1127</v>
      </c>
      <c r="B182" s="1" t="s">
        <v>1128</v>
      </c>
      <c r="C182" s="2">
        <v>45869</v>
      </c>
      <c r="D182" s="1" t="s">
        <v>1129</v>
      </c>
      <c r="E182" s="1" t="s">
        <v>1130</v>
      </c>
      <c r="F182" s="1" t="s">
        <v>1131</v>
      </c>
      <c r="G182" s="1">
        <v>142</v>
      </c>
      <c r="H182" s="1" t="s">
        <v>37</v>
      </c>
      <c r="I182" s="1" t="s">
        <v>109</v>
      </c>
      <c r="J182" s="1" t="s">
        <v>110</v>
      </c>
      <c r="K182" s="1" t="s">
        <v>50</v>
      </c>
      <c r="L182" s="1" t="s">
        <v>78</v>
      </c>
      <c r="M182" s="1" t="s">
        <v>1038</v>
      </c>
      <c r="N182" s="1" t="s">
        <v>1132</v>
      </c>
      <c r="O182" s="1" t="s">
        <v>54</v>
      </c>
      <c r="P182" s="1">
        <v>7604859711</v>
      </c>
      <c r="Q182" s="1" t="s">
        <v>81</v>
      </c>
      <c r="R182" s="1" t="s">
        <v>97</v>
      </c>
      <c r="S182" s="1" t="s">
        <v>113</v>
      </c>
      <c r="T182" s="1" t="s">
        <v>98</v>
      </c>
      <c r="U182" s="1" t="s">
        <v>83</v>
      </c>
      <c r="V182" s="1" t="s">
        <v>185</v>
      </c>
      <c r="W182" s="1" t="s">
        <v>125</v>
      </c>
      <c r="X182" s="1" t="s">
        <v>101</v>
      </c>
      <c r="Y182" t="s">
        <v>429</v>
      </c>
      <c r="Z182" s="1" t="s">
        <v>95</v>
      </c>
      <c r="AA182" s="1" t="s">
        <v>126</v>
      </c>
      <c r="AB182" s="1" t="s">
        <v>60</v>
      </c>
      <c r="AC182" s="1" t="s">
        <v>58</v>
      </c>
      <c r="AD182" s="1" t="s">
        <v>127</v>
      </c>
      <c r="AE182" s="1" t="s">
        <v>115</v>
      </c>
      <c r="AF182" s="1" t="s">
        <v>67</v>
      </c>
      <c r="AG182" s="1" t="s">
        <v>382</v>
      </c>
      <c r="AH182" s="1" t="s">
        <v>88</v>
      </c>
      <c r="AI182" s="1" t="s">
        <v>519</v>
      </c>
      <c r="AJ182" s="1">
        <f>IFERROR(_xlfn.XLOOKUP(Table1[[#This Row],[Audio Url]],Qc!C:C,Qc!F:F),"")</f>
        <v>0</v>
      </c>
      <c r="AK182" s="1" t="str">
        <f>IFERROR(_xlfn.XLOOKUP(Table1[[#This Row],[Audio Url]],Qc!C:C,Qc!E:E),"")</f>
        <v>Correctly Done</v>
      </c>
      <c r="AL182" s="1" t="s">
        <v>38</v>
      </c>
      <c r="AM182" s="1" t="s">
        <v>38</v>
      </c>
      <c r="AN182" s="1" t="str">
        <f>VLOOKUP(Table1[[#This Row],[LOCALITY]],Sheet2!$F:$H,3,0)</f>
        <v>Rural</v>
      </c>
      <c r="AO182" s="1" t="s">
        <v>2241</v>
      </c>
      <c r="AP182" t="str">
        <f>IF(Table1[[#This Row],[Audio Duration (in secs)]]&gt;180,"Greater than 3 Minutes","Less than 3 Minutes")</f>
        <v>Less than 3 Minutes</v>
      </c>
      <c r="AQ182" t="str">
        <f>IFERROR(VLOOKUP(Table1[[#This Row],[சாதி/Caste]],MApping!$E$1:$F$10,2,0),"Others")</f>
        <v>CHOLIA VELLALAR</v>
      </c>
      <c r="AR182">
        <f>VLOOKUP(Table1[[#This Row],[பாலினம்/Gender]],Factor!$F$26:$I$28,4,0)</f>
        <v>0.95700934579439256</v>
      </c>
      <c r="AS182">
        <f>VLOOKUP(Table1[[#This Row],[பதிலளித்தவரின் வயது/Age Group]],Factor!$F$35:$I$39,4,0)</f>
        <v>0.97523809523809524</v>
      </c>
      <c r="AT182">
        <f>VLOOKUP(Table1[[#This Row],[பதிலளித்தவரின் வயது/Age Group]]&amp;Table1[[#This Row],[பாலினம்/Gender]],Factor!$A$45:$G$53,7,0)</f>
        <v>1.0666666666666667</v>
      </c>
      <c r="AU18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82">
        <f>VLOOKUP(Table1[[#This Row],[Rev Caste]],Factor!$F$59:$I$68,4,0)</f>
        <v>1.0666666666666667</v>
      </c>
      <c r="AW182">
        <f>Table1[[#This Row],[2021 Ae Factor]]*Table1[[#This Row],[Age &amp; Gender Factor]]</f>
        <v>1.0666666666666667</v>
      </c>
      <c r="AX182">
        <f>Table1[[#This Row],[2021 Ae Factor]]*Table1[[#This Row],[Caste Factor]]</f>
        <v>1.0666666666666667</v>
      </c>
      <c r="AY182">
        <f t="shared" si="2"/>
        <v>78.603835900000007</v>
      </c>
    </row>
    <row r="183" spans="1:51" x14ac:dyDescent="0.25">
      <c r="A183" s="1" t="s">
        <v>1133</v>
      </c>
      <c r="B183" s="1" t="s">
        <v>1134</v>
      </c>
      <c r="C183" s="2">
        <v>45869</v>
      </c>
      <c r="D183" s="1" t="s">
        <v>1135</v>
      </c>
      <c r="E183" s="1" t="s">
        <v>38</v>
      </c>
      <c r="F183" s="1" t="s">
        <v>1136</v>
      </c>
      <c r="G183" s="1">
        <v>322</v>
      </c>
      <c r="H183" s="1" t="s">
        <v>37</v>
      </c>
      <c r="I183" s="1" t="s">
        <v>244</v>
      </c>
      <c r="J183" s="1" t="s">
        <v>245</v>
      </c>
      <c r="K183" s="1" t="s">
        <v>50</v>
      </c>
      <c r="L183" s="1" t="s">
        <v>78</v>
      </c>
      <c r="M183" s="1" t="s">
        <v>1038</v>
      </c>
      <c r="N183" s="1" t="s">
        <v>1137</v>
      </c>
      <c r="O183" s="1" t="s">
        <v>135</v>
      </c>
      <c r="P183" s="1">
        <v>9787101618</v>
      </c>
      <c r="Q183" s="1" t="s">
        <v>360</v>
      </c>
      <c r="R183" s="1" t="s">
        <v>136</v>
      </c>
      <c r="S183" s="1" t="s">
        <v>113</v>
      </c>
      <c r="T183" s="1" t="s">
        <v>98</v>
      </c>
      <c r="U183" s="1" t="s">
        <v>83</v>
      </c>
      <c r="V183" s="1" t="s">
        <v>165</v>
      </c>
      <c r="W183" s="1" t="s">
        <v>100</v>
      </c>
      <c r="X183" s="1" t="s">
        <v>101</v>
      </c>
      <c r="Y183" t="s">
        <v>428</v>
      </c>
      <c r="Z183" s="1" t="s">
        <v>288</v>
      </c>
      <c r="AA183" s="1" t="s">
        <v>63</v>
      </c>
      <c r="AB183" s="1" t="s">
        <v>38</v>
      </c>
      <c r="AC183" s="1" t="s">
        <v>64</v>
      </c>
      <c r="AD183" s="1" t="s">
        <v>85</v>
      </c>
      <c r="AE183" s="1" t="s">
        <v>102</v>
      </c>
      <c r="AF183" s="1" t="s">
        <v>101</v>
      </c>
      <c r="AG183" s="1" t="s">
        <v>103</v>
      </c>
      <c r="AH183" s="1" t="s">
        <v>69</v>
      </c>
      <c r="AI183" s="1" t="s">
        <v>269</v>
      </c>
      <c r="AJ183" s="1">
        <f>IFERROR(_xlfn.XLOOKUP(Table1[[#This Row],[Audio Url]],Qc!C:C,Qc!F:F),"")</f>
        <v>0</v>
      </c>
      <c r="AK183" s="1" t="str">
        <f>IFERROR(_xlfn.XLOOKUP(Table1[[#This Row],[Audio Url]],Qc!C:C,Qc!E:E),"")</f>
        <v>Not Doing It Properly</v>
      </c>
      <c r="AL183" s="1" t="s">
        <v>38</v>
      </c>
      <c r="AM183" s="1" t="s">
        <v>38</v>
      </c>
      <c r="AN183" s="1" t="str">
        <f>VLOOKUP(Table1[[#This Row],[LOCALITY]],Sheet2!$F:$H,3,0)</f>
        <v>Rural</v>
      </c>
      <c r="AO183" s="1" t="s">
        <v>2241</v>
      </c>
      <c r="AP183" t="str">
        <f>IF(Table1[[#This Row],[Audio Duration (in secs)]]&gt;180,"Greater than 3 Minutes","Less than 3 Minutes")</f>
        <v>Greater than 3 Minutes</v>
      </c>
      <c r="AQ183" t="str">
        <f>IFERROR(VLOOKUP(Table1[[#This Row],[சாதி/Caste]],MApping!$E$1:$F$10,2,0),"Others")</f>
        <v>MUTTARAIYAR</v>
      </c>
      <c r="AR183">
        <f>VLOOKUP(Table1[[#This Row],[பாலினம்/Gender]],Factor!$F$26:$I$28,4,0)</f>
        <v>1.047034764826176</v>
      </c>
      <c r="AS183">
        <f>VLOOKUP(Table1[[#This Row],[பதிலளித்தவரின் வயது/Age Group]],Factor!$F$35:$I$39,4,0)</f>
        <v>1.0308724832214764</v>
      </c>
      <c r="AT183">
        <f>VLOOKUP(Table1[[#This Row],[பதிலளித்தவரின் வயது/Age Group]]&amp;Table1[[#This Row],[பாலினம்/Gender]],Factor!$A$45:$G$53,7,0)</f>
        <v>1.28</v>
      </c>
      <c r="AU18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83">
        <f>VLOOKUP(Table1[[#This Row],[Rev Caste]],Factor!$F$59:$I$68,4,0)</f>
        <v>1.2358620689655173</v>
      </c>
      <c r="AW183">
        <f>Table1[[#This Row],[2021 Ae Factor]]*Table1[[#This Row],[Age &amp; Gender Factor]]</f>
        <v>1.28</v>
      </c>
      <c r="AX183">
        <f>Table1[[#This Row],[2021 Ae Factor]]*Table1[[#This Row],[Caste Factor]]</f>
        <v>1.2358620689655173</v>
      </c>
      <c r="AY183">
        <f t="shared" si="2"/>
        <v>78.604451999999995</v>
      </c>
    </row>
    <row r="184" spans="1:51" x14ac:dyDescent="0.25">
      <c r="A184" s="1" t="s">
        <v>1138</v>
      </c>
      <c r="B184" s="1" t="s">
        <v>1139</v>
      </c>
      <c r="C184" s="2">
        <v>45869</v>
      </c>
      <c r="D184" s="1" t="s">
        <v>1140</v>
      </c>
      <c r="E184" s="1" t="s">
        <v>1124</v>
      </c>
      <c r="F184" s="1" t="s">
        <v>1141</v>
      </c>
      <c r="G184" s="1">
        <v>219</v>
      </c>
      <c r="H184" s="1" t="s">
        <v>37</v>
      </c>
      <c r="I184" s="1" t="s">
        <v>76</v>
      </c>
      <c r="J184" s="1" t="s">
        <v>77</v>
      </c>
      <c r="K184" s="1" t="s">
        <v>50</v>
      </c>
      <c r="L184" s="1" t="s">
        <v>78</v>
      </c>
      <c r="M184" s="1" t="s">
        <v>79</v>
      </c>
      <c r="N184" s="1" t="s">
        <v>1142</v>
      </c>
      <c r="O184" s="1" t="s">
        <v>54</v>
      </c>
      <c r="P184" s="1">
        <v>6380489374</v>
      </c>
      <c r="Q184" s="1" t="s">
        <v>55</v>
      </c>
      <c r="R184" s="1" t="s">
        <v>56</v>
      </c>
      <c r="S184" s="1" t="s">
        <v>57</v>
      </c>
      <c r="T184" s="1" t="s">
        <v>98</v>
      </c>
      <c r="U184" s="1" t="s">
        <v>301</v>
      </c>
      <c r="V184" s="1" t="s">
        <v>99</v>
      </c>
      <c r="W184" s="1" t="s">
        <v>100</v>
      </c>
      <c r="X184" s="1" t="s">
        <v>101</v>
      </c>
      <c r="Y184" t="s">
        <v>428</v>
      </c>
      <c r="Z184" s="1" t="s">
        <v>288</v>
      </c>
      <c r="AA184" s="1" t="s">
        <v>63</v>
      </c>
      <c r="AB184" s="1" t="s">
        <v>38</v>
      </c>
      <c r="AC184" s="1" t="s">
        <v>64</v>
      </c>
      <c r="AD184" s="1" t="s">
        <v>85</v>
      </c>
      <c r="AE184" s="1" t="s">
        <v>66</v>
      </c>
      <c r="AF184" s="1" t="s">
        <v>101</v>
      </c>
      <c r="AG184" s="1" t="s">
        <v>68</v>
      </c>
      <c r="AH184" s="1" t="s">
        <v>117</v>
      </c>
      <c r="AI184" s="1" t="s">
        <v>42</v>
      </c>
      <c r="AJ184" s="1">
        <f>IFERROR(_xlfn.XLOOKUP(Table1[[#This Row],[Audio Url]],Qc!C:C,Qc!F:F),"")</f>
        <v>0</v>
      </c>
      <c r="AK184" s="1" t="str">
        <f>IFERROR(_xlfn.XLOOKUP(Table1[[#This Row],[Audio Url]],Qc!C:C,Qc!E:E),"")</f>
        <v>Correctly Done</v>
      </c>
      <c r="AL184" s="1" t="s">
        <v>38</v>
      </c>
      <c r="AM184" s="1" t="s">
        <v>38</v>
      </c>
      <c r="AN184" s="1" t="str">
        <f>VLOOKUP(Table1[[#This Row],[LOCALITY]],Sheet2!$F:$H,3,0)</f>
        <v>Urban</v>
      </c>
      <c r="AO184" s="1" t="s">
        <v>2241</v>
      </c>
      <c r="AP184" t="str">
        <f>IF(Table1[[#This Row],[Audio Duration (in secs)]]&gt;180,"Greater than 3 Minutes","Less than 3 Minutes")</f>
        <v>Greater than 3 Minutes</v>
      </c>
      <c r="AQ184" t="str">
        <f>IFERROR(VLOOKUP(Table1[[#This Row],[சாதி/Caste]],MApping!$E$1:$F$10,2,0),"Others")</f>
        <v>DEVENDRA KULA VELLALAR</v>
      </c>
      <c r="AR184">
        <f>VLOOKUP(Table1[[#This Row],[பாலினம்/Gender]],Factor!$F$26:$I$28,4,0)</f>
        <v>0.95700934579439256</v>
      </c>
      <c r="AS184">
        <f>VLOOKUP(Table1[[#This Row],[பதிலளித்தவரின் வயது/Age Group]],Factor!$F$35:$I$39,4,0)</f>
        <v>1.0951871657754011</v>
      </c>
      <c r="AT184">
        <f>VLOOKUP(Table1[[#This Row],[பதிலளித்தவரின் வயது/Age Group]]&amp;Table1[[#This Row],[பாலினம்/Gender]],Factor!$A$45:$G$53,7,0)</f>
        <v>1.0835978835978837</v>
      </c>
      <c r="AU18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84">
        <f>VLOOKUP(Table1[[#This Row],[Rev Caste]],Factor!$F$59:$I$68,4,0)</f>
        <v>0.99902439024390244</v>
      </c>
      <c r="AW184">
        <f>Table1[[#This Row],[2021 Ae Factor]]*Table1[[#This Row],[Age &amp; Gender Factor]]</f>
        <v>1.4216181426281114</v>
      </c>
      <c r="AX184">
        <f>Table1[[#This Row],[2021 Ae Factor]]*Table1[[#This Row],[Caste Factor]]</f>
        <v>1.3106625802766489</v>
      </c>
      <c r="AY184">
        <f t="shared" si="2"/>
        <v>78.701188799999997</v>
      </c>
    </row>
    <row r="185" spans="1:51" x14ac:dyDescent="0.25">
      <c r="A185" s="1" t="s">
        <v>1143</v>
      </c>
      <c r="B185" s="1" t="s">
        <v>1144</v>
      </c>
      <c r="C185" s="2">
        <v>45869</v>
      </c>
      <c r="D185" s="1" t="s">
        <v>1145</v>
      </c>
      <c r="E185" s="1" t="s">
        <v>38</v>
      </c>
      <c r="F185" s="1" t="s">
        <v>1146</v>
      </c>
      <c r="G185" s="1">
        <v>195</v>
      </c>
      <c r="H185" s="1" t="s">
        <v>37</v>
      </c>
      <c r="I185" s="1" t="s">
        <v>244</v>
      </c>
      <c r="J185" s="1" t="s">
        <v>245</v>
      </c>
      <c r="K185" s="1" t="s">
        <v>50</v>
      </c>
      <c r="L185" s="1" t="s">
        <v>78</v>
      </c>
      <c r="M185" s="1" t="s">
        <v>1038</v>
      </c>
      <c r="N185" s="1" t="s">
        <v>1147</v>
      </c>
      <c r="O185" s="1" t="s">
        <v>54</v>
      </c>
      <c r="P185" s="1">
        <v>8098878565</v>
      </c>
      <c r="Q185" s="1" t="s">
        <v>55</v>
      </c>
      <c r="R185" s="1" t="s">
        <v>56</v>
      </c>
      <c r="S185" s="1" t="s">
        <v>113</v>
      </c>
      <c r="T185" s="1" t="s">
        <v>137</v>
      </c>
      <c r="U185" s="1" t="s">
        <v>83</v>
      </c>
      <c r="V185" s="1" t="s">
        <v>99</v>
      </c>
      <c r="W185" s="1" t="s">
        <v>125</v>
      </c>
      <c r="X185" s="1" t="s">
        <v>101</v>
      </c>
      <c r="Y185" t="s">
        <v>429</v>
      </c>
      <c r="Z185" s="1" t="s">
        <v>95</v>
      </c>
      <c r="AA185" s="1" t="s">
        <v>126</v>
      </c>
      <c r="AB185" s="1" t="s">
        <v>99</v>
      </c>
      <c r="AC185" s="1" t="s">
        <v>58</v>
      </c>
      <c r="AD185" s="1" t="s">
        <v>127</v>
      </c>
      <c r="AE185" s="1" t="s">
        <v>102</v>
      </c>
      <c r="AF185" s="1" t="s">
        <v>101</v>
      </c>
      <c r="AG185" s="1" t="s">
        <v>68</v>
      </c>
      <c r="AH185" s="1" t="s">
        <v>88</v>
      </c>
      <c r="AI185" s="1" t="s">
        <v>269</v>
      </c>
      <c r="AJ185" s="1">
        <f>IFERROR(_xlfn.XLOOKUP(Table1[[#This Row],[Audio Url]],Qc!C:C,Qc!F:F),"")</f>
        <v>0</v>
      </c>
      <c r="AK185" s="1" t="str">
        <f>IFERROR(_xlfn.XLOOKUP(Table1[[#This Row],[Audio Url]],Qc!C:C,Qc!E:E),"")</f>
        <v>Not Doing It Properly</v>
      </c>
      <c r="AL185" s="1" t="s">
        <v>38</v>
      </c>
      <c r="AM185" s="1" t="s">
        <v>38</v>
      </c>
      <c r="AN185" s="1" t="str">
        <f>VLOOKUP(Table1[[#This Row],[LOCALITY]],Sheet2!$F:$H,3,0)</f>
        <v>Rural</v>
      </c>
      <c r="AO185" s="1" t="s">
        <v>2241</v>
      </c>
      <c r="AP185" t="str">
        <f>IF(Table1[[#This Row],[Audio Duration (in secs)]]&gt;180,"Greater than 3 Minutes","Less than 3 Minutes")</f>
        <v>Greater than 3 Minutes</v>
      </c>
      <c r="AQ185" t="str">
        <f>IFERROR(VLOOKUP(Table1[[#This Row],[சாதி/Caste]],MApping!$E$1:$F$10,2,0),"Others")</f>
        <v>MUTTARAIYAR</v>
      </c>
      <c r="AR185">
        <f>VLOOKUP(Table1[[#This Row],[பாலினம்/Gender]],Factor!$F$26:$I$28,4,0)</f>
        <v>0.95700934579439256</v>
      </c>
      <c r="AS185">
        <f>VLOOKUP(Table1[[#This Row],[பதிலளித்தவரின் வயது/Age Group]],Factor!$F$35:$I$39,4,0)</f>
        <v>1.0951871657754011</v>
      </c>
      <c r="AT185">
        <f>VLOOKUP(Table1[[#This Row],[பதிலளித்தவரின் வயது/Age Group]]&amp;Table1[[#This Row],[பாலினம்/Gender]],Factor!$A$45:$G$53,7,0)</f>
        <v>1.0835978835978837</v>
      </c>
      <c r="AU18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85">
        <f>VLOOKUP(Table1[[#This Row],[Rev Caste]],Factor!$F$59:$I$68,4,0)</f>
        <v>1.2358620689655173</v>
      </c>
      <c r="AW185">
        <f>Table1[[#This Row],[2021 Ae Factor]]*Table1[[#This Row],[Age &amp; Gender Factor]]</f>
        <v>1.4216181426281114</v>
      </c>
      <c r="AX185">
        <f>Table1[[#This Row],[2021 Ae Factor]]*Table1[[#This Row],[Caste Factor]]</f>
        <v>1.6213800023249925</v>
      </c>
      <c r="AY185">
        <f t="shared" si="2"/>
        <v>78.604562299999998</v>
      </c>
    </row>
    <row r="186" spans="1:51" hidden="1" x14ac:dyDescent="0.25">
      <c r="A186" s="1" t="s">
        <v>1148</v>
      </c>
      <c r="B186" s="1" t="s">
        <v>1149</v>
      </c>
      <c r="C186" s="2">
        <v>45869</v>
      </c>
      <c r="D186" s="1" t="s">
        <v>1150</v>
      </c>
      <c r="E186" s="1" t="s">
        <v>1130</v>
      </c>
      <c r="F186" s="1" t="s">
        <v>1151</v>
      </c>
      <c r="G186" s="1">
        <v>124</v>
      </c>
      <c r="H186" s="1" t="s">
        <v>37</v>
      </c>
      <c r="I186" s="1" t="s">
        <v>109</v>
      </c>
      <c r="J186" s="1" t="s">
        <v>110</v>
      </c>
      <c r="K186" s="1" t="s">
        <v>50</v>
      </c>
      <c r="L186" s="1" t="s">
        <v>78</v>
      </c>
      <c r="M186" s="1" t="s">
        <v>1038</v>
      </c>
      <c r="N186" s="1" t="s">
        <v>1152</v>
      </c>
      <c r="O186" s="1" t="s">
        <v>54</v>
      </c>
      <c r="P186" s="1">
        <v>9789525340</v>
      </c>
      <c r="Q186" s="1" t="s">
        <v>81</v>
      </c>
      <c r="R186" s="1" t="s">
        <v>56</v>
      </c>
      <c r="S186" s="1" t="s">
        <v>113</v>
      </c>
      <c r="T186" s="1" t="s">
        <v>137</v>
      </c>
      <c r="U186" s="1" t="s">
        <v>83</v>
      </c>
      <c r="V186" s="1" t="s">
        <v>165</v>
      </c>
      <c r="W186" s="1" t="s">
        <v>125</v>
      </c>
      <c r="X186" s="1" t="s">
        <v>101</v>
      </c>
      <c r="Y186" t="s">
        <v>429</v>
      </c>
      <c r="Z186" s="1" t="s">
        <v>95</v>
      </c>
      <c r="AA186" s="1" t="s">
        <v>126</v>
      </c>
      <c r="AB186" s="1" t="s">
        <v>60</v>
      </c>
      <c r="AC186" s="1" t="s">
        <v>58</v>
      </c>
      <c r="AD186" s="1" t="s">
        <v>127</v>
      </c>
      <c r="AE186" s="1" t="s">
        <v>115</v>
      </c>
      <c r="AF186" s="1" t="s">
        <v>67</v>
      </c>
      <c r="AG186" s="1" t="s">
        <v>116</v>
      </c>
      <c r="AH186" s="1" t="s">
        <v>88</v>
      </c>
      <c r="AI186" s="1" t="s">
        <v>519</v>
      </c>
      <c r="AJ186" s="1">
        <f>IFERROR(_xlfn.XLOOKUP(Table1[[#This Row],[Audio Url]],Qc!C:C,Qc!F:F),"")</f>
        <v>0</v>
      </c>
      <c r="AK186" s="1" t="str">
        <f>IFERROR(_xlfn.XLOOKUP(Table1[[#This Row],[Audio Url]],Qc!C:C,Qc!E:E),"")</f>
        <v>Fake Audio/Empty Audio</v>
      </c>
      <c r="AL186" s="1" t="s">
        <v>38</v>
      </c>
      <c r="AM186" s="1" t="s">
        <v>38</v>
      </c>
      <c r="AN186" s="1" t="str">
        <f>VLOOKUP(Table1[[#This Row],[LOCALITY]],Sheet2!$F:$H,3,0)</f>
        <v>Rural</v>
      </c>
      <c r="AO186" s="1" t="s">
        <v>2240</v>
      </c>
      <c r="AP186" t="str">
        <f>IF(Table1[[#This Row],[Audio Duration (in secs)]]&gt;180,"Greater than 3 Minutes","Less than 3 Minutes")</f>
        <v>Less than 3 Minutes</v>
      </c>
      <c r="AQ186" t="str">
        <f>IFERROR(VLOOKUP(Table1[[#This Row],[சாதி/Caste]],MApping!$E$1:$F$10,2,0),"Others")</f>
        <v>CHOLIA VELLALAR</v>
      </c>
      <c r="AR186">
        <f>VLOOKUP(Table1[[#This Row],[பாலினம்/Gender]],Factor!$F$26:$I$28,4,0)</f>
        <v>0.95700934579439256</v>
      </c>
      <c r="AS186">
        <f>VLOOKUP(Table1[[#This Row],[பதிலளித்தவரின் வயது/Age Group]],Factor!$F$35:$I$39,4,0)</f>
        <v>0.97523809523809524</v>
      </c>
      <c r="AT186">
        <f>VLOOKUP(Table1[[#This Row],[பதிலளித்தவரின் வயது/Age Group]]&amp;Table1[[#This Row],[பாலினம்/Gender]],Factor!$A$45:$G$53,7,0)</f>
        <v>1.0666666666666667</v>
      </c>
      <c r="AU18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86">
        <f>VLOOKUP(Table1[[#This Row],[Rev Caste]],Factor!$F$59:$I$68,4,0)</f>
        <v>1.0666666666666667</v>
      </c>
      <c r="AW186">
        <f>Table1[[#This Row],[2021 Ae Factor]]*Table1[[#This Row],[Age &amp; Gender Factor]]</f>
        <v>1.0666666666666667</v>
      </c>
      <c r="AX186">
        <f>Table1[[#This Row],[2021 Ae Factor]]*Table1[[#This Row],[Caste Factor]]</f>
        <v>1.0666666666666667</v>
      </c>
      <c r="AY186">
        <f t="shared" si="2"/>
        <v>78.603815999999995</v>
      </c>
    </row>
    <row r="187" spans="1:51" hidden="1" x14ac:dyDescent="0.25">
      <c r="A187" s="1" t="s">
        <v>1153</v>
      </c>
      <c r="B187" s="1" t="s">
        <v>1154</v>
      </c>
      <c r="C187" s="2">
        <v>45869</v>
      </c>
      <c r="D187" s="1" t="s">
        <v>1155</v>
      </c>
      <c r="E187" s="1" t="s">
        <v>1130</v>
      </c>
      <c r="F187" s="1" t="s">
        <v>1156</v>
      </c>
      <c r="G187" s="1">
        <v>115</v>
      </c>
      <c r="H187" s="1" t="s">
        <v>37</v>
      </c>
      <c r="I187" s="1" t="s">
        <v>109</v>
      </c>
      <c r="J187" s="1" t="s">
        <v>110</v>
      </c>
      <c r="K187" s="1" t="s">
        <v>50</v>
      </c>
      <c r="L187" s="1" t="s">
        <v>78</v>
      </c>
      <c r="M187" s="1" t="s">
        <v>1038</v>
      </c>
      <c r="N187" s="1" t="s">
        <v>1157</v>
      </c>
      <c r="O187" s="1" t="s">
        <v>54</v>
      </c>
      <c r="P187" s="1">
        <v>7305554095</v>
      </c>
      <c r="Q187" s="1" t="s">
        <v>81</v>
      </c>
      <c r="R187" s="1" t="s">
        <v>56</v>
      </c>
      <c r="S187" s="1" t="s">
        <v>113</v>
      </c>
      <c r="T187" s="1" t="s">
        <v>98</v>
      </c>
      <c r="U187" s="1" t="s">
        <v>83</v>
      </c>
      <c r="V187" s="1" t="s">
        <v>99</v>
      </c>
      <c r="W187" s="1" t="s">
        <v>125</v>
      </c>
      <c r="X187" s="1" t="s">
        <v>101</v>
      </c>
      <c r="Y187" t="s">
        <v>429</v>
      </c>
      <c r="Z187" s="1" t="s">
        <v>95</v>
      </c>
      <c r="AA187" s="1" t="s">
        <v>63</v>
      </c>
      <c r="AB187" s="1" t="s">
        <v>38</v>
      </c>
      <c r="AC187" s="1" t="s">
        <v>58</v>
      </c>
      <c r="AD187" s="1" t="s">
        <v>127</v>
      </c>
      <c r="AE187" s="1" t="s">
        <v>115</v>
      </c>
      <c r="AF187" s="1" t="s">
        <v>67</v>
      </c>
      <c r="AG187" s="1" t="s">
        <v>116</v>
      </c>
      <c r="AH187" s="1" t="s">
        <v>117</v>
      </c>
      <c r="AI187" s="1" t="s">
        <v>42</v>
      </c>
      <c r="AJ187" s="1">
        <f>IFERROR(_xlfn.XLOOKUP(Table1[[#This Row],[Audio Url]],Qc!C:C,Qc!F:F),"")</f>
        <v>0</v>
      </c>
      <c r="AK187" s="1" t="str">
        <f>IFERROR(_xlfn.XLOOKUP(Table1[[#This Row],[Audio Url]],Qc!C:C,Qc!E:E),"")</f>
        <v>Fake Audio/Empty Audio</v>
      </c>
      <c r="AL187" s="1" t="s">
        <v>38</v>
      </c>
      <c r="AM187" s="1" t="s">
        <v>38</v>
      </c>
      <c r="AN187" s="1" t="str">
        <f>VLOOKUP(Table1[[#This Row],[LOCALITY]],Sheet2!$F:$H,3,0)</f>
        <v>Rural</v>
      </c>
      <c r="AO187" s="1" t="s">
        <v>2240</v>
      </c>
      <c r="AP187" t="str">
        <f>IF(Table1[[#This Row],[Audio Duration (in secs)]]&gt;180,"Greater than 3 Minutes","Less than 3 Minutes")</f>
        <v>Less than 3 Minutes</v>
      </c>
      <c r="AQ187" t="str">
        <f>IFERROR(VLOOKUP(Table1[[#This Row],[சாதி/Caste]],MApping!$E$1:$F$10,2,0),"Others")</f>
        <v>DEVENDRA KULA VELLALAR</v>
      </c>
      <c r="AR187">
        <f>VLOOKUP(Table1[[#This Row],[பாலினம்/Gender]],Factor!$F$26:$I$28,4,0)</f>
        <v>0.95700934579439256</v>
      </c>
      <c r="AS187">
        <f>VLOOKUP(Table1[[#This Row],[பதிலளித்தவரின் வயது/Age Group]],Factor!$F$35:$I$39,4,0)</f>
        <v>0.97523809523809524</v>
      </c>
      <c r="AT187">
        <f>VLOOKUP(Table1[[#This Row],[பதிலளித்தவரின் வயது/Age Group]]&amp;Table1[[#This Row],[பாலினம்/Gender]],Factor!$A$45:$G$53,7,0)</f>
        <v>1.0666666666666667</v>
      </c>
      <c r="AU18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87">
        <f>VLOOKUP(Table1[[#This Row],[Rev Caste]],Factor!$F$59:$I$68,4,0)</f>
        <v>0.99902439024390244</v>
      </c>
      <c r="AW187">
        <f>Table1[[#This Row],[2021 Ae Factor]]*Table1[[#This Row],[Age &amp; Gender Factor]]</f>
        <v>1.399405359149547</v>
      </c>
      <c r="AX187">
        <f>Table1[[#This Row],[2021 Ae Factor]]*Table1[[#This Row],[Caste Factor]]</f>
        <v>1.3106625802766489</v>
      </c>
      <c r="AY187">
        <f t="shared" si="2"/>
        <v>78.603800899999996</v>
      </c>
    </row>
    <row r="188" spans="1:51" x14ac:dyDescent="0.25">
      <c r="A188" s="1" t="s">
        <v>1158</v>
      </c>
      <c r="B188" s="1" t="s">
        <v>1159</v>
      </c>
      <c r="C188" s="2">
        <v>45869</v>
      </c>
      <c r="D188" s="1" t="s">
        <v>1160</v>
      </c>
      <c r="E188" s="1" t="s">
        <v>1124</v>
      </c>
      <c r="F188" s="1" t="s">
        <v>1161</v>
      </c>
      <c r="G188" s="1">
        <v>350</v>
      </c>
      <c r="H188" s="1" t="s">
        <v>37</v>
      </c>
      <c r="I188" s="1" t="s">
        <v>76</v>
      </c>
      <c r="J188" s="1" t="s">
        <v>77</v>
      </c>
      <c r="K188" s="1" t="s">
        <v>50</v>
      </c>
      <c r="L188" s="1" t="s">
        <v>78</v>
      </c>
      <c r="M188" s="1" t="s">
        <v>79</v>
      </c>
      <c r="N188" s="1" t="s">
        <v>1162</v>
      </c>
      <c r="O188" s="1" t="s">
        <v>135</v>
      </c>
      <c r="P188" s="1">
        <v>6385489374</v>
      </c>
      <c r="Q188" s="1" t="s">
        <v>81</v>
      </c>
      <c r="R188" s="1" t="s">
        <v>136</v>
      </c>
      <c r="S188" s="1" t="s">
        <v>57</v>
      </c>
      <c r="T188" s="1" t="s">
        <v>58</v>
      </c>
      <c r="U188" s="1" t="s">
        <v>301</v>
      </c>
      <c r="V188" s="1" t="s">
        <v>165</v>
      </c>
      <c r="W188" s="1" t="s">
        <v>61</v>
      </c>
      <c r="X188" s="1" t="s">
        <v>62</v>
      </c>
      <c r="Y188" t="s">
        <v>430</v>
      </c>
      <c r="Z188" s="1" t="s">
        <v>38</v>
      </c>
      <c r="AA188" s="1" t="s">
        <v>63</v>
      </c>
      <c r="AB188" s="1" t="s">
        <v>38</v>
      </c>
      <c r="AC188" s="1" t="s">
        <v>64</v>
      </c>
      <c r="AD188" s="1" t="s">
        <v>85</v>
      </c>
      <c r="AE188" s="1" t="s">
        <v>66</v>
      </c>
      <c r="AF188" s="1" t="s">
        <v>67</v>
      </c>
      <c r="AG188" s="1" t="s">
        <v>116</v>
      </c>
      <c r="AH188" s="1" t="s">
        <v>117</v>
      </c>
      <c r="AI188" s="1" t="s">
        <v>42</v>
      </c>
      <c r="AJ188" s="1">
        <f>IFERROR(_xlfn.XLOOKUP(Table1[[#This Row],[Audio Url]],Qc!C:C,Qc!F:F),"")</f>
        <v>0</v>
      </c>
      <c r="AK188" s="1" t="str">
        <f>IFERROR(_xlfn.XLOOKUP(Table1[[#This Row],[Audio Url]],Qc!C:C,Qc!E:E),"")</f>
        <v>Correctly Done</v>
      </c>
      <c r="AL188" s="1" t="s">
        <v>38</v>
      </c>
      <c r="AM188" s="1" t="s">
        <v>38</v>
      </c>
      <c r="AN188" s="1" t="str">
        <f>VLOOKUP(Table1[[#This Row],[LOCALITY]],Sheet2!$F:$H,3,0)</f>
        <v>Urban</v>
      </c>
      <c r="AO188" s="1" t="s">
        <v>2241</v>
      </c>
      <c r="AP188" t="str">
        <f>IF(Table1[[#This Row],[Audio Duration (in secs)]]&gt;180,"Greater than 3 Minutes","Less than 3 Minutes")</f>
        <v>Greater than 3 Minutes</v>
      </c>
      <c r="AQ188" t="str">
        <f>IFERROR(VLOOKUP(Table1[[#This Row],[சாதி/Caste]],MApping!$E$1:$F$10,2,0),"Others")</f>
        <v>DEVENDRA KULA VELLALAR</v>
      </c>
      <c r="AR188">
        <f>VLOOKUP(Table1[[#This Row],[பாலினம்/Gender]],Factor!$F$26:$I$28,4,0)</f>
        <v>1.047034764826176</v>
      </c>
      <c r="AS188">
        <f>VLOOKUP(Table1[[#This Row],[பதிலளித்தவரின் வயது/Age Group]],Factor!$F$35:$I$39,4,0)</f>
        <v>0.97523809523809524</v>
      </c>
      <c r="AT188">
        <f>VLOOKUP(Table1[[#This Row],[பதிலளித்தவரின் வயது/Age Group]]&amp;Table1[[#This Row],[பாலினம்/Gender]],Factor!$A$45:$G$53,7,0)</f>
        <v>0.89824561403508774</v>
      </c>
      <c r="AU18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88">
        <f>VLOOKUP(Table1[[#This Row],[Rev Caste]],Factor!$F$59:$I$68,4,0)</f>
        <v>0.99902439024390244</v>
      </c>
      <c r="AW188">
        <f>Table1[[#This Row],[2021 Ae Factor]]*Table1[[#This Row],[Age &amp; Gender Factor]]</f>
        <v>0.89824561403508774</v>
      </c>
      <c r="AX188">
        <f>Table1[[#This Row],[2021 Ae Factor]]*Table1[[#This Row],[Caste Factor]]</f>
        <v>0.99902439024390244</v>
      </c>
      <c r="AY188">
        <f t="shared" si="2"/>
        <v>78.701266200000006</v>
      </c>
    </row>
    <row r="189" spans="1:51" x14ac:dyDescent="0.25">
      <c r="A189" s="1" t="s">
        <v>1163</v>
      </c>
      <c r="B189" s="1" t="s">
        <v>1164</v>
      </c>
      <c r="C189" s="2">
        <v>45869</v>
      </c>
      <c r="D189" s="1" t="s">
        <v>1165</v>
      </c>
      <c r="E189" s="1" t="s">
        <v>1166</v>
      </c>
      <c r="F189" s="1" t="s">
        <v>1167</v>
      </c>
      <c r="G189" s="1">
        <v>125</v>
      </c>
      <c r="H189" s="1" t="s">
        <v>37</v>
      </c>
      <c r="I189" s="1" t="s">
        <v>244</v>
      </c>
      <c r="J189" s="1" t="s">
        <v>245</v>
      </c>
      <c r="K189" s="1" t="s">
        <v>50</v>
      </c>
      <c r="L189" s="1" t="s">
        <v>78</v>
      </c>
      <c r="M189" s="1" t="s">
        <v>1038</v>
      </c>
      <c r="N189" s="1" t="s">
        <v>1168</v>
      </c>
      <c r="O189" s="1" t="s">
        <v>54</v>
      </c>
      <c r="P189" s="1">
        <v>6381488029</v>
      </c>
      <c r="Q189" s="1" t="s">
        <v>81</v>
      </c>
      <c r="R189" s="1" t="s">
        <v>56</v>
      </c>
      <c r="S189" s="1" t="s">
        <v>113</v>
      </c>
      <c r="T189" s="1" t="s">
        <v>98</v>
      </c>
      <c r="U189" s="1" t="s">
        <v>83</v>
      </c>
      <c r="V189" s="1" t="s">
        <v>99</v>
      </c>
      <c r="W189" s="1" t="s">
        <v>125</v>
      </c>
      <c r="X189" s="1" t="s">
        <v>101</v>
      </c>
      <c r="Y189" t="s">
        <v>429</v>
      </c>
      <c r="Z189" s="1" t="s">
        <v>95</v>
      </c>
      <c r="AA189" s="1" t="s">
        <v>126</v>
      </c>
      <c r="AB189" s="1" t="s">
        <v>60</v>
      </c>
      <c r="AC189" s="1" t="s">
        <v>58</v>
      </c>
      <c r="AD189" s="1" t="s">
        <v>127</v>
      </c>
      <c r="AE189" s="1" t="s">
        <v>102</v>
      </c>
      <c r="AF189" s="1" t="s">
        <v>67</v>
      </c>
      <c r="AG189" s="1" t="s">
        <v>116</v>
      </c>
      <c r="AH189" s="1" t="s">
        <v>88</v>
      </c>
      <c r="AI189" s="1" t="s">
        <v>89</v>
      </c>
      <c r="AJ189" s="1">
        <f>IFERROR(_xlfn.XLOOKUP(Table1[[#This Row],[Audio Url]],Qc!C:C,Qc!F:F),"")</f>
        <v>0</v>
      </c>
      <c r="AK189" s="1" t="str">
        <f>IFERROR(_xlfn.XLOOKUP(Table1[[#This Row],[Audio Url]],Qc!C:C,Qc!E:E),"")</f>
        <v>Not Asking All The Questions</v>
      </c>
      <c r="AL189" s="1" t="s">
        <v>38</v>
      </c>
      <c r="AM189" s="1" t="s">
        <v>38</v>
      </c>
      <c r="AN189" s="1" t="str">
        <f>VLOOKUP(Table1[[#This Row],[LOCALITY]],Sheet2!$F:$H,3,0)</f>
        <v>Rural</v>
      </c>
      <c r="AO189" s="1" t="s">
        <v>2241</v>
      </c>
      <c r="AP189" t="str">
        <f>IF(Table1[[#This Row],[Audio Duration (in secs)]]&gt;180,"Greater than 3 Minutes","Less than 3 Minutes")</f>
        <v>Less than 3 Minutes</v>
      </c>
      <c r="AQ189" t="str">
        <f>IFERROR(VLOOKUP(Table1[[#This Row],[சாதி/Caste]],MApping!$E$1:$F$10,2,0),"Others")</f>
        <v>MUKKULATHOR</v>
      </c>
      <c r="AR189">
        <f>VLOOKUP(Table1[[#This Row],[பாலினம்/Gender]],Factor!$F$26:$I$28,4,0)</f>
        <v>0.95700934579439256</v>
      </c>
      <c r="AS189">
        <f>VLOOKUP(Table1[[#This Row],[பதிலளித்தவரின் வயது/Age Group]],Factor!$F$35:$I$39,4,0)</f>
        <v>0.97523809523809524</v>
      </c>
      <c r="AT189">
        <f>VLOOKUP(Table1[[#This Row],[பதிலளித்தவரின் வயது/Age Group]]&amp;Table1[[#This Row],[பாலினம்/Gender]],Factor!$A$45:$G$53,7,0)</f>
        <v>1.0666666666666667</v>
      </c>
      <c r="AU18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89">
        <f>VLOOKUP(Table1[[#This Row],[Rev Caste]],Factor!$F$59:$I$68,4,0)</f>
        <v>1.3479183673469388</v>
      </c>
      <c r="AW189">
        <f>Table1[[#This Row],[2021 Ae Factor]]*Table1[[#This Row],[Age &amp; Gender Factor]]</f>
        <v>1.399405359149547</v>
      </c>
      <c r="AX189">
        <f>Table1[[#This Row],[2021 Ae Factor]]*Table1[[#This Row],[Caste Factor]]</f>
        <v>1.7683914252763255</v>
      </c>
      <c r="AY189">
        <f t="shared" si="2"/>
        <v>78.6034291</v>
      </c>
    </row>
    <row r="190" spans="1:51" hidden="1" x14ac:dyDescent="0.25">
      <c r="A190" s="1" t="s">
        <v>1169</v>
      </c>
      <c r="B190" s="1" t="s">
        <v>1170</v>
      </c>
      <c r="C190" s="2">
        <v>45869</v>
      </c>
      <c r="D190" s="1" t="s">
        <v>1171</v>
      </c>
      <c r="E190" s="1" t="s">
        <v>38</v>
      </c>
      <c r="F190" s="1" t="s">
        <v>1172</v>
      </c>
      <c r="G190" s="1">
        <v>94</v>
      </c>
      <c r="H190" s="1" t="s">
        <v>37</v>
      </c>
      <c r="I190" s="1" t="s">
        <v>109</v>
      </c>
      <c r="J190" s="1" t="s">
        <v>110</v>
      </c>
      <c r="K190" s="1" t="s">
        <v>50</v>
      </c>
      <c r="L190" s="1" t="s">
        <v>78</v>
      </c>
      <c r="M190" s="1" t="s">
        <v>1038</v>
      </c>
      <c r="N190" s="1" t="s">
        <v>1173</v>
      </c>
      <c r="O190" s="1" t="s">
        <v>54</v>
      </c>
      <c r="P190" s="1">
        <v>9361536475</v>
      </c>
      <c r="Q190" s="1" t="s">
        <v>81</v>
      </c>
      <c r="R190" s="1" t="s">
        <v>56</v>
      </c>
      <c r="S190" s="1" t="s">
        <v>113</v>
      </c>
      <c r="T190" s="1" t="s">
        <v>98</v>
      </c>
      <c r="U190" s="1" t="s">
        <v>83</v>
      </c>
      <c r="V190" s="1" t="s">
        <v>60</v>
      </c>
      <c r="W190" s="1" t="s">
        <v>125</v>
      </c>
      <c r="X190" s="1" t="s">
        <v>101</v>
      </c>
      <c r="Y190" t="s">
        <v>429</v>
      </c>
      <c r="Z190" s="1" t="s">
        <v>95</v>
      </c>
      <c r="AA190" s="1" t="s">
        <v>126</v>
      </c>
      <c r="AB190" s="1" t="s">
        <v>60</v>
      </c>
      <c r="AC190" s="1" t="s">
        <v>58</v>
      </c>
      <c r="AD190" s="1" t="s">
        <v>127</v>
      </c>
      <c r="AE190" s="1" t="s">
        <v>102</v>
      </c>
      <c r="AF190" s="1" t="s">
        <v>67</v>
      </c>
      <c r="AG190" s="1" t="s">
        <v>116</v>
      </c>
      <c r="AH190" s="1" t="s">
        <v>88</v>
      </c>
      <c r="AI190" s="1" t="s">
        <v>269</v>
      </c>
      <c r="AJ190" s="1">
        <f>IFERROR(_xlfn.XLOOKUP(Table1[[#This Row],[Audio Url]],Qc!C:C,Qc!F:F),"")</f>
        <v>0</v>
      </c>
      <c r="AK190" s="1" t="str">
        <f>IFERROR(_xlfn.XLOOKUP(Table1[[#This Row],[Audio Url]],Qc!C:C,Qc!E:E),"")</f>
        <v>Fake Audio/Empty Audio</v>
      </c>
      <c r="AL190" s="1" t="s">
        <v>38</v>
      </c>
      <c r="AM190" s="1" t="s">
        <v>38</v>
      </c>
      <c r="AN190" s="1" t="str">
        <f>VLOOKUP(Table1[[#This Row],[LOCALITY]],Sheet2!$F:$H,3,0)</f>
        <v>Rural</v>
      </c>
      <c r="AO190" s="1" t="s">
        <v>2240</v>
      </c>
      <c r="AP190" t="str">
        <f>IF(Table1[[#This Row],[Audio Duration (in secs)]]&gt;180,"Greater than 3 Minutes","Less than 3 Minutes")</f>
        <v>Less than 3 Minutes</v>
      </c>
      <c r="AQ190" t="str">
        <f>IFERROR(VLOOKUP(Table1[[#This Row],[சாதி/Caste]],MApping!$E$1:$F$10,2,0),"Others")</f>
        <v>MUTTARAIYAR</v>
      </c>
      <c r="AR190">
        <f>VLOOKUP(Table1[[#This Row],[பாலினம்/Gender]],Factor!$F$26:$I$28,4,0)</f>
        <v>0.95700934579439256</v>
      </c>
      <c r="AS190">
        <f>VLOOKUP(Table1[[#This Row],[பதிலளித்தவரின் வயது/Age Group]],Factor!$F$35:$I$39,4,0)</f>
        <v>0.97523809523809524</v>
      </c>
      <c r="AT190">
        <f>VLOOKUP(Table1[[#This Row],[பதிலளித்தவரின் வயது/Age Group]]&amp;Table1[[#This Row],[பாலினம்/Gender]],Factor!$A$45:$G$53,7,0)</f>
        <v>1.0666666666666667</v>
      </c>
      <c r="AU19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90">
        <f>VLOOKUP(Table1[[#This Row],[Rev Caste]],Factor!$F$59:$I$68,4,0)</f>
        <v>1.2358620689655173</v>
      </c>
      <c r="AW190">
        <f>Table1[[#This Row],[2021 Ae Factor]]*Table1[[#This Row],[Age &amp; Gender Factor]]</f>
        <v>0.78592087946627776</v>
      </c>
      <c r="AX190">
        <f>Table1[[#This Row],[2021 Ae Factor]]*Table1[[#This Row],[Caste Factor]]</f>
        <v>0.91058419138161839</v>
      </c>
      <c r="AY190">
        <f t="shared" si="2"/>
        <v>78.603342299999994</v>
      </c>
    </row>
    <row r="191" spans="1:51" x14ac:dyDescent="0.25">
      <c r="A191" s="1" t="s">
        <v>1174</v>
      </c>
      <c r="B191" s="1" t="s">
        <v>1175</v>
      </c>
      <c r="C191" s="2">
        <v>45869</v>
      </c>
      <c r="D191" s="1" t="s">
        <v>1176</v>
      </c>
      <c r="E191" s="1" t="s">
        <v>1124</v>
      </c>
      <c r="F191" s="1" t="s">
        <v>1177</v>
      </c>
      <c r="G191" s="1">
        <v>337</v>
      </c>
      <c r="H191" s="1" t="s">
        <v>37</v>
      </c>
      <c r="I191" s="1" t="s">
        <v>76</v>
      </c>
      <c r="J191" s="1" t="s">
        <v>77</v>
      </c>
      <c r="K191" s="1" t="s">
        <v>50</v>
      </c>
      <c r="L191" s="1" t="s">
        <v>78</v>
      </c>
      <c r="M191" s="1" t="s">
        <v>79</v>
      </c>
      <c r="N191" s="1" t="s">
        <v>1178</v>
      </c>
      <c r="O191" s="1" t="s">
        <v>135</v>
      </c>
      <c r="P191" s="1">
        <v>9976613997</v>
      </c>
      <c r="Q191" s="1" t="s">
        <v>39</v>
      </c>
      <c r="R191" s="1" t="s">
        <v>56</v>
      </c>
      <c r="S191" s="1" t="s">
        <v>57</v>
      </c>
      <c r="T191" s="1" t="s">
        <v>137</v>
      </c>
      <c r="U191" s="1" t="s">
        <v>59</v>
      </c>
      <c r="V191" s="1" t="s">
        <v>60</v>
      </c>
      <c r="W191" s="1" t="s">
        <v>61</v>
      </c>
      <c r="X191" s="1" t="s">
        <v>1179</v>
      </c>
      <c r="Y191" t="s">
        <v>438</v>
      </c>
      <c r="Z191" s="1" t="s">
        <v>38</v>
      </c>
      <c r="AA191" s="1" t="s">
        <v>63</v>
      </c>
      <c r="AB191" s="1" t="s">
        <v>38</v>
      </c>
      <c r="AC191" s="1" t="s">
        <v>64</v>
      </c>
      <c r="AD191" s="1" t="s">
        <v>85</v>
      </c>
      <c r="AE191" s="1" t="s">
        <v>66</v>
      </c>
      <c r="AF191" s="1" t="s">
        <v>67</v>
      </c>
      <c r="AG191" s="1" t="s">
        <v>116</v>
      </c>
      <c r="AH191" s="1" t="s">
        <v>117</v>
      </c>
      <c r="AI191" s="1" t="s">
        <v>42</v>
      </c>
      <c r="AJ191" s="1">
        <f>IFERROR(_xlfn.XLOOKUP(Table1[[#This Row],[Audio Url]],Qc!C:C,Qc!F:F),"")</f>
        <v>0</v>
      </c>
      <c r="AK191" s="1" t="str">
        <f>IFERROR(_xlfn.XLOOKUP(Table1[[#This Row],[Audio Url]],Qc!C:C,Qc!E:E),"")</f>
        <v>Correctly Done</v>
      </c>
      <c r="AL191" s="1" t="s">
        <v>38</v>
      </c>
      <c r="AM191" s="1" t="s">
        <v>38</v>
      </c>
      <c r="AN191" s="1" t="str">
        <f>VLOOKUP(Table1[[#This Row],[LOCALITY]],Sheet2!$F:$H,3,0)</f>
        <v>Urban</v>
      </c>
      <c r="AO191" s="1" t="s">
        <v>2241</v>
      </c>
      <c r="AP191" t="str">
        <f>IF(Table1[[#This Row],[Audio Duration (in secs)]]&gt;180,"Greater than 3 Minutes","Less than 3 Minutes")</f>
        <v>Greater than 3 Minutes</v>
      </c>
      <c r="AQ191" t="str">
        <f>IFERROR(VLOOKUP(Table1[[#This Row],[சாதி/Caste]],MApping!$E$1:$F$10,2,0),"Others")</f>
        <v>DEVENDRA KULA VELLALAR</v>
      </c>
      <c r="AR191">
        <f>VLOOKUP(Table1[[#This Row],[பாலினம்/Gender]],Factor!$F$26:$I$28,4,0)</f>
        <v>1.047034764826176</v>
      </c>
      <c r="AS191">
        <f>VLOOKUP(Table1[[#This Row],[பதிலளித்தவரின் வயது/Age Group]],Factor!$F$35:$I$39,4,0)</f>
        <v>0.8797250859106529</v>
      </c>
      <c r="AT191">
        <f>VLOOKUP(Table1[[#This Row],[பதிலளித்தவரின் வயது/Age Group]]&amp;Table1[[#This Row],[பாலினம்/Gender]],Factor!$A$45:$G$53,7,0)</f>
        <v>0.98461538461538467</v>
      </c>
      <c r="AU19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91">
        <f>VLOOKUP(Table1[[#This Row],[Rev Caste]],Factor!$F$59:$I$68,4,0)</f>
        <v>0.99902439024390244</v>
      </c>
      <c r="AW191">
        <f>Table1[[#This Row],[2021 Ae Factor]]*Table1[[#This Row],[Age &amp; Gender Factor]]</f>
        <v>0.72546542719964102</v>
      </c>
      <c r="AX191">
        <f>Table1[[#This Row],[2021 Ae Factor]]*Table1[[#This Row],[Caste Factor]]</f>
        <v>0.73608199442695277</v>
      </c>
      <c r="AY191">
        <f t="shared" si="2"/>
        <v>78.701234900000003</v>
      </c>
    </row>
    <row r="192" spans="1:51" x14ac:dyDescent="0.25">
      <c r="A192" s="1" t="s">
        <v>1180</v>
      </c>
      <c r="B192" s="1" t="s">
        <v>1181</v>
      </c>
      <c r="C192" s="2">
        <v>45869</v>
      </c>
      <c r="D192" s="1" t="s">
        <v>1182</v>
      </c>
      <c r="E192" s="1" t="s">
        <v>1130</v>
      </c>
      <c r="F192" s="1" t="s">
        <v>1183</v>
      </c>
      <c r="G192" s="1">
        <v>190</v>
      </c>
      <c r="H192" s="1" t="s">
        <v>37</v>
      </c>
      <c r="I192" s="1" t="s">
        <v>109</v>
      </c>
      <c r="J192" s="1" t="s">
        <v>110</v>
      </c>
      <c r="K192" s="1" t="s">
        <v>50</v>
      </c>
      <c r="L192" s="1" t="s">
        <v>78</v>
      </c>
      <c r="M192" s="1" t="s">
        <v>1038</v>
      </c>
      <c r="N192" s="1" t="s">
        <v>1184</v>
      </c>
      <c r="O192" s="1" t="s">
        <v>54</v>
      </c>
      <c r="P192" s="1">
        <v>9159510229</v>
      </c>
      <c r="Q192" s="1" t="s">
        <v>39</v>
      </c>
      <c r="R192" s="1" t="s">
        <v>56</v>
      </c>
      <c r="S192" s="1" t="s">
        <v>113</v>
      </c>
      <c r="T192" s="1" t="s">
        <v>58</v>
      </c>
      <c r="U192" s="1" t="s">
        <v>83</v>
      </c>
      <c r="V192" s="1" t="s">
        <v>60</v>
      </c>
      <c r="W192" s="1" t="s">
        <v>61</v>
      </c>
      <c r="X192" s="1" t="s">
        <v>101</v>
      </c>
      <c r="Y192" t="s">
        <v>428</v>
      </c>
      <c r="Z192" s="1" t="s">
        <v>95</v>
      </c>
      <c r="AA192" s="1" t="s">
        <v>126</v>
      </c>
      <c r="AB192" s="1" t="s">
        <v>60</v>
      </c>
      <c r="AC192" s="1" t="s">
        <v>84</v>
      </c>
      <c r="AD192" s="1" t="s">
        <v>65</v>
      </c>
      <c r="AE192" s="1" t="s">
        <v>102</v>
      </c>
      <c r="AF192" s="1" t="s">
        <v>67</v>
      </c>
      <c r="AG192" s="1" t="s">
        <v>382</v>
      </c>
      <c r="AH192" s="1" t="s">
        <v>69</v>
      </c>
      <c r="AI192" s="1" t="s">
        <v>1185</v>
      </c>
      <c r="AJ192" s="1" t="str">
        <f>IFERROR(_xlfn.XLOOKUP(Table1[[#This Row],[Audio Url]],Qc!C:C,Qc!F:F),"")</f>
        <v>surveyor asking name, number and caste</v>
      </c>
      <c r="AK192" s="1" t="str">
        <f>IFERROR(_xlfn.XLOOKUP(Table1[[#This Row],[Audio Url]],Qc!C:C,Qc!E:E),"")</f>
        <v>Not Doing It Properly</v>
      </c>
      <c r="AL192" s="1" t="s">
        <v>38</v>
      </c>
      <c r="AM192" s="1" t="s">
        <v>38</v>
      </c>
      <c r="AN192" s="1" t="str">
        <f>VLOOKUP(Table1[[#This Row],[LOCALITY]],Sheet2!$F:$H,3,0)</f>
        <v>Rural</v>
      </c>
      <c r="AO192" s="1" t="s">
        <v>2241</v>
      </c>
      <c r="AP192" t="str">
        <f>IF(Table1[[#This Row],[Audio Duration (in secs)]]&gt;180,"Greater than 3 Minutes","Less than 3 Minutes")</f>
        <v>Greater than 3 Minutes</v>
      </c>
      <c r="AQ192" t="str">
        <f>IFERROR(VLOOKUP(Table1[[#This Row],[சாதி/Caste]],MApping!$E$1:$F$10,2,0),"Others")</f>
        <v>Others</v>
      </c>
      <c r="AR192">
        <f>VLOOKUP(Table1[[#This Row],[பாலினம்/Gender]],Factor!$F$26:$I$28,4,0)</f>
        <v>0.95700934579439256</v>
      </c>
      <c r="AS192">
        <f>VLOOKUP(Table1[[#This Row],[பதிலளித்தவரின் வயது/Age Group]],Factor!$F$35:$I$39,4,0)</f>
        <v>0.8797250859106529</v>
      </c>
      <c r="AT192">
        <f>VLOOKUP(Table1[[#This Row],[பதிலளித்தவரின் வயது/Age Group]]&amp;Table1[[#This Row],[பாலினம்/Gender]],Factor!$A$45:$G$53,7,0)</f>
        <v>0.79503105590062106</v>
      </c>
      <c r="AU19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92">
        <f>VLOOKUP(Table1[[#This Row],[Rev Caste]],Factor!$F$59:$I$68,4,0)</f>
        <v>0.14422535211267606</v>
      </c>
      <c r="AW192">
        <f>Table1[[#This Row],[2021 Ae Factor]]*Table1[[#This Row],[Age &amp; Gender Factor]]</f>
        <v>0.58577953749039324</v>
      </c>
      <c r="AX192">
        <f>Table1[[#This Row],[2021 Ae Factor]]*Table1[[#This Row],[Caste Factor]]</f>
        <v>0.10626535835036995</v>
      </c>
      <c r="AY192">
        <f t="shared" si="2"/>
        <v>78.603727199999994</v>
      </c>
    </row>
    <row r="193" spans="1:51" x14ac:dyDescent="0.25">
      <c r="A193" s="1" t="s">
        <v>1186</v>
      </c>
      <c r="B193" s="1" t="s">
        <v>1187</v>
      </c>
      <c r="C193" s="2">
        <v>45869</v>
      </c>
      <c r="D193" s="1" t="s">
        <v>1188</v>
      </c>
      <c r="E193" s="1" t="s">
        <v>38</v>
      </c>
      <c r="F193" s="1" t="s">
        <v>1189</v>
      </c>
      <c r="G193" s="1">
        <v>187</v>
      </c>
      <c r="H193" s="1" t="s">
        <v>37</v>
      </c>
      <c r="I193" s="1" t="s">
        <v>244</v>
      </c>
      <c r="J193" s="1" t="s">
        <v>245</v>
      </c>
      <c r="K193" s="1" t="s">
        <v>50</v>
      </c>
      <c r="L193" s="1" t="s">
        <v>78</v>
      </c>
      <c r="M193" s="1" t="s">
        <v>1038</v>
      </c>
      <c r="N193" s="1" t="s">
        <v>1190</v>
      </c>
      <c r="O193" s="1" t="s">
        <v>135</v>
      </c>
      <c r="P193" s="1">
        <v>8778399876</v>
      </c>
      <c r="Q193" s="1" t="s">
        <v>55</v>
      </c>
      <c r="R193" s="1" t="s">
        <v>136</v>
      </c>
      <c r="S193" s="1" t="s">
        <v>113</v>
      </c>
      <c r="T193" s="1" t="s">
        <v>137</v>
      </c>
      <c r="U193" s="1" t="s">
        <v>83</v>
      </c>
      <c r="V193" s="1" t="s">
        <v>99</v>
      </c>
      <c r="W193" s="1" t="s">
        <v>100</v>
      </c>
      <c r="X193" s="1" t="s">
        <v>101</v>
      </c>
      <c r="Y193" t="s">
        <v>428</v>
      </c>
      <c r="Z193" s="1" t="s">
        <v>95</v>
      </c>
      <c r="AA193" s="1" t="s">
        <v>126</v>
      </c>
      <c r="AB193" s="1" t="s">
        <v>87</v>
      </c>
      <c r="AC193" s="1" t="s">
        <v>58</v>
      </c>
      <c r="AD193" s="1" t="s">
        <v>127</v>
      </c>
      <c r="AE193" s="1" t="s">
        <v>86</v>
      </c>
      <c r="AF193" s="1" t="s">
        <v>101</v>
      </c>
      <c r="AG193" s="1" t="s">
        <v>68</v>
      </c>
      <c r="AH193" s="1" t="s">
        <v>88</v>
      </c>
      <c r="AI193" s="1" t="s">
        <v>129</v>
      </c>
      <c r="AJ193" s="1">
        <f>IFERROR(_xlfn.XLOOKUP(Table1[[#This Row],[Audio Url]],Qc!C:C,Qc!F:F),"")</f>
        <v>0</v>
      </c>
      <c r="AK193" s="1" t="str">
        <f>IFERROR(_xlfn.XLOOKUP(Table1[[#This Row],[Audio Url]],Qc!C:C,Qc!E:E),"")</f>
        <v>Not Doing It Properly</v>
      </c>
      <c r="AL193" s="1" t="s">
        <v>38</v>
      </c>
      <c r="AM193" s="1" t="s">
        <v>38</v>
      </c>
      <c r="AN193" s="1" t="str">
        <f>VLOOKUP(Table1[[#This Row],[LOCALITY]],Sheet2!$F:$H,3,0)</f>
        <v>Rural</v>
      </c>
      <c r="AO193" s="1" t="s">
        <v>2241</v>
      </c>
      <c r="AP193" t="str">
        <f>IF(Table1[[#This Row],[Audio Duration (in secs)]]&gt;180,"Greater than 3 Minutes","Less than 3 Minutes")</f>
        <v>Greater than 3 Minutes</v>
      </c>
      <c r="AQ193" t="str">
        <f>IFERROR(VLOOKUP(Table1[[#This Row],[சாதி/Caste]],MApping!$E$1:$F$10,2,0),"Others")</f>
        <v>CHRISTIAN</v>
      </c>
      <c r="AR193">
        <f>VLOOKUP(Table1[[#This Row],[பாலினம்/Gender]],Factor!$F$26:$I$28,4,0)</f>
        <v>1.047034764826176</v>
      </c>
      <c r="AS193">
        <f>VLOOKUP(Table1[[#This Row],[பதிலளித்தவரின் வயது/Age Group]],Factor!$F$35:$I$39,4,0)</f>
        <v>1.0951871657754011</v>
      </c>
      <c r="AT193">
        <f>VLOOKUP(Table1[[#This Row],[பதிலளித்தவரின் வயது/Age Group]]&amp;Table1[[#This Row],[பாலினம்/Gender]],Factor!$A$45:$G$53,7,0)</f>
        <v>1.107027027027027</v>
      </c>
      <c r="AU19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93">
        <f>VLOOKUP(Table1[[#This Row],[Rev Caste]],Factor!$F$59:$I$68,4,0)</f>
        <v>0.93090909090909091</v>
      </c>
      <c r="AW193">
        <f>Table1[[#This Row],[2021 Ae Factor]]*Table1[[#This Row],[Age &amp; Gender Factor]]</f>
        <v>1.4523558321984489</v>
      </c>
      <c r="AX193">
        <f>Table1[[#This Row],[2021 Ae Factor]]*Table1[[#This Row],[Caste Factor]]</f>
        <v>1.2212992225305137</v>
      </c>
      <c r="AY193">
        <f t="shared" si="2"/>
        <v>78.604503199999996</v>
      </c>
    </row>
    <row r="194" spans="1:51" x14ac:dyDescent="0.25">
      <c r="A194" s="1" t="s">
        <v>1191</v>
      </c>
      <c r="B194" s="1" t="s">
        <v>1192</v>
      </c>
      <c r="C194" s="2">
        <v>45869</v>
      </c>
      <c r="D194" s="1" t="s">
        <v>1193</v>
      </c>
      <c r="E194" s="1" t="s">
        <v>1099</v>
      </c>
      <c r="F194" s="1" t="s">
        <v>1194</v>
      </c>
      <c r="G194" s="1">
        <v>115</v>
      </c>
      <c r="H194" s="1" t="s">
        <v>37</v>
      </c>
      <c r="I194" s="1" t="s">
        <v>109</v>
      </c>
      <c r="J194" s="1" t="s">
        <v>110</v>
      </c>
      <c r="K194" s="1" t="s">
        <v>50</v>
      </c>
      <c r="L194" s="1" t="s">
        <v>78</v>
      </c>
      <c r="M194" s="1" t="s">
        <v>1038</v>
      </c>
      <c r="N194" s="1" t="s">
        <v>633</v>
      </c>
      <c r="O194" s="1" t="s">
        <v>54</v>
      </c>
      <c r="P194" s="1">
        <v>7826831676</v>
      </c>
      <c r="Q194" s="1" t="s">
        <v>55</v>
      </c>
      <c r="R194" s="1" t="s">
        <v>56</v>
      </c>
      <c r="S194" s="1" t="s">
        <v>113</v>
      </c>
      <c r="T194" s="1" t="s">
        <v>98</v>
      </c>
      <c r="U194" s="1" t="s">
        <v>83</v>
      </c>
      <c r="V194" s="1" t="s">
        <v>60</v>
      </c>
      <c r="W194" s="1" t="s">
        <v>100</v>
      </c>
      <c r="X194" s="1" t="s">
        <v>101</v>
      </c>
      <c r="Y194" t="s">
        <v>428</v>
      </c>
      <c r="Z194" s="1" t="s">
        <v>288</v>
      </c>
      <c r="AA194" s="1" t="s">
        <v>63</v>
      </c>
      <c r="AB194" s="1" t="s">
        <v>38</v>
      </c>
      <c r="AC194" s="1" t="s">
        <v>64</v>
      </c>
      <c r="AD194" s="1" t="s">
        <v>85</v>
      </c>
      <c r="AE194" s="1" t="s">
        <v>115</v>
      </c>
      <c r="AF194" s="1" t="s">
        <v>67</v>
      </c>
      <c r="AG194" s="1" t="s">
        <v>382</v>
      </c>
      <c r="AH194" s="1" t="s">
        <v>88</v>
      </c>
      <c r="AI194" s="1" t="s">
        <v>269</v>
      </c>
      <c r="AJ194" s="1">
        <f>IFERROR(_xlfn.XLOOKUP(Table1[[#This Row],[Audio Url]],Qc!C:C,Qc!F:F),"")</f>
        <v>0</v>
      </c>
      <c r="AK194" s="1" t="str">
        <f>IFERROR(_xlfn.XLOOKUP(Table1[[#This Row],[Audio Url]],Qc!C:C,Qc!E:E),"")</f>
        <v>Not Asking All The Questions</v>
      </c>
      <c r="AL194" s="1" t="s">
        <v>38</v>
      </c>
      <c r="AM194" s="1" t="s">
        <v>38</v>
      </c>
      <c r="AN194" s="1" t="str">
        <f>VLOOKUP(Table1[[#This Row],[LOCALITY]],Sheet2!$F:$H,3,0)</f>
        <v>Rural</v>
      </c>
      <c r="AO194" s="1" t="s">
        <v>2241</v>
      </c>
      <c r="AP194" t="str">
        <f>IF(Table1[[#This Row],[Audio Duration (in secs)]]&gt;180,"Greater than 3 Minutes","Less than 3 Minutes")</f>
        <v>Less than 3 Minutes</v>
      </c>
      <c r="AQ194" t="str">
        <f>IFERROR(VLOOKUP(Table1[[#This Row],[சாதி/Caste]],MApping!$E$1:$F$10,2,0),"Others")</f>
        <v>MUTTARAIYAR</v>
      </c>
      <c r="AR194">
        <f>VLOOKUP(Table1[[#This Row],[பாலினம்/Gender]],Factor!$F$26:$I$28,4,0)</f>
        <v>0.95700934579439256</v>
      </c>
      <c r="AS194">
        <f>VLOOKUP(Table1[[#This Row],[பதிலளித்தவரின் வயது/Age Group]],Factor!$F$35:$I$39,4,0)</f>
        <v>1.0951871657754011</v>
      </c>
      <c r="AT194">
        <f>VLOOKUP(Table1[[#This Row],[பதிலளித்தவரின் வயது/Age Group]]&amp;Table1[[#This Row],[பாலினம்/Gender]],Factor!$A$45:$G$53,7,0)</f>
        <v>1.0835978835978837</v>
      </c>
      <c r="AU19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94">
        <f>VLOOKUP(Table1[[#This Row],[Rev Caste]],Factor!$F$59:$I$68,4,0)</f>
        <v>1.2358620689655173</v>
      </c>
      <c r="AW194">
        <f>Table1[[#This Row],[2021 Ae Factor]]*Table1[[#This Row],[Age &amp; Gender Factor]]</f>
        <v>0.79839581406098059</v>
      </c>
      <c r="AX194">
        <f>Table1[[#This Row],[2021 Ae Factor]]*Table1[[#This Row],[Caste Factor]]</f>
        <v>0.91058419138161839</v>
      </c>
      <c r="AY194">
        <f t="shared" ref="AY194:AY208" si="3">VALUE(MID(D194, FIND(",",D194)+2, FIND(")",D194)-FIND(",",D194)-2))</f>
        <v>78.604379699999996</v>
      </c>
    </row>
    <row r="195" spans="1:51" x14ac:dyDescent="0.25">
      <c r="A195" s="1" t="s">
        <v>1195</v>
      </c>
      <c r="B195" s="1" t="s">
        <v>1196</v>
      </c>
      <c r="C195" s="2">
        <v>45869</v>
      </c>
      <c r="D195" s="1" t="s">
        <v>1197</v>
      </c>
      <c r="E195" s="1" t="s">
        <v>1198</v>
      </c>
      <c r="F195" s="1" t="s">
        <v>1199</v>
      </c>
      <c r="G195" s="1">
        <v>246</v>
      </c>
      <c r="H195" s="1" t="s">
        <v>37</v>
      </c>
      <c r="I195" s="1" t="s">
        <v>244</v>
      </c>
      <c r="J195" s="1" t="s">
        <v>245</v>
      </c>
      <c r="K195" s="1" t="s">
        <v>50</v>
      </c>
      <c r="L195" s="1" t="s">
        <v>78</v>
      </c>
      <c r="M195" s="1" t="s">
        <v>1038</v>
      </c>
      <c r="N195" s="1" t="s">
        <v>381</v>
      </c>
      <c r="O195" s="1" t="s">
        <v>54</v>
      </c>
      <c r="P195" s="1">
        <v>9345240364</v>
      </c>
      <c r="Q195" s="1" t="s">
        <v>55</v>
      </c>
      <c r="R195" s="1" t="s">
        <v>56</v>
      </c>
      <c r="S195" s="1" t="s">
        <v>113</v>
      </c>
      <c r="T195" s="1" t="s">
        <v>58</v>
      </c>
      <c r="U195" s="1" t="s">
        <v>83</v>
      </c>
      <c r="V195" s="1" t="s">
        <v>99</v>
      </c>
      <c r="W195" s="1" t="s">
        <v>100</v>
      </c>
      <c r="X195" s="1" t="s">
        <v>101</v>
      </c>
      <c r="Y195" t="s">
        <v>428</v>
      </c>
      <c r="Z195" s="1" t="s">
        <v>95</v>
      </c>
      <c r="AA195" s="1" t="s">
        <v>126</v>
      </c>
      <c r="AB195" s="1" t="s">
        <v>87</v>
      </c>
      <c r="AC195" s="1" t="s">
        <v>58</v>
      </c>
      <c r="AD195" s="1" t="s">
        <v>127</v>
      </c>
      <c r="AE195" s="1" t="s">
        <v>66</v>
      </c>
      <c r="AF195" s="1" t="s">
        <v>101</v>
      </c>
      <c r="AG195" s="1" t="s">
        <v>103</v>
      </c>
      <c r="AH195" s="1" t="s">
        <v>88</v>
      </c>
      <c r="AI195" s="1" t="s">
        <v>89</v>
      </c>
      <c r="AJ195" s="1">
        <f>IFERROR(_xlfn.XLOOKUP(Table1[[#This Row],[Audio Url]],Qc!C:C,Qc!F:F),"")</f>
        <v>0</v>
      </c>
      <c r="AK195" s="1" t="str">
        <f>IFERROR(_xlfn.XLOOKUP(Table1[[#This Row],[Audio Url]],Qc!C:C,Qc!E:E),"")</f>
        <v>Not Doing It Properly</v>
      </c>
      <c r="AL195" s="1" t="s">
        <v>38</v>
      </c>
      <c r="AM195" s="1" t="s">
        <v>38</v>
      </c>
      <c r="AN195" s="1" t="str">
        <f>VLOOKUP(Table1[[#This Row],[LOCALITY]],Sheet2!$F:$H,3,0)</f>
        <v>Rural</v>
      </c>
      <c r="AO195" s="1" t="s">
        <v>2241</v>
      </c>
      <c r="AP195" t="str">
        <f>IF(Table1[[#This Row],[Audio Duration (in secs)]]&gt;180,"Greater than 3 Minutes","Less than 3 Minutes")</f>
        <v>Greater than 3 Minutes</v>
      </c>
      <c r="AQ195" t="str">
        <f>IFERROR(VLOOKUP(Table1[[#This Row],[சாதி/Caste]],MApping!$E$1:$F$10,2,0),"Others")</f>
        <v>MUKKULATHOR</v>
      </c>
      <c r="AR195">
        <f>VLOOKUP(Table1[[#This Row],[பாலினம்/Gender]],Factor!$F$26:$I$28,4,0)</f>
        <v>0.95700934579439256</v>
      </c>
      <c r="AS195">
        <f>VLOOKUP(Table1[[#This Row],[பதிலளித்தவரின் வயது/Age Group]],Factor!$F$35:$I$39,4,0)</f>
        <v>1.0951871657754011</v>
      </c>
      <c r="AT195">
        <f>VLOOKUP(Table1[[#This Row],[பதிலளித்தவரின் வயது/Age Group]]&amp;Table1[[#This Row],[பாலினம்/Gender]],Factor!$A$45:$G$53,7,0)</f>
        <v>1.0835978835978837</v>
      </c>
      <c r="AU19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95">
        <f>VLOOKUP(Table1[[#This Row],[Rev Caste]],Factor!$F$59:$I$68,4,0)</f>
        <v>1.3479183673469388</v>
      </c>
      <c r="AW195">
        <f>Table1[[#This Row],[2021 Ae Factor]]*Table1[[#This Row],[Age &amp; Gender Factor]]</f>
        <v>1.4216181426281114</v>
      </c>
      <c r="AX195">
        <f>Table1[[#This Row],[2021 Ae Factor]]*Table1[[#This Row],[Caste Factor]]</f>
        <v>1.7683914252763255</v>
      </c>
      <c r="AY195">
        <f t="shared" si="3"/>
        <v>78.604531699999995</v>
      </c>
    </row>
    <row r="196" spans="1:51" x14ac:dyDescent="0.25">
      <c r="A196" s="1" t="s">
        <v>1200</v>
      </c>
      <c r="B196" s="1" t="s">
        <v>1201</v>
      </c>
      <c r="C196" s="2">
        <v>45869</v>
      </c>
      <c r="D196" s="1" t="s">
        <v>1202</v>
      </c>
      <c r="E196" s="1" t="s">
        <v>1124</v>
      </c>
      <c r="F196" s="1" t="s">
        <v>1203</v>
      </c>
      <c r="G196" s="1">
        <v>283</v>
      </c>
      <c r="H196" s="1" t="s">
        <v>37</v>
      </c>
      <c r="I196" s="1" t="s">
        <v>76</v>
      </c>
      <c r="J196" s="1" t="s">
        <v>77</v>
      </c>
      <c r="K196" s="1" t="s">
        <v>50</v>
      </c>
      <c r="L196" s="1" t="s">
        <v>78</v>
      </c>
      <c r="M196" s="1" t="s">
        <v>79</v>
      </c>
      <c r="N196" s="1" t="s">
        <v>1204</v>
      </c>
      <c r="O196" s="1" t="s">
        <v>135</v>
      </c>
      <c r="P196" s="1">
        <v>9159741019</v>
      </c>
      <c r="Q196" s="1" t="s">
        <v>55</v>
      </c>
      <c r="R196" s="1" t="s">
        <v>136</v>
      </c>
      <c r="S196" s="1" t="s">
        <v>57</v>
      </c>
      <c r="T196" s="1" t="s">
        <v>58</v>
      </c>
      <c r="U196" s="1" t="s">
        <v>83</v>
      </c>
      <c r="V196" s="1" t="s">
        <v>165</v>
      </c>
      <c r="W196" s="1" t="s">
        <v>125</v>
      </c>
      <c r="X196" s="1" t="s">
        <v>295</v>
      </c>
      <c r="Y196" s="45" t="s">
        <v>429</v>
      </c>
      <c r="Z196" s="1" t="s">
        <v>38</v>
      </c>
      <c r="AA196" s="1" t="s">
        <v>63</v>
      </c>
      <c r="AB196" s="1" t="s">
        <v>38</v>
      </c>
      <c r="AC196" s="1" t="s">
        <v>64</v>
      </c>
      <c r="AD196" s="1" t="s">
        <v>85</v>
      </c>
      <c r="AE196" s="1" t="s">
        <v>66</v>
      </c>
      <c r="AF196" s="1" t="s">
        <v>128</v>
      </c>
      <c r="AG196" s="1" t="s">
        <v>116</v>
      </c>
      <c r="AH196" s="1" t="s">
        <v>117</v>
      </c>
      <c r="AI196" s="1" t="s">
        <v>42</v>
      </c>
      <c r="AJ196" s="1">
        <f>IFERROR(_xlfn.XLOOKUP(Table1[[#This Row],[Audio Url]],Qc!C:C,Qc!F:F),"")</f>
        <v>0</v>
      </c>
      <c r="AK196" s="1" t="str">
        <f>IFERROR(_xlfn.XLOOKUP(Table1[[#This Row],[Audio Url]],Qc!C:C,Qc!E:E),"")</f>
        <v>Correctly Done</v>
      </c>
      <c r="AL196" s="1" t="s">
        <v>38</v>
      </c>
      <c r="AM196" s="1" t="s">
        <v>38</v>
      </c>
      <c r="AN196" s="1" t="str">
        <f>VLOOKUP(Table1[[#This Row],[LOCALITY]],Sheet2!$F:$H,3,0)</f>
        <v>Urban</v>
      </c>
      <c r="AO196" s="1" t="s">
        <v>2241</v>
      </c>
      <c r="AP196" t="str">
        <f>IF(Table1[[#This Row],[Audio Duration (in secs)]]&gt;180,"Greater than 3 Minutes","Less than 3 Minutes")</f>
        <v>Greater than 3 Minutes</v>
      </c>
      <c r="AQ196" t="str">
        <f>IFERROR(VLOOKUP(Table1[[#This Row],[சாதி/Caste]],MApping!$E$1:$F$10,2,0),"Others")</f>
        <v>DEVENDRA KULA VELLALAR</v>
      </c>
      <c r="AR196">
        <f>VLOOKUP(Table1[[#This Row],[பாலினம்/Gender]],Factor!$F$26:$I$28,4,0)</f>
        <v>1.047034764826176</v>
      </c>
      <c r="AS196">
        <f>VLOOKUP(Table1[[#This Row],[பதிலளித்தவரின் வயது/Age Group]],Factor!$F$35:$I$39,4,0)</f>
        <v>1.0951871657754011</v>
      </c>
      <c r="AT196">
        <f>VLOOKUP(Table1[[#This Row],[பதிலளித்தவரின் வயது/Age Group]]&amp;Table1[[#This Row],[பாலினம்/Gender]],Factor!$A$45:$G$53,7,0)</f>
        <v>1.107027027027027</v>
      </c>
      <c r="AU19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96">
        <f>VLOOKUP(Table1[[#This Row],[Rev Caste]],Factor!$F$59:$I$68,4,0)</f>
        <v>0.99902439024390244</v>
      </c>
      <c r="AW196">
        <f>Table1[[#This Row],[2021 Ae Factor]]*Table1[[#This Row],[Age &amp; Gender Factor]]</f>
        <v>1.107027027027027</v>
      </c>
      <c r="AX196">
        <f>Table1[[#This Row],[2021 Ae Factor]]*Table1[[#This Row],[Caste Factor]]</f>
        <v>0.99902439024390244</v>
      </c>
      <c r="AY196">
        <f t="shared" si="3"/>
        <v>78.701105200000001</v>
      </c>
    </row>
    <row r="197" spans="1:51" hidden="1" x14ac:dyDescent="0.25">
      <c r="A197" s="1" t="s">
        <v>1205</v>
      </c>
      <c r="B197" s="1" t="s">
        <v>1206</v>
      </c>
      <c r="C197" s="2">
        <v>45869</v>
      </c>
      <c r="D197" s="1" t="s">
        <v>1207</v>
      </c>
      <c r="E197" s="1" t="s">
        <v>1208</v>
      </c>
      <c r="F197" s="1" t="s">
        <v>1209</v>
      </c>
      <c r="G197" s="1">
        <v>114</v>
      </c>
      <c r="H197" s="1" t="s">
        <v>37</v>
      </c>
      <c r="I197" s="1" t="s">
        <v>109</v>
      </c>
      <c r="J197" s="1" t="s">
        <v>110</v>
      </c>
      <c r="K197" s="1" t="s">
        <v>50</v>
      </c>
      <c r="L197" s="1" t="s">
        <v>78</v>
      </c>
      <c r="M197" s="1" t="s">
        <v>1038</v>
      </c>
      <c r="N197" s="1" t="s">
        <v>1210</v>
      </c>
      <c r="O197" s="1" t="s">
        <v>54</v>
      </c>
      <c r="P197" s="1">
        <v>9342428531</v>
      </c>
      <c r="Q197" s="1" t="s">
        <v>81</v>
      </c>
      <c r="R197" s="1" t="s">
        <v>56</v>
      </c>
      <c r="S197" s="1" t="s">
        <v>113</v>
      </c>
      <c r="T197" s="1" t="s">
        <v>98</v>
      </c>
      <c r="U197" s="1" t="s">
        <v>301</v>
      </c>
      <c r="V197" s="1" t="s">
        <v>99</v>
      </c>
      <c r="W197" s="1" t="s">
        <v>100</v>
      </c>
      <c r="X197" s="1" t="s">
        <v>101</v>
      </c>
      <c r="Y197" t="s">
        <v>428</v>
      </c>
      <c r="Z197" s="1" t="s">
        <v>288</v>
      </c>
      <c r="AA197" s="1" t="s">
        <v>63</v>
      </c>
      <c r="AB197" s="1" t="s">
        <v>38</v>
      </c>
      <c r="AC197" s="1" t="s">
        <v>84</v>
      </c>
      <c r="AD197" s="1" t="s">
        <v>85</v>
      </c>
      <c r="AE197" s="1" t="s">
        <v>102</v>
      </c>
      <c r="AF197" s="1" t="s">
        <v>67</v>
      </c>
      <c r="AG197" s="1" t="s">
        <v>103</v>
      </c>
      <c r="AH197" s="1" t="s">
        <v>88</v>
      </c>
      <c r="AI197" s="1" t="s">
        <v>269</v>
      </c>
      <c r="AJ197" s="1">
        <f>IFERROR(_xlfn.XLOOKUP(Table1[[#This Row],[Audio Url]],Qc!C:C,Qc!F:F),"")</f>
        <v>0</v>
      </c>
      <c r="AK197" s="1" t="str">
        <f>IFERROR(_xlfn.XLOOKUP(Table1[[#This Row],[Audio Url]],Qc!C:C,Qc!E:E),"")</f>
        <v>Fake Audio/Empty Audio</v>
      </c>
      <c r="AL197" s="1" t="s">
        <v>38</v>
      </c>
      <c r="AM197" s="1" t="s">
        <v>38</v>
      </c>
      <c r="AN197" s="1" t="str">
        <f>VLOOKUP(Table1[[#This Row],[LOCALITY]],Sheet2!$F:$H,3,0)</f>
        <v>Rural</v>
      </c>
      <c r="AO197" s="1" t="s">
        <v>2240</v>
      </c>
      <c r="AP197" t="str">
        <f>IF(Table1[[#This Row],[Audio Duration (in secs)]]&gt;180,"Greater than 3 Minutes","Less than 3 Minutes")</f>
        <v>Less than 3 Minutes</v>
      </c>
      <c r="AQ197" t="str">
        <f>IFERROR(VLOOKUP(Table1[[#This Row],[சாதி/Caste]],MApping!$E$1:$F$10,2,0),"Others")</f>
        <v>MUTTARAIYAR</v>
      </c>
      <c r="AR197">
        <f>VLOOKUP(Table1[[#This Row],[பாலினம்/Gender]],Factor!$F$26:$I$28,4,0)</f>
        <v>0.95700934579439256</v>
      </c>
      <c r="AS197">
        <f>VLOOKUP(Table1[[#This Row],[பதிலளித்தவரின் வயது/Age Group]],Factor!$F$35:$I$39,4,0)</f>
        <v>0.97523809523809524</v>
      </c>
      <c r="AT197">
        <f>VLOOKUP(Table1[[#This Row],[பதிலளித்தவரின் வயது/Age Group]]&amp;Table1[[#This Row],[பாலினம்/Gender]],Factor!$A$45:$G$53,7,0)</f>
        <v>1.0666666666666667</v>
      </c>
      <c r="AU19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97">
        <f>VLOOKUP(Table1[[#This Row],[Rev Caste]],Factor!$F$59:$I$68,4,0)</f>
        <v>1.2358620689655173</v>
      </c>
      <c r="AW197">
        <f>Table1[[#This Row],[2021 Ae Factor]]*Table1[[#This Row],[Age &amp; Gender Factor]]</f>
        <v>1.399405359149547</v>
      </c>
      <c r="AX197">
        <f>Table1[[#This Row],[2021 Ae Factor]]*Table1[[#This Row],[Caste Factor]]</f>
        <v>1.6213800023249925</v>
      </c>
      <c r="AY197">
        <f t="shared" si="3"/>
        <v>78.603247499999995</v>
      </c>
    </row>
    <row r="198" spans="1:51" x14ac:dyDescent="0.25">
      <c r="A198" s="1" t="s">
        <v>1211</v>
      </c>
      <c r="B198" s="1" t="s">
        <v>1212</v>
      </c>
      <c r="C198" s="2">
        <v>45869</v>
      </c>
      <c r="D198" s="1" t="s">
        <v>1213</v>
      </c>
      <c r="E198" s="1" t="s">
        <v>1208</v>
      </c>
      <c r="F198" s="1" t="s">
        <v>1214</v>
      </c>
      <c r="G198" s="1">
        <v>103</v>
      </c>
      <c r="H198" s="1" t="s">
        <v>37</v>
      </c>
      <c r="I198" s="1" t="s">
        <v>109</v>
      </c>
      <c r="J198" s="1" t="s">
        <v>110</v>
      </c>
      <c r="K198" s="1" t="s">
        <v>50</v>
      </c>
      <c r="L198" s="1" t="s">
        <v>78</v>
      </c>
      <c r="M198" s="1" t="s">
        <v>1038</v>
      </c>
      <c r="N198" s="1" t="s">
        <v>889</v>
      </c>
      <c r="O198" s="1" t="s">
        <v>54</v>
      </c>
      <c r="P198" s="1">
        <v>9092939980</v>
      </c>
      <c r="Q198" s="1" t="s">
        <v>39</v>
      </c>
      <c r="R198" s="1" t="s">
        <v>56</v>
      </c>
      <c r="S198" s="1" t="s">
        <v>113</v>
      </c>
      <c r="T198" s="1" t="s">
        <v>98</v>
      </c>
      <c r="U198" s="1" t="s">
        <v>301</v>
      </c>
      <c r="V198" s="1" t="s">
        <v>99</v>
      </c>
      <c r="W198" s="1" t="s">
        <v>100</v>
      </c>
      <c r="X198" s="1" t="s">
        <v>101</v>
      </c>
      <c r="Y198" t="s">
        <v>428</v>
      </c>
      <c r="Z198" s="1" t="s">
        <v>288</v>
      </c>
      <c r="AA198" s="1" t="s">
        <v>126</v>
      </c>
      <c r="AB198" s="1" t="s">
        <v>60</v>
      </c>
      <c r="AC198" s="1" t="s">
        <v>64</v>
      </c>
      <c r="AD198" s="1" t="s">
        <v>85</v>
      </c>
      <c r="AE198" s="1" t="s">
        <v>102</v>
      </c>
      <c r="AF198" s="1" t="s">
        <v>101</v>
      </c>
      <c r="AG198" s="1" t="s">
        <v>382</v>
      </c>
      <c r="AH198" s="1" t="s">
        <v>88</v>
      </c>
      <c r="AI198" s="1" t="s">
        <v>269</v>
      </c>
      <c r="AJ198" s="1" t="str">
        <f>IFERROR(_xlfn.XLOOKUP(Table1[[#This Row],[Audio Url]],Qc!C:C,Qc!F:F),"")</f>
        <v xml:space="preserve">surveyor only asking name and number </v>
      </c>
      <c r="AK198" s="1" t="str">
        <f>IFERROR(_xlfn.XLOOKUP(Table1[[#This Row],[Audio Url]],Qc!C:C,Qc!E:E),"")</f>
        <v>Not Doing It Properly</v>
      </c>
      <c r="AL198" s="1" t="s">
        <v>38</v>
      </c>
      <c r="AM198" s="1" t="s">
        <v>38</v>
      </c>
      <c r="AN198" s="1" t="str">
        <f>VLOOKUP(Table1[[#This Row],[LOCALITY]],Sheet2!$F:$H,3,0)</f>
        <v>Rural</v>
      </c>
      <c r="AO198" s="1" t="s">
        <v>2241</v>
      </c>
      <c r="AP198" t="str">
        <f>IF(Table1[[#This Row],[Audio Duration (in secs)]]&gt;180,"Greater than 3 Minutes","Less than 3 Minutes")</f>
        <v>Less than 3 Minutes</v>
      </c>
      <c r="AQ198" t="str">
        <f>IFERROR(VLOOKUP(Table1[[#This Row],[சாதி/Caste]],MApping!$E$1:$F$10,2,0),"Others")</f>
        <v>MUTTARAIYAR</v>
      </c>
      <c r="AR198">
        <f>VLOOKUP(Table1[[#This Row],[பாலினம்/Gender]],Factor!$F$26:$I$28,4,0)</f>
        <v>0.95700934579439256</v>
      </c>
      <c r="AS198">
        <f>VLOOKUP(Table1[[#This Row],[பதிலளித்தவரின் வயது/Age Group]],Factor!$F$35:$I$39,4,0)</f>
        <v>0.8797250859106529</v>
      </c>
      <c r="AT198">
        <f>VLOOKUP(Table1[[#This Row],[பதிலளித்தவரின் வயது/Age Group]]&amp;Table1[[#This Row],[பாலினம்/Gender]],Factor!$A$45:$G$53,7,0)</f>
        <v>0.79503105590062106</v>
      </c>
      <c r="AU19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98">
        <f>VLOOKUP(Table1[[#This Row],[Rev Caste]],Factor!$F$59:$I$68,4,0)</f>
        <v>1.2358620689655173</v>
      </c>
      <c r="AW198">
        <f>Table1[[#This Row],[2021 Ae Factor]]*Table1[[#This Row],[Age &amp; Gender Factor]]</f>
        <v>1.043035050297799</v>
      </c>
      <c r="AX198">
        <f>Table1[[#This Row],[2021 Ae Factor]]*Table1[[#This Row],[Caste Factor]]</f>
        <v>1.6213800023249925</v>
      </c>
      <c r="AY198">
        <f t="shared" si="3"/>
        <v>78.603180399999999</v>
      </c>
    </row>
    <row r="199" spans="1:51" x14ac:dyDescent="0.25">
      <c r="A199" s="1" t="s">
        <v>1215</v>
      </c>
      <c r="B199" s="1" t="s">
        <v>1216</v>
      </c>
      <c r="C199" s="2">
        <v>45869</v>
      </c>
      <c r="D199" s="1" t="s">
        <v>1217</v>
      </c>
      <c r="E199" s="1" t="s">
        <v>1218</v>
      </c>
      <c r="F199" s="1" t="s">
        <v>1219</v>
      </c>
      <c r="G199" s="1">
        <v>176</v>
      </c>
      <c r="H199" s="1" t="s">
        <v>37</v>
      </c>
      <c r="I199" s="1" t="s">
        <v>76</v>
      </c>
      <c r="J199" s="1" t="s">
        <v>77</v>
      </c>
      <c r="K199" s="1" t="s">
        <v>50</v>
      </c>
      <c r="L199" s="1" t="s">
        <v>78</v>
      </c>
      <c r="M199" s="1" t="s">
        <v>79</v>
      </c>
      <c r="N199" s="1" t="s">
        <v>1220</v>
      </c>
      <c r="O199" s="1" t="s">
        <v>135</v>
      </c>
      <c r="P199" s="1">
        <v>7826904561</v>
      </c>
      <c r="Q199" s="1" t="s">
        <v>81</v>
      </c>
      <c r="R199" s="1" t="s">
        <v>56</v>
      </c>
      <c r="S199" s="1" t="s">
        <v>57</v>
      </c>
      <c r="T199" s="1" t="s">
        <v>98</v>
      </c>
      <c r="U199" s="1" t="s">
        <v>301</v>
      </c>
      <c r="V199" s="1" t="s">
        <v>60</v>
      </c>
      <c r="W199" s="1" t="s">
        <v>61</v>
      </c>
      <c r="X199" s="1" t="s">
        <v>62</v>
      </c>
      <c r="Y199" t="s">
        <v>430</v>
      </c>
      <c r="Z199" s="1" t="s">
        <v>38</v>
      </c>
      <c r="AA199" s="1" t="s">
        <v>63</v>
      </c>
      <c r="AB199" s="1" t="s">
        <v>38</v>
      </c>
      <c r="AC199" s="1" t="s">
        <v>84</v>
      </c>
      <c r="AD199" s="1" t="s">
        <v>85</v>
      </c>
      <c r="AE199" s="1" t="s">
        <v>66</v>
      </c>
      <c r="AF199" s="1" t="s">
        <v>622</v>
      </c>
      <c r="AG199" s="1" t="s">
        <v>68</v>
      </c>
      <c r="AH199" s="1" t="s">
        <v>117</v>
      </c>
      <c r="AI199" s="1" t="s">
        <v>42</v>
      </c>
      <c r="AJ199" s="1">
        <f>IFERROR(_xlfn.XLOOKUP(Table1[[#This Row],[Audio Url]],Qc!C:C,Qc!F:F),"")</f>
        <v>0</v>
      </c>
      <c r="AK199" s="1" t="str">
        <f>IFERROR(_xlfn.XLOOKUP(Table1[[#This Row],[Audio Url]],Qc!C:C,Qc!E:E),"")</f>
        <v>Correctly Done</v>
      </c>
      <c r="AL199" s="1" t="s">
        <v>38</v>
      </c>
      <c r="AM199" s="1" t="s">
        <v>38</v>
      </c>
      <c r="AN199" s="1" t="str">
        <f>VLOOKUP(Table1[[#This Row],[LOCALITY]],Sheet2!$F:$H,3,0)</f>
        <v>Urban</v>
      </c>
      <c r="AO199" s="1" t="s">
        <v>2241</v>
      </c>
      <c r="AP199" t="str">
        <f>IF(Table1[[#This Row],[Audio Duration (in secs)]]&gt;180,"Greater than 3 Minutes","Less than 3 Minutes")</f>
        <v>Less than 3 Minutes</v>
      </c>
      <c r="AQ199" t="str">
        <f>IFERROR(VLOOKUP(Table1[[#This Row],[சாதி/Caste]],MApping!$E$1:$F$10,2,0),"Others")</f>
        <v>DEVENDRA KULA VELLALAR</v>
      </c>
      <c r="AR199">
        <f>VLOOKUP(Table1[[#This Row],[பாலினம்/Gender]],Factor!$F$26:$I$28,4,0)</f>
        <v>1.047034764826176</v>
      </c>
      <c r="AS199">
        <f>VLOOKUP(Table1[[#This Row],[பதிலளித்தவரின் வயது/Age Group]],Factor!$F$35:$I$39,4,0)</f>
        <v>0.97523809523809524</v>
      </c>
      <c r="AT199">
        <f>VLOOKUP(Table1[[#This Row],[பதிலளித்தவரின் வயது/Age Group]]&amp;Table1[[#This Row],[பாலினம்/Gender]],Factor!$A$45:$G$53,7,0)</f>
        <v>0.89824561403508774</v>
      </c>
      <c r="AU19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99">
        <f>VLOOKUP(Table1[[#This Row],[Rev Caste]],Factor!$F$59:$I$68,4,0)</f>
        <v>0.99902439024390244</v>
      </c>
      <c r="AW199">
        <f>Table1[[#This Row],[2021 Ae Factor]]*Table1[[#This Row],[Age &amp; Gender Factor]]</f>
        <v>0.66182810902423383</v>
      </c>
      <c r="AX199">
        <f>Table1[[#This Row],[2021 Ae Factor]]*Table1[[#This Row],[Caste Factor]]</f>
        <v>0.73608199442695277</v>
      </c>
      <c r="AY199">
        <f t="shared" si="3"/>
        <v>78.701010100000005</v>
      </c>
    </row>
    <row r="200" spans="1:51" x14ac:dyDescent="0.25">
      <c r="A200" s="1" t="s">
        <v>1221</v>
      </c>
      <c r="B200" s="1" t="s">
        <v>1222</v>
      </c>
      <c r="C200" s="2">
        <v>45869</v>
      </c>
      <c r="D200" s="1" t="s">
        <v>1223</v>
      </c>
      <c r="E200" s="1" t="s">
        <v>1208</v>
      </c>
      <c r="F200" s="1" t="s">
        <v>1224</v>
      </c>
      <c r="G200" s="1">
        <v>130</v>
      </c>
      <c r="H200" s="1" t="s">
        <v>37</v>
      </c>
      <c r="I200" s="1" t="s">
        <v>109</v>
      </c>
      <c r="J200" s="1" t="s">
        <v>110</v>
      </c>
      <c r="K200" s="1" t="s">
        <v>50</v>
      </c>
      <c r="L200" s="1" t="s">
        <v>78</v>
      </c>
      <c r="M200" s="1" t="s">
        <v>1038</v>
      </c>
      <c r="N200" s="1" t="s">
        <v>1225</v>
      </c>
      <c r="O200" s="1" t="s">
        <v>135</v>
      </c>
      <c r="P200" s="1">
        <v>8865432908</v>
      </c>
      <c r="Q200" s="1" t="s">
        <v>39</v>
      </c>
      <c r="R200" s="1" t="s">
        <v>136</v>
      </c>
      <c r="S200" s="1" t="s">
        <v>113</v>
      </c>
      <c r="T200" s="1" t="s">
        <v>98</v>
      </c>
      <c r="U200" s="1" t="s">
        <v>301</v>
      </c>
      <c r="V200" s="1" t="s">
        <v>99</v>
      </c>
      <c r="W200" s="1" t="s">
        <v>100</v>
      </c>
      <c r="X200" s="1" t="s">
        <v>101</v>
      </c>
      <c r="Y200" t="s">
        <v>428</v>
      </c>
      <c r="Z200" s="1" t="s">
        <v>288</v>
      </c>
      <c r="AA200" s="1" t="s">
        <v>63</v>
      </c>
      <c r="AB200" s="1" t="s">
        <v>38</v>
      </c>
      <c r="AC200" s="1" t="s">
        <v>84</v>
      </c>
      <c r="AD200" s="1" t="s">
        <v>65</v>
      </c>
      <c r="AE200" s="1" t="s">
        <v>115</v>
      </c>
      <c r="AF200" s="1" t="s">
        <v>67</v>
      </c>
      <c r="AG200" s="1" t="s">
        <v>382</v>
      </c>
      <c r="AH200" s="1" t="s">
        <v>88</v>
      </c>
      <c r="AI200" s="1" t="s">
        <v>70</v>
      </c>
      <c r="AJ200" s="1">
        <f>IFERROR(_xlfn.XLOOKUP(Table1[[#This Row],[Audio Url]],Qc!C:C,Qc!F:F),"")</f>
        <v>0</v>
      </c>
      <c r="AK200" s="1" t="str">
        <f>IFERROR(_xlfn.XLOOKUP(Table1[[#This Row],[Audio Url]],Qc!C:C,Qc!E:E),"")</f>
        <v>Not Asking All The Questions</v>
      </c>
      <c r="AL200" s="1" t="s">
        <v>38</v>
      </c>
      <c r="AM200" s="1" t="s">
        <v>38</v>
      </c>
      <c r="AN200" s="1" t="str">
        <f>VLOOKUP(Table1[[#This Row],[LOCALITY]],Sheet2!$F:$H,3,0)</f>
        <v>Rural</v>
      </c>
      <c r="AO200" s="1" t="s">
        <v>2241</v>
      </c>
      <c r="AP200" t="str">
        <f>IF(Table1[[#This Row],[Audio Duration (in secs)]]&gt;180,"Greater than 3 Minutes","Less than 3 Minutes")</f>
        <v>Less than 3 Minutes</v>
      </c>
      <c r="AQ200" t="str">
        <f>IFERROR(VLOOKUP(Table1[[#This Row],[சாதி/Caste]],MApping!$E$1:$F$10,2,0),"Others")</f>
        <v>URALI GOUNDER</v>
      </c>
      <c r="AR200">
        <f>VLOOKUP(Table1[[#This Row],[பாலினம்/Gender]],Factor!$F$26:$I$28,4,0)</f>
        <v>1.047034764826176</v>
      </c>
      <c r="AS200">
        <f>VLOOKUP(Table1[[#This Row],[பதிலளித்தவரின் வயது/Age Group]],Factor!$F$35:$I$39,4,0)</f>
        <v>0.8797250859106529</v>
      </c>
      <c r="AT200">
        <f>VLOOKUP(Table1[[#This Row],[பதிலளித்தவரின் வயது/Age Group]]&amp;Table1[[#This Row],[பாலினம்/Gender]],Factor!$A$45:$G$53,7,0)</f>
        <v>0.98461538461538467</v>
      </c>
      <c r="AU20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200">
        <f>VLOOKUP(Table1[[#This Row],[Rev Caste]],Factor!$F$59:$I$68,4,0)</f>
        <v>1.0593103448275862</v>
      </c>
      <c r="AW200">
        <f>Table1[[#This Row],[2021 Ae Factor]]*Table1[[#This Row],[Age &amp; Gender Factor]]</f>
        <v>1.2917587930611203</v>
      </c>
      <c r="AX200">
        <f>Table1[[#This Row],[2021 Ae Factor]]*Table1[[#This Row],[Caste Factor]]</f>
        <v>1.3897542877071363</v>
      </c>
      <c r="AY200">
        <f t="shared" si="3"/>
        <v>78.603362200000007</v>
      </c>
    </row>
    <row r="201" spans="1:51" x14ac:dyDescent="0.25">
      <c r="A201" s="1" t="s">
        <v>1226</v>
      </c>
      <c r="B201" s="1" t="s">
        <v>1227</v>
      </c>
      <c r="C201" s="2">
        <v>45869</v>
      </c>
      <c r="D201" s="1" t="s">
        <v>1228</v>
      </c>
      <c r="E201" s="1" t="s">
        <v>1229</v>
      </c>
      <c r="F201" s="1" t="s">
        <v>1230</v>
      </c>
      <c r="G201" s="1">
        <v>186</v>
      </c>
      <c r="H201" s="1" t="s">
        <v>37</v>
      </c>
      <c r="I201" s="1" t="s">
        <v>109</v>
      </c>
      <c r="J201" s="1" t="s">
        <v>110</v>
      </c>
      <c r="K201" s="1" t="s">
        <v>50</v>
      </c>
      <c r="L201" s="1" t="s">
        <v>78</v>
      </c>
      <c r="M201" s="1" t="s">
        <v>1038</v>
      </c>
      <c r="N201" s="1" t="s">
        <v>1231</v>
      </c>
      <c r="O201" s="1" t="s">
        <v>135</v>
      </c>
      <c r="P201" s="1">
        <v>9159308224</v>
      </c>
      <c r="Q201" s="1" t="s">
        <v>39</v>
      </c>
      <c r="R201" s="1" t="s">
        <v>136</v>
      </c>
      <c r="S201" s="1" t="s">
        <v>113</v>
      </c>
      <c r="T201" s="1" t="s">
        <v>98</v>
      </c>
      <c r="U201" s="1" t="s">
        <v>83</v>
      </c>
      <c r="V201" s="1" t="s">
        <v>99</v>
      </c>
      <c r="W201" s="1" t="s">
        <v>125</v>
      </c>
      <c r="X201" s="1" t="s">
        <v>101</v>
      </c>
      <c r="Y201" t="s">
        <v>429</v>
      </c>
      <c r="Z201" s="1" t="s">
        <v>95</v>
      </c>
      <c r="AA201" s="1" t="s">
        <v>126</v>
      </c>
      <c r="AB201" s="1" t="s">
        <v>99</v>
      </c>
      <c r="AC201" s="1" t="s">
        <v>58</v>
      </c>
      <c r="AD201" s="1" t="s">
        <v>127</v>
      </c>
      <c r="AE201" s="1" t="s">
        <v>115</v>
      </c>
      <c r="AF201" s="1" t="s">
        <v>67</v>
      </c>
      <c r="AG201" s="1" t="s">
        <v>382</v>
      </c>
      <c r="AH201" s="1" t="s">
        <v>69</v>
      </c>
      <c r="AI201" s="1" t="s">
        <v>269</v>
      </c>
      <c r="AJ201" s="1">
        <f>IFERROR(_xlfn.XLOOKUP(Table1[[#This Row],[Audio Url]],Qc!C:C,Qc!F:F),"")</f>
        <v>0</v>
      </c>
      <c r="AK201" s="1" t="str">
        <f>IFERROR(_xlfn.XLOOKUP(Table1[[#This Row],[Audio Url]],Qc!C:C,Qc!E:E),"")</f>
        <v>Correctly Done</v>
      </c>
      <c r="AL201" s="1" t="s">
        <v>38</v>
      </c>
      <c r="AM201" s="1" t="s">
        <v>38</v>
      </c>
      <c r="AN201" s="1" t="str">
        <f>VLOOKUP(Table1[[#This Row],[LOCALITY]],Sheet2!$F:$H,3,0)</f>
        <v>Rural</v>
      </c>
      <c r="AO201" s="1" t="s">
        <v>2241</v>
      </c>
      <c r="AP201" t="str">
        <f>IF(Table1[[#This Row],[Audio Duration (in secs)]]&gt;180,"Greater than 3 Minutes","Less than 3 Minutes")</f>
        <v>Greater than 3 Minutes</v>
      </c>
      <c r="AQ201" t="str">
        <f>IFERROR(VLOOKUP(Table1[[#This Row],[சாதி/Caste]],MApping!$E$1:$F$10,2,0),"Others")</f>
        <v>MUTTARAIYAR</v>
      </c>
      <c r="AR201">
        <f>VLOOKUP(Table1[[#This Row],[பாலினம்/Gender]],Factor!$F$26:$I$28,4,0)</f>
        <v>1.047034764826176</v>
      </c>
      <c r="AS201">
        <f>VLOOKUP(Table1[[#This Row],[பதிலளித்தவரின் வயது/Age Group]],Factor!$F$35:$I$39,4,0)</f>
        <v>0.8797250859106529</v>
      </c>
      <c r="AT201">
        <f>VLOOKUP(Table1[[#This Row],[பதிலளித்தவரின் வயது/Age Group]]&amp;Table1[[#This Row],[பாலினம்/Gender]],Factor!$A$45:$G$53,7,0)</f>
        <v>0.98461538461538467</v>
      </c>
      <c r="AU20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201">
        <f>VLOOKUP(Table1[[#This Row],[Rev Caste]],Factor!$F$59:$I$68,4,0)</f>
        <v>1.2358620689655173</v>
      </c>
      <c r="AW201">
        <f>Table1[[#This Row],[2021 Ae Factor]]*Table1[[#This Row],[Age &amp; Gender Factor]]</f>
        <v>1.2917587930611203</v>
      </c>
      <c r="AX201">
        <f>Table1[[#This Row],[2021 Ae Factor]]*Table1[[#This Row],[Caste Factor]]</f>
        <v>1.6213800023249925</v>
      </c>
      <c r="AY201">
        <f t="shared" si="3"/>
        <v>78.602755200000004</v>
      </c>
    </row>
    <row r="202" spans="1:51" x14ac:dyDescent="0.25">
      <c r="A202" s="1" t="s">
        <v>1232</v>
      </c>
      <c r="B202" s="1" t="s">
        <v>1233</v>
      </c>
      <c r="C202" s="2">
        <v>45869</v>
      </c>
      <c r="D202" s="1" t="s">
        <v>1234</v>
      </c>
      <c r="E202" s="1" t="s">
        <v>340</v>
      </c>
      <c r="F202" s="1" t="s">
        <v>1235</v>
      </c>
      <c r="G202" s="1">
        <v>254</v>
      </c>
      <c r="H202" s="1" t="s">
        <v>37</v>
      </c>
      <c r="I202" s="1" t="s">
        <v>76</v>
      </c>
      <c r="J202" s="1" t="s">
        <v>77</v>
      </c>
      <c r="K202" s="1" t="s">
        <v>50</v>
      </c>
      <c r="L202" s="1" t="s">
        <v>78</v>
      </c>
      <c r="M202" s="1" t="s">
        <v>79</v>
      </c>
      <c r="N202" s="1" t="s">
        <v>1236</v>
      </c>
      <c r="O202" s="1" t="s">
        <v>135</v>
      </c>
      <c r="P202" s="1">
        <v>9003075650</v>
      </c>
      <c r="Q202" s="1" t="s">
        <v>81</v>
      </c>
      <c r="R202" s="1" t="s">
        <v>136</v>
      </c>
      <c r="S202" s="1" t="s">
        <v>57</v>
      </c>
      <c r="T202" s="1" t="s">
        <v>137</v>
      </c>
      <c r="U202" s="1" t="s">
        <v>83</v>
      </c>
      <c r="V202" s="1" t="s">
        <v>165</v>
      </c>
      <c r="W202" s="1" t="s">
        <v>125</v>
      </c>
      <c r="X202" s="1" t="s">
        <v>101</v>
      </c>
      <c r="Y202" t="s">
        <v>429</v>
      </c>
      <c r="Z202" s="1" t="s">
        <v>95</v>
      </c>
      <c r="AA202" s="1" t="s">
        <v>126</v>
      </c>
      <c r="AB202" s="1" t="s">
        <v>99</v>
      </c>
      <c r="AC202" s="1" t="s">
        <v>64</v>
      </c>
      <c r="AD202" s="1" t="s">
        <v>65</v>
      </c>
      <c r="AE202" s="1" t="s">
        <v>102</v>
      </c>
      <c r="AF202" s="1" t="s">
        <v>67</v>
      </c>
      <c r="AG202" s="1" t="s">
        <v>116</v>
      </c>
      <c r="AH202" s="1" t="s">
        <v>117</v>
      </c>
      <c r="AI202" s="1" t="s">
        <v>118</v>
      </c>
      <c r="AJ202" s="1">
        <f>IFERROR(_xlfn.XLOOKUP(Table1[[#This Row],[Audio Url]],Qc!C:C,Qc!F:F),"")</f>
        <v>0</v>
      </c>
      <c r="AK202" s="1" t="str">
        <f>IFERROR(_xlfn.XLOOKUP(Table1[[#This Row],[Audio Url]],Qc!C:C,Qc!E:E),"")</f>
        <v>Correctly Done</v>
      </c>
      <c r="AL202" s="1" t="s">
        <v>38</v>
      </c>
      <c r="AM202" s="1" t="s">
        <v>38</v>
      </c>
      <c r="AN202" s="1" t="str">
        <f>VLOOKUP(Table1[[#This Row],[LOCALITY]],Sheet2!$F:$H,3,0)</f>
        <v>Urban</v>
      </c>
      <c r="AO202" s="1" t="s">
        <v>2241</v>
      </c>
      <c r="AP202" t="str">
        <f>IF(Table1[[#This Row],[Audio Duration (in secs)]]&gt;180,"Greater than 3 Minutes","Less than 3 Minutes")</f>
        <v>Greater than 3 Minutes</v>
      </c>
      <c r="AQ202" t="str">
        <f>IFERROR(VLOOKUP(Table1[[#This Row],[சாதி/Caste]],MApping!$E$1:$F$10,2,0),"Others")</f>
        <v>PALLAR SC</v>
      </c>
      <c r="AR202">
        <f>VLOOKUP(Table1[[#This Row],[பாலினம்/Gender]],Factor!$F$26:$I$28,4,0)</f>
        <v>1.047034764826176</v>
      </c>
      <c r="AS202">
        <f>VLOOKUP(Table1[[#This Row],[பதிலளித்தவரின் வயது/Age Group]],Factor!$F$35:$I$39,4,0)</f>
        <v>0.97523809523809524</v>
      </c>
      <c r="AT202">
        <f>VLOOKUP(Table1[[#This Row],[பதிலளித்தவரின் வயது/Age Group]]&amp;Table1[[#This Row],[பாலினம்/Gender]],Factor!$A$45:$G$53,7,0)</f>
        <v>0.89824561403508774</v>
      </c>
      <c r="AU20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02">
        <f>VLOOKUP(Table1[[#This Row],[Rev Caste]],Factor!$F$59:$I$68,4,0)</f>
        <v>1.28</v>
      </c>
      <c r="AW202">
        <f>Table1[[#This Row],[2021 Ae Factor]]*Table1[[#This Row],[Age &amp; Gender Factor]]</f>
        <v>0.89824561403508774</v>
      </c>
      <c r="AX202">
        <f>Table1[[#This Row],[2021 Ae Factor]]*Table1[[#This Row],[Caste Factor]]</f>
        <v>1.28</v>
      </c>
      <c r="AY202">
        <f t="shared" si="3"/>
        <v>78.700312800000006</v>
      </c>
    </row>
    <row r="203" spans="1:51" x14ac:dyDescent="0.25">
      <c r="A203" s="1" t="s">
        <v>1237</v>
      </c>
      <c r="B203" s="1" t="s">
        <v>1238</v>
      </c>
      <c r="C203" s="2">
        <v>45869</v>
      </c>
      <c r="D203" s="1" t="s">
        <v>1239</v>
      </c>
      <c r="E203" s="1" t="s">
        <v>1240</v>
      </c>
      <c r="F203" s="1" t="s">
        <v>1241</v>
      </c>
      <c r="G203" s="1">
        <v>501</v>
      </c>
      <c r="H203" s="1" t="s">
        <v>37</v>
      </c>
      <c r="I203" s="1" t="s">
        <v>48</v>
      </c>
      <c r="J203" s="1" t="s">
        <v>49</v>
      </c>
      <c r="K203" s="1" t="s">
        <v>50</v>
      </c>
      <c r="L203" s="1" t="s">
        <v>51</v>
      </c>
      <c r="M203" s="1" t="s">
        <v>51</v>
      </c>
      <c r="N203" s="1" t="s">
        <v>246</v>
      </c>
      <c r="O203" s="1" t="s">
        <v>135</v>
      </c>
      <c r="P203" s="1">
        <v>9043608828</v>
      </c>
      <c r="Q203" s="1" t="s">
        <v>55</v>
      </c>
      <c r="R203" s="1" t="s">
        <v>136</v>
      </c>
      <c r="S203" s="1" t="s">
        <v>57</v>
      </c>
      <c r="T203" s="1" t="s">
        <v>98</v>
      </c>
      <c r="U203" s="1" t="s">
        <v>83</v>
      </c>
      <c r="V203" s="1" t="s">
        <v>295</v>
      </c>
      <c r="W203" s="1" t="s">
        <v>197</v>
      </c>
      <c r="X203" s="1" t="s">
        <v>87</v>
      </c>
      <c r="Y203" t="s">
        <v>434</v>
      </c>
      <c r="Z203" s="1" t="s">
        <v>288</v>
      </c>
      <c r="AA203" s="1" t="s">
        <v>63</v>
      </c>
      <c r="AB203" s="1" t="s">
        <v>38</v>
      </c>
      <c r="AC203" s="1" t="s">
        <v>84</v>
      </c>
      <c r="AD203" s="1" t="s">
        <v>85</v>
      </c>
      <c r="AE203" s="1" t="s">
        <v>115</v>
      </c>
      <c r="AF203" s="1" t="s">
        <v>87</v>
      </c>
      <c r="AG203" s="1" t="s">
        <v>68</v>
      </c>
      <c r="AH203" s="1" t="s">
        <v>69</v>
      </c>
      <c r="AI203" s="1" t="s">
        <v>70</v>
      </c>
      <c r="AJ203" s="1">
        <f>IFERROR(_xlfn.XLOOKUP(Table1[[#This Row],[Audio Url]],Qc!C:C,Qc!F:F),"")</f>
        <v>0</v>
      </c>
      <c r="AK203" s="1" t="str">
        <f>IFERROR(_xlfn.XLOOKUP(Table1[[#This Row],[Audio Url]],Qc!C:C,Qc!E:E),"")</f>
        <v>Correctly Done</v>
      </c>
      <c r="AL203" s="1" t="s">
        <v>38</v>
      </c>
      <c r="AM203" s="1" t="s">
        <v>38</v>
      </c>
      <c r="AN203" s="1" t="str">
        <f>VLOOKUP(Table1[[#This Row],[LOCALITY]],Sheet2!$F:$H,3,0)</f>
        <v>Urban</v>
      </c>
      <c r="AO203" s="1" t="s">
        <v>2241</v>
      </c>
      <c r="AP203" t="str">
        <f>IF(Table1[[#This Row],[Audio Duration (in secs)]]&gt;180,"Greater than 3 Minutes","Less than 3 Minutes")</f>
        <v>Greater than 3 Minutes</v>
      </c>
      <c r="AQ203" t="str">
        <f>IFERROR(VLOOKUP(Table1[[#This Row],[சாதி/Caste]],MApping!$E$1:$F$10,2,0),"Others")</f>
        <v>URALI GOUNDER</v>
      </c>
      <c r="AR203">
        <f>VLOOKUP(Table1[[#This Row],[பாலினம்/Gender]],Factor!$F$26:$I$28,4,0)</f>
        <v>1.047034764826176</v>
      </c>
      <c r="AS203">
        <f>VLOOKUP(Table1[[#This Row],[பதிலளித்தவரின் வயது/Age Group]],Factor!$F$35:$I$39,4,0)</f>
        <v>1.0951871657754011</v>
      </c>
      <c r="AT203">
        <f>VLOOKUP(Table1[[#This Row],[பதிலளித்தவரின் வயது/Age Group]]&amp;Table1[[#This Row],[பாலினம்/Gender]],Factor!$A$45:$G$53,7,0)</f>
        <v>1.107027027027027</v>
      </c>
      <c r="AU20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203">
        <f>VLOOKUP(Table1[[#This Row],[Rev Caste]],Factor!$F$59:$I$68,4,0)</f>
        <v>1.0593103448275862</v>
      </c>
      <c r="AW203">
        <f>Table1[[#This Row],[2021 Ae Factor]]*Table1[[#This Row],[Age &amp; Gender Factor]]</f>
        <v>1.5772793909506448</v>
      </c>
      <c r="AX203">
        <f>Table1[[#This Row],[2021 Ae Factor]]*Table1[[#This Row],[Caste Factor]]</f>
        <v>1.5092932103062204</v>
      </c>
      <c r="AY203">
        <f t="shared" si="3"/>
        <v>78.515628300000003</v>
      </c>
    </row>
    <row r="204" spans="1:51" hidden="1" x14ac:dyDescent="0.25">
      <c r="A204" s="1" t="s">
        <v>1242</v>
      </c>
      <c r="B204" s="1" t="s">
        <v>1243</v>
      </c>
      <c r="C204" s="2">
        <v>45869</v>
      </c>
      <c r="D204" s="1" t="s">
        <v>1244</v>
      </c>
      <c r="E204" s="1" t="s">
        <v>38</v>
      </c>
      <c r="F204" s="1" t="s">
        <v>1245</v>
      </c>
      <c r="G204" s="1">
        <v>94</v>
      </c>
      <c r="H204" s="1" t="s">
        <v>37</v>
      </c>
      <c r="I204" s="1" t="s">
        <v>109</v>
      </c>
      <c r="J204" s="1" t="s">
        <v>110</v>
      </c>
      <c r="K204" s="1" t="s">
        <v>50</v>
      </c>
      <c r="L204" s="1" t="s">
        <v>78</v>
      </c>
      <c r="M204" s="1" t="s">
        <v>1038</v>
      </c>
      <c r="N204" s="1" t="s">
        <v>1246</v>
      </c>
      <c r="O204" s="1" t="s">
        <v>135</v>
      </c>
      <c r="P204" s="1">
        <v>8098808773</v>
      </c>
      <c r="Q204" s="1" t="s">
        <v>55</v>
      </c>
      <c r="R204" s="1" t="s">
        <v>136</v>
      </c>
      <c r="S204" s="1" t="s">
        <v>113</v>
      </c>
      <c r="T204" s="1" t="s">
        <v>98</v>
      </c>
      <c r="U204" s="1" t="s">
        <v>83</v>
      </c>
      <c r="V204" s="1" t="s">
        <v>99</v>
      </c>
      <c r="W204" s="1" t="s">
        <v>125</v>
      </c>
      <c r="X204" s="1" t="s">
        <v>62</v>
      </c>
      <c r="Y204" t="s">
        <v>430</v>
      </c>
      <c r="Z204" s="1" t="s">
        <v>38</v>
      </c>
      <c r="AA204" s="1" t="s">
        <v>126</v>
      </c>
      <c r="AB204" s="1" t="s">
        <v>60</v>
      </c>
      <c r="AC204" s="1" t="s">
        <v>84</v>
      </c>
      <c r="AD204" s="1" t="s">
        <v>85</v>
      </c>
      <c r="AE204" s="1" t="s">
        <v>115</v>
      </c>
      <c r="AF204" s="1" t="s">
        <v>67</v>
      </c>
      <c r="AG204" s="1" t="s">
        <v>68</v>
      </c>
      <c r="AH204" s="1" t="s">
        <v>69</v>
      </c>
      <c r="AI204" s="1" t="s">
        <v>269</v>
      </c>
      <c r="AJ204" s="1">
        <f>IFERROR(_xlfn.XLOOKUP(Table1[[#This Row],[Audio Url]],Qc!C:C,Qc!F:F),"")</f>
        <v>0</v>
      </c>
      <c r="AK204" s="1" t="str">
        <f>IFERROR(_xlfn.XLOOKUP(Table1[[#This Row],[Audio Url]],Qc!C:C,Qc!E:E),"")</f>
        <v>Fake Audio/Empty Audio</v>
      </c>
      <c r="AL204" s="1" t="s">
        <v>38</v>
      </c>
      <c r="AM204" s="1" t="s">
        <v>38</v>
      </c>
      <c r="AN204" s="1" t="str">
        <f>VLOOKUP(Table1[[#This Row],[LOCALITY]],Sheet2!$F:$H,3,0)</f>
        <v>Rural</v>
      </c>
      <c r="AO204" s="1" t="s">
        <v>2240</v>
      </c>
      <c r="AP204" t="str">
        <f>IF(Table1[[#This Row],[Audio Duration (in secs)]]&gt;180,"Greater than 3 Minutes","Less than 3 Minutes")</f>
        <v>Less than 3 Minutes</v>
      </c>
      <c r="AQ204" t="str">
        <f>IFERROR(VLOOKUP(Table1[[#This Row],[சாதி/Caste]],MApping!$E$1:$F$10,2,0),"Others")</f>
        <v>MUTTARAIYAR</v>
      </c>
      <c r="AR204">
        <f>VLOOKUP(Table1[[#This Row],[பாலினம்/Gender]],Factor!$F$26:$I$28,4,0)</f>
        <v>1.047034764826176</v>
      </c>
      <c r="AS204">
        <f>VLOOKUP(Table1[[#This Row],[பதிலளித்தவரின் வயது/Age Group]],Factor!$F$35:$I$39,4,0)</f>
        <v>1.0951871657754011</v>
      </c>
      <c r="AT204">
        <f>VLOOKUP(Table1[[#This Row],[பதிலளித்தவரின் வயது/Age Group]]&amp;Table1[[#This Row],[பாலினம்/Gender]],Factor!$A$45:$G$53,7,0)</f>
        <v>1.107027027027027</v>
      </c>
      <c r="AU20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204">
        <f>VLOOKUP(Table1[[#This Row],[Rev Caste]],Factor!$F$59:$I$68,4,0)</f>
        <v>1.2358620689655173</v>
      </c>
      <c r="AW204">
        <f>Table1[[#This Row],[2021 Ae Factor]]*Table1[[#This Row],[Age &amp; Gender Factor]]</f>
        <v>1.4523558321984489</v>
      </c>
      <c r="AX204">
        <f>Table1[[#This Row],[2021 Ae Factor]]*Table1[[#This Row],[Caste Factor]]</f>
        <v>1.6213800023249925</v>
      </c>
      <c r="AY204">
        <f t="shared" si="3"/>
        <v>78.603921999999997</v>
      </c>
    </row>
    <row r="205" spans="1:51" hidden="1" x14ac:dyDescent="0.25">
      <c r="A205" s="1" t="s">
        <v>1247</v>
      </c>
      <c r="B205" s="1" t="s">
        <v>1248</v>
      </c>
      <c r="C205" s="2">
        <v>45869</v>
      </c>
      <c r="D205" s="1" t="s">
        <v>1249</v>
      </c>
      <c r="E205" s="1" t="s">
        <v>1099</v>
      </c>
      <c r="F205" s="1" t="s">
        <v>1250</v>
      </c>
      <c r="G205" s="1">
        <v>128</v>
      </c>
      <c r="H205" s="1" t="s">
        <v>37</v>
      </c>
      <c r="I205" s="1" t="s">
        <v>109</v>
      </c>
      <c r="J205" s="1" t="s">
        <v>110</v>
      </c>
      <c r="K205" s="1" t="s">
        <v>50</v>
      </c>
      <c r="L205" s="1" t="s">
        <v>78</v>
      </c>
      <c r="M205" s="1" t="s">
        <v>1038</v>
      </c>
      <c r="N205" s="1" t="s">
        <v>1251</v>
      </c>
      <c r="O205" s="1" t="s">
        <v>54</v>
      </c>
      <c r="P205" s="1">
        <v>9342420715</v>
      </c>
      <c r="Q205" s="1" t="s">
        <v>81</v>
      </c>
      <c r="R205" s="1" t="s">
        <v>56</v>
      </c>
      <c r="S205" s="1" t="s">
        <v>57</v>
      </c>
      <c r="T205" s="1" t="s">
        <v>137</v>
      </c>
      <c r="U205" s="1" t="s">
        <v>301</v>
      </c>
      <c r="V205" s="1" t="s">
        <v>60</v>
      </c>
      <c r="W205" s="1" t="s">
        <v>61</v>
      </c>
      <c r="X205" s="1" t="s">
        <v>101</v>
      </c>
      <c r="Y205" t="s">
        <v>428</v>
      </c>
      <c r="Z205" s="1" t="s">
        <v>288</v>
      </c>
      <c r="AA205" s="1" t="s">
        <v>126</v>
      </c>
      <c r="AB205" s="1" t="s">
        <v>60</v>
      </c>
      <c r="AC205" s="1" t="s">
        <v>84</v>
      </c>
      <c r="AD205" s="1" t="s">
        <v>65</v>
      </c>
      <c r="AE205" s="1" t="s">
        <v>86</v>
      </c>
      <c r="AF205" s="1" t="s">
        <v>67</v>
      </c>
      <c r="AG205" s="1" t="s">
        <v>418</v>
      </c>
      <c r="AH205" s="1" t="s">
        <v>69</v>
      </c>
      <c r="AI205" s="1" t="s">
        <v>269</v>
      </c>
      <c r="AJ205" s="1">
        <f>IFERROR(_xlfn.XLOOKUP(Table1[[#This Row],[Audio Url]],Qc!C:C,Qc!F:F),"")</f>
        <v>0</v>
      </c>
      <c r="AK205" s="1" t="str">
        <f>IFERROR(_xlfn.XLOOKUP(Table1[[#This Row],[Audio Url]],Qc!C:C,Qc!E:E),"")</f>
        <v>Fake Audio/Empty Audio</v>
      </c>
      <c r="AL205" s="1" t="s">
        <v>38</v>
      </c>
      <c r="AM205" s="1" t="s">
        <v>38</v>
      </c>
      <c r="AN205" s="1" t="str">
        <f>VLOOKUP(Table1[[#This Row],[LOCALITY]],Sheet2!$F:$H,3,0)</f>
        <v>Rural</v>
      </c>
      <c r="AO205" s="1" t="s">
        <v>2240</v>
      </c>
      <c r="AP205" t="str">
        <f>IF(Table1[[#This Row],[Audio Duration (in secs)]]&gt;180,"Greater than 3 Minutes","Less than 3 Minutes")</f>
        <v>Less than 3 Minutes</v>
      </c>
      <c r="AQ205" t="str">
        <f>IFERROR(VLOOKUP(Table1[[#This Row],[சாதி/Caste]],MApping!$E$1:$F$10,2,0),"Others")</f>
        <v>MUTTARAIYAR</v>
      </c>
      <c r="AR205">
        <f>VLOOKUP(Table1[[#This Row],[பாலினம்/Gender]],Factor!$F$26:$I$28,4,0)</f>
        <v>0.95700934579439256</v>
      </c>
      <c r="AS205">
        <f>VLOOKUP(Table1[[#This Row],[பதிலளித்தவரின் வயது/Age Group]],Factor!$F$35:$I$39,4,0)</f>
        <v>0.97523809523809524</v>
      </c>
      <c r="AT205">
        <f>VLOOKUP(Table1[[#This Row],[பதிலளித்தவரின் வயது/Age Group]]&amp;Table1[[#This Row],[பாலினம்/Gender]],Factor!$A$45:$G$53,7,0)</f>
        <v>1.0666666666666667</v>
      </c>
      <c r="AU20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05">
        <f>VLOOKUP(Table1[[#This Row],[Rev Caste]],Factor!$F$59:$I$68,4,0)</f>
        <v>1.2358620689655173</v>
      </c>
      <c r="AW205">
        <f>Table1[[#This Row],[2021 Ae Factor]]*Table1[[#This Row],[Age &amp; Gender Factor]]</f>
        <v>0.78592087946627776</v>
      </c>
      <c r="AX205">
        <f>Table1[[#This Row],[2021 Ae Factor]]*Table1[[#This Row],[Caste Factor]]</f>
        <v>0.91058419138161839</v>
      </c>
      <c r="AY205">
        <f t="shared" si="3"/>
        <v>78.604369399999996</v>
      </c>
    </row>
    <row r="206" spans="1:51" hidden="1" x14ac:dyDescent="0.25">
      <c r="A206" s="1" t="s">
        <v>1252</v>
      </c>
      <c r="B206" s="1" t="s">
        <v>1253</v>
      </c>
      <c r="C206" s="2">
        <v>45869</v>
      </c>
      <c r="D206" s="1" t="s">
        <v>1254</v>
      </c>
      <c r="E206" s="1" t="s">
        <v>1198</v>
      </c>
      <c r="F206" s="1" t="s">
        <v>1255</v>
      </c>
      <c r="G206" s="1">
        <v>80</v>
      </c>
      <c r="H206" s="1" t="s">
        <v>37</v>
      </c>
      <c r="I206" s="1" t="s">
        <v>109</v>
      </c>
      <c r="J206" s="1" t="s">
        <v>110</v>
      </c>
      <c r="K206" s="1" t="s">
        <v>50</v>
      </c>
      <c r="L206" s="1" t="s">
        <v>78</v>
      </c>
      <c r="M206" s="1" t="s">
        <v>1038</v>
      </c>
      <c r="N206" s="1" t="s">
        <v>1256</v>
      </c>
      <c r="O206" s="1" t="s">
        <v>54</v>
      </c>
      <c r="P206" s="1">
        <v>9865912440</v>
      </c>
      <c r="Q206" s="1" t="s">
        <v>360</v>
      </c>
      <c r="R206" s="1" t="s">
        <v>124</v>
      </c>
      <c r="S206" s="1" t="s">
        <v>113</v>
      </c>
      <c r="T206" s="1" t="s">
        <v>98</v>
      </c>
      <c r="U206" s="1" t="s">
        <v>83</v>
      </c>
      <c r="V206" s="1" t="s">
        <v>99</v>
      </c>
      <c r="W206" s="1" t="s">
        <v>100</v>
      </c>
      <c r="X206" s="1" t="s">
        <v>101</v>
      </c>
      <c r="Y206" t="s">
        <v>428</v>
      </c>
      <c r="Z206" s="1" t="s">
        <v>95</v>
      </c>
      <c r="AA206" s="1" t="s">
        <v>63</v>
      </c>
      <c r="AB206" s="1" t="s">
        <v>38</v>
      </c>
      <c r="AC206" s="1" t="s">
        <v>84</v>
      </c>
      <c r="AD206" s="1" t="s">
        <v>85</v>
      </c>
      <c r="AE206" s="1" t="s">
        <v>102</v>
      </c>
      <c r="AF206" s="1" t="s">
        <v>101</v>
      </c>
      <c r="AG206" s="1" t="s">
        <v>103</v>
      </c>
      <c r="AH206" s="1" t="s">
        <v>69</v>
      </c>
      <c r="AI206" s="1" t="s">
        <v>269</v>
      </c>
      <c r="AJ206" s="1">
        <f>IFERROR(_xlfn.XLOOKUP(Table1[[#This Row],[Audio Url]],Qc!C:C,Qc!F:F),"")</f>
        <v>0</v>
      </c>
      <c r="AK206" s="1" t="str">
        <f>IFERROR(_xlfn.XLOOKUP(Table1[[#This Row],[Audio Url]],Qc!C:C,Qc!E:E),"")</f>
        <v>Fake Audio/Empty Audio</v>
      </c>
      <c r="AL206" s="1" t="s">
        <v>38</v>
      </c>
      <c r="AM206" s="1" t="s">
        <v>38</v>
      </c>
      <c r="AN206" s="1" t="str">
        <f>VLOOKUP(Table1[[#This Row],[LOCALITY]],Sheet2!$F:$H,3,0)</f>
        <v>Rural</v>
      </c>
      <c r="AO206" s="1" t="s">
        <v>2240</v>
      </c>
      <c r="AP206" t="str">
        <f>IF(Table1[[#This Row],[Audio Duration (in secs)]]&gt;180,"Greater than 3 Minutes","Less than 3 Minutes")</f>
        <v>Less than 3 Minutes</v>
      </c>
      <c r="AQ206" t="str">
        <f>IFERROR(VLOOKUP(Table1[[#This Row],[சாதி/Caste]],MApping!$E$1:$F$10,2,0),"Others")</f>
        <v>MUTTARAIYAR</v>
      </c>
      <c r="AR206">
        <f>VLOOKUP(Table1[[#This Row],[பாலினம்/Gender]],Factor!$F$26:$I$28,4,0)</f>
        <v>0.95700934579439256</v>
      </c>
      <c r="AS206">
        <f>VLOOKUP(Table1[[#This Row],[பதிலளித்தவரின் வயது/Age Group]],Factor!$F$35:$I$39,4,0)</f>
        <v>1.0308724832214764</v>
      </c>
      <c r="AT206">
        <f>VLOOKUP(Table1[[#This Row],[பதிலளித்தவரின் வயது/Age Group]]&amp;Table1[[#This Row],[பாலினம்/Gender]],Factor!$A$45:$G$53,7,0)</f>
        <v>0.86292134831460676</v>
      </c>
      <c r="AU20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206">
        <f>VLOOKUP(Table1[[#This Row],[Rev Caste]],Factor!$F$59:$I$68,4,0)</f>
        <v>1.2358620689655173</v>
      </c>
      <c r="AW206">
        <f>Table1[[#This Row],[2021 Ae Factor]]*Table1[[#This Row],[Age &amp; Gender Factor]]</f>
        <v>1.1321032118962628</v>
      </c>
      <c r="AX206">
        <f>Table1[[#This Row],[2021 Ae Factor]]*Table1[[#This Row],[Caste Factor]]</f>
        <v>1.6213800023249925</v>
      </c>
      <c r="AY206">
        <f t="shared" si="3"/>
        <v>78.604531300000005</v>
      </c>
    </row>
    <row r="207" spans="1:51" x14ac:dyDescent="0.25">
      <c r="A207" s="1" t="s">
        <v>1257</v>
      </c>
      <c r="B207" s="1" t="s">
        <v>1258</v>
      </c>
      <c r="C207" s="2">
        <v>45869</v>
      </c>
      <c r="D207" s="1" t="s">
        <v>1259</v>
      </c>
      <c r="E207" s="1" t="s">
        <v>1198</v>
      </c>
      <c r="F207" s="1" t="s">
        <v>1260</v>
      </c>
      <c r="G207" s="1">
        <v>238</v>
      </c>
      <c r="H207" s="1" t="s">
        <v>37</v>
      </c>
      <c r="I207" s="1" t="s">
        <v>109</v>
      </c>
      <c r="J207" s="1" t="s">
        <v>110</v>
      </c>
      <c r="K207" s="1" t="s">
        <v>50</v>
      </c>
      <c r="L207" s="1" t="s">
        <v>78</v>
      </c>
      <c r="M207" s="1" t="s">
        <v>1038</v>
      </c>
      <c r="N207" s="1" t="s">
        <v>1261</v>
      </c>
      <c r="O207" s="1" t="s">
        <v>135</v>
      </c>
      <c r="P207" s="1">
        <v>9786795081</v>
      </c>
      <c r="Q207" s="1" t="s">
        <v>360</v>
      </c>
      <c r="R207" s="1" t="s">
        <v>136</v>
      </c>
      <c r="S207" s="1" t="s">
        <v>113</v>
      </c>
      <c r="T207" s="1" t="s">
        <v>58</v>
      </c>
      <c r="U207" s="1" t="s">
        <v>83</v>
      </c>
      <c r="V207" s="1" t="s">
        <v>60</v>
      </c>
      <c r="W207" s="1" t="s">
        <v>61</v>
      </c>
      <c r="X207" s="1" t="s">
        <v>62</v>
      </c>
      <c r="Y207" t="s">
        <v>430</v>
      </c>
      <c r="Z207" s="1" t="s">
        <v>38</v>
      </c>
      <c r="AA207" s="1" t="s">
        <v>63</v>
      </c>
      <c r="AB207" s="1" t="s">
        <v>38</v>
      </c>
      <c r="AC207" s="1" t="s">
        <v>64</v>
      </c>
      <c r="AD207" s="1" t="s">
        <v>85</v>
      </c>
      <c r="AE207" s="1" t="s">
        <v>86</v>
      </c>
      <c r="AF207" s="1" t="s">
        <v>67</v>
      </c>
      <c r="AG207" s="1" t="s">
        <v>116</v>
      </c>
      <c r="AH207" s="1" t="s">
        <v>88</v>
      </c>
      <c r="AI207" s="1" t="s">
        <v>89</v>
      </c>
      <c r="AJ207" s="1">
        <f>IFERROR(_xlfn.XLOOKUP(Table1[[#This Row],[Audio Url]],Qc!C:C,Qc!F:F),"")</f>
        <v>0</v>
      </c>
      <c r="AK207" s="1" t="str">
        <f>IFERROR(_xlfn.XLOOKUP(Table1[[#This Row],[Audio Url]],Qc!C:C,Qc!E:E),"")</f>
        <v>Not Doing It Properly</v>
      </c>
      <c r="AL207" s="1" t="s">
        <v>38</v>
      </c>
      <c r="AM207" s="1" t="s">
        <v>38</v>
      </c>
      <c r="AN207" s="1" t="str">
        <f>VLOOKUP(Table1[[#This Row],[LOCALITY]],Sheet2!$F:$H,3,0)</f>
        <v>Rural</v>
      </c>
      <c r="AO207" s="1" t="s">
        <v>2241</v>
      </c>
      <c r="AP207" t="str">
        <f>IF(Table1[[#This Row],[Audio Duration (in secs)]]&gt;180,"Greater than 3 Minutes","Less than 3 Minutes")</f>
        <v>Greater than 3 Minutes</v>
      </c>
      <c r="AQ207" t="str">
        <f>IFERROR(VLOOKUP(Table1[[#This Row],[சாதி/Caste]],MApping!$E$1:$F$10,2,0),"Others")</f>
        <v>MUKKULATHOR</v>
      </c>
      <c r="AR207">
        <f>VLOOKUP(Table1[[#This Row],[பாலினம்/Gender]],Factor!$F$26:$I$28,4,0)</f>
        <v>1.047034764826176</v>
      </c>
      <c r="AS207">
        <f>VLOOKUP(Table1[[#This Row],[பதிலளித்தவரின் வயது/Age Group]],Factor!$F$35:$I$39,4,0)</f>
        <v>1.0308724832214764</v>
      </c>
      <c r="AT207">
        <f>VLOOKUP(Table1[[#This Row],[பதிலளித்தவரின் வயது/Age Group]]&amp;Table1[[#This Row],[பாலினம்/Gender]],Factor!$A$45:$G$53,7,0)</f>
        <v>1.28</v>
      </c>
      <c r="AU20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07">
        <f>VLOOKUP(Table1[[#This Row],[Rev Caste]],Factor!$F$59:$I$68,4,0)</f>
        <v>1.3479183673469388</v>
      </c>
      <c r="AW207">
        <f>Table1[[#This Row],[2021 Ae Factor]]*Table1[[#This Row],[Age &amp; Gender Factor]]</f>
        <v>0.94310505535953326</v>
      </c>
      <c r="AX207">
        <f>Table1[[#This Row],[2021 Ae Factor]]*Table1[[#This Row],[Caste Factor]]</f>
        <v>0.99314736441942686</v>
      </c>
      <c r="AY207">
        <f t="shared" si="3"/>
        <v>78.604568799999996</v>
      </c>
    </row>
    <row r="208" spans="1:51" x14ac:dyDescent="0.25">
      <c r="A208" s="1" t="s">
        <v>1262</v>
      </c>
      <c r="B208" s="1" t="s">
        <v>1263</v>
      </c>
      <c r="C208" s="2">
        <v>45869</v>
      </c>
      <c r="D208" s="1" t="s">
        <v>1264</v>
      </c>
      <c r="E208" s="1" t="s">
        <v>1198</v>
      </c>
      <c r="F208" s="1" t="s">
        <v>1265</v>
      </c>
      <c r="G208" s="1">
        <v>126</v>
      </c>
      <c r="H208" s="1" t="s">
        <v>37</v>
      </c>
      <c r="I208" s="1" t="s">
        <v>109</v>
      </c>
      <c r="J208" s="1" t="s">
        <v>110</v>
      </c>
      <c r="K208" s="1" t="s">
        <v>50</v>
      </c>
      <c r="L208" s="1" t="s">
        <v>78</v>
      </c>
      <c r="M208" s="1" t="s">
        <v>1038</v>
      </c>
      <c r="N208" s="1" t="s">
        <v>1266</v>
      </c>
      <c r="O208" s="1" t="s">
        <v>135</v>
      </c>
      <c r="P208" s="1">
        <v>9943792716</v>
      </c>
      <c r="Q208" s="1" t="s">
        <v>55</v>
      </c>
      <c r="R208" s="1" t="s">
        <v>136</v>
      </c>
      <c r="S208" s="1" t="s">
        <v>113</v>
      </c>
      <c r="T208" s="1" t="s">
        <v>58</v>
      </c>
      <c r="U208" s="1" t="s">
        <v>301</v>
      </c>
      <c r="V208" s="1" t="s">
        <v>60</v>
      </c>
      <c r="W208" s="1" t="s">
        <v>61</v>
      </c>
      <c r="X208" s="1" t="s">
        <v>62</v>
      </c>
      <c r="Y208" t="s">
        <v>430</v>
      </c>
      <c r="Z208" s="1" t="s">
        <v>38</v>
      </c>
      <c r="AA208" s="1" t="s">
        <v>126</v>
      </c>
      <c r="AB208" s="1" t="s">
        <v>60</v>
      </c>
      <c r="AC208" s="1" t="s">
        <v>84</v>
      </c>
      <c r="AD208" s="1" t="s">
        <v>65</v>
      </c>
      <c r="AE208" s="1" t="s">
        <v>86</v>
      </c>
      <c r="AF208" s="1" t="s">
        <v>67</v>
      </c>
      <c r="AG208" s="1" t="s">
        <v>382</v>
      </c>
      <c r="AH208" s="1" t="s">
        <v>117</v>
      </c>
      <c r="AI208" s="1" t="s">
        <v>118</v>
      </c>
      <c r="AJ208" s="1" t="str">
        <f>IFERROR(_xlfn.XLOOKUP(Table1[[#This Row],[Audio Url]],Qc!C:C,Qc!F:F),"")</f>
        <v xml:space="preserve">surveyor only asking name and number </v>
      </c>
      <c r="AK208" s="1" t="str">
        <f>IFERROR(_xlfn.XLOOKUP(Table1[[#This Row],[Audio Url]],Qc!C:C,Qc!E:E),"")</f>
        <v>Not Doing It Properly</v>
      </c>
      <c r="AL208" s="1" t="s">
        <v>38</v>
      </c>
      <c r="AM208" s="1" t="s">
        <v>38</v>
      </c>
      <c r="AN208" s="1" t="str">
        <f>VLOOKUP(Table1[[#This Row],[LOCALITY]],Sheet2!$F:$H,3,0)</f>
        <v>Rural</v>
      </c>
      <c r="AO208" s="1" t="s">
        <v>2241</v>
      </c>
      <c r="AP208" t="str">
        <f>IF(Table1[[#This Row],[Audio Duration (in secs)]]&gt;180,"Greater than 3 Minutes","Less than 3 Minutes")</f>
        <v>Less than 3 Minutes</v>
      </c>
      <c r="AQ208" t="str">
        <f>IFERROR(VLOOKUP(Table1[[#This Row],[சாதி/Caste]],MApping!$E$1:$F$10,2,0),"Others")</f>
        <v>PALLAR SC</v>
      </c>
      <c r="AR208">
        <f>VLOOKUP(Table1[[#This Row],[பாலினம்/Gender]],Factor!$F$26:$I$28,4,0)</f>
        <v>1.047034764826176</v>
      </c>
      <c r="AS208">
        <f>VLOOKUP(Table1[[#This Row],[பதிலளித்தவரின் வயது/Age Group]],Factor!$F$35:$I$39,4,0)</f>
        <v>1.0951871657754011</v>
      </c>
      <c r="AT208">
        <f>VLOOKUP(Table1[[#This Row],[பதிலளித்தவரின் வயது/Age Group]]&amp;Table1[[#This Row],[பாலினம்/Gender]],Factor!$A$45:$G$53,7,0)</f>
        <v>1.107027027027027</v>
      </c>
      <c r="AU20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08">
        <f>VLOOKUP(Table1[[#This Row],[Rev Caste]],Factor!$F$59:$I$68,4,0)</f>
        <v>1.28</v>
      </c>
      <c r="AW208">
        <f>Table1[[#This Row],[2021 Ae Factor]]*Table1[[#This Row],[Age &amp; Gender Factor]]</f>
        <v>0.81565842625689366</v>
      </c>
      <c r="AX208">
        <f>Table1[[#This Row],[2021 Ae Factor]]*Table1[[#This Row],[Caste Factor]]</f>
        <v>0.94310505535953326</v>
      </c>
      <c r="AY208">
        <f t="shared" si="3"/>
        <v>78.604549399999996</v>
      </c>
    </row>
    <row r="209" spans="1:51" x14ac:dyDescent="0.25">
      <c r="A209" s="1" t="s">
        <v>1276</v>
      </c>
      <c r="B209" s="1" t="s">
        <v>1277</v>
      </c>
      <c r="C209" s="2">
        <v>45873</v>
      </c>
      <c r="D209" s="1" t="s">
        <v>1278</v>
      </c>
      <c r="E209" s="1" t="s">
        <v>1279</v>
      </c>
      <c r="F209" s="1" t="s">
        <v>1280</v>
      </c>
      <c r="G209" s="1">
        <v>222</v>
      </c>
      <c r="H209" s="1" t="s">
        <v>37</v>
      </c>
      <c r="I209" s="1" t="s">
        <v>1281</v>
      </c>
      <c r="J209" s="1" t="s">
        <v>1282</v>
      </c>
      <c r="K209" s="1" t="s">
        <v>50</v>
      </c>
      <c r="L209" s="1" t="s">
        <v>51</v>
      </c>
      <c r="M209" s="1" t="s">
        <v>51</v>
      </c>
      <c r="N209" s="1" t="s">
        <v>1283</v>
      </c>
      <c r="O209" s="1" t="s">
        <v>54</v>
      </c>
      <c r="P209" s="1">
        <v>9942636920</v>
      </c>
      <c r="Q209" s="1" t="s">
        <v>360</v>
      </c>
      <c r="R209" s="1" t="s">
        <v>97</v>
      </c>
      <c r="S209" s="1" t="s">
        <v>1006</v>
      </c>
      <c r="T209" s="1" t="s">
        <v>58</v>
      </c>
      <c r="U209" s="1" t="s">
        <v>59</v>
      </c>
      <c r="V209" s="1" t="s">
        <v>60</v>
      </c>
      <c r="W209" s="1" t="s">
        <v>61</v>
      </c>
      <c r="X209" s="1" t="s">
        <v>62</v>
      </c>
      <c r="Y209" t="s">
        <v>430</v>
      </c>
      <c r="Z209" s="1" t="s">
        <v>38</v>
      </c>
      <c r="AA209" s="1" t="s">
        <v>126</v>
      </c>
      <c r="AB209" s="1" t="s">
        <v>99</v>
      </c>
      <c r="AC209" s="1" t="s">
        <v>84</v>
      </c>
      <c r="AD209" s="1" t="s">
        <v>85</v>
      </c>
      <c r="AE209" s="1" t="s">
        <v>66</v>
      </c>
      <c r="AF209" s="1" t="s">
        <v>67</v>
      </c>
      <c r="AG209" s="1" t="s">
        <v>3052</v>
      </c>
      <c r="AH209" s="1" t="s">
        <v>88</v>
      </c>
      <c r="AI209" s="1" t="s">
        <v>38</v>
      </c>
      <c r="AJ209" s="1">
        <f>IFERROR(_xlfn.XLOOKUP(Table1[[#This Row],[Audio Url]],Qc!C:C,Qc!F:F),"")</f>
        <v>0</v>
      </c>
      <c r="AK209" s="1" t="str">
        <f>IFERROR(_xlfn.XLOOKUP(Table1[[#This Row],[Audio Url]],Qc!C:C,Qc!E:E),"")</f>
        <v>Correctly Done</v>
      </c>
      <c r="AL209" s="1" t="s">
        <v>38</v>
      </c>
      <c r="AM209" s="1" t="s">
        <v>38</v>
      </c>
      <c r="AN209" s="1" t="str">
        <f>VLOOKUP(Table1[[#This Row],[LOCALITY]],Sheet2!$F:$H,3,0)</f>
        <v>Urban</v>
      </c>
      <c r="AO209" s="1" t="s">
        <v>2241</v>
      </c>
      <c r="AP209" t="str">
        <f>IF(Table1[[#This Row],[Audio Duration (in secs)]]&gt;180,"Greater than 3 Minutes","Less than 3 Minutes")</f>
        <v>Greater than 3 Minutes</v>
      </c>
      <c r="AQ209" t="str">
        <f>IFERROR(VLOOKUP(Table1[[#This Row],[சாதி/Caste]],MApping!$E$1:$F$10,2,0),"Others")</f>
        <v>Others</v>
      </c>
      <c r="AR209">
        <f>VLOOKUP(Table1[[#This Row],[பாலினம்/Gender]],Factor!$F$26:$I$28,4,0)</f>
        <v>0.95700934579439256</v>
      </c>
      <c r="AS209">
        <f>VLOOKUP(Table1[[#This Row],[பதிலளித்தவரின் வயது/Age Group]],Factor!$F$35:$I$39,4,0)</f>
        <v>1.0308724832214764</v>
      </c>
      <c r="AT209">
        <f>VLOOKUP(Table1[[#This Row],[பதிலளித்தவரின் வயது/Age Group]]&amp;Table1[[#This Row],[பாலினம்/Gender]],Factor!$A$45:$G$53,7,0)</f>
        <v>0.86292134831460676</v>
      </c>
      <c r="AU20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09">
        <f>VLOOKUP(Table1[[#This Row],[Rev Caste]],Factor!$F$59:$I$68,4,0)</f>
        <v>0.14422535211267606</v>
      </c>
      <c r="AW209">
        <f>Table1[[#This Row],[2021 Ae Factor]]*Table1[[#This Row],[Age &amp; Gender Factor]]</f>
        <v>0.63580116091653927</v>
      </c>
      <c r="AX209">
        <f>Table1[[#This Row],[2021 Ae Factor]]*Table1[[#This Row],[Caste Factor]]</f>
        <v>0.10626535835036995</v>
      </c>
      <c r="AY209">
        <f t="shared" ref="AY209:AY240" si="4">VALUE(MID(D209, FIND(",",D209)+2, FIND(")",D209)-FIND(",",D209)-2))</f>
        <v>78.547054599999996</v>
      </c>
    </row>
    <row r="210" spans="1:51" hidden="1" x14ac:dyDescent="0.25">
      <c r="A210" s="1" t="s">
        <v>1284</v>
      </c>
      <c r="B210" s="1" t="s">
        <v>1285</v>
      </c>
      <c r="C210" s="2">
        <v>45873</v>
      </c>
      <c r="D210" s="1" t="s">
        <v>1286</v>
      </c>
      <c r="E210" s="1" t="s">
        <v>1287</v>
      </c>
      <c r="F210" s="1" t="s">
        <v>1288</v>
      </c>
      <c r="G210" s="1">
        <v>324</v>
      </c>
      <c r="H210" s="1" t="s">
        <v>37</v>
      </c>
      <c r="I210" s="1" t="s">
        <v>1289</v>
      </c>
      <c r="J210" s="1" t="s">
        <v>1290</v>
      </c>
      <c r="K210" s="1" t="s">
        <v>50</v>
      </c>
      <c r="L210" s="1" t="s">
        <v>51</v>
      </c>
      <c r="M210" s="1" t="s">
        <v>51</v>
      </c>
      <c r="N210" s="1" t="s">
        <v>1291</v>
      </c>
      <c r="O210" s="1" t="s">
        <v>135</v>
      </c>
      <c r="P210" s="1">
        <v>9043374901</v>
      </c>
      <c r="Q210" s="1" t="s">
        <v>39</v>
      </c>
      <c r="R210" s="1" t="s">
        <v>136</v>
      </c>
      <c r="S210" s="1" t="s">
        <v>113</v>
      </c>
      <c r="T210" s="1" t="s">
        <v>58</v>
      </c>
      <c r="U210" s="1" t="s">
        <v>59</v>
      </c>
      <c r="V210" s="1" t="s">
        <v>60</v>
      </c>
      <c r="W210" s="1" t="s">
        <v>439</v>
      </c>
      <c r="X210" s="1" t="s">
        <v>101</v>
      </c>
      <c r="Y210" t="s">
        <v>428</v>
      </c>
      <c r="Z210" s="1" t="s">
        <v>288</v>
      </c>
      <c r="AA210" s="1" t="s">
        <v>63</v>
      </c>
      <c r="AB210" s="1" t="s">
        <v>38</v>
      </c>
      <c r="AC210" s="1" t="s">
        <v>84</v>
      </c>
      <c r="AD210" s="1" t="s">
        <v>65</v>
      </c>
      <c r="AE210" s="1" t="s">
        <v>115</v>
      </c>
      <c r="AF210" s="1" t="s">
        <v>67</v>
      </c>
      <c r="AG210" s="1" t="s">
        <v>68</v>
      </c>
      <c r="AH210" s="1" t="s">
        <v>88</v>
      </c>
      <c r="AI210" s="1" t="s">
        <v>38</v>
      </c>
      <c r="AJ210" s="1" t="str">
        <f>IFERROR(_xlfn.XLOOKUP(Table1[[#This Row],[Audio Url]],Qc!C:C,Qc!F:F),"")</f>
        <v xml:space="preserve">speaking among themselves </v>
      </c>
      <c r="AK210" s="1" t="str">
        <f>IFERROR(_xlfn.XLOOKUP(Table1[[#This Row],[Audio Url]],Qc!C:C,Qc!E:E),"")</f>
        <v>Fake Audio/Empty Audio</v>
      </c>
      <c r="AL210" s="1" t="s">
        <v>38</v>
      </c>
      <c r="AM210" s="1" t="s">
        <v>38</v>
      </c>
      <c r="AN210" s="1" t="str">
        <f>VLOOKUP(Table1[[#This Row],[LOCALITY]],Sheet2!$F:$H,3,0)</f>
        <v>Urban</v>
      </c>
      <c r="AO210" s="1" t="s">
        <v>2240</v>
      </c>
      <c r="AP210" t="str">
        <f>IF(Table1[[#This Row],[Audio Duration (in secs)]]&gt;180,"Greater than 3 Minutes","Less than 3 Minutes")</f>
        <v>Greater than 3 Minutes</v>
      </c>
      <c r="AQ210" t="str">
        <f>IFERROR(VLOOKUP(Table1[[#This Row],[சாதி/Caste]],MApping!$E$1:$F$10,2,0),"Others")</f>
        <v>Others</v>
      </c>
      <c r="AR210">
        <f>VLOOKUP(Table1[[#This Row],[பாலினம்/Gender]],Factor!$F$26:$I$28,4,0)</f>
        <v>1.047034764826176</v>
      </c>
      <c r="AS210">
        <f>VLOOKUP(Table1[[#This Row],[பதிலளித்தவரின் வயது/Age Group]],Factor!$F$35:$I$39,4,0)</f>
        <v>0.8797250859106529</v>
      </c>
      <c r="AT210">
        <f>VLOOKUP(Table1[[#This Row],[பதிலளித்தவரின் வயது/Age Group]]&amp;Table1[[#This Row],[பாலினம்/Gender]],Factor!$A$45:$G$53,7,0)</f>
        <v>0.98461538461538467</v>
      </c>
      <c r="AU21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10">
        <f>VLOOKUP(Table1[[#This Row],[Rev Caste]],Factor!$F$59:$I$68,4,0)</f>
        <v>0.14422535211267606</v>
      </c>
      <c r="AW210">
        <f>Table1[[#This Row],[2021 Ae Factor]]*Table1[[#This Row],[Age &amp; Gender Factor]]</f>
        <v>0.72546542719964102</v>
      </c>
      <c r="AX210">
        <f>Table1[[#This Row],[2021 Ae Factor]]*Table1[[#This Row],[Caste Factor]]</f>
        <v>0.10626535835036995</v>
      </c>
      <c r="AY210">
        <f t="shared" si="4"/>
        <v>78.547049799999996</v>
      </c>
    </row>
    <row r="211" spans="1:51" x14ac:dyDescent="0.25">
      <c r="A211" s="1" t="s">
        <v>1292</v>
      </c>
      <c r="B211" s="1" t="s">
        <v>1293</v>
      </c>
      <c r="C211" s="2">
        <v>45873</v>
      </c>
      <c r="D211" s="1" t="s">
        <v>1294</v>
      </c>
      <c r="E211" s="1" t="s">
        <v>1279</v>
      </c>
      <c r="F211" s="1" t="s">
        <v>1295</v>
      </c>
      <c r="G211" s="1">
        <v>276</v>
      </c>
      <c r="H211" s="1" t="s">
        <v>37</v>
      </c>
      <c r="I211" s="1" t="s">
        <v>1281</v>
      </c>
      <c r="J211" s="1" t="s">
        <v>1282</v>
      </c>
      <c r="K211" s="1" t="s">
        <v>50</v>
      </c>
      <c r="L211" s="1" t="s">
        <v>51</v>
      </c>
      <c r="M211" s="1" t="s">
        <v>51</v>
      </c>
      <c r="N211" s="1" t="s">
        <v>1296</v>
      </c>
      <c r="O211" s="1" t="s">
        <v>135</v>
      </c>
      <c r="P211" s="1">
        <v>9894092325</v>
      </c>
      <c r="Q211" s="1" t="s">
        <v>39</v>
      </c>
      <c r="R211" s="1" t="s">
        <v>136</v>
      </c>
      <c r="S211" s="1" t="s">
        <v>57</v>
      </c>
      <c r="T211" s="1" t="s">
        <v>58</v>
      </c>
      <c r="U211" s="1" t="s">
        <v>83</v>
      </c>
      <c r="V211" s="1" t="s">
        <v>185</v>
      </c>
      <c r="W211" s="1" t="s">
        <v>61</v>
      </c>
      <c r="X211" s="1" t="s">
        <v>101</v>
      </c>
      <c r="Y211" t="s">
        <v>428</v>
      </c>
      <c r="Z211" s="1" t="s">
        <v>288</v>
      </c>
      <c r="AA211" s="1" t="s">
        <v>126</v>
      </c>
      <c r="AB211" s="1" t="s">
        <v>138</v>
      </c>
      <c r="AC211" s="1" t="s">
        <v>64</v>
      </c>
      <c r="AD211" s="1" t="s">
        <v>65</v>
      </c>
      <c r="AE211" s="1" t="s">
        <v>66</v>
      </c>
      <c r="AF211" s="1" t="s">
        <v>67</v>
      </c>
      <c r="AG211" s="1" t="s">
        <v>68</v>
      </c>
      <c r="AH211" s="1" t="s">
        <v>88</v>
      </c>
      <c r="AI211" s="1" t="s">
        <v>38</v>
      </c>
      <c r="AJ211" s="1">
        <f>IFERROR(_xlfn.XLOOKUP(Table1[[#This Row],[Audio Url]],Qc!C:C,Qc!F:F),"")</f>
        <v>0</v>
      </c>
      <c r="AK211" s="1" t="str">
        <f>IFERROR(_xlfn.XLOOKUP(Table1[[#This Row],[Audio Url]],Qc!C:C,Qc!E:E),"")</f>
        <v>Audio Not Playing</v>
      </c>
      <c r="AL211" s="1" t="s">
        <v>38</v>
      </c>
      <c r="AM211" s="1" t="s">
        <v>38</v>
      </c>
      <c r="AN211" s="1" t="str">
        <f>VLOOKUP(Table1[[#This Row],[LOCALITY]],Sheet2!$F:$H,3,0)</f>
        <v>Urban</v>
      </c>
      <c r="AO211" s="1" t="s">
        <v>2241</v>
      </c>
      <c r="AP211" t="str">
        <f>IF(Table1[[#This Row],[Audio Duration (in secs)]]&gt;180,"Greater than 3 Minutes","Less than 3 Minutes")</f>
        <v>Greater than 3 Minutes</v>
      </c>
      <c r="AQ211" t="str">
        <f>IFERROR(VLOOKUP(Table1[[#This Row],[சாதி/Caste]],MApping!$E$1:$F$10,2,0),"Others")</f>
        <v>Others</v>
      </c>
      <c r="AR211">
        <f>VLOOKUP(Table1[[#This Row],[பாலினம்/Gender]],Factor!$F$26:$I$28,4,0)</f>
        <v>1.047034764826176</v>
      </c>
      <c r="AS211">
        <f>VLOOKUP(Table1[[#This Row],[பதிலளித்தவரின் வயது/Age Group]],Factor!$F$35:$I$39,4,0)</f>
        <v>0.8797250859106529</v>
      </c>
      <c r="AT211">
        <f>VLOOKUP(Table1[[#This Row],[பதிலளித்தவரின் வயது/Age Group]]&amp;Table1[[#This Row],[பாலினம்/Gender]],Factor!$A$45:$G$53,7,0)</f>
        <v>0.98461538461538467</v>
      </c>
      <c r="AU21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11">
        <f>VLOOKUP(Table1[[#This Row],[Rev Caste]],Factor!$F$59:$I$68,4,0)</f>
        <v>0.14422535211267606</v>
      </c>
      <c r="AW211">
        <f>Table1[[#This Row],[2021 Ae Factor]]*Table1[[#This Row],[Age &amp; Gender Factor]]</f>
        <v>0.98461538461538467</v>
      </c>
      <c r="AX211">
        <f>Table1[[#This Row],[2021 Ae Factor]]*Table1[[#This Row],[Caste Factor]]</f>
        <v>0.14422535211267606</v>
      </c>
      <c r="AY211">
        <f t="shared" si="4"/>
        <v>78.547071700000004</v>
      </c>
    </row>
    <row r="212" spans="1:51" x14ac:dyDescent="0.25">
      <c r="A212" s="1" t="s">
        <v>1297</v>
      </c>
      <c r="B212" s="1" t="s">
        <v>1298</v>
      </c>
      <c r="C212" s="2">
        <v>45873</v>
      </c>
      <c r="D212" s="1" t="s">
        <v>1299</v>
      </c>
      <c r="E212" s="1" t="s">
        <v>1287</v>
      </c>
      <c r="F212" s="1" t="s">
        <v>1300</v>
      </c>
      <c r="G212" s="1">
        <v>270</v>
      </c>
      <c r="H212" s="1" t="s">
        <v>37</v>
      </c>
      <c r="I212" s="1" t="s">
        <v>1289</v>
      </c>
      <c r="J212" s="1" t="s">
        <v>1290</v>
      </c>
      <c r="K212" s="1" t="s">
        <v>50</v>
      </c>
      <c r="L212" s="1" t="s">
        <v>51</v>
      </c>
      <c r="M212" s="1" t="s">
        <v>51</v>
      </c>
      <c r="N212" s="1" t="s">
        <v>1301</v>
      </c>
      <c r="O212" s="1" t="s">
        <v>135</v>
      </c>
      <c r="P212" s="1">
        <v>8526246207</v>
      </c>
      <c r="Q212" s="1" t="s">
        <v>39</v>
      </c>
      <c r="R212" s="1" t="s">
        <v>136</v>
      </c>
      <c r="S212" s="1" t="s">
        <v>113</v>
      </c>
      <c r="T212" s="1" t="s">
        <v>58</v>
      </c>
      <c r="U212" s="1" t="s">
        <v>59</v>
      </c>
      <c r="V212" s="1" t="s">
        <v>60</v>
      </c>
      <c r="W212" s="1" t="s">
        <v>61</v>
      </c>
      <c r="X212" s="1" t="s">
        <v>62</v>
      </c>
      <c r="Y212" t="s">
        <v>430</v>
      </c>
      <c r="Z212" s="1" t="s">
        <v>38</v>
      </c>
      <c r="AA212" s="1" t="s">
        <v>63</v>
      </c>
      <c r="AB212" s="1" t="s">
        <v>38</v>
      </c>
      <c r="AC212" s="1" t="s">
        <v>84</v>
      </c>
      <c r="AD212" s="1" t="s">
        <v>85</v>
      </c>
      <c r="AE212" s="1" t="s">
        <v>66</v>
      </c>
      <c r="AF212" s="1" t="s">
        <v>67</v>
      </c>
      <c r="AG212" s="1" t="s">
        <v>68</v>
      </c>
      <c r="AH212" s="1" t="s">
        <v>88</v>
      </c>
      <c r="AI212" s="1" t="s">
        <v>269</v>
      </c>
      <c r="AJ212" s="1">
        <f>IFERROR(_xlfn.XLOOKUP(Table1[[#This Row],[Audio Url]],Qc!C:C,Qc!F:F),"")</f>
        <v>0</v>
      </c>
      <c r="AK212" s="1" t="str">
        <f>IFERROR(_xlfn.XLOOKUP(Table1[[#This Row],[Audio Url]],Qc!C:C,Qc!E:E),"")</f>
        <v>Correctly Done</v>
      </c>
      <c r="AL212" s="1" t="s">
        <v>38</v>
      </c>
      <c r="AM212" s="1" t="s">
        <v>38</v>
      </c>
      <c r="AN212" s="1" t="str">
        <f>VLOOKUP(Table1[[#This Row],[LOCALITY]],Sheet2!$F:$H,3,0)</f>
        <v>Urban</v>
      </c>
      <c r="AO212" s="1" t="s">
        <v>2241</v>
      </c>
      <c r="AP212" t="str">
        <f>IF(Table1[[#This Row],[Audio Duration (in secs)]]&gt;180,"Greater than 3 Minutes","Less than 3 Minutes")</f>
        <v>Greater than 3 Minutes</v>
      </c>
      <c r="AQ212" t="str">
        <f>IFERROR(VLOOKUP(Table1[[#This Row],[சாதி/Caste]],MApping!$E$1:$F$10,2,0),"Others")</f>
        <v>MUTTARAIYAR</v>
      </c>
      <c r="AR212">
        <f>VLOOKUP(Table1[[#This Row],[பாலினம்/Gender]],Factor!$F$26:$I$28,4,0)</f>
        <v>1.047034764826176</v>
      </c>
      <c r="AS212">
        <f>VLOOKUP(Table1[[#This Row],[பதிலளித்தவரின் வயது/Age Group]],Factor!$F$35:$I$39,4,0)</f>
        <v>0.8797250859106529</v>
      </c>
      <c r="AT212">
        <f>VLOOKUP(Table1[[#This Row],[பதிலளித்தவரின் வயது/Age Group]]&amp;Table1[[#This Row],[பாலினம்/Gender]],Factor!$A$45:$G$53,7,0)</f>
        <v>0.98461538461538467</v>
      </c>
      <c r="AU21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12">
        <f>VLOOKUP(Table1[[#This Row],[Rev Caste]],Factor!$F$59:$I$68,4,0)</f>
        <v>1.2358620689655173</v>
      </c>
      <c r="AW212">
        <f>Table1[[#This Row],[2021 Ae Factor]]*Table1[[#This Row],[Age &amp; Gender Factor]]</f>
        <v>0.72546542719964102</v>
      </c>
      <c r="AX212">
        <f>Table1[[#This Row],[2021 Ae Factor]]*Table1[[#This Row],[Caste Factor]]</f>
        <v>0.91058419138161839</v>
      </c>
      <c r="AY212">
        <f t="shared" si="4"/>
        <v>78.546947900000006</v>
      </c>
    </row>
    <row r="213" spans="1:51" x14ac:dyDescent="0.25">
      <c r="A213" s="1" t="s">
        <v>1302</v>
      </c>
      <c r="B213" s="1" t="s">
        <v>1303</v>
      </c>
      <c r="C213" s="2">
        <v>45873</v>
      </c>
      <c r="D213" s="1" t="s">
        <v>1304</v>
      </c>
      <c r="E213" s="1" t="s">
        <v>1287</v>
      </c>
      <c r="F213" s="1" t="s">
        <v>1305</v>
      </c>
      <c r="G213" s="1">
        <v>306</v>
      </c>
      <c r="H213" s="1" t="s">
        <v>37</v>
      </c>
      <c r="I213" s="1" t="s">
        <v>1281</v>
      </c>
      <c r="J213" s="1" t="s">
        <v>1282</v>
      </c>
      <c r="K213" s="1" t="s">
        <v>50</v>
      </c>
      <c r="L213" s="1" t="s">
        <v>51</v>
      </c>
      <c r="M213" s="1" t="s">
        <v>51</v>
      </c>
      <c r="N213" s="1" t="s">
        <v>1306</v>
      </c>
      <c r="O213" s="1" t="s">
        <v>54</v>
      </c>
      <c r="P213" s="1">
        <v>9865554259</v>
      </c>
      <c r="Q213" s="1" t="s">
        <v>360</v>
      </c>
      <c r="R213" s="1" t="s">
        <v>97</v>
      </c>
      <c r="S213" s="1" t="s">
        <v>57</v>
      </c>
      <c r="T213" s="1" t="s">
        <v>58</v>
      </c>
      <c r="U213" s="1" t="s">
        <v>59</v>
      </c>
      <c r="V213" s="1" t="s">
        <v>60</v>
      </c>
      <c r="W213" s="1" t="s">
        <v>61</v>
      </c>
      <c r="X213" s="1" t="s">
        <v>62</v>
      </c>
      <c r="Y213" t="s">
        <v>430</v>
      </c>
      <c r="Z213" s="1" t="s">
        <v>38</v>
      </c>
      <c r="AA213" s="1" t="s">
        <v>126</v>
      </c>
      <c r="AB213" s="1" t="s">
        <v>138</v>
      </c>
      <c r="AC213" s="1" t="s">
        <v>58</v>
      </c>
      <c r="AD213" s="1" t="s">
        <v>127</v>
      </c>
      <c r="AE213" s="1" t="s">
        <v>66</v>
      </c>
      <c r="AF213" s="1" t="s">
        <v>67</v>
      </c>
      <c r="AG213" s="1" t="s">
        <v>68</v>
      </c>
      <c r="AH213" s="1" t="s">
        <v>88</v>
      </c>
      <c r="AI213" s="1" t="s">
        <v>38</v>
      </c>
      <c r="AJ213" s="1">
        <f>IFERROR(_xlfn.XLOOKUP(Table1[[#This Row],[Audio Url]],Qc!C:C,Qc!F:F),"")</f>
        <v>0</v>
      </c>
      <c r="AK213" s="1" t="str">
        <f>IFERROR(_xlfn.XLOOKUP(Table1[[#This Row],[Audio Url]],Qc!C:C,Qc!E:E),"")</f>
        <v>Correctly Done</v>
      </c>
      <c r="AL213" s="1" t="s">
        <v>38</v>
      </c>
      <c r="AM213" s="1" t="s">
        <v>38</v>
      </c>
      <c r="AN213" s="1" t="str">
        <f>VLOOKUP(Table1[[#This Row],[LOCALITY]],Sheet2!$F:$H,3,0)</f>
        <v>Urban</v>
      </c>
      <c r="AO213" s="1" t="s">
        <v>2241</v>
      </c>
      <c r="AP213" t="str">
        <f>IF(Table1[[#This Row],[Audio Duration (in secs)]]&gt;180,"Greater than 3 Minutes","Less than 3 Minutes")</f>
        <v>Greater than 3 Minutes</v>
      </c>
      <c r="AQ213" t="str">
        <f>IFERROR(VLOOKUP(Table1[[#This Row],[சாதி/Caste]],MApping!$E$1:$F$10,2,0),"Others")</f>
        <v>Others</v>
      </c>
      <c r="AR213">
        <f>VLOOKUP(Table1[[#This Row],[பாலினம்/Gender]],Factor!$F$26:$I$28,4,0)</f>
        <v>0.95700934579439256</v>
      </c>
      <c r="AS213">
        <f>VLOOKUP(Table1[[#This Row],[பதிலளித்தவரின் வயது/Age Group]],Factor!$F$35:$I$39,4,0)</f>
        <v>1.0308724832214764</v>
      </c>
      <c r="AT213">
        <f>VLOOKUP(Table1[[#This Row],[பதிலளித்தவரின் வயது/Age Group]]&amp;Table1[[#This Row],[பாலினம்/Gender]],Factor!$A$45:$G$53,7,0)</f>
        <v>0.86292134831460676</v>
      </c>
      <c r="AU21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13">
        <f>VLOOKUP(Table1[[#This Row],[Rev Caste]],Factor!$F$59:$I$68,4,0)</f>
        <v>0.14422535211267606</v>
      </c>
      <c r="AW213">
        <f>Table1[[#This Row],[2021 Ae Factor]]*Table1[[#This Row],[Age &amp; Gender Factor]]</f>
        <v>0.63580116091653927</v>
      </c>
      <c r="AX213">
        <f>Table1[[#This Row],[2021 Ae Factor]]*Table1[[#This Row],[Caste Factor]]</f>
        <v>0.10626535835036995</v>
      </c>
      <c r="AY213">
        <f t="shared" si="4"/>
        <v>78.546981900000006</v>
      </c>
    </row>
    <row r="214" spans="1:51" x14ac:dyDescent="0.25">
      <c r="A214" s="1" t="s">
        <v>1307</v>
      </c>
      <c r="B214" s="1" t="s">
        <v>1308</v>
      </c>
      <c r="C214" s="2">
        <v>45873</v>
      </c>
      <c r="D214" s="1" t="s">
        <v>1309</v>
      </c>
      <c r="E214" s="1" t="s">
        <v>1287</v>
      </c>
      <c r="F214" s="1" t="s">
        <v>1310</v>
      </c>
      <c r="G214" s="1">
        <v>329</v>
      </c>
      <c r="H214" s="1" t="s">
        <v>37</v>
      </c>
      <c r="I214" s="1" t="s">
        <v>1289</v>
      </c>
      <c r="J214" s="1" t="s">
        <v>1290</v>
      </c>
      <c r="K214" s="1" t="s">
        <v>50</v>
      </c>
      <c r="L214" s="1" t="s">
        <v>51</v>
      </c>
      <c r="M214" s="1" t="s">
        <v>51</v>
      </c>
      <c r="N214" s="1" t="s">
        <v>1311</v>
      </c>
      <c r="O214" s="1" t="s">
        <v>135</v>
      </c>
      <c r="P214" s="1">
        <v>8015906044</v>
      </c>
      <c r="Q214" s="1" t="s">
        <v>81</v>
      </c>
      <c r="R214" s="1" t="s">
        <v>136</v>
      </c>
      <c r="S214" s="1" t="s">
        <v>113</v>
      </c>
      <c r="T214" s="1" t="s">
        <v>137</v>
      </c>
      <c r="U214" s="1" t="s">
        <v>301</v>
      </c>
      <c r="V214" s="1" t="s">
        <v>60</v>
      </c>
      <c r="W214" s="1" t="s">
        <v>61</v>
      </c>
      <c r="X214" s="1" t="s">
        <v>101</v>
      </c>
      <c r="Y214" t="s">
        <v>428</v>
      </c>
      <c r="Z214" s="1" t="s">
        <v>288</v>
      </c>
      <c r="AA214" s="1" t="s">
        <v>63</v>
      </c>
      <c r="AB214" s="1" t="s">
        <v>38</v>
      </c>
      <c r="AC214" s="1" t="s">
        <v>84</v>
      </c>
      <c r="AD214" s="1" t="s">
        <v>65</v>
      </c>
      <c r="AE214" s="1" t="s">
        <v>115</v>
      </c>
      <c r="AF214" s="1" t="s">
        <v>67</v>
      </c>
      <c r="AG214" s="1" t="s">
        <v>116</v>
      </c>
      <c r="AH214" s="1" t="s">
        <v>318</v>
      </c>
      <c r="AI214" s="1" t="s">
        <v>38</v>
      </c>
      <c r="AJ214" s="1">
        <f>IFERROR(_xlfn.XLOOKUP(Table1[[#This Row],[Audio Url]],Qc!C:C,Qc!F:F),"")</f>
        <v>0</v>
      </c>
      <c r="AK214" s="1" t="str">
        <f>IFERROR(_xlfn.XLOOKUP(Table1[[#This Row],[Audio Url]],Qc!C:C,Qc!E:E),"")</f>
        <v>Correctly Done</v>
      </c>
      <c r="AL214" s="1" t="s">
        <v>38</v>
      </c>
      <c r="AM214" s="1" t="s">
        <v>38</v>
      </c>
      <c r="AN214" s="1" t="str">
        <f>VLOOKUP(Table1[[#This Row],[LOCALITY]],Sheet2!$F:$H,3,0)</f>
        <v>Urban</v>
      </c>
      <c r="AO214" s="1" t="s">
        <v>2241</v>
      </c>
      <c r="AP214" t="str">
        <f>IF(Table1[[#This Row],[Audio Duration (in secs)]]&gt;180,"Greater than 3 Minutes","Less than 3 Minutes")</f>
        <v>Greater than 3 Minutes</v>
      </c>
      <c r="AQ214" t="str">
        <f>IFERROR(VLOOKUP(Table1[[#This Row],[சாதி/Caste]],MApping!$E$1:$F$10,2,0),"Others")</f>
        <v>Others</v>
      </c>
      <c r="AR214">
        <f>VLOOKUP(Table1[[#This Row],[பாலினம்/Gender]],Factor!$F$26:$I$28,4,0)</f>
        <v>1.047034764826176</v>
      </c>
      <c r="AS214">
        <f>VLOOKUP(Table1[[#This Row],[பதிலளித்தவரின் வயது/Age Group]],Factor!$F$35:$I$39,4,0)</f>
        <v>0.97523809523809524</v>
      </c>
      <c r="AT214">
        <f>VLOOKUP(Table1[[#This Row],[பதிலளித்தவரின் வயது/Age Group]]&amp;Table1[[#This Row],[பாலினம்/Gender]],Factor!$A$45:$G$53,7,0)</f>
        <v>0.89824561403508774</v>
      </c>
      <c r="AU21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14">
        <f>VLOOKUP(Table1[[#This Row],[Rev Caste]],Factor!$F$59:$I$68,4,0)</f>
        <v>0.14422535211267606</v>
      </c>
      <c r="AW214">
        <f>Table1[[#This Row],[2021 Ae Factor]]*Table1[[#This Row],[Age &amp; Gender Factor]]</f>
        <v>0.66182810902423383</v>
      </c>
      <c r="AX214">
        <f>Table1[[#This Row],[2021 Ae Factor]]*Table1[[#This Row],[Caste Factor]]</f>
        <v>0.10626535835036995</v>
      </c>
      <c r="AY214">
        <f t="shared" si="4"/>
        <v>78.546965099999994</v>
      </c>
    </row>
    <row r="215" spans="1:51" x14ac:dyDescent="0.25">
      <c r="A215" s="1" t="s">
        <v>1312</v>
      </c>
      <c r="B215" s="1" t="s">
        <v>1313</v>
      </c>
      <c r="C215" s="2">
        <v>45873</v>
      </c>
      <c r="D215" s="1" t="s">
        <v>1314</v>
      </c>
      <c r="E215" s="1" t="s">
        <v>1279</v>
      </c>
      <c r="F215" s="1" t="s">
        <v>1315</v>
      </c>
      <c r="G215" s="1">
        <v>237</v>
      </c>
      <c r="H215" s="1" t="s">
        <v>37</v>
      </c>
      <c r="I215" s="1" t="s">
        <v>1281</v>
      </c>
      <c r="J215" s="1" t="s">
        <v>1282</v>
      </c>
      <c r="K215" s="1" t="s">
        <v>50</v>
      </c>
      <c r="L215" s="1" t="s">
        <v>51</v>
      </c>
      <c r="M215" s="1" t="s">
        <v>51</v>
      </c>
      <c r="N215" s="1" t="s">
        <v>1316</v>
      </c>
      <c r="O215" s="1" t="s">
        <v>54</v>
      </c>
      <c r="P215" s="1">
        <v>9698439203</v>
      </c>
      <c r="Q215" s="1" t="s">
        <v>55</v>
      </c>
      <c r="R215" s="1" t="s">
        <v>56</v>
      </c>
      <c r="S215" s="1" t="s">
        <v>57</v>
      </c>
      <c r="T215" s="1" t="s">
        <v>98</v>
      </c>
      <c r="U215" s="1" t="s">
        <v>83</v>
      </c>
      <c r="V215" s="1" t="s">
        <v>60</v>
      </c>
      <c r="W215" s="1" t="s">
        <v>125</v>
      </c>
      <c r="X215" s="1" t="s">
        <v>114</v>
      </c>
      <c r="Y215" t="s">
        <v>429</v>
      </c>
      <c r="Z215" s="1" t="s">
        <v>38</v>
      </c>
      <c r="AA215" s="1" t="s">
        <v>126</v>
      </c>
      <c r="AB215" s="1" t="s">
        <v>138</v>
      </c>
      <c r="AC215" s="1" t="s">
        <v>58</v>
      </c>
      <c r="AD215" s="1" t="s">
        <v>127</v>
      </c>
      <c r="AE215" s="1" t="s">
        <v>102</v>
      </c>
      <c r="AF215" s="1" t="s">
        <v>67</v>
      </c>
      <c r="AG215" s="1" t="s">
        <v>382</v>
      </c>
      <c r="AH215" s="1" t="s">
        <v>88</v>
      </c>
      <c r="AI215" s="1" t="s">
        <v>38</v>
      </c>
      <c r="AJ215" s="1" t="str">
        <f>IFERROR(_xlfn.XLOOKUP(Table1[[#This Row],[Audio Url]],Qc!C:C,Qc!F:F),"")</f>
        <v xml:space="preserve">not asking questions </v>
      </c>
      <c r="AK215" s="1" t="str">
        <f>IFERROR(_xlfn.XLOOKUP(Table1[[#This Row],[Audio Url]],Qc!C:C,Qc!E:E),"")</f>
        <v>Not Doing It Properly</v>
      </c>
      <c r="AL215" s="1" t="s">
        <v>38</v>
      </c>
      <c r="AM215" s="1" t="s">
        <v>38</v>
      </c>
      <c r="AN215" s="1" t="str">
        <f>VLOOKUP(Table1[[#This Row],[LOCALITY]],Sheet2!$F:$H,3,0)</f>
        <v>Urban</v>
      </c>
      <c r="AO215" s="1" t="s">
        <v>2241</v>
      </c>
      <c r="AP215" t="str">
        <f>IF(Table1[[#This Row],[Audio Duration (in secs)]]&gt;180,"Greater than 3 Minutes","Less than 3 Minutes")</f>
        <v>Greater than 3 Minutes</v>
      </c>
      <c r="AQ215" t="str">
        <f>IFERROR(VLOOKUP(Table1[[#This Row],[சாதி/Caste]],MApping!$E$1:$F$10,2,0),"Others")</f>
        <v>Others</v>
      </c>
      <c r="AR215">
        <f>VLOOKUP(Table1[[#This Row],[பாலினம்/Gender]],Factor!$F$26:$I$28,4,0)</f>
        <v>0.95700934579439256</v>
      </c>
      <c r="AS215">
        <f>VLOOKUP(Table1[[#This Row],[பதிலளித்தவரின் வயது/Age Group]],Factor!$F$35:$I$39,4,0)</f>
        <v>1.0951871657754011</v>
      </c>
      <c r="AT215">
        <f>VLOOKUP(Table1[[#This Row],[பதிலளித்தவரின் வயது/Age Group]]&amp;Table1[[#This Row],[பாலினம்/Gender]],Factor!$A$45:$G$53,7,0)</f>
        <v>1.0835978835978837</v>
      </c>
      <c r="AU21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15">
        <f>VLOOKUP(Table1[[#This Row],[Rev Caste]],Factor!$F$59:$I$68,4,0)</f>
        <v>0.14422535211267606</v>
      </c>
      <c r="AW215">
        <f>Table1[[#This Row],[2021 Ae Factor]]*Table1[[#This Row],[Age &amp; Gender Factor]]</f>
        <v>0.79839581406098059</v>
      </c>
      <c r="AX215">
        <f>Table1[[#This Row],[2021 Ae Factor]]*Table1[[#This Row],[Caste Factor]]</f>
        <v>0.10626535835036995</v>
      </c>
      <c r="AY215">
        <f t="shared" si="4"/>
        <v>78.547141600000003</v>
      </c>
    </row>
    <row r="216" spans="1:51" x14ac:dyDescent="0.25">
      <c r="A216" s="1" t="s">
        <v>1317</v>
      </c>
      <c r="B216" s="1" t="s">
        <v>1318</v>
      </c>
      <c r="C216" s="2">
        <v>45873</v>
      </c>
      <c r="D216" s="1" t="s">
        <v>1319</v>
      </c>
      <c r="E216" s="1" t="s">
        <v>1287</v>
      </c>
      <c r="F216" s="1" t="s">
        <v>1320</v>
      </c>
      <c r="G216" s="1">
        <v>244</v>
      </c>
      <c r="H216" s="1" t="s">
        <v>37</v>
      </c>
      <c r="I216" s="1" t="s">
        <v>1289</v>
      </c>
      <c r="J216" s="1" t="s">
        <v>1290</v>
      </c>
      <c r="K216" s="1" t="s">
        <v>50</v>
      </c>
      <c r="L216" s="1" t="s">
        <v>51</v>
      </c>
      <c r="M216" s="1" t="s">
        <v>51</v>
      </c>
      <c r="N216" s="1" t="s">
        <v>545</v>
      </c>
      <c r="O216" s="1" t="s">
        <v>135</v>
      </c>
      <c r="P216" s="1">
        <v>6382198517</v>
      </c>
      <c r="Q216" s="1" t="s">
        <v>39</v>
      </c>
      <c r="R216" s="1" t="s">
        <v>136</v>
      </c>
      <c r="S216" s="1" t="s">
        <v>113</v>
      </c>
      <c r="T216" s="1" t="s">
        <v>58</v>
      </c>
      <c r="U216" s="1" t="s">
        <v>59</v>
      </c>
      <c r="V216" s="1" t="s">
        <v>60</v>
      </c>
      <c r="W216" s="1" t="s">
        <v>61</v>
      </c>
      <c r="X216" s="1" t="s">
        <v>62</v>
      </c>
      <c r="Y216" t="s">
        <v>430</v>
      </c>
      <c r="Z216" s="1" t="s">
        <v>38</v>
      </c>
      <c r="AA216" s="1" t="s">
        <v>63</v>
      </c>
      <c r="AB216" s="1" t="s">
        <v>38</v>
      </c>
      <c r="AC216" s="1" t="s">
        <v>84</v>
      </c>
      <c r="AD216" s="1" t="s">
        <v>85</v>
      </c>
      <c r="AE216" s="1" t="s">
        <v>66</v>
      </c>
      <c r="AF216" s="1" t="s">
        <v>67</v>
      </c>
      <c r="AG216" s="1" t="s">
        <v>68</v>
      </c>
      <c r="AH216" s="1" t="s">
        <v>88</v>
      </c>
      <c r="AI216" s="1" t="s">
        <v>38</v>
      </c>
      <c r="AJ216" s="1">
        <f>IFERROR(_xlfn.XLOOKUP(Table1[[#This Row],[Audio Url]],Qc!C:C,Qc!F:F),"")</f>
        <v>0</v>
      </c>
      <c r="AK216" s="1" t="str">
        <f>IFERROR(_xlfn.XLOOKUP(Table1[[#This Row],[Audio Url]],Qc!C:C,Qc!E:E),"")</f>
        <v>Correctly Done</v>
      </c>
      <c r="AL216" s="1" t="s">
        <v>38</v>
      </c>
      <c r="AM216" s="1" t="s">
        <v>38</v>
      </c>
      <c r="AN216" s="1" t="str">
        <f>VLOOKUP(Table1[[#This Row],[LOCALITY]],Sheet2!$F:$H,3,0)</f>
        <v>Urban</v>
      </c>
      <c r="AO216" s="1" t="s">
        <v>2241</v>
      </c>
      <c r="AP216" t="str">
        <f>IF(Table1[[#This Row],[Audio Duration (in secs)]]&gt;180,"Greater than 3 Minutes","Less than 3 Minutes")</f>
        <v>Greater than 3 Minutes</v>
      </c>
      <c r="AQ216" t="str">
        <f>IFERROR(VLOOKUP(Table1[[#This Row],[சாதி/Caste]],MApping!$E$1:$F$10,2,0),"Others")</f>
        <v>Others</v>
      </c>
      <c r="AR216">
        <f>VLOOKUP(Table1[[#This Row],[பாலினம்/Gender]],Factor!$F$26:$I$28,4,0)</f>
        <v>1.047034764826176</v>
      </c>
      <c r="AS216">
        <f>VLOOKUP(Table1[[#This Row],[பதிலளித்தவரின் வயது/Age Group]],Factor!$F$35:$I$39,4,0)</f>
        <v>0.8797250859106529</v>
      </c>
      <c r="AT216">
        <f>VLOOKUP(Table1[[#This Row],[பதிலளித்தவரின் வயது/Age Group]]&amp;Table1[[#This Row],[பாலினம்/Gender]],Factor!$A$45:$G$53,7,0)</f>
        <v>0.98461538461538467</v>
      </c>
      <c r="AU21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16">
        <f>VLOOKUP(Table1[[#This Row],[Rev Caste]],Factor!$F$59:$I$68,4,0)</f>
        <v>0.14422535211267606</v>
      </c>
      <c r="AW216">
        <f>Table1[[#This Row],[2021 Ae Factor]]*Table1[[#This Row],[Age &amp; Gender Factor]]</f>
        <v>0.72546542719964102</v>
      </c>
      <c r="AX216">
        <f>Table1[[#This Row],[2021 Ae Factor]]*Table1[[#This Row],[Caste Factor]]</f>
        <v>0.10626535835036995</v>
      </c>
      <c r="AY216">
        <f t="shared" si="4"/>
        <v>78.546696999999995</v>
      </c>
    </row>
    <row r="217" spans="1:51" x14ac:dyDescent="0.25">
      <c r="A217" s="1" t="s">
        <v>1321</v>
      </c>
      <c r="B217" s="1" t="s">
        <v>1322</v>
      </c>
      <c r="C217" s="2">
        <v>45873</v>
      </c>
      <c r="D217" s="1" t="s">
        <v>1323</v>
      </c>
      <c r="E217" s="1" t="s">
        <v>1287</v>
      </c>
      <c r="F217" s="1" t="s">
        <v>1324</v>
      </c>
      <c r="G217" s="1">
        <v>312</v>
      </c>
      <c r="H217" s="1" t="s">
        <v>37</v>
      </c>
      <c r="I217" s="1" t="s">
        <v>1281</v>
      </c>
      <c r="J217" s="1" t="s">
        <v>1282</v>
      </c>
      <c r="K217" s="1" t="s">
        <v>50</v>
      </c>
      <c r="L217" s="1" t="s">
        <v>51</v>
      </c>
      <c r="M217" s="1" t="s">
        <v>51</v>
      </c>
      <c r="N217" s="1" t="s">
        <v>1325</v>
      </c>
      <c r="O217" s="1" t="s">
        <v>135</v>
      </c>
      <c r="P217" s="1">
        <v>8148978139</v>
      </c>
      <c r="Q217" s="1" t="s">
        <v>360</v>
      </c>
      <c r="R217" s="1" t="s">
        <v>136</v>
      </c>
      <c r="S217" s="1" t="s">
        <v>57</v>
      </c>
      <c r="T217" s="1" t="s">
        <v>137</v>
      </c>
      <c r="U217" s="1" t="s">
        <v>59</v>
      </c>
      <c r="V217" s="1" t="s">
        <v>60</v>
      </c>
      <c r="W217" s="1" t="s">
        <v>439</v>
      </c>
      <c r="X217" s="1" t="s">
        <v>62</v>
      </c>
      <c r="Y217" t="s">
        <v>430</v>
      </c>
      <c r="Z217" s="1" t="s">
        <v>38</v>
      </c>
      <c r="AA217" s="1" t="s">
        <v>63</v>
      </c>
      <c r="AB217" s="1" t="s">
        <v>38</v>
      </c>
      <c r="AC217" s="1" t="s">
        <v>58</v>
      </c>
      <c r="AD217" s="1" t="s">
        <v>65</v>
      </c>
      <c r="AE217" s="1" t="s">
        <v>66</v>
      </c>
      <c r="AF217" s="1" t="s">
        <v>478</v>
      </c>
      <c r="AG217" s="1" t="s">
        <v>68</v>
      </c>
      <c r="AH217" s="1" t="s">
        <v>88</v>
      </c>
      <c r="AI217" s="1" t="s">
        <v>38</v>
      </c>
      <c r="AJ217" s="1">
        <f>IFERROR(_xlfn.XLOOKUP(Table1[[#This Row],[Audio Url]],Qc!C:C,Qc!F:F),"")</f>
        <v>0</v>
      </c>
      <c r="AK217" s="1" t="str">
        <f>IFERROR(_xlfn.XLOOKUP(Table1[[#This Row],[Audio Url]],Qc!C:C,Qc!E:E),"")</f>
        <v>Correctly Done</v>
      </c>
      <c r="AL217" s="1" t="s">
        <v>38</v>
      </c>
      <c r="AM217" s="1" t="s">
        <v>38</v>
      </c>
      <c r="AN217" s="1" t="str">
        <f>VLOOKUP(Table1[[#This Row],[LOCALITY]],Sheet2!$F:$H,3,0)</f>
        <v>Urban</v>
      </c>
      <c r="AO217" s="1" t="s">
        <v>2241</v>
      </c>
      <c r="AP217" t="str">
        <f>IF(Table1[[#This Row],[Audio Duration (in secs)]]&gt;180,"Greater than 3 Minutes","Less than 3 Minutes")</f>
        <v>Greater than 3 Minutes</v>
      </c>
      <c r="AQ217" t="str">
        <f>IFERROR(VLOOKUP(Table1[[#This Row],[சாதி/Caste]],MApping!$E$1:$F$10,2,0),"Others")</f>
        <v>Others</v>
      </c>
      <c r="AR217">
        <f>VLOOKUP(Table1[[#This Row],[பாலினம்/Gender]],Factor!$F$26:$I$28,4,0)</f>
        <v>1.047034764826176</v>
      </c>
      <c r="AS217">
        <f>VLOOKUP(Table1[[#This Row],[பதிலளித்தவரின் வயது/Age Group]],Factor!$F$35:$I$39,4,0)</f>
        <v>1.0308724832214764</v>
      </c>
      <c r="AT217">
        <f>VLOOKUP(Table1[[#This Row],[பதிலளித்தவரின் வயது/Age Group]]&amp;Table1[[#This Row],[பாலினம்/Gender]],Factor!$A$45:$G$53,7,0)</f>
        <v>1.28</v>
      </c>
      <c r="AU21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17">
        <f>VLOOKUP(Table1[[#This Row],[Rev Caste]],Factor!$F$59:$I$68,4,0)</f>
        <v>0.14422535211267606</v>
      </c>
      <c r="AW217">
        <f>Table1[[#This Row],[2021 Ae Factor]]*Table1[[#This Row],[Age &amp; Gender Factor]]</f>
        <v>0.94310505535953326</v>
      </c>
      <c r="AX217">
        <f>Table1[[#This Row],[2021 Ae Factor]]*Table1[[#This Row],[Caste Factor]]</f>
        <v>0.10626535835036995</v>
      </c>
      <c r="AY217">
        <f t="shared" si="4"/>
        <v>78.546476699999999</v>
      </c>
    </row>
    <row r="218" spans="1:51" x14ac:dyDescent="0.25">
      <c r="A218" s="1" t="s">
        <v>1326</v>
      </c>
      <c r="B218" s="1" t="s">
        <v>1327</v>
      </c>
      <c r="C218" s="2">
        <v>45873</v>
      </c>
      <c r="D218" s="1" t="s">
        <v>1328</v>
      </c>
      <c r="E218" s="1" t="s">
        <v>1329</v>
      </c>
      <c r="F218" s="1" t="s">
        <v>1330</v>
      </c>
      <c r="G218" s="1">
        <v>390</v>
      </c>
      <c r="H218" s="1" t="s">
        <v>37</v>
      </c>
      <c r="I218" s="1" t="s">
        <v>109</v>
      </c>
      <c r="J218" s="1" t="s">
        <v>110</v>
      </c>
      <c r="K218" s="1" t="s">
        <v>50</v>
      </c>
      <c r="L218" s="1" t="s">
        <v>78</v>
      </c>
      <c r="M218" s="1" t="s">
        <v>1331</v>
      </c>
      <c r="N218" s="1" t="s">
        <v>1332</v>
      </c>
      <c r="O218" s="1" t="s">
        <v>54</v>
      </c>
      <c r="P218" s="1">
        <v>9626445865</v>
      </c>
      <c r="Q218" s="1" t="s">
        <v>360</v>
      </c>
      <c r="R218" s="1" t="s">
        <v>124</v>
      </c>
      <c r="S218" s="1" t="s">
        <v>113</v>
      </c>
      <c r="T218" s="1" t="s">
        <v>58</v>
      </c>
      <c r="U218" s="1" t="s">
        <v>83</v>
      </c>
      <c r="V218" s="1" t="s">
        <v>60</v>
      </c>
      <c r="W218" s="1" t="s">
        <v>61</v>
      </c>
      <c r="X218" s="1" t="s">
        <v>101</v>
      </c>
      <c r="Y218" t="s">
        <v>428</v>
      </c>
      <c r="Z218" s="1" t="s">
        <v>95</v>
      </c>
      <c r="AA218" s="1" t="s">
        <v>126</v>
      </c>
      <c r="AB218" s="1" t="s">
        <v>99</v>
      </c>
      <c r="AC218" s="1" t="s">
        <v>58</v>
      </c>
      <c r="AD218" s="1" t="s">
        <v>127</v>
      </c>
      <c r="AE218" s="1" t="s">
        <v>86</v>
      </c>
      <c r="AF218" s="1" t="s">
        <v>67</v>
      </c>
      <c r="AG218" s="1" t="s">
        <v>103</v>
      </c>
      <c r="AH218" s="1" t="s">
        <v>88</v>
      </c>
      <c r="AI218" s="1" t="s">
        <v>269</v>
      </c>
      <c r="AJ218" s="1">
        <f>IFERROR(_xlfn.XLOOKUP(Table1[[#This Row],[Audio Url]],Qc!C:C,Qc!F:F),"")</f>
        <v>0</v>
      </c>
      <c r="AK218" s="1" t="str">
        <f>IFERROR(_xlfn.XLOOKUP(Table1[[#This Row],[Audio Url]],Qc!C:C,Qc!E:E),"")</f>
        <v>Correctly Done</v>
      </c>
      <c r="AL218" s="1" t="s">
        <v>38</v>
      </c>
      <c r="AM218" s="1" t="s">
        <v>38</v>
      </c>
      <c r="AN218" s="1" t="str">
        <f>VLOOKUP(Table1[[#This Row],[LOCALITY]],Sheet2!$F:$H,3,0)</f>
        <v>Rural</v>
      </c>
      <c r="AO218" s="1" t="s">
        <v>2241</v>
      </c>
      <c r="AP218" t="str">
        <f>IF(Table1[[#This Row],[Audio Duration (in secs)]]&gt;180,"Greater than 3 Minutes","Less than 3 Minutes")</f>
        <v>Greater than 3 Minutes</v>
      </c>
      <c r="AQ218" t="str">
        <f>IFERROR(VLOOKUP(Table1[[#This Row],[சாதி/Caste]],MApping!$E$1:$F$10,2,0),"Others")</f>
        <v>MUTTARAIYAR</v>
      </c>
      <c r="AR218">
        <f>VLOOKUP(Table1[[#This Row],[பாலினம்/Gender]],Factor!$F$26:$I$28,4,0)</f>
        <v>0.95700934579439256</v>
      </c>
      <c r="AS218">
        <f>VLOOKUP(Table1[[#This Row],[பதிலளித்தவரின் வயது/Age Group]],Factor!$F$35:$I$39,4,0)</f>
        <v>1.0308724832214764</v>
      </c>
      <c r="AT218">
        <f>VLOOKUP(Table1[[#This Row],[பதிலளித்தவரின் வயது/Age Group]]&amp;Table1[[#This Row],[பாலினம்/Gender]],Factor!$A$45:$G$53,7,0)</f>
        <v>0.86292134831460676</v>
      </c>
      <c r="AU21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18">
        <f>VLOOKUP(Table1[[#This Row],[Rev Caste]],Factor!$F$59:$I$68,4,0)</f>
        <v>1.2358620689655173</v>
      </c>
      <c r="AW218">
        <f>Table1[[#This Row],[2021 Ae Factor]]*Table1[[#This Row],[Age &amp; Gender Factor]]</f>
        <v>0.63580116091653927</v>
      </c>
      <c r="AX218">
        <f>Table1[[#This Row],[2021 Ae Factor]]*Table1[[#This Row],[Caste Factor]]</f>
        <v>0.91058419138161839</v>
      </c>
      <c r="AY218">
        <f t="shared" si="4"/>
        <v>78.721297500000006</v>
      </c>
    </row>
    <row r="219" spans="1:51" x14ac:dyDescent="0.25">
      <c r="A219" s="1" t="s">
        <v>1333</v>
      </c>
      <c r="B219" s="1" t="s">
        <v>1334</v>
      </c>
      <c r="C219" s="2">
        <v>45873</v>
      </c>
      <c r="D219" s="1" t="s">
        <v>1335</v>
      </c>
      <c r="E219" s="1" t="s">
        <v>1287</v>
      </c>
      <c r="F219" s="1" t="s">
        <v>1336</v>
      </c>
      <c r="G219" s="1">
        <v>271</v>
      </c>
      <c r="H219" s="1" t="s">
        <v>37</v>
      </c>
      <c r="I219" s="1" t="s">
        <v>1281</v>
      </c>
      <c r="J219" s="1" t="s">
        <v>1282</v>
      </c>
      <c r="K219" s="1" t="s">
        <v>50</v>
      </c>
      <c r="L219" s="1" t="s">
        <v>51</v>
      </c>
      <c r="M219" s="1" t="s">
        <v>51</v>
      </c>
      <c r="N219" s="1" t="s">
        <v>1296</v>
      </c>
      <c r="O219" s="1" t="s">
        <v>135</v>
      </c>
      <c r="P219" s="1">
        <v>8608046080</v>
      </c>
      <c r="Q219" s="1" t="s">
        <v>39</v>
      </c>
      <c r="R219" s="1" t="s">
        <v>136</v>
      </c>
      <c r="S219" s="1" t="s">
        <v>57</v>
      </c>
      <c r="T219" s="1" t="s">
        <v>58</v>
      </c>
      <c r="U219" s="1" t="s">
        <v>59</v>
      </c>
      <c r="V219" s="1" t="s">
        <v>60</v>
      </c>
      <c r="W219" s="1" t="s">
        <v>61</v>
      </c>
      <c r="X219" s="1" t="s">
        <v>62</v>
      </c>
      <c r="Y219" t="s">
        <v>430</v>
      </c>
      <c r="Z219" s="1" t="s">
        <v>38</v>
      </c>
      <c r="AA219" s="1" t="s">
        <v>63</v>
      </c>
      <c r="AB219" s="1" t="s">
        <v>38</v>
      </c>
      <c r="AC219" s="1" t="s">
        <v>64</v>
      </c>
      <c r="AD219" s="1" t="s">
        <v>85</v>
      </c>
      <c r="AE219" s="1" t="s">
        <v>66</v>
      </c>
      <c r="AF219" s="1" t="s">
        <v>67</v>
      </c>
      <c r="AG219" s="1" t="s">
        <v>68</v>
      </c>
      <c r="AH219" s="1" t="s">
        <v>88</v>
      </c>
      <c r="AI219" s="1" t="s">
        <v>38</v>
      </c>
      <c r="AJ219" s="1">
        <f>IFERROR(_xlfn.XLOOKUP(Table1[[#This Row],[Audio Url]],Qc!C:C,Qc!F:F),"")</f>
        <v>0</v>
      </c>
      <c r="AK219" s="1" t="str">
        <f>IFERROR(_xlfn.XLOOKUP(Table1[[#This Row],[Audio Url]],Qc!C:C,Qc!E:E),"")</f>
        <v>Correctly Done</v>
      </c>
      <c r="AL219" s="1" t="s">
        <v>38</v>
      </c>
      <c r="AM219" s="1" t="s">
        <v>38</v>
      </c>
      <c r="AN219" s="1" t="str">
        <f>VLOOKUP(Table1[[#This Row],[LOCALITY]],Sheet2!$F:$H,3,0)</f>
        <v>Urban</v>
      </c>
      <c r="AO219" s="1" t="s">
        <v>2241</v>
      </c>
      <c r="AP219" t="str">
        <f>IF(Table1[[#This Row],[Audio Duration (in secs)]]&gt;180,"Greater than 3 Minutes","Less than 3 Minutes")</f>
        <v>Greater than 3 Minutes</v>
      </c>
      <c r="AQ219" t="str">
        <f>IFERROR(VLOOKUP(Table1[[#This Row],[சாதி/Caste]],MApping!$E$1:$F$10,2,0),"Others")</f>
        <v>Others</v>
      </c>
      <c r="AR219">
        <f>VLOOKUP(Table1[[#This Row],[பாலினம்/Gender]],Factor!$F$26:$I$28,4,0)</f>
        <v>1.047034764826176</v>
      </c>
      <c r="AS219">
        <f>VLOOKUP(Table1[[#This Row],[பதிலளித்தவரின் வயது/Age Group]],Factor!$F$35:$I$39,4,0)</f>
        <v>0.8797250859106529</v>
      </c>
      <c r="AT219">
        <f>VLOOKUP(Table1[[#This Row],[பதிலளித்தவரின் வயது/Age Group]]&amp;Table1[[#This Row],[பாலினம்/Gender]],Factor!$A$45:$G$53,7,0)</f>
        <v>0.98461538461538467</v>
      </c>
      <c r="AU21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19">
        <f>VLOOKUP(Table1[[#This Row],[Rev Caste]],Factor!$F$59:$I$68,4,0)</f>
        <v>0.14422535211267606</v>
      </c>
      <c r="AW219">
        <f>Table1[[#This Row],[2021 Ae Factor]]*Table1[[#This Row],[Age &amp; Gender Factor]]</f>
        <v>0.72546542719964102</v>
      </c>
      <c r="AX219">
        <f>Table1[[#This Row],[2021 Ae Factor]]*Table1[[#This Row],[Caste Factor]]</f>
        <v>0.10626535835036995</v>
      </c>
      <c r="AY219">
        <f t="shared" si="4"/>
        <v>78.546481099999994</v>
      </c>
    </row>
    <row r="220" spans="1:51" x14ac:dyDescent="0.25">
      <c r="A220" s="1" t="s">
        <v>1337</v>
      </c>
      <c r="B220" s="1" t="s">
        <v>1338</v>
      </c>
      <c r="C220" s="2">
        <v>45873</v>
      </c>
      <c r="D220" s="1" t="s">
        <v>1339</v>
      </c>
      <c r="E220" s="1" t="s">
        <v>1340</v>
      </c>
      <c r="F220" s="1" t="s">
        <v>1341</v>
      </c>
      <c r="G220" s="1">
        <v>426</v>
      </c>
      <c r="H220" s="1" t="s">
        <v>37</v>
      </c>
      <c r="I220" s="1" t="s">
        <v>1289</v>
      </c>
      <c r="J220" s="1" t="s">
        <v>1290</v>
      </c>
      <c r="K220" s="1" t="s">
        <v>50</v>
      </c>
      <c r="L220" s="1" t="s">
        <v>51</v>
      </c>
      <c r="M220" s="1" t="s">
        <v>51</v>
      </c>
      <c r="N220" s="1" t="s">
        <v>1342</v>
      </c>
      <c r="O220" s="1" t="s">
        <v>135</v>
      </c>
      <c r="P220" s="1">
        <v>9677444703</v>
      </c>
      <c r="Q220" s="1" t="s">
        <v>55</v>
      </c>
      <c r="R220" s="1" t="s">
        <v>56</v>
      </c>
      <c r="S220" s="1" t="s">
        <v>113</v>
      </c>
      <c r="T220" s="1" t="s">
        <v>58</v>
      </c>
      <c r="U220" s="1" t="s">
        <v>59</v>
      </c>
      <c r="V220" s="1" t="s">
        <v>165</v>
      </c>
      <c r="W220" s="1" t="s">
        <v>61</v>
      </c>
      <c r="X220" s="1" t="s">
        <v>101</v>
      </c>
      <c r="Y220" t="s">
        <v>428</v>
      </c>
      <c r="Z220" s="1" t="s">
        <v>288</v>
      </c>
      <c r="AA220" s="1" t="s">
        <v>126</v>
      </c>
      <c r="AB220" s="1" t="s">
        <v>138</v>
      </c>
      <c r="AC220" s="1" t="s">
        <v>84</v>
      </c>
      <c r="AD220" s="1" t="s">
        <v>65</v>
      </c>
      <c r="AE220" s="1" t="s">
        <v>66</v>
      </c>
      <c r="AF220" s="1" t="s">
        <v>67</v>
      </c>
      <c r="AG220" s="1" t="s">
        <v>418</v>
      </c>
      <c r="AH220" s="1" t="s">
        <v>88</v>
      </c>
      <c r="AI220" s="1" t="s">
        <v>38</v>
      </c>
      <c r="AJ220" s="1">
        <f>IFERROR(_xlfn.XLOOKUP(Table1[[#This Row],[Audio Url]],Qc!C:C,Qc!F:F),"")</f>
        <v>0</v>
      </c>
      <c r="AK220" s="1" t="str">
        <f>IFERROR(_xlfn.XLOOKUP(Table1[[#This Row],[Audio Url]],Qc!C:C,Qc!E:E),"")</f>
        <v>Correctly Done</v>
      </c>
      <c r="AL220" s="1" t="s">
        <v>38</v>
      </c>
      <c r="AM220" s="1" t="s">
        <v>38</v>
      </c>
      <c r="AN220" s="1" t="str">
        <f>VLOOKUP(Table1[[#This Row],[LOCALITY]],Sheet2!$F:$H,3,0)</f>
        <v>Urban</v>
      </c>
      <c r="AO220" s="1" t="s">
        <v>2241</v>
      </c>
      <c r="AP220" t="str">
        <f>IF(Table1[[#This Row],[Audio Duration (in secs)]]&gt;180,"Greater than 3 Minutes","Less than 3 Minutes")</f>
        <v>Greater than 3 Minutes</v>
      </c>
      <c r="AQ220" t="str">
        <f>IFERROR(VLOOKUP(Table1[[#This Row],[சாதி/Caste]],MApping!$E$1:$F$10,2,0),"Others")</f>
        <v>Others</v>
      </c>
      <c r="AR220">
        <f>VLOOKUP(Table1[[#This Row],[பாலினம்/Gender]],Factor!$F$26:$I$28,4,0)</f>
        <v>1.047034764826176</v>
      </c>
      <c r="AS220">
        <f>VLOOKUP(Table1[[#This Row],[பதிலளித்தவரின் வயது/Age Group]],Factor!$F$35:$I$39,4,0)</f>
        <v>1.0951871657754011</v>
      </c>
      <c r="AT220">
        <f>VLOOKUP(Table1[[#This Row],[பதிலளித்தவரின் வயது/Age Group]]&amp;Table1[[#This Row],[பாலினம்/Gender]],Factor!$A$45:$G$53,7,0)</f>
        <v>1.107027027027027</v>
      </c>
      <c r="AU22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20">
        <f>VLOOKUP(Table1[[#This Row],[Rev Caste]],Factor!$F$59:$I$68,4,0)</f>
        <v>0.14422535211267606</v>
      </c>
      <c r="AW220">
        <f>Table1[[#This Row],[2021 Ae Factor]]*Table1[[#This Row],[Age &amp; Gender Factor]]</f>
        <v>1.107027027027027</v>
      </c>
      <c r="AX220">
        <f>Table1[[#This Row],[2021 Ae Factor]]*Table1[[#This Row],[Caste Factor]]</f>
        <v>0.14422535211267606</v>
      </c>
      <c r="AY220">
        <f t="shared" si="4"/>
        <v>78.546742199999997</v>
      </c>
    </row>
    <row r="221" spans="1:51" x14ac:dyDescent="0.25">
      <c r="A221" s="1" t="s">
        <v>1343</v>
      </c>
      <c r="B221" s="1" t="s">
        <v>1344</v>
      </c>
      <c r="C221" s="2">
        <v>45873</v>
      </c>
      <c r="D221" s="1" t="s">
        <v>1345</v>
      </c>
      <c r="E221" s="1" t="s">
        <v>1287</v>
      </c>
      <c r="F221" s="1" t="s">
        <v>1346</v>
      </c>
      <c r="G221" s="1">
        <v>351</v>
      </c>
      <c r="H221" s="1" t="s">
        <v>37</v>
      </c>
      <c r="I221" s="1" t="s">
        <v>1289</v>
      </c>
      <c r="J221" s="1" t="s">
        <v>1290</v>
      </c>
      <c r="K221" s="1" t="s">
        <v>50</v>
      </c>
      <c r="L221" s="1" t="s">
        <v>51</v>
      </c>
      <c r="M221" s="1" t="s">
        <v>51</v>
      </c>
      <c r="N221" s="1" t="s">
        <v>1347</v>
      </c>
      <c r="O221" s="1" t="s">
        <v>135</v>
      </c>
      <c r="P221" s="1">
        <v>9488611419</v>
      </c>
      <c r="Q221" s="1" t="s">
        <v>39</v>
      </c>
      <c r="R221" s="1" t="s">
        <v>136</v>
      </c>
      <c r="S221" s="1" t="s">
        <v>113</v>
      </c>
      <c r="T221" s="1" t="s">
        <v>137</v>
      </c>
      <c r="U221" s="1" t="s">
        <v>83</v>
      </c>
      <c r="V221" s="1" t="s">
        <v>60</v>
      </c>
      <c r="W221" s="1" t="s">
        <v>61</v>
      </c>
      <c r="X221" s="1" t="s">
        <v>101</v>
      </c>
      <c r="Y221" t="s">
        <v>428</v>
      </c>
      <c r="Z221" s="1" t="s">
        <v>288</v>
      </c>
      <c r="AA221" s="1" t="s">
        <v>63</v>
      </c>
      <c r="AB221" s="1" t="s">
        <v>38</v>
      </c>
      <c r="AC221" s="1" t="s">
        <v>64</v>
      </c>
      <c r="AD221" s="1" t="s">
        <v>65</v>
      </c>
      <c r="AE221" s="1" t="s">
        <v>66</v>
      </c>
      <c r="AF221" s="1" t="s">
        <v>67</v>
      </c>
      <c r="AG221" s="1" t="s">
        <v>116</v>
      </c>
      <c r="AH221" s="1" t="s">
        <v>88</v>
      </c>
      <c r="AI221" s="1" t="s">
        <v>38</v>
      </c>
      <c r="AJ221" s="1" t="str">
        <f>IFERROR(_xlfn.XLOOKUP(Table1[[#This Row],[Audio Url]],Qc!C:C,Qc!F:F),"")</f>
        <v xml:space="preserve">not able to ask all the questions </v>
      </c>
      <c r="AK221" s="1" t="str">
        <f>IFERROR(_xlfn.XLOOKUP(Table1[[#This Row],[Audio Url]],Qc!C:C,Qc!E:E),"")</f>
        <v>Not Asking All The Questions</v>
      </c>
      <c r="AL221" s="1" t="s">
        <v>38</v>
      </c>
      <c r="AM221" s="1" t="s">
        <v>38</v>
      </c>
      <c r="AN221" s="1" t="str">
        <f>VLOOKUP(Table1[[#This Row],[LOCALITY]],Sheet2!$F:$H,3,0)</f>
        <v>Urban</v>
      </c>
      <c r="AO221" s="1" t="s">
        <v>2241</v>
      </c>
      <c r="AP221" t="str">
        <f>IF(Table1[[#This Row],[Audio Duration (in secs)]]&gt;180,"Greater than 3 Minutes","Less than 3 Minutes")</f>
        <v>Greater than 3 Minutes</v>
      </c>
      <c r="AQ221" t="str">
        <f>IFERROR(VLOOKUP(Table1[[#This Row],[சாதி/Caste]],MApping!$E$1:$F$10,2,0),"Others")</f>
        <v>Others</v>
      </c>
      <c r="AR221">
        <f>VLOOKUP(Table1[[#This Row],[பாலினம்/Gender]],Factor!$F$26:$I$28,4,0)</f>
        <v>1.047034764826176</v>
      </c>
      <c r="AS221">
        <f>VLOOKUP(Table1[[#This Row],[பதிலளித்தவரின் வயது/Age Group]],Factor!$F$35:$I$39,4,0)</f>
        <v>0.8797250859106529</v>
      </c>
      <c r="AT221">
        <f>VLOOKUP(Table1[[#This Row],[பதிலளித்தவரின் வயது/Age Group]]&amp;Table1[[#This Row],[பாலினம்/Gender]],Factor!$A$45:$G$53,7,0)</f>
        <v>0.98461538461538467</v>
      </c>
      <c r="AU22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21">
        <f>VLOOKUP(Table1[[#This Row],[Rev Caste]],Factor!$F$59:$I$68,4,0)</f>
        <v>0.14422535211267606</v>
      </c>
      <c r="AW221">
        <f>Table1[[#This Row],[2021 Ae Factor]]*Table1[[#This Row],[Age &amp; Gender Factor]]</f>
        <v>0.72546542719964102</v>
      </c>
      <c r="AX221">
        <f>Table1[[#This Row],[2021 Ae Factor]]*Table1[[#This Row],[Caste Factor]]</f>
        <v>0.10626535835036995</v>
      </c>
      <c r="AY221">
        <f t="shared" si="4"/>
        <v>78.546469900000005</v>
      </c>
    </row>
    <row r="222" spans="1:51" x14ac:dyDescent="0.25">
      <c r="A222" s="1" t="s">
        <v>1348</v>
      </c>
      <c r="B222" s="1" t="s">
        <v>1349</v>
      </c>
      <c r="C222" s="2">
        <v>45873</v>
      </c>
      <c r="D222" s="1" t="s">
        <v>1350</v>
      </c>
      <c r="E222" s="1" t="s">
        <v>1351</v>
      </c>
      <c r="F222" s="1" t="s">
        <v>1352</v>
      </c>
      <c r="G222" s="1">
        <v>510</v>
      </c>
      <c r="H222" s="1" t="s">
        <v>37</v>
      </c>
      <c r="I222" s="1" t="s">
        <v>244</v>
      </c>
      <c r="J222" s="1" t="s">
        <v>245</v>
      </c>
      <c r="K222" s="1" t="s">
        <v>50</v>
      </c>
      <c r="L222" s="1" t="s">
        <v>78</v>
      </c>
      <c r="M222" s="1" t="s">
        <v>1331</v>
      </c>
      <c r="N222" s="1" t="s">
        <v>1353</v>
      </c>
      <c r="O222" s="1" t="s">
        <v>135</v>
      </c>
      <c r="P222" s="1">
        <v>7826904078</v>
      </c>
      <c r="Q222" s="1" t="s">
        <v>55</v>
      </c>
      <c r="R222" s="1" t="s">
        <v>136</v>
      </c>
      <c r="S222" s="1" t="s">
        <v>113</v>
      </c>
      <c r="T222" s="1" t="s">
        <v>58</v>
      </c>
      <c r="U222" s="1" t="s">
        <v>83</v>
      </c>
      <c r="V222" s="1" t="s">
        <v>60</v>
      </c>
      <c r="W222" s="1" t="s">
        <v>61</v>
      </c>
      <c r="X222" s="1" t="s">
        <v>101</v>
      </c>
      <c r="Y222" t="s">
        <v>428</v>
      </c>
      <c r="Z222" s="1" t="s">
        <v>288</v>
      </c>
      <c r="AA222" s="1" t="s">
        <v>126</v>
      </c>
      <c r="AB222" s="1" t="s">
        <v>99</v>
      </c>
      <c r="AC222" s="1" t="s">
        <v>58</v>
      </c>
      <c r="AD222" s="1" t="s">
        <v>127</v>
      </c>
      <c r="AE222" s="1" t="s">
        <v>86</v>
      </c>
      <c r="AF222" s="1" t="s">
        <v>101</v>
      </c>
      <c r="AG222" s="1" t="s">
        <v>68</v>
      </c>
      <c r="AH222" s="1" t="s">
        <v>117</v>
      </c>
      <c r="AI222" s="1" t="s">
        <v>42</v>
      </c>
      <c r="AJ222" s="1">
        <f>IFERROR(_xlfn.XLOOKUP(Table1[[#This Row],[Audio Url]],Qc!C:C,Qc!F:F),"")</f>
        <v>0</v>
      </c>
      <c r="AK222" s="1" t="str">
        <f>IFERROR(_xlfn.XLOOKUP(Table1[[#This Row],[Audio Url]],Qc!C:C,Qc!E:E),"")</f>
        <v>Correctly Done</v>
      </c>
      <c r="AL222" s="1" t="s">
        <v>38</v>
      </c>
      <c r="AM222" s="1" t="s">
        <v>38</v>
      </c>
      <c r="AN222" s="1" t="str">
        <f>VLOOKUP(Table1[[#This Row],[LOCALITY]],Sheet2!$F:$H,3,0)</f>
        <v>Rural</v>
      </c>
      <c r="AO222" s="1" t="s">
        <v>2241</v>
      </c>
      <c r="AP222" t="str">
        <f>IF(Table1[[#This Row],[Audio Duration (in secs)]]&gt;180,"Greater than 3 Minutes","Less than 3 Minutes")</f>
        <v>Greater than 3 Minutes</v>
      </c>
      <c r="AQ222" t="str">
        <f>IFERROR(VLOOKUP(Table1[[#This Row],[சாதி/Caste]],MApping!$E$1:$F$10,2,0),"Others")</f>
        <v>DEVENDRA KULA VELLALAR</v>
      </c>
      <c r="AR222">
        <f>VLOOKUP(Table1[[#This Row],[பாலினம்/Gender]],Factor!$F$26:$I$28,4,0)</f>
        <v>1.047034764826176</v>
      </c>
      <c r="AS222">
        <f>VLOOKUP(Table1[[#This Row],[பதிலளித்தவரின் வயது/Age Group]],Factor!$F$35:$I$39,4,0)</f>
        <v>1.0951871657754011</v>
      </c>
      <c r="AT222">
        <f>VLOOKUP(Table1[[#This Row],[பதிலளித்தவரின் வயது/Age Group]]&amp;Table1[[#This Row],[பாலினம்/Gender]],Factor!$A$45:$G$53,7,0)</f>
        <v>1.107027027027027</v>
      </c>
      <c r="AU22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22">
        <f>VLOOKUP(Table1[[#This Row],[Rev Caste]],Factor!$F$59:$I$68,4,0)</f>
        <v>0.99902439024390244</v>
      </c>
      <c r="AW222">
        <f>Table1[[#This Row],[2021 Ae Factor]]*Table1[[#This Row],[Age &amp; Gender Factor]]</f>
        <v>0.81565842625689366</v>
      </c>
      <c r="AX222">
        <f>Table1[[#This Row],[2021 Ae Factor]]*Table1[[#This Row],[Caste Factor]]</f>
        <v>0.73608199442695277</v>
      </c>
      <c r="AY222">
        <f t="shared" si="4"/>
        <v>78.7206008</v>
      </c>
    </row>
    <row r="223" spans="1:51" x14ac:dyDescent="0.25">
      <c r="A223" s="1" t="s">
        <v>1354</v>
      </c>
      <c r="B223" s="1" t="s">
        <v>1355</v>
      </c>
      <c r="C223" s="2">
        <v>45873</v>
      </c>
      <c r="D223" s="1" t="s">
        <v>1356</v>
      </c>
      <c r="E223" s="1" t="s">
        <v>1329</v>
      </c>
      <c r="F223" s="1" t="s">
        <v>1357</v>
      </c>
      <c r="G223" s="1">
        <v>525</v>
      </c>
      <c r="H223" s="1" t="s">
        <v>37</v>
      </c>
      <c r="I223" s="1" t="s">
        <v>109</v>
      </c>
      <c r="J223" s="1" t="s">
        <v>110</v>
      </c>
      <c r="K223" s="1" t="s">
        <v>50</v>
      </c>
      <c r="L223" s="1" t="s">
        <v>78</v>
      </c>
      <c r="M223" s="1" t="s">
        <v>1331</v>
      </c>
      <c r="N223" s="1" t="s">
        <v>1358</v>
      </c>
      <c r="O223" s="1" t="s">
        <v>54</v>
      </c>
      <c r="P223" s="1">
        <v>7825968707</v>
      </c>
      <c r="Q223" s="1" t="s">
        <v>55</v>
      </c>
      <c r="R223" s="1" t="s">
        <v>56</v>
      </c>
      <c r="S223" s="1" t="s">
        <v>113</v>
      </c>
      <c r="T223" s="1" t="s">
        <v>98</v>
      </c>
      <c r="U223" s="1" t="s">
        <v>83</v>
      </c>
      <c r="V223" s="1" t="s">
        <v>165</v>
      </c>
      <c r="W223" s="1" t="s">
        <v>61</v>
      </c>
      <c r="X223" s="1" t="s">
        <v>101</v>
      </c>
      <c r="Y223" t="s">
        <v>428</v>
      </c>
      <c r="Z223" s="1" t="s">
        <v>288</v>
      </c>
      <c r="AA223" s="1" t="s">
        <v>63</v>
      </c>
      <c r="AB223" s="1" t="s">
        <v>38</v>
      </c>
      <c r="AC223" s="1" t="s">
        <v>64</v>
      </c>
      <c r="AD223" s="1" t="s">
        <v>85</v>
      </c>
      <c r="AE223" s="1" t="s">
        <v>86</v>
      </c>
      <c r="AF223" s="1" t="s">
        <v>67</v>
      </c>
      <c r="AG223" s="1" t="s">
        <v>382</v>
      </c>
      <c r="AH223" s="1" t="s">
        <v>88</v>
      </c>
      <c r="AI223" s="1" t="s">
        <v>269</v>
      </c>
      <c r="AJ223" s="1">
        <f>IFERROR(_xlfn.XLOOKUP(Table1[[#This Row],[Audio Url]],Qc!C:C,Qc!F:F),"")</f>
        <v>0</v>
      </c>
      <c r="AK223" s="1" t="str">
        <f>IFERROR(_xlfn.XLOOKUP(Table1[[#This Row],[Audio Url]],Qc!C:C,Qc!E:E),"")</f>
        <v>Audio Not Playing</v>
      </c>
      <c r="AL223" s="1" t="s">
        <v>38</v>
      </c>
      <c r="AM223" s="1" t="s">
        <v>38</v>
      </c>
      <c r="AN223" s="1" t="str">
        <f>VLOOKUP(Table1[[#This Row],[LOCALITY]],Sheet2!$F:$H,3,0)</f>
        <v>Rural</v>
      </c>
      <c r="AO223" s="1" t="s">
        <v>2241</v>
      </c>
      <c r="AP223" t="str">
        <f>IF(Table1[[#This Row],[Audio Duration (in secs)]]&gt;180,"Greater than 3 Minutes","Less than 3 Minutes")</f>
        <v>Greater than 3 Minutes</v>
      </c>
      <c r="AQ223" t="str">
        <f>IFERROR(VLOOKUP(Table1[[#This Row],[சாதி/Caste]],MApping!$E$1:$F$10,2,0),"Others")</f>
        <v>MUTTARAIYAR</v>
      </c>
      <c r="AR223">
        <f>VLOOKUP(Table1[[#This Row],[பாலினம்/Gender]],Factor!$F$26:$I$28,4,0)</f>
        <v>0.95700934579439256</v>
      </c>
      <c r="AS223">
        <f>VLOOKUP(Table1[[#This Row],[பதிலளித்தவரின் வயது/Age Group]],Factor!$F$35:$I$39,4,0)</f>
        <v>1.0951871657754011</v>
      </c>
      <c r="AT223">
        <f>VLOOKUP(Table1[[#This Row],[பதிலளித்தவரின் வயது/Age Group]]&amp;Table1[[#This Row],[பாலினம்/Gender]],Factor!$A$45:$G$53,7,0)</f>
        <v>1.0835978835978837</v>
      </c>
      <c r="AU22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23">
        <f>VLOOKUP(Table1[[#This Row],[Rev Caste]],Factor!$F$59:$I$68,4,0)</f>
        <v>1.2358620689655173</v>
      </c>
      <c r="AW223">
        <f>Table1[[#This Row],[2021 Ae Factor]]*Table1[[#This Row],[Age &amp; Gender Factor]]</f>
        <v>1.0835978835978837</v>
      </c>
      <c r="AX223">
        <f>Table1[[#This Row],[2021 Ae Factor]]*Table1[[#This Row],[Caste Factor]]</f>
        <v>1.2358620689655173</v>
      </c>
      <c r="AY223">
        <f t="shared" si="4"/>
        <v>78.721226400000006</v>
      </c>
    </row>
    <row r="224" spans="1:51" x14ac:dyDescent="0.25">
      <c r="A224" s="1" t="s">
        <v>1359</v>
      </c>
      <c r="B224" s="1" t="s">
        <v>1360</v>
      </c>
      <c r="C224" s="2">
        <v>45873</v>
      </c>
      <c r="D224" s="1" t="s">
        <v>1361</v>
      </c>
      <c r="E224" s="1" t="s">
        <v>1362</v>
      </c>
      <c r="F224" s="1" t="s">
        <v>1363</v>
      </c>
      <c r="G224" s="1">
        <v>522</v>
      </c>
      <c r="H224" s="1" t="s">
        <v>37</v>
      </c>
      <c r="I224" s="1" t="s">
        <v>1281</v>
      </c>
      <c r="J224" s="1" t="s">
        <v>1282</v>
      </c>
      <c r="K224" s="1" t="s">
        <v>50</v>
      </c>
      <c r="L224" s="1" t="s">
        <v>51</v>
      </c>
      <c r="M224" s="1" t="s">
        <v>51</v>
      </c>
      <c r="N224" s="1" t="s">
        <v>1364</v>
      </c>
      <c r="O224" s="1" t="s">
        <v>135</v>
      </c>
      <c r="P224" s="1">
        <v>7603985479</v>
      </c>
      <c r="Q224" s="1" t="s">
        <v>360</v>
      </c>
      <c r="R224" s="1" t="s">
        <v>136</v>
      </c>
      <c r="S224" s="1" t="s">
        <v>57</v>
      </c>
      <c r="T224" s="1" t="s">
        <v>98</v>
      </c>
      <c r="U224" s="1" t="s">
        <v>301</v>
      </c>
      <c r="V224" s="1" t="s">
        <v>99</v>
      </c>
      <c r="W224" s="1" t="s">
        <v>439</v>
      </c>
      <c r="X224" s="1" t="s">
        <v>101</v>
      </c>
      <c r="Y224" t="s">
        <v>428</v>
      </c>
      <c r="Z224" s="1" t="s">
        <v>288</v>
      </c>
      <c r="AA224" s="1" t="s">
        <v>126</v>
      </c>
      <c r="AB224" s="1" t="s">
        <v>138</v>
      </c>
      <c r="AC224" s="1" t="s">
        <v>58</v>
      </c>
      <c r="AD224" s="1" t="s">
        <v>65</v>
      </c>
      <c r="AE224" s="1" t="s">
        <v>66</v>
      </c>
      <c r="AF224" s="1" t="s">
        <v>1365</v>
      </c>
      <c r="AG224" s="1" t="s">
        <v>68</v>
      </c>
      <c r="AH224" s="1" t="s">
        <v>88</v>
      </c>
      <c r="AI224" s="1" t="s">
        <v>38</v>
      </c>
      <c r="AJ224" s="1">
        <f>IFERROR(_xlfn.XLOOKUP(Table1[[#This Row],[Audio Url]],Qc!C:C,Qc!F:F),"")</f>
        <v>0</v>
      </c>
      <c r="AK224" s="1" t="str">
        <f>IFERROR(_xlfn.XLOOKUP(Table1[[#This Row],[Audio Url]],Qc!C:C,Qc!E:E),"")</f>
        <v>Correctly Done</v>
      </c>
      <c r="AL224" s="1" t="s">
        <v>38</v>
      </c>
      <c r="AM224" s="1" t="s">
        <v>38</v>
      </c>
      <c r="AN224" s="1" t="str">
        <f>VLOOKUP(Table1[[#This Row],[LOCALITY]],Sheet2!$F:$H,3,0)</f>
        <v>Urban</v>
      </c>
      <c r="AO224" s="1" t="s">
        <v>2241</v>
      </c>
      <c r="AP224" t="str">
        <f>IF(Table1[[#This Row],[Audio Duration (in secs)]]&gt;180,"Greater than 3 Minutes","Less than 3 Minutes")</f>
        <v>Greater than 3 Minutes</v>
      </c>
      <c r="AQ224" t="str">
        <f>IFERROR(VLOOKUP(Table1[[#This Row],[சாதி/Caste]],MApping!$E$1:$F$10,2,0),"Others")</f>
        <v>Others</v>
      </c>
      <c r="AR224">
        <f>VLOOKUP(Table1[[#This Row],[பாலினம்/Gender]],Factor!$F$26:$I$28,4,0)</f>
        <v>1.047034764826176</v>
      </c>
      <c r="AS224">
        <f>VLOOKUP(Table1[[#This Row],[பதிலளித்தவரின் வயது/Age Group]],Factor!$F$35:$I$39,4,0)</f>
        <v>1.0308724832214764</v>
      </c>
      <c r="AT224">
        <f>VLOOKUP(Table1[[#This Row],[பதிலளித்தவரின் வயது/Age Group]]&amp;Table1[[#This Row],[பாலினம்/Gender]],Factor!$A$45:$G$53,7,0)</f>
        <v>1.28</v>
      </c>
      <c r="AU22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224">
        <f>VLOOKUP(Table1[[#This Row],[Rev Caste]],Factor!$F$59:$I$68,4,0)</f>
        <v>0.14422535211267606</v>
      </c>
      <c r="AW224">
        <f>Table1[[#This Row],[2021 Ae Factor]]*Table1[[#This Row],[Age &amp; Gender Factor]]</f>
        <v>1.6792864309794564</v>
      </c>
      <c r="AX224">
        <f>Table1[[#This Row],[2021 Ae Factor]]*Table1[[#This Row],[Caste Factor]]</f>
        <v>0.1892153725047275</v>
      </c>
      <c r="AY224">
        <f t="shared" si="4"/>
        <v>78.5464336</v>
      </c>
    </row>
    <row r="225" spans="1:51" x14ac:dyDescent="0.25">
      <c r="A225" s="1" t="s">
        <v>1366</v>
      </c>
      <c r="B225" s="1" t="s">
        <v>1367</v>
      </c>
      <c r="C225" s="2">
        <v>45873</v>
      </c>
      <c r="D225" s="1" t="s">
        <v>1368</v>
      </c>
      <c r="E225" s="1" t="s">
        <v>1369</v>
      </c>
      <c r="F225" s="1" t="s">
        <v>1370</v>
      </c>
      <c r="G225" s="1">
        <v>214</v>
      </c>
      <c r="H225" s="1" t="s">
        <v>37</v>
      </c>
      <c r="I225" s="1" t="s">
        <v>109</v>
      </c>
      <c r="J225" s="1" t="s">
        <v>110</v>
      </c>
      <c r="K225" s="1" t="s">
        <v>50</v>
      </c>
      <c r="L225" s="1" t="s">
        <v>78</v>
      </c>
      <c r="M225" s="1" t="s">
        <v>1331</v>
      </c>
      <c r="N225" s="1" t="s">
        <v>1371</v>
      </c>
      <c r="O225" s="1" t="s">
        <v>135</v>
      </c>
      <c r="P225" s="1">
        <v>9655911197</v>
      </c>
      <c r="Q225" s="1" t="s">
        <v>55</v>
      </c>
      <c r="R225" s="1" t="s">
        <v>97</v>
      </c>
      <c r="S225" s="1" t="s">
        <v>113</v>
      </c>
      <c r="T225" s="1" t="s">
        <v>58</v>
      </c>
      <c r="U225" s="1" t="s">
        <v>59</v>
      </c>
      <c r="V225" s="1" t="s">
        <v>60</v>
      </c>
      <c r="W225" s="1" t="s">
        <v>61</v>
      </c>
      <c r="X225" s="1" t="s">
        <v>101</v>
      </c>
      <c r="Y225" t="s">
        <v>428</v>
      </c>
      <c r="Z225" s="1" t="s">
        <v>95</v>
      </c>
      <c r="AA225" s="1" t="s">
        <v>126</v>
      </c>
      <c r="AB225" s="1" t="s">
        <v>99</v>
      </c>
      <c r="AC225" s="1" t="s">
        <v>84</v>
      </c>
      <c r="AD225" s="1" t="s">
        <v>65</v>
      </c>
      <c r="AE225" s="1" t="s">
        <v>86</v>
      </c>
      <c r="AF225" s="1" t="s">
        <v>67</v>
      </c>
      <c r="AG225" s="1" t="s">
        <v>68</v>
      </c>
      <c r="AH225" s="1" t="s">
        <v>69</v>
      </c>
      <c r="AI225" s="1" t="s">
        <v>269</v>
      </c>
      <c r="AJ225" s="1">
        <f>IFERROR(_xlfn.XLOOKUP(Table1[[#This Row],[Audio Url]],Qc!C:C,Qc!F:F),"")</f>
        <v>0</v>
      </c>
      <c r="AK225" s="1" t="str">
        <f>IFERROR(_xlfn.XLOOKUP(Table1[[#This Row],[Audio Url]],Qc!C:C,Qc!E:E),"")</f>
        <v>Audio Not Playing</v>
      </c>
      <c r="AL225" s="1" t="s">
        <v>38</v>
      </c>
      <c r="AM225" s="1" t="s">
        <v>38</v>
      </c>
      <c r="AN225" s="1" t="str">
        <f>VLOOKUP(Table1[[#This Row],[LOCALITY]],Sheet2!$F:$H,3,0)</f>
        <v>Rural</v>
      </c>
      <c r="AO225" s="1" t="s">
        <v>2241</v>
      </c>
      <c r="AP225" t="str">
        <f>IF(Table1[[#This Row],[Audio Duration (in secs)]]&gt;180,"Greater than 3 Minutes","Less than 3 Minutes")</f>
        <v>Greater than 3 Minutes</v>
      </c>
      <c r="AQ225" t="str">
        <f>IFERROR(VLOOKUP(Table1[[#This Row],[சாதி/Caste]],MApping!$E$1:$F$10,2,0),"Others")</f>
        <v>MUTTARAIYAR</v>
      </c>
      <c r="AR225">
        <f>VLOOKUP(Table1[[#This Row],[பாலினம்/Gender]],Factor!$F$26:$I$28,4,0)</f>
        <v>1.047034764826176</v>
      </c>
      <c r="AS225">
        <f>VLOOKUP(Table1[[#This Row],[பதிலளித்தவரின் வயது/Age Group]],Factor!$F$35:$I$39,4,0)</f>
        <v>1.0951871657754011</v>
      </c>
      <c r="AT225">
        <f>VLOOKUP(Table1[[#This Row],[பதிலளித்தவரின் வயது/Age Group]]&amp;Table1[[#This Row],[பாலினம்/Gender]],Factor!$A$45:$G$53,7,0)</f>
        <v>1.107027027027027</v>
      </c>
      <c r="AU22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25">
        <f>VLOOKUP(Table1[[#This Row],[Rev Caste]],Factor!$F$59:$I$68,4,0)</f>
        <v>1.2358620689655173</v>
      </c>
      <c r="AW225">
        <f>Table1[[#This Row],[2021 Ae Factor]]*Table1[[#This Row],[Age &amp; Gender Factor]]</f>
        <v>0.81565842625689366</v>
      </c>
      <c r="AX225">
        <f>Table1[[#This Row],[2021 Ae Factor]]*Table1[[#This Row],[Caste Factor]]</f>
        <v>0.91058419138161839</v>
      </c>
      <c r="AY225">
        <f t="shared" si="4"/>
        <v>78.719813700000003</v>
      </c>
    </row>
    <row r="226" spans="1:51" x14ac:dyDescent="0.25">
      <c r="A226" s="1" t="s">
        <v>1372</v>
      </c>
      <c r="B226" s="1" t="s">
        <v>1373</v>
      </c>
      <c r="C226" s="2">
        <v>45873</v>
      </c>
      <c r="D226" s="1" t="s">
        <v>1374</v>
      </c>
      <c r="E226" s="1" t="s">
        <v>1375</v>
      </c>
      <c r="F226" s="1" t="s">
        <v>1376</v>
      </c>
      <c r="G226" s="1">
        <v>357</v>
      </c>
      <c r="H226" s="1" t="s">
        <v>37</v>
      </c>
      <c r="I226" s="1" t="s">
        <v>1289</v>
      </c>
      <c r="J226" s="1" t="s">
        <v>1290</v>
      </c>
      <c r="K226" s="1" t="s">
        <v>50</v>
      </c>
      <c r="L226" s="1" t="s">
        <v>51</v>
      </c>
      <c r="M226" s="1" t="s">
        <v>51</v>
      </c>
      <c r="N226" s="1" t="s">
        <v>1377</v>
      </c>
      <c r="O226" s="1" t="s">
        <v>135</v>
      </c>
      <c r="P226" s="1">
        <v>9003688757</v>
      </c>
      <c r="Q226" s="1" t="s">
        <v>39</v>
      </c>
      <c r="R226" s="1" t="s">
        <v>136</v>
      </c>
      <c r="S226" s="1" t="s">
        <v>113</v>
      </c>
      <c r="T226" s="1" t="s">
        <v>137</v>
      </c>
      <c r="U226" s="1" t="s">
        <v>83</v>
      </c>
      <c r="V226" s="1" t="s">
        <v>60</v>
      </c>
      <c r="W226" s="1" t="s">
        <v>61</v>
      </c>
      <c r="X226" s="1" t="s">
        <v>62</v>
      </c>
      <c r="Y226" t="s">
        <v>430</v>
      </c>
      <c r="Z226" s="1" t="s">
        <v>38</v>
      </c>
      <c r="AA226" s="1" t="s">
        <v>63</v>
      </c>
      <c r="AB226" s="1" t="s">
        <v>38</v>
      </c>
      <c r="AC226" s="1" t="s">
        <v>64</v>
      </c>
      <c r="AD226" s="1" t="s">
        <v>65</v>
      </c>
      <c r="AE226" s="1" t="s">
        <v>66</v>
      </c>
      <c r="AF226" s="1" t="s">
        <v>67</v>
      </c>
      <c r="AG226" s="1" t="s">
        <v>116</v>
      </c>
      <c r="AH226" s="1" t="s">
        <v>88</v>
      </c>
      <c r="AI226" s="1" t="s">
        <v>38</v>
      </c>
      <c r="AJ226" s="1">
        <f>IFERROR(_xlfn.XLOOKUP(Table1[[#This Row],[Audio Url]],Qc!C:C,Qc!F:F),"")</f>
        <v>0</v>
      </c>
      <c r="AK226" s="1" t="str">
        <f>IFERROR(_xlfn.XLOOKUP(Table1[[#This Row],[Audio Url]],Qc!C:C,Qc!E:E),"")</f>
        <v>Correctly Done</v>
      </c>
      <c r="AL226" s="1" t="s">
        <v>38</v>
      </c>
      <c r="AM226" s="1" t="s">
        <v>38</v>
      </c>
      <c r="AN226" s="1" t="str">
        <f>VLOOKUP(Table1[[#This Row],[LOCALITY]],Sheet2!$F:$H,3,0)</f>
        <v>Urban</v>
      </c>
      <c r="AO226" s="1" t="s">
        <v>2241</v>
      </c>
      <c r="AP226" t="str">
        <f>IF(Table1[[#This Row],[Audio Duration (in secs)]]&gt;180,"Greater than 3 Minutes","Less than 3 Minutes")</f>
        <v>Greater than 3 Minutes</v>
      </c>
      <c r="AQ226" t="str">
        <f>IFERROR(VLOOKUP(Table1[[#This Row],[சாதி/Caste]],MApping!$E$1:$F$10,2,0),"Others")</f>
        <v>Others</v>
      </c>
      <c r="AR226">
        <f>VLOOKUP(Table1[[#This Row],[பாலினம்/Gender]],Factor!$F$26:$I$28,4,0)</f>
        <v>1.047034764826176</v>
      </c>
      <c r="AS226">
        <f>VLOOKUP(Table1[[#This Row],[பதிலளித்தவரின் வயது/Age Group]],Factor!$F$35:$I$39,4,0)</f>
        <v>0.8797250859106529</v>
      </c>
      <c r="AT226">
        <f>VLOOKUP(Table1[[#This Row],[பதிலளித்தவரின் வயது/Age Group]]&amp;Table1[[#This Row],[பாலினம்/Gender]],Factor!$A$45:$G$53,7,0)</f>
        <v>0.98461538461538467</v>
      </c>
      <c r="AU22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26">
        <f>VLOOKUP(Table1[[#This Row],[Rev Caste]],Factor!$F$59:$I$68,4,0)</f>
        <v>0.14422535211267606</v>
      </c>
      <c r="AW226">
        <f>Table1[[#This Row],[2021 Ae Factor]]*Table1[[#This Row],[Age &amp; Gender Factor]]</f>
        <v>0.72546542719964102</v>
      </c>
      <c r="AX226">
        <f>Table1[[#This Row],[2021 Ae Factor]]*Table1[[#This Row],[Caste Factor]]</f>
        <v>0.10626535835036995</v>
      </c>
      <c r="AY226">
        <f t="shared" si="4"/>
        <v>78.546742199999997</v>
      </c>
    </row>
    <row r="227" spans="1:51" x14ac:dyDescent="0.25">
      <c r="A227" s="1" t="s">
        <v>1378</v>
      </c>
      <c r="B227" s="1" t="s">
        <v>1379</v>
      </c>
      <c r="C227" s="2">
        <v>45873</v>
      </c>
      <c r="D227" s="1" t="s">
        <v>1380</v>
      </c>
      <c r="E227" s="1" t="s">
        <v>1381</v>
      </c>
      <c r="F227" s="1" t="s">
        <v>1382</v>
      </c>
      <c r="G227" s="1">
        <v>227</v>
      </c>
      <c r="H227" s="1" t="s">
        <v>37</v>
      </c>
      <c r="I227" s="1" t="s">
        <v>1281</v>
      </c>
      <c r="J227" s="1" t="s">
        <v>1282</v>
      </c>
      <c r="K227" s="1" t="s">
        <v>50</v>
      </c>
      <c r="L227" s="1" t="s">
        <v>51</v>
      </c>
      <c r="M227" s="1" t="s">
        <v>51</v>
      </c>
      <c r="N227" s="1" t="s">
        <v>1383</v>
      </c>
      <c r="O227" s="1" t="s">
        <v>135</v>
      </c>
      <c r="P227" s="1">
        <v>8098433233</v>
      </c>
      <c r="Q227" s="1" t="s">
        <v>55</v>
      </c>
      <c r="R227" s="1" t="s">
        <v>136</v>
      </c>
      <c r="S227" s="1" t="s">
        <v>57</v>
      </c>
      <c r="T227" s="1" t="s">
        <v>98</v>
      </c>
      <c r="U227" s="1" t="s">
        <v>83</v>
      </c>
      <c r="V227" s="1" t="s">
        <v>99</v>
      </c>
      <c r="W227" s="1" t="s">
        <v>125</v>
      </c>
      <c r="X227" s="1" t="s">
        <v>114</v>
      </c>
      <c r="Y227" t="s">
        <v>429</v>
      </c>
      <c r="Z227" s="1" t="s">
        <v>38</v>
      </c>
      <c r="AA227" s="1" t="s">
        <v>126</v>
      </c>
      <c r="AB227" s="1" t="s">
        <v>60</v>
      </c>
      <c r="AC227" s="1" t="s">
        <v>58</v>
      </c>
      <c r="AD227" s="1" t="s">
        <v>127</v>
      </c>
      <c r="AE227" s="1" t="s">
        <v>102</v>
      </c>
      <c r="AF227" s="1" t="s">
        <v>67</v>
      </c>
      <c r="AG227" s="1" t="s">
        <v>68</v>
      </c>
      <c r="AH227" s="1" t="s">
        <v>88</v>
      </c>
      <c r="AI227" s="1" t="s">
        <v>38</v>
      </c>
      <c r="AJ227" s="1">
        <f>IFERROR(_xlfn.XLOOKUP(Table1[[#This Row],[Audio Url]],Qc!C:C,Qc!F:F),"")</f>
        <v>0</v>
      </c>
      <c r="AK227" s="1" t="str">
        <f>IFERROR(_xlfn.XLOOKUP(Table1[[#This Row],[Audio Url]],Qc!C:C,Qc!E:E),"")</f>
        <v>Correctly Done</v>
      </c>
      <c r="AL227" s="1" t="s">
        <v>38</v>
      </c>
      <c r="AM227" s="1" t="s">
        <v>38</v>
      </c>
      <c r="AN227" s="1" t="str">
        <f>VLOOKUP(Table1[[#This Row],[LOCALITY]],Sheet2!$F:$H,3,0)</f>
        <v>Urban</v>
      </c>
      <c r="AO227" s="1" t="s">
        <v>2241</v>
      </c>
      <c r="AP227" t="str">
        <f>IF(Table1[[#This Row],[Audio Duration (in secs)]]&gt;180,"Greater than 3 Minutes","Less than 3 Minutes")</f>
        <v>Greater than 3 Minutes</v>
      </c>
      <c r="AQ227" t="str">
        <f>IFERROR(VLOOKUP(Table1[[#This Row],[சாதி/Caste]],MApping!$E$1:$F$10,2,0),"Others")</f>
        <v>Others</v>
      </c>
      <c r="AR227">
        <f>VLOOKUP(Table1[[#This Row],[பாலினம்/Gender]],Factor!$F$26:$I$28,4,0)</f>
        <v>1.047034764826176</v>
      </c>
      <c r="AS227">
        <f>VLOOKUP(Table1[[#This Row],[பதிலளித்தவரின் வயது/Age Group]],Factor!$F$35:$I$39,4,0)</f>
        <v>1.0951871657754011</v>
      </c>
      <c r="AT227">
        <f>VLOOKUP(Table1[[#This Row],[பதிலளித்தவரின் வயது/Age Group]]&amp;Table1[[#This Row],[பாலினம்/Gender]],Factor!$A$45:$G$53,7,0)</f>
        <v>1.107027027027027</v>
      </c>
      <c r="AU22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227">
        <f>VLOOKUP(Table1[[#This Row],[Rev Caste]],Factor!$F$59:$I$68,4,0)</f>
        <v>0.14422535211267606</v>
      </c>
      <c r="AW227">
        <f>Table1[[#This Row],[2021 Ae Factor]]*Table1[[#This Row],[Age &amp; Gender Factor]]</f>
        <v>1.4523558321984489</v>
      </c>
      <c r="AX227">
        <f>Table1[[#This Row],[2021 Ae Factor]]*Table1[[#This Row],[Caste Factor]]</f>
        <v>0.1892153725047275</v>
      </c>
      <c r="AY227">
        <f t="shared" si="4"/>
        <v>78.546357499999999</v>
      </c>
    </row>
    <row r="228" spans="1:51" x14ac:dyDescent="0.25">
      <c r="A228" s="1" t="s">
        <v>1384</v>
      </c>
      <c r="B228" s="1" t="s">
        <v>1385</v>
      </c>
      <c r="C228" s="2">
        <v>45873</v>
      </c>
      <c r="D228" s="1" t="s">
        <v>1386</v>
      </c>
      <c r="E228" s="1" t="s">
        <v>1381</v>
      </c>
      <c r="F228" s="1" t="s">
        <v>1387</v>
      </c>
      <c r="G228" s="1">
        <v>220</v>
      </c>
      <c r="H228" s="1" t="s">
        <v>37</v>
      </c>
      <c r="I228" s="1" t="s">
        <v>1281</v>
      </c>
      <c r="J228" s="1" t="s">
        <v>1282</v>
      </c>
      <c r="K228" s="1" t="s">
        <v>50</v>
      </c>
      <c r="L228" s="1" t="s">
        <v>51</v>
      </c>
      <c r="M228" s="1" t="s">
        <v>51</v>
      </c>
      <c r="N228" s="1" t="s">
        <v>1388</v>
      </c>
      <c r="O228" s="1" t="s">
        <v>135</v>
      </c>
      <c r="P228" s="1">
        <v>9942316009</v>
      </c>
      <c r="Q228" s="1" t="s">
        <v>39</v>
      </c>
      <c r="R228" s="1" t="s">
        <v>136</v>
      </c>
      <c r="S228" s="1" t="s">
        <v>57</v>
      </c>
      <c r="T228" s="1" t="s">
        <v>98</v>
      </c>
      <c r="U228" s="1" t="s">
        <v>83</v>
      </c>
      <c r="V228" s="1" t="s">
        <v>185</v>
      </c>
      <c r="W228" s="1" t="s">
        <v>125</v>
      </c>
      <c r="X228" s="1" t="s">
        <v>295</v>
      </c>
      <c r="Y228" t="s">
        <v>429</v>
      </c>
      <c r="Z228" s="1" t="s">
        <v>38</v>
      </c>
      <c r="AA228" s="1" t="s">
        <v>126</v>
      </c>
      <c r="AB228" s="1" t="s">
        <v>138</v>
      </c>
      <c r="AC228" s="1" t="s">
        <v>64</v>
      </c>
      <c r="AD228" s="1" t="s">
        <v>85</v>
      </c>
      <c r="AE228" s="1" t="s">
        <v>66</v>
      </c>
      <c r="AF228" s="1" t="s">
        <v>478</v>
      </c>
      <c r="AG228" s="1" t="s">
        <v>68</v>
      </c>
      <c r="AH228" s="1" t="s">
        <v>88</v>
      </c>
      <c r="AI228" s="1" t="s">
        <v>38</v>
      </c>
      <c r="AJ228" s="1">
        <f>IFERROR(_xlfn.XLOOKUP(Table1[[#This Row],[Audio Url]],Qc!C:C,Qc!F:F),"")</f>
        <v>0</v>
      </c>
      <c r="AK228" s="1" t="str">
        <f>IFERROR(_xlfn.XLOOKUP(Table1[[#This Row],[Audio Url]],Qc!C:C,Qc!E:E),"")</f>
        <v>Audio Not Playing</v>
      </c>
      <c r="AL228" s="1" t="s">
        <v>38</v>
      </c>
      <c r="AM228" s="1" t="s">
        <v>38</v>
      </c>
      <c r="AN228" s="1" t="str">
        <f>VLOOKUP(Table1[[#This Row],[LOCALITY]],Sheet2!$F:$H,3,0)</f>
        <v>Urban</v>
      </c>
      <c r="AO228" s="1" t="s">
        <v>2241</v>
      </c>
      <c r="AP228" t="str">
        <f>IF(Table1[[#This Row],[Audio Duration (in secs)]]&gt;180,"Greater than 3 Minutes","Less than 3 Minutes")</f>
        <v>Greater than 3 Minutes</v>
      </c>
      <c r="AQ228" t="str">
        <f>IFERROR(VLOOKUP(Table1[[#This Row],[சாதி/Caste]],MApping!$E$1:$F$10,2,0),"Others")</f>
        <v>Others</v>
      </c>
      <c r="AR228">
        <f>VLOOKUP(Table1[[#This Row],[பாலினம்/Gender]],Factor!$F$26:$I$28,4,0)</f>
        <v>1.047034764826176</v>
      </c>
      <c r="AS228">
        <f>VLOOKUP(Table1[[#This Row],[பதிலளித்தவரின் வயது/Age Group]],Factor!$F$35:$I$39,4,0)</f>
        <v>0.8797250859106529</v>
      </c>
      <c r="AT228">
        <f>VLOOKUP(Table1[[#This Row],[பதிலளித்தவரின் வயது/Age Group]]&amp;Table1[[#This Row],[பாலினம்/Gender]],Factor!$A$45:$G$53,7,0)</f>
        <v>0.98461538461538467</v>
      </c>
      <c r="AU22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28">
        <f>VLOOKUP(Table1[[#This Row],[Rev Caste]],Factor!$F$59:$I$68,4,0)</f>
        <v>0.14422535211267606</v>
      </c>
      <c r="AW228">
        <f>Table1[[#This Row],[2021 Ae Factor]]*Table1[[#This Row],[Age &amp; Gender Factor]]</f>
        <v>0.98461538461538467</v>
      </c>
      <c r="AX228">
        <f>Table1[[#This Row],[2021 Ae Factor]]*Table1[[#This Row],[Caste Factor]]</f>
        <v>0.14422535211267606</v>
      </c>
      <c r="AY228">
        <f t="shared" si="4"/>
        <v>78.546479399999996</v>
      </c>
    </row>
    <row r="229" spans="1:51" x14ac:dyDescent="0.25">
      <c r="A229" s="1" t="s">
        <v>1389</v>
      </c>
      <c r="B229" s="1" t="s">
        <v>1390</v>
      </c>
      <c r="C229" s="2">
        <v>45873</v>
      </c>
      <c r="D229" s="1" t="s">
        <v>1391</v>
      </c>
      <c r="E229" s="1" t="s">
        <v>1369</v>
      </c>
      <c r="F229" s="1" t="s">
        <v>1392</v>
      </c>
      <c r="G229" s="1">
        <v>417</v>
      </c>
      <c r="H229" s="1" t="s">
        <v>37</v>
      </c>
      <c r="I229" s="1" t="s">
        <v>244</v>
      </c>
      <c r="J229" s="1" t="s">
        <v>245</v>
      </c>
      <c r="K229" s="1" t="s">
        <v>50</v>
      </c>
      <c r="L229" s="1" t="s">
        <v>78</v>
      </c>
      <c r="M229" s="1" t="s">
        <v>1331</v>
      </c>
      <c r="N229" s="1" t="s">
        <v>1393</v>
      </c>
      <c r="O229" s="1" t="s">
        <v>54</v>
      </c>
      <c r="P229" s="1">
        <v>9092590114</v>
      </c>
      <c r="Q229" s="1" t="s">
        <v>39</v>
      </c>
      <c r="R229" s="1" t="s">
        <v>124</v>
      </c>
      <c r="S229" s="1" t="s">
        <v>113</v>
      </c>
      <c r="T229" s="1" t="s">
        <v>98</v>
      </c>
      <c r="U229" s="1" t="s">
        <v>83</v>
      </c>
      <c r="V229" s="1" t="s">
        <v>99</v>
      </c>
      <c r="W229" s="1" t="s">
        <v>100</v>
      </c>
      <c r="X229" s="1" t="s">
        <v>101</v>
      </c>
      <c r="Y229" t="s">
        <v>428</v>
      </c>
      <c r="Z229" s="1" t="s">
        <v>95</v>
      </c>
      <c r="AA229" s="1" t="s">
        <v>63</v>
      </c>
      <c r="AB229" s="1" t="s">
        <v>38</v>
      </c>
      <c r="AC229" s="1" t="s">
        <v>64</v>
      </c>
      <c r="AD229" s="1" t="s">
        <v>65</v>
      </c>
      <c r="AE229" s="1" t="s">
        <v>86</v>
      </c>
      <c r="AF229" s="1" t="s">
        <v>101</v>
      </c>
      <c r="AG229" s="1" t="s">
        <v>382</v>
      </c>
      <c r="AH229" s="1" t="s">
        <v>88</v>
      </c>
      <c r="AI229" s="1" t="s">
        <v>89</v>
      </c>
      <c r="AJ229" s="1">
        <f>IFERROR(_xlfn.XLOOKUP(Table1[[#This Row],[Audio Url]],Qc!C:C,Qc!F:F),"")</f>
        <v>0</v>
      </c>
      <c r="AK229" s="1" t="str">
        <f>IFERROR(_xlfn.XLOOKUP(Table1[[#This Row],[Audio Url]],Qc!C:C,Qc!E:E),"")</f>
        <v>Correctly Done</v>
      </c>
      <c r="AL229" s="1" t="s">
        <v>38</v>
      </c>
      <c r="AM229" s="1" t="s">
        <v>38</v>
      </c>
      <c r="AN229" s="1" t="str">
        <f>VLOOKUP(Table1[[#This Row],[LOCALITY]],Sheet2!$F:$H,3,0)</f>
        <v>Rural</v>
      </c>
      <c r="AO229" s="1" t="s">
        <v>2241</v>
      </c>
      <c r="AP229" t="str">
        <f>IF(Table1[[#This Row],[Audio Duration (in secs)]]&gt;180,"Greater than 3 Minutes","Less than 3 Minutes")</f>
        <v>Greater than 3 Minutes</v>
      </c>
      <c r="AQ229" t="str">
        <f>IFERROR(VLOOKUP(Table1[[#This Row],[சாதி/Caste]],MApping!$E$1:$F$10,2,0),"Others")</f>
        <v>MUKKULATHOR</v>
      </c>
      <c r="AR229">
        <f>VLOOKUP(Table1[[#This Row],[பாலினம்/Gender]],Factor!$F$26:$I$28,4,0)</f>
        <v>0.95700934579439256</v>
      </c>
      <c r="AS229">
        <f>VLOOKUP(Table1[[#This Row],[பதிலளித்தவரின் வயது/Age Group]],Factor!$F$35:$I$39,4,0)</f>
        <v>0.8797250859106529</v>
      </c>
      <c r="AT229">
        <f>VLOOKUP(Table1[[#This Row],[பதிலளித்தவரின் வயது/Age Group]]&amp;Table1[[#This Row],[பாலினம்/Gender]],Factor!$A$45:$G$53,7,0)</f>
        <v>0.79503105590062106</v>
      </c>
      <c r="AU22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229">
        <f>VLOOKUP(Table1[[#This Row],[Rev Caste]],Factor!$F$59:$I$68,4,0)</f>
        <v>1.3479183673469388</v>
      </c>
      <c r="AW229">
        <f>Table1[[#This Row],[2021 Ae Factor]]*Table1[[#This Row],[Age &amp; Gender Factor]]</f>
        <v>1.043035050297799</v>
      </c>
      <c r="AX229">
        <f>Table1[[#This Row],[2021 Ae Factor]]*Table1[[#This Row],[Caste Factor]]</f>
        <v>1.7683914252763255</v>
      </c>
      <c r="AY229">
        <f t="shared" si="4"/>
        <v>78.719898299999997</v>
      </c>
    </row>
    <row r="230" spans="1:51" x14ac:dyDescent="0.25">
      <c r="A230" s="1" t="s">
        <v>1394</v>
      </c>
      <c r="B230" s="1" t="s">
        <v>1395</v>
      </c>
      <c r="C230" s="2">
        <v>45873</v>
      </c>
      <c r="D230" s="1" t="s">
        <v>1396</v>
      </c>
      <c r="E230" s="1" t="s">
        <v>1340</v>
      </c>
      <c r="F230" s="1" t="s">
        <v>1397</v>
      </c>
      <c r="G230" s="1">
        <v>290</v>
      </c>
      <c r="H230" s="1" t="s">
        <v>37</v>
      </c>
      <c r="I230" s="1" t="s">
        <v>1281</v>
      </c>
      <c r="J230" s="1" t="s">
        <v>1282</v>
      </c>
      <c r="K230" s="1" t="s">
        <v>50</v>
      </c>
      <c r="L230" s="1" t="s">
        <v>51</v>
      </c>
      <c r="M230" s="1" t="s">
        <v>51</v>
      </c>
      <c r="N230" s="1" t="s">
        <v>1398</v>
      </c>
      <c r="O230" s="1" t="s">
        <v>135</v>
      </c>
      <c r="P230" s="1">
        <v>9944879186</v>
      </c>
      <c r="Q230" s="1" t="s">
        <v>55</v>
      </c>
      <c r="R230" s="1" t="s">
        <v>136</v>
      </c>
      <c r="S230" s="1" t="s">
        <v>57</v>
      </c>
      <c r="T230" s="1" t="s">
        <v>58</v>
      </c>
      <c r="U230" s="1" t="s">
        <v>301</v>
      </c>
      <c r="V230" s="1" t="s">
        <v>60</v>
      </c>
      <c r="W230" s="1" t="s">
        <v>125</v>
      </c>
      <c r="X230" s="1" t="s">
        <v>295</v>
      </c>
      <c r="Y230" t="s">
        <v>429</v>
      </c>
      <c r="Z230" s="1" t="s">
        <v>38</v>
      </c>
      <c r="AA230" s="1" t="s">
        <v>126</v>
      </c>
      <c r="AB230" s="1" t="s">
        <v>138</v>
      </c>
      <c r="AC230" s="1" t="s">
        <v>58</v>
      </c>
      <c r="AD230" s="1" t="s">
        <v>127</v>
      </c>
      <c r="AE230" s="1" t="s">
        <v>66</v>
      </c>
      <c r="AF230" s="1" t="s">
        <v>67</v>
      </c>
      <c r="AG230" s="1" t="s">
        <v>382</v>
      </c>
      <c r="AH230" s="1" t="s">
        <v>318</v>
      </c>
      <c r="AI230" s="1" t="s">
        <v>38</v>
      </c>
      <c r="AJ230" s="1">
        <f>IFERROR(_xlfn.XLOOKUP(Table1[[#This Row],[Audio Url]],Qc!C:C,Qc!F:F),"")</f>
        <v>0</v>
      </c>
      <c r="AK230" s="1" t="str">
        <f>IFERROR(_xlfn.XLOOKUP(Table1[[#This Row],[Audio Url]],Qc!C:C,Qc!E:E),"")</f>
        <v>Correctly Done</v>
      </c>
      <c r="AL230" s="1" t="s">
        <v>38</v>
      </c>
      <c r="AM230" s="1" t="s">
        <v>38</v>
      </c>
      <c r="AN230" s="1" t="str">
        <f>VLOOKUP(Table1[[#This Row],[LOCALITY]],Sheet2!$F:$H,3,0)</f>
        <v>Urban</v>
      </c>
      <c r="AO230" s="1" t="s">
        <v>2241</v>
      </c>
      <c r="AP230" t="str">
        <f>IF(Table1[[#This Row],[Audio Duration (in secs)]]&gt;180,"Greater than 3 Minutes","Less than 3 Minutes")</f>
        <v>Greater than 3 Minutes</v>
      </c>
      <c r="AQ230" t="str">
        <f>IFERROR(VLOOKUP(Table1[[#This Row],[சாதி/Caste]],MApping!$E$1:$F$10,2,0),"Others")</f>
        <v>Others</v>
      </c>
      <c r="AR230">
        <f>VLOOKUP(Table1[[#This Row],[பாலினம்/Gender]],Factor!$F$26:$I$28,4,0)</f>
        <v>1.047034764826176</v>
      </c>
      <c r="AS230">
        <f>VLOOKUP(Table1[[#This Row],[பதிலளித்தவரின் வயது/Age Group]],Factor!$F$35:$I$39,4,0)</f>
        <v>1.0951871657754011</v>
      </c>
      <c r="AT230">
        <f>VLOOKUP(Table1[[#This Row],[பதிலளித்தவரின் வயது/Age Group]]&amp;Table1[[#This Row],[பாலினம்/Gender]],Factor!$A$45:$G$53,7,0)</f>
        <v>1.107027027027027</v>
      </c>
      <c r="AU23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30">
        <f>VLOOKUP(Table1[[#This Row],[Rev Caste]],Factor!$F$59:$I$68,4,0)</f>
        <v>0.14422535211267606</v>
      </c>
      <c r="AW230">
        <f>Table1[[#This Row],[2021 Ae Factor]]*Table1[[#This Row],[Age &amp; Gender Factor]]</f>
        <v>0.81565842625689366</v>
      </c>
      <c r="AX230">
        <f>Table1[[#This Row],[2021 Ae Factor]]*Table1[[#This Row],[Caste Factor]]</f>
        <v>0.10626535835036995</v>
      </c>
      <c r="AY230">
        <f t="shared" si="4"/>
        <v>78.546561600000004</v>
      </c>
    </row>
    <row r="231" spans="1:51" x14ac:dyDescent="0.25">
      <c r="A231" s="1" t="s">
        <v>1399</v>
      </c>
      <c r="B231" s="1" t="s">
        <v>1400</v>
      </c>
      <c r="C231" s="2">
        <v>45873</v>
      </c>
      <c r="D231" s="1" t="s">
        <v>1401</v>
      </c>
      <c r="E231" s="1" t="s">
        <v>1340</v>
      </c>
      <c r="F231" s="1" t="s">
        <v>1402</v>
      </c>
      <c r="G231" s="1">
        <v>273</v>
      </c>
      <c r="H231" s="1" t="s">
        <v>37</v>
      </c>
      <c r="I231" s="1" t="s">
        <v>1289</v>
      </c>
      <c r="J231" s="1" t="s">
        <v>1290</v>
      </c>
      <c r="K231" s="1" t="s">
        <v>50</v>
      </c>
      <c r="L231" s="1" t="s">
        <v>51</v>
      </c>
      <c r="M231" s="1" t="s">
        <v>51</v>
      </c>
      <c r="N231" s="1" t="s">
        <v>1403</v>
      </c>
      <c r="O231" s="1" t="s">
        <v>54</v>
      </c>
      <c r="P231" s="1">
        <v>7502439198</v>
      </c>
      <c r="Q231" s="1" t="s">
        <v>81</v>
      </c>
      <c r="R231" s="1" t="s">
        <v>56</v>
      </c>
      <c r="S231" s="1" t="s">
        <v>113</v>
      </c>
      <c r="T231" s="1" t="s">
        <v>58</v>
      </c>
      <c r="U231" s="1" t="s">
        <v>83</v>
      </c>
      <c r="V231" s="1" t="s">
        <v>60</v>
      </c>
      <c r="W231" s="1" t="s">
        <v>61</v>
      </c>
      <c r="X231" s="1" t="s">
        <v>101</v>
      </c>
      <c r="Y231" t="s">
        <v>428</v>
      </c>
      <c r="Z231" s="1" t="s">
        <v>288</v>
      </c>
      <c r="AA231" s="1" t="s">
        <v>63</v>
      </c>
      <c r="AB231" s="1" t="s">
        <v>38</v>
      </c>
      <c r="AC231" s="1" t="s">
        <v>64</v>
      </c>
      <c r="AD231" s="1" t="s">
        <v>85</v>
      </c>
      <c r="AE231" s="1" t="s">
        <v>115</v>
      </c>
      <c r="AF231" s="1" t="s">
        <v>101</v>
      </c>
      <c r="AG231" s="1" t="s">
        <v>382</v>
      </c>
      <c r="AH231" s="1" t="s">
        <v>88</v>
      </c>
      <c r="AI231" s="1" t="s">
        <v>38</v>
      </c>
      <c r="AJ231" s="1" t="str">
        <f>IFERROR(_xlfn.XLOOKUP(Table1[[#This Row],[Audio Url]],Qc!C:C,Qc!F:F),"")</f>
        <v xml:space="preserve">not asking questions first few questions </v>
      </c>
      <c r="AK231" s="1" t="str">
        <f>IFERROR(_xlfn.XLOOKUP(Table1[[#This Row],[Audio Url]],Qc!C:C,Qc!E:E),"")</f>
        <v>Not Doing It Properly</v>
      </c>
      <c r="AL231" s="1" t="s">
        <v>38</v>
      </c>
      <c r="AM231" s="1" t="s">
        <v>38</v>
      </c>
      <c r="AN231" s="1" t="str">
        <f>VLOOKUP(Table1[[#This Row],[LOCALITY]],Sheet2!$F:$H,3,0)</f>
        <v>Urban</v>
      </c>
      <c r="AO231" s="1" t="s">
        <v>2241</v>
      </c>
      <c r="AP231" t="str">
        <f>IF(Table1[[#This Row],[Audio Duration (in secs)]]&gt;180,"Greater than 3 Minutes","Less than 3 Minutes")</f>
        <v>Greater than 3 Minutes</v>
      </c>
      <c r="AQ231" t="str">
        <f>IFERROR(VLOOKUP(Table1[[#This Row],[சாதி/Caste]],MApping!$E$1:$F$10,2,0),"Others")</f>
        <v>Others</v>
      </c>
      <c r="AR231">
        <f>VLOOKUP(Table1[[#This Row],[பாலினம்/Gender]],Factor!$F$26:$I$28,4,0)</f>
        <v>0.95700934579439256</v>
      </c>
      <c r="AS231">
        <f>VLOOKUP(Table1[[#This Row],[பதிலளித்தவரின் வயது/Age Group]],Factor!$F$35:$I$39,4,0)</f>
        <v>0.97523809523809524</v>
      </c>
      <c r="AT231">
        <f>VLOOKUP(Table1[[#This Row],[பதிலளித்தவரின் வயது/Age Group]]&amp;Table1[[#This Row],[பாலினம்/Gender]],Factor!$A$45:$G$53,7,0)</f>
        <v>1.0666666666666667</v>
      </c>
      <c r="AU23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31">
        <f>VLOOKUP(Table1[[#This Row],[Rev Caste]],Factor!$F$59:$I$68,4,0)</f>
        <v>0.14422535211267606</v>
      </c>
      <c r="AW231">
        <f>Table1[[#This Row],[2021 Ae Factor]]*Table1[[#This Row],[Age &amp; Gender Factor]]</f>
        <v>0.78592087946627776</v>
      </c>
      <c r="AX231">
        <f>Table1[[#This Row],[2021 Ae Factor]]*Table1[[#This Row],[Caste Factor]]</f>
        <v>0.10626535835036995</v>
      </c>
      <c r="AY231">
        <f t="shared" si="4"/>
        <v>78.546719100000004</v>
      </c>
    </row>
    <row r="232" spans="1:51" x14ac:dyDescent="0.25">
      <c r="A232" s="1" t="s">
        <v>1404</v>
      </c>
      <c r="B232" s="1" t="s">
        <v>1405</v>
      </c>
      <c r="C232" s="2">
        <v>45873</v>
      </c>
      <c r="D232" s="1" t="s">
        <v>1406</v>
      </c>
      <c r="E232" s="1" t="s">
        <v>1369</v>
      </c>
      <c r="F232" s="1" t="s">
        <v>1407</v>
      </c>
      <c r="G232" s="1">
        <v>227</v>
      </c>
      <c r="H232" s="1" t="s">
        <v>37</v>
      </c>
      <c r="I232" s="1" t="s">
        <v>109</v>
      </c>
      <c r="J232" s="1" t="s">
        <v>110</v>
      </c>
      <c r="K232" s="1" t="s">
        <v>50</v>
      </c>
      <c r="L232" s="1" t="s">
        <v>78</v>
      </c>
      <c r="M232" s="1" t="s">
        <v>1331</v>
      </c>
      <c r="N232" s="1" t="s">
        <v>1408</v>
      </c>
      <c r="O232" s="1" t="s">
        <v>54</v>
      </c>
      <c r="P232" s="1">
        <v>9943051113</v>
      </c>
      <c r="Q232" s="1" t="s">
        <v>39</v>
      </c>
      <c r="R232" s="1" t="s">
        <v>124</v>
      </c>
      <c r="S232" s="1" t="s">
        <v>113</v>
      </c>
      <c r="T232" s="1" t="s">
        <v>98</v>
      </c>
      <c r="U232" s="1" t="s">
        <v>83</v>
      </c>
      <c r="V232" s="1" t="s">
        <v>99</v>
      </c>
      <c r="W232" s="1" t="s">
        <v>100</v>
      </c>
      <c r="X232" s="1" t="s">
        <v>101</v>
      </c>
      <c r="Y232" t="s">
        <v>428</v>
      </c>
      <c r="Z232" s="1" t="s">
        <v>175</v>
      </c>
      <c r="AA232" s="1" t="s">
        <v>63</v>
      </c>
      <c r="AB232" s="1" t="s">
        <v>38</v>
      </c>
      <c r="AC232" s="1" t="s">
        <v>64</v>
      </c>
      <c r="AD232" s="1" t="s">
        <v>85</v>
      </c>
      <c r="AE232" s="1" t="s">
        <v>102</v>
      </c>
      <c r="AF232" s="1" t="s">
        <v>101</v>
      </c>
      <c r="AG232" s="1" t="s">
        <v>382</v>
      </c>
      <c r="AH232" s="1" t="s">
        <v>69</v>
      </c>
      <c r="AI232" s="1" t="s">
        <v>70</v>
      </c>
      <c r="AJ232" s="1">
        <f>IFERROR(_xlfn.XLOOKUP(Table1[[#This Row],[Audio Url]],Qc!C:C,Qc!F:F),"")</f>
        <v>0</v>
      </c>
      <c r="AK232" s="1" t="str">
        <f>IFERROR(_xlfn.XLOOKUP(Table1[[#This Row],[Audio Url]],Qc!C:C,Qc!E:E),"")</f>
        <v>Correctly Done</v>
      </c>
      <c r="AL232" s="1" t="s">
        <v>38</v>
      </c>
      <c r="AM232" s="1" t="s">
        <v>38</v>
      </c>
      <c r="AN232" s="1" t="str">
        <f>VLOOKUP(Table1[[#This Row],[LOCALITY]],Sheet2!$F:$H,3,0)</f>
        <v>Rural</v>
      </c>
      <c r="AO232" s="1" t="s">
        <v>2241</v>
      </c>
      <c r="AP232" t="str">
        <f>IF(Table1[[#This Row],[Audio Duration (in secs)]]&gt;180,"Greater than 3 Minutes","Less than 3 Minutes")</f>
        <v>Greater than 3 Minutes</v>
      </c>
      <c r="AQ232" t="str">
        <f>IFERROR(VLOOKUP(Table1[[#This Row],[சாதி/Caste]],MApping!$E$1:$F$10,2,0),"Others")</f>
        <v>URALI GOUNDER</v>
      </c>
      <c r="AR232">
        <f>VLOOKUP(Table1[[#This Row],[பாலினம்/Gender]],Factor!$F$26:$I$28,4,0)</f>
        <v>0.95700934579439256</v>
      </c>
      <c r="AS232">
        <f>VLOOKUP(Table1[[#This Row],[பதிலளித்தவரின் வயது/Age Group]],Factor!$F$35:$I$39,4,0)</f>
        <v>0.8797250859106529</v>
      </c>
      <c r="AT232">
        <f>VLOOKUP(Table1[[#This Row],[பதிலளித்தவரின் வயது/Age Group]]&amp;Table1[[#This Row],[பாலினம்/Gender]],Factor!$A$45:$G$53,7,0)</f>
        <v>0.79503105590062106</v>
      </c>
      <c r="AU23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232">
        <f>VLOOKUP(Table1[[#This Row],[Rev Caste]],Factor!$F$59:$I$68,4,0)</f>
        <v>1.0593103448275862</v>
      </c>
      <c r="AW232">
        <f>Table1[[#This Row],[2021 Ae Factor]]*Table1[[#This Row],[Age &amp; Gender Factor]]</f>
        <v>1.043035050297799</v>
      </c>
      <c r="AX232">
        <f>Table1[[#This Row],[2021 Ae Factor]]*Table1[[#This Row],[Caste Factor]]</f>
        <v>1.3897542877071363</v>
      </c>
      <c r="AY232">
        <f t="shared" si="4"/>
        <v>78.719819299999997</v>
      </c>
    </row>
    <row r="233" spans="1:51" x14ac:dyDescent="0.25">
      <c r="A233" s="1" t="s">
        <v>1409</v>
      </c>
      <c r="B233" s="1" t="s">
        <v>1410</v>
      </c>
      <c r="C233" s="2">
        <v>45873</v>
      </c>
      <c r="D233" s="1" t="s">
        <v>1411</v>
      </c>
      <c r="E233" s="1" t="s">
        <v>1412</v>
      </c>
      <c r="F233" s="1" t="s">
        <v>1413</v>
      </c>
      <c r="G233" s="1">
        <v>383</v>
      </c>
      <c r="H233" s="1" t="s">
        <v>37</v>
      </c>
      <c r="I233" s="1" t="s">
        <v>244</v>
      </c>
      <c r="J233" s="1" t="s">
        <v>245</v>
      </c>
      <c r="K233" s="1" t="s">
        <v>50</v>
      </c>
      <c r="L233" s="1" t="s">
        <v>78</v>
      </c>
      <c r="M233" s="1" t="s">
        <v>1331</v>
      </c>
      <c r="N233" s="1" t="s">
        <v>1414</v>
      </c>
      <c r="O233" s="1" t="s">
        <v>135</v>
      </c>
      <c r="P233" s="1">
        <v>9943742935</v>
      </c>
      <c r="Q233" s="1" t="s">
        <v>55</v>
      </c>
      <c r="R233" s="1" t="s">
        <v>136</v>
      </c>
      <c r="S233" s="1" t="s">
        <v>113</v>
      </c>
      <c r="T233" s="1" t="s">
        <v>98</v>
      </c>
      <c r="U233" s="1" t="s">
        <v>83</v>
      </c>
      <c r="V233" s="1" t="s">
        <v>99</v>
      </c>
      <c r="W233" s="1" t="s">
        <v>125</v>
      </c>
      <c r="X233" s="1" t="s">
        <v>101</v>
      </c>
      <c r="Y233" t="s">
        <v>429</v>
      </c>
      <c r="Z233" s="1" t="s">
        <v>95</v>
      </c>
      <c r="AA233" s="1" t="s">
        <v>126</v>
      </c>
      <c r="AB233" s="1" t="s">
        <v>99</v>
      </c>
      <c r="AC233" s="1" t="s">
        <v>84</v>
      </c>
      <c r="AD233" s="1" t="s">
        <v>65</v>
      </c>
      <c r="AE233" s="1" t="s">
        <v>86</v>
      </c>
      <c r="AF233" s="1" t="s">
        <v>101</v>
      </c>
      <c r="AG233" s="1" t="s">
        <v>68</v>
      </c>
      <c r="AH233" s="1" t="s">
        <v>88</v>
      </c>
      <c r="AI233" s="1" t="s">
        <v>269</v>
      </c>
      <c r="AJ233" s="1">
        <f>IFERROR(_xlfn.XLOOKUP(Table1[[#This Row],[Audio Url]],Qc!C:C,Qc!F:F),"")</f>
        <v>0</v>
      </c>
      <c r="AK233" s="1" t="str">
        <f>IFERROR(_xlfn.XLOOKUP(Table1[[#This Row],[Audio Url]],Qc!C:C,Qc!E:E),"")</f>
        <v>Correctly Done</v>
      </c>
      <c r="AL233" s="1" t="s">
        <v>38</v>
      </c>
      <c r="AM233" s="1" t="s">
        <v>38</v>
      </c>
      <c r="AN233" s="1" t="str">
        <f>VLOOKUP(Table1[[#This Row],[LOCALITY]],Sheet2!$F:$H,3,0)</f>
        <v>Rural</v>
      </c>
      <c r="AO233" s="1" t="s">
        <v>2241</v>
      </c>
      <c r="AP233" t="str">
        <f>IF(Table1[[#This Row],[Audio Duration (in secs)]]&gt;180,"Greater than 3 Minutes","Less than 3 Minutes")</f>
        <v>Greater than 3 Minutes</v>
      </c>
      <c r="AQ233" t="str">
        <f>IFERROR(VLOOKUP(Table1[[#This Row],[சாதி/Caste]],MApping!$E$1:$F$10,2,0),"Others")</f>
        <v>MUTTARAIYAR</v>
      </c>
      <c r="AR233">
        <f>VLOOKUP(Table1[[#This Row],[பாலினம்/Gender]],Factor!$F$26:$I$28,4,0)</f>
        <v>1.047034764826176</v>
      </c>
      <c r="AS233">
        <f>VLOOKUP(Table1[[#This Row],[பதிலளித்தவரின் வயது/Age Group]],Factor!$F$35:$I$39,4,0)</f>
        <v>1.0951871657754011</v>
      </c>
      <c r="AT233">
        <f>VLOOKUP(Table1[[#This Row],[பதிலளித்தவரின் வயது/Age Group]]&amp;Table1[[#This Row],[பாலினம்/Gender]],Factor!$A$45:$G$53,7,0)</f>
        <v>1.107027027027027</v>
      </c>
      <c r="AU23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233">
        <f>VLOOKUP(Table1[[#This Row],[Rev Caste]],Factor!$F$59:$I$68,4,0)</f>
        <v>1.2358620689655173</v>
      </c>
      <c r="AW233">
        <f>Table1[[#This Row],[2021 Ae Factor]]*Table1[[#This Row],[Age &amp; Gender Factor]]</f>
        <v>1.4523558321984489</v>
      </c>
      <c r="AX233">
        <f>Table1[[#This Row],[2021 Ae Factor]]*Table1[[#This Row],[Caste Factor]]</f>
        <v>1.6213800023249925</v>
      </c>
      <c r="AY233">
        <f t="shared" si="4"/>
        <v>78.725832600000004</v>
      </c>
    </row>
    <row r="234" spans="1:51" x14ac:dyDescent="0.25">
      <c r="A234" s="1" t="s">
        <v>1415</v>
      </c>
      <c r="B234" s="1" t="s">
        <v>1416</v>
      </c>
      <c r="C234" s="2">
        <v>45873</v>
      </c>
      <c r="D234" s="1" t="s">
        <v>1417</v>
      </c>
      <c r="E234" s="1" t="s">
        <v>1369</v>
      </c>
      <c r="F234" s="1" t="s">
        <v>1418</v>
      </c>
      <c r="G234" s="1">
        <v>194</v>
      </c>
      <c r="H234" s="1" t="s">
        <v>37</v>
      </c>
      <c r="I234" s="1" t="s">
        <v>109</v>
      </c>
      <c r="J234" s="1" t="s">
        <v>110</v>
      </c>
      <c r="K234" s="1" t="s">
        <v>50</v>
      </c>
      <c r="L234" s="1" t="s">
        <v>78</v>
      </c>
      <c r="M234" s="1" t="s">
        <v>1331</v>
      </c>
      <c r="N234" s="1" t="s">
        <v>1095</v>
      </c>
      <c r="O234" s="1" t="s">
        <v>54</v>
      </c>
      <c r="P234" s="1">
        <v>9159214980</v>
      </c>
      <c r="Q234" s="1" t="s">
        <v>360</v>
      </c>
      <c r="R234" s="1" t="s">
        <v>124</v>
      </c>
      <c r="S234" s="1" t="s">
        <v>113</v>
      </c>
      <c r="T234" s="1" t="s">
        <v>98</v>
      </c>
      <c r="U234" s="1" t="s">
        <v>83</v>
      </c>
      <c r="V234" s="1" t="s">
        <v>60</v>
      </c>
      <c r="W234" s="1" t="s">
        <v>100</v>
      </c>
      <c r="X234" s="1" t="s">
        <v>101</v>
      </c>
      <c r="Y234" t="s">
        <v>428</v>
      </c>
      <c r="Z234" s="1" t="s">
        <v>95</v>
      </c>
      <c r="AA234" s="1" t="s">
        <v>126</v>
      </c>
      <c r="AB234" s="1" t="s">
        <v>60</v>
      </c>
      <c r="AC234" s="1" t="s">
        <v>58</v>
      </c>
      <c r="AD234" s="1" t="s">
        <v>65</v>
      </c>
      <c r="AE234" s="1" t="s">
        <v>102</v>
      </c>
      <c r="AF234" s="1" t="s">
        <v>276</v>
      </c>
      <c r="AG234" s="1" t="s">
        <v>103</v>
      </c>
      <c r="AH234" s="1" t="s">
        <v>69</v>
      </c>
      <c r="AI234" s="1" t="s">
        <v>70</v>
      </c>
      <c r="AJ234" s="1">
        <f>IFERROR(_xlfn.XLOOKUP(Table1[[#This Row],[Audio Url]],Qc!C:C,Qc!F:F),"")</f>
        <v>0</v>
      </c>
      <c r="AK234" s="1" t="str">
        <f>IFERROR(_xlfn.XLOOKUP(Table1[[#This Row],[Audio Url]],Qc!C:C,Qc!E:E),"")</f>
        <v>Correctly Done</v>
      </c>
      <c r="AL234" s="1" t="s">
        <v>38</v>
      </c>
      <c r="AM234" s="1" t="s">
        <v>38</v>
      </c>
      <c r="AN234" s="1" t="str">
        <f>VLOOKUP(Table1[[#This Row],[LOCALITY]],Sheet2!$F:$H,3,0)</f>
        <v>Rural</v>
      </c>
      <c r="AO234" s="1" t="s">
        <v>2241</v>
      </c>
      <c r="AP234" t="str">
        <f>IF(Table1[[#This Row],[Audio Duration (in secs)]]&gt;180,"Greater than 3 Minutes","Less than 3 Minutes")</f>
        <v>Greater than 3 Minutes</v>
      </c>
      <c r="AQ234" t="str">
        <f>IFERROR(VLOOKUP(Table1[[#This Row],[சாதி/Caste]],MApping!$E$1:$F$10,2,0),"Others")</f>
        <v>URALI GOUNDER</v>
      </c>
      <c r="AR234">
        <f>VLOOKUP(Table1[[#This Row],[பாலினம்/Gender]],Factor!$F$26:$I$28,4,0)</f>
        <v>0.95700934579439256</v>
      </c>
      <c r="AS234">
        <f>VLOOKUP(Table1[[#This Row],[பதிலளித்தவரின் வயது/Age Group]],Factor!$F$35:$I$39,4,0)</f>
        <v>1.0308724832214764</v>
      </c>
      <c r="AT234">
        <f>VLOOKUP(Table1[[#This Row],[பதிலளித்தவரின் வயது/Age Group]]&amp;Table1[[#This Row],[பாலினம்/Gender]],Factor!$A$45:$G$53,7,0)</f>
        <v>0.86292134831460676</v>
      </c>
      <c r="AU23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34">
        <f>VLOOKUP(Table1[[#This Row],[Rev Caste]],Factor!$F$59:$I$68,4,0)</f>
        <v>1.0593103448275862</v>
      </c>
      <c r="AW234">
        <f>Table1[[#This Row],[2021 Ae Factor]]*Table1[[#This Row],[Age &amp; Gender Factor]]</f>
        <v>0.63580116091653927</v>
      </c>
      <c r="AX234">
        <f>Table1[[#This Row],[2021 Ae Factor]]*Table1[[#This Row],[Caste Factor]]</f>
        <v>0.78050073546995857</v>
      </c>
      <c r="AY234">
        <f t="shared" si="4"/>
        <v>78.719815600000004</v>
      </c>
    </row>
    <row r="235" spans="1:51" x14ac:dyDescent="0.25">
      <c r="A235" s="1" t="s">
        <v>1419</v>
      </c>
      <c r="B235" s="1" t="s">
        <v>1420</v>
      </c>
      <c r="C235" s="2">
        <v>45873</v>
      </c>
      <c r="D235" s="1" t="s">
        <v>1421</v>
      </c>
      <c r="E235" s="1" t="s">
        <v>1422</v>
      </c>
      <c r="F235" s="1" t="s">
        <v>1423</v>
      </c>
      <c r="G235" s="1">
        <v>261</v>
      </c>
      <c r="H235" s="1" t="s">
        <v>37</v>
      </c>
      <c r="I235" s="1" t="s">
        <v>1289</v>
      </c>
      <c r="J235" s="1" t="s">
        <v>1290</v>
      </c>
      <c r="K235" s="1" t="s">
        <v>50</v>
      </c>
      <c r="L235" s="1" t="s">
        <v>51</v>
      </c>
      <c r="M235" s="1" t="s">
        <v>51</v>
      </c>
      <c r="N235" s="1" t="s">
        <v>1424</v>
      </c>
      <c r="O235" s="1" t="s">
        <v>135</v>
      </c>
      <c r="P235" s="1">
        <v>9176384681</v>
      </c>
      <c r="Q235" s="1" t="s">
        <v>360</v>
      </c>
      <c r="R235" s="1" t="s">
        <v>136</v>
      </c>
      <c r="S235" s="1" t="s">
        <v>113</v>
      </c>
      <c r="T235" s="1" t="s">
        <v>58</v>
      </c>
      <c r="U235" s="1" t="s">
        <v>59</v>
      </c>
      <c r="V235" s="1" t="s">
        <v>60</v>
      </c>
      <c r="W235" s="1" t="s">
        <v>61</v>
      </c>
      <c r="X235" s="1" t="s">
        <v>62</v>
      </c>
      <c r="Y235" t="s">
        <v>430</v>
      </c>
      <c r="Z235" s="1" t="s">
        <v>38</v>
      </c>
      <c r="AA235" s="1" t="s">
        <v>63</v>
      </c>
      <c r="AB235" s="1" t="s">
        <v>38</v>
      </c>
      <c r="AC235" s="1" t="s">
        <v>64</v>
      </c>
      <c r="AD235" s="1" t="s">
        <v>85</v>
      </c>
      <c r="AE235" s="1" t="s">
        <v>115</v>
      </c>
      <c r="AF235" s="1" t="s">
        <v>67</v>
      </c>
      <c r="AG235" s="1" t="s">
        <v>103</v>
      </c>
      <c r="AH235" s="1" t="s">
        <v>69</v>
      </c>
      <c r="AI235" s="1" t="s">
        <v>38</v>
      </c>
      <c r="AJ235" s="1">
        <f>IFERROR(_xlfn.XLOOKUP(Table1[[#This Row],[Audio Url]],Qc!C:C,Qc!F:F),"")</f>
        <v>0</v>
      </c>
      <c r="AK235" s="1" t="str">
        <f>IFERROR(_xlfn.XLOOKUP(Table1[[#This Row],[Audio Url]],Qc!C:C,Qc!E:E),"")</f>
        <v>Correctly Done</v>
      </c>
      <c r="AL235" s="1" t="s">
        <v>38</v>
      </c>
      <c r="AM235" s="1" t="s">
        <v>38</v>
      </c>
      <c r="AN235" s="1" t="str">
        <f>VLOOKUP(Table1[[#This Row],[LOCALITY]],Sheet2!$F:$H,3,0)</f>
        <v>Urban</v>
      </c>
      <c r="AO235" s="1" t="s">
        <v>2241</v>
      </c>
      <c r="AP235" t="str">
        <f>IF(Table1[[#This Row],[Audio Duration (in secs)]]&gt;180,"Greater than 3 Minutes","Less than 3 Minutes")</f>
        <v>Greater than 3 Minutes</v>
      </c>
      <c r="AQ235" t="str">
        <f>IFERROR(VLOOKUP(Table1[[#This Row],[சாதி/Caste]],MApping!$E$1:$F$10,2,0),"Others")</f>
        <v>Others</v>
      </c>
      <c r="AR235">
        <f>VLOOKUP(Table1[[#This Row],[பாலினம்/Gender]],Factor!$F$26:$I$28,4,0)</f>
        <v>1.047034764826176</v>
      </c>
      <c r="AS235">
        <f>VLOOKUP(Table1[[#This Row],[பதிலளித்தவரின் வயது/Age Group]],Factor!$F$35:$I$39,4,0)</f>
        <v>1.0308724832214764</v>
      </c>
      <c r="AT235">
        <f>VLOOKUP(Table1[[#This Row],[பதிலளித்தவரின் வயது/Age Group]]&amp;Table1[[#This Row],[பாலினம்/Gender]],Factor!$A$45:$G$53,7,0)</f>
        <v>1.28</v>
      </c>
      <c r="AU23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35">
        <f>VLOOKUP(Table1[[#This Row],[Rev Caste]],Factor!$F$59:$I$68,4,0)</f>
        <v>0.14422535211267606</v>
      </c>
      <c r="AW235">
        <f>Table1[[#This Row],[2021 Ae Factor]]*Table1[[#This Row],[Age &amp; Gender Factor]]</f>
        <v>0.94310505535953326</v>
      </c>
      <c r="AX235">
        <f>Table1[[#This Row],[2021 Ae Factor]]*Table1[[#This Row],[Caste Factor]]</f>
        <v>0.10626535835036995</v>
      </c>
      <c r="AY235">
        <f t="shared" si="4"/>
        <v>78.547097100000002</v>
      </c>
    </row>
    <row r="236" spans="1:51" hidden="1" x14ac:dyDescent="0.25">
      <c r="A236" s="1" t="s">
        <v>1425</v>
      </c>
      <c r="B236" s="1" t="s">
        <v>1426</v>
      </c>
      <c r="C236" s="2">
        <v>45873</v>
      </c>
      <c r="D236" s="1" t="s">
        <v>1427</v>
      </c>
      <c r="E236" s="1" t="s">
        <v>1428</v>
      </c>
      <c r="F236" s="1" t="s">
        <v>1429</v>
      </c>
      <c r="G236" s="1">
        <v>216</v>
      </c>
      <c r="H236" s="1" t="s">
        <v>37</v>
      </c>
      <c r="I236" s="1" t="s">
        <v>109</v>
      </c>
      <c r="J236" s="1" t="s">
        <v>110</v>
      </c>
      <c r="K236" s="1" t="s">
        <v>50</v>
      </c>
      <c r="L236" s="1" t="s">
        <v>78</v>
      </c>
      <c r="M236" s="1" t="s">
        <v>1331</v>
      </c>
      <c r="N236" s="1" t="s">
        <v>719</v>
      </c>
      <c r="O236" s="1" t="s">
        <v>135</v>
      </c>
      <c r="P236" s="1">
        <v>7639821015</v>
      </c>
      <c r="Q236" s="1" t="s">
        <v>55</v>
      </c>
      <c r="R236" s="1" t="s">
        <v>124</v>
      </c>
      <c r="S236" s="1" t="s">
        <v>113</v>
      </c>
      <c r="T236" s="1" t="s">
        <v>58</v>
      </c>
      <c r="U236" s="1" t="s">
        <v>301</v>
      </c>
      <c r="V236" s="1" t="s">
        <v>185</v>
      </c>
      <c r="W236" s="1" t="s">
        <v>61</v>
      </c>
      <c r="X236" s="1" t="s">
        <v>62</v>
      </c>
      <c r="Y236" t="s">
        <v>430</v>
      </c>
      <c r="Z236" s="1" t="s">
        <v>38</v>
      </c>
      <c r="AA236" s="1" t="s">
        <v>126</v>
      </c>
      <c r="AB236" s="1" t="s">
        <v>99</v>
      </c>
      <c r="AC236" s="1" t="s">
        <v>58</v>
      </c>
      <c r="AD236" s="1" t="s">
        <v>127</v>
      </c>
      <c r="AE236" s="1" t="s">
        <v>86</v>
      </c>
      <c r="AF236" s="1" t="s">
        <v>622</v>
      </c>
      <c r="AG236" s="1" t="s">
        <v>103</v>
      </c>
      <c r="AH236" s="1" t="s">
        <v>69</v>
      </c>
      <c r="AI236" s="1" t="s">
        <v>70</v>
      </c>
      <c r="AJ236" s="1" t="str">
        <f>IFERROR(_xlfn.XLOOKUP(Table1[[#This Row],[Audio Url]],Qc!C:C,Qc!F:F),"")</f>
        <v xml:space="preserve">repeated voice </v>
      </c>
      <c r="AK236" s="1" t="str">
        <f>IFERROR(_xlfn.XLOOKUP(Table1[[#This Row],[Audio Url]],Qc!C:C,Qc!E:E),"")</f>
        <v>Taking From Friends And Family</v>
      </c>
      <c r="AL236" s="1" t="s">
        <v>38</v>
      </c>
      <c r="AM236" s="1" t="s">
        <v>38</v>
      </c>
      <c r="AN236" s="1" t="str">
        <f>VLOOKUP(Table1[[#This Row],[LOCALITY]],Sheet2!$F:$H,3,0)</f>
        <v>Rural</v>
      </c>
      <c r="AO236" s="1" t="s">
        <v>2240</v>
      </c>
      <c r="AP236" t="str">
        <f>IF(Table1[[#This Row],[Audio Duration (in secs)]]&gt;180,"Greater than 3 Minutes","Less than 3 Minutes")</f>
        <v>Greater than 3 Minutes</v>
      </c>
      <c r="AQ236" t="str">
        <f>IFERROR(VLOOKUP(Table1[[#This Row],[சாதி/Caste]],MApping!$E$1:$F$10,2,0),"Others")</f>
        <v>URALI GOUNDER</v>
      </c>
      <c r="AR236">
        <f>VLOOKUP(Table1[[#This Row],[பாலினம்/Gender]],Factor!$F$26:$I$28,4,0)</f>
        <v>1.047034764826176</v>
      </c>
      <c r="AS236">
        <f>VLOOKUP(Table1[[#This Row],[பதிலளித்தவரின் வயது/Age Group]],Factor!$F$35:$I$39,4,0)</f>
        <v>1.0951871657754011</v>
      </c>
      <c r="AT236">
        <f>VLOOKUP(Table1[[#This Row],[பதிலளித்தவரின் வயது/Age Group]]&amp;Table1[[#This Row],[பாலினம்/Gender]],Factor!$A$45:$G$53,7,0)</f>
        <v>1.107027027027027</v>
      </c>
      <c r="AU23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36">
        <f>VLOOKUP(Table1[[#This Row],[Rev Caste]],Factor!$F$59:$I$68,4,0)</f>
        <v>1.0593103448275862</v>
      </c>
      <c r="AW236">
        <f>Table1[[#This Row],[2021 Ae Factor]]*Table1[[#This Row],[Age &amp; Gender Factor]]</f>
        <v>1.107027027027027</v>
      </c>
      <c r="AX236">
        <f>Table1[[#This Row],[2021 Ae Factor]]*Table1[[#This Row],[Caste Factor]]</f>
        <v>1.0593103448275862</v>
      </c>
      <c r="AY236">
        <f t="shared" si="4"/>
        <v>78.721252399999997</v>
      </c>
    </row>
    <row r="237" spans="1:51" x14ac:dyDescent="0.25">
      <c r="A237" s="1" t="s">
        <v>1430</v>
      </c>
      <c r="B237" s="1" t="s">
        <v>1431</v>
      </c>
      <c r="C237" s="2">
        <v>45873</v>
      </c>
      <c r="D237" s="1" t="s">
        <v>1432</v>
      </c>
      <c r="E237" s="1" t="s">
        <v>1329</v>
      </c>
      <c r="F237" s="1" t="s">
        <v>1433</v>
      </c>
      <c r="G237" s="1">
        <v>225</v>
      </c>
      <c r="H237" s="1" t="s">
        <v>37</v>
      </c>
      <c r="I237" s="1" t="s">
        <v>109</v>
      </c>
      <c r="J237" s="1" t="s">
        <v>110</v>
      </c>
      <c r="K237" s="1" t="s">
        <v>50</v>
      </c>
      <c r="L237" s="1" t="s">
        <v>78</v>
      </c>
      <c r="M237" s="1" t="s">
        <v>1331</v>
      </c>
      <c r="N237" s="1" t="s">
        <v>1011</v>
      </c>
      <c r="O237" s="1" t="s">
        <v>54</v>
      </c>
      <c r="P237" s="1">
        <v>8940030173</v>
      </c>
      <c r="Q237" s="1" t="s">
        <v>360</v>
      </c>
      <c r="R237" s="1" t="s">
        <v>56</v>
      </c>
      <c r="S237" s="1" t="s">
        <v>113</v>
      </c>
      <c r="T237" s="1" t="s">
        <v>98</v>
      </c>
      <c r="U237" s="1" t="s">
        <v>83</v>
      </c>
      <c r="V237" s="1" t="s">
        <v>60</v>
      </c>
      <c r="W237" s="1" t="s">
        <v>61</v>
      </c>
      <c r="X237" s="1" t="s">
        <v>62</v>
      </c>
      <c r="Y237" t="s">
        <v>430</v>
      </c>
      <c r="Z237" s="1" t="s">
        <v>38</v>
      </c>
      <c r="AA237" s="1" t="s">
        <v>63</v>
      </c>
      <c r="AB237" s="1" t="s">
        <v>38</v>
      </c>
      <c r="AC237" s="1" t="s">
        <v>84</v>
      </c>
      <c r="AD237" s="1" t="s">
        <v>65</v>
      </c>
      <c r="AE237" s="1" t="s">
        <v>86</v>
      </c>
      <c r="AF237" s="1" t="s">
        <v>67</v>
      </c>
      <c r="AG237" s="1" t="s">
        <v>116</v>
      </c>
      <c r="AH237" s="1" t="s">
        <v>69</v>
      </c>
      <c r="AI237" s="1" t="s">
        <v>70</v>
      </c>
      <c r="AJ237" s="1">
        <f>IFERROR(_xlfn.XLOOKUP(Table1[[#This Row],[Audio Url]],Qc!C:C,Qc!F:F),"")</f>
        <v>0</v>
      </c>
      <c r="AK237" s="1" t="str">
        <f>IFERROR(_xlfn.XLOOKUP(Table1[[#This Row],[Audio Url]],Qc!C:C,Qc!E:E),"")</f>
        <v>Correctly Done</v>
      </c>
      <c r="AL237" s="1" t="s">
        <v>38</v>
      </c>
      <c r="AM237" s="1" t="s">
        <v>38</v>
      </c>
      <c r="AN237" s="1" t="str">
        <f>VLOOKUP(Table1[[#This Row],[LOCALITY]],Sheet2!$F:$H,3,0)</f>
        <v>Rural</v>
      </c>
      <c r="AO237" s="1" t="s">
        <v>2241</v>
      </c>
      <c r="AP237" t="str">
        <f>IF(Table1[[#This Row],[Audio Duration (in secs)]]&gt;180,"Greater than 3 Minutes","Less than 3 Minutes")</f>
        <v>Greater than 3 Minutes</v>
      </c>
      <c r="AQ237" t="str">
        <f>IFERROR(VLOOKUP(Table1[[#This Row],[சாதி/Caste]],MApping!$E$1:$F$10,2,0),"Others")</f>
        <v>URALI GOUNDER</v>
      </c>
      <c r="AR237">
        <f>VLOOKUP(Table1[[#This Row],[பாலினம்/Gender]],Factor!$F$26:$I$28,4,0)</f>
        <v>0.95700934579439256</v>
      </c>
      <c r="AS237">
        <f>VLOOKUP(Table1[[#This Row],[பதிலளித்தவரின் வயது/Age Group]],Factor!$F$35:$I$39,4,0)</f>
        <v>1.0308724832214764</v>
      </c>
      <c r="AT237">
        <f>VLOOKUP(Table1[[#This Row],[பதிலளித்தவரின் வயது/Age Group]]&amp;Table1[[#This Row],[பாலினம்/Gender]],Factor!$A$45:$G$53,7,0)</f>
        <v>0.86292134831460676</v>
      </c>
      <c r="AU23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37">
        <f>VLOOKUP(Table1[[#This Row],[Rev Caste]],Factor!$F$59:$I$68,4,0)</f>
        <v>1.0593103448275862</v>
      </c>
      <c r="AW237">
        <f>Table1[[#This Row],[2021 Ae Factor]]*Table1[[#This Row],[Age &amp; Gender Factor]]</f>
        <v>0.63580116091653927</v>
      </c>
      <c r="AX237">
        <f>Table1[[#This Row],[2021 Ae Factor]]*Table1[[#This Row],[Caste Factor]]</f>
        <v>0.78050073546995857</v>
      </c>
      <c r="AY237">
        <f t="shared" si="4"/>
        <v>78.721106800000001</v>
      </c>
    </row>
    <row r="238" spans="1:51" x14ac:dyDescent="0.25">
      <c r="A238" s="1" t="s">
        <v>1434</v>
      </c>
      <c r="B238" s="1" t="s">
        <v>1435</v>
      </c>
      <c r="C238" s="2">
        <v>45873</v>
      </c>
      <c r="D238" s="1" t="s">
        <v>1436</v>
      </c>
      <c r="E238" s="1" t="s">
        <v>1329</v>
      </c>
      <c r="F238" s="1" t="s">
        <v>1437</v>
      </c>
      <c r="G238" s="1">
        <v>382</v>
      </c>
      <c r="H238" s="1" t="s">
        <v>37</v>
      </c>
      <c r="I238" s="1" t="s">
        <v>109</v>
      </c>
      <c r="J238" s="1" t="s">
        <v>110</v>
      </c>
      <c r="K238" s="1" t="s">
        <v>50</v>
      </c>
      <c r="L238" s="1" t="s">
        <v>78</v>
      </c>
      <c r="M238" s="1" t="s">
        <v>1331</v>
      </c>
      <c r="N238" s="1" t="s">
        <v>1438</v>
      </c>
      <c r="O238" s="1" t="s">
        <v>135</v>
      </c>
      <c r="P238" s="1">
        <v>6374515206</v>
      </c>
      <c r="Q238" s="1" t="s">
        <v>55</v>
      </c>
      <c r="R238" s="1" t="s">
        <v>136</v>
      </c>
      <c r="S238" s="1" t="s">
        <v>113</v>
      </c>
      <c r="T238" s="1" t="s">
        <v>58</v>
      </c>
      <c r="U238" s="1" t="s">
        <v>83</v>
      </c>
      <c r="V238" s="1" t="s">
        <v>99</v>
      </c>
      <c r="W238" s="1" t="s">
        <v>100</v>
      </c>
      <c r="X238" s="1" t="s">
        <v>101</v>
      </c>
      <c r="Y238" t="s">
        <v>428</v>
      </c>
      <c r="Z238" s="1" t="s">
        <v>95</v>
      </c>
      <c r="AA238" s="1" t="s">
        <v>126</v>
      </c>
      <c r="AB238" s="1" t="s">
        <v>60</v>
      </c>
      <c r="AC238" s="1" t="s">
        <v>58</v>
      </c>
      <c r="AD238" s="1" t="s">
        <v>65</v>
      </c>
      <c r="AE238" s="1" t="s">
        <v>102</v>
      </c>
      <c r="AF238" s="1" t="s">
        <v>67</v>
      </c>
      <c r="AG238" s="1" t="s">
        <v>116</v>
      </c>
      <c r="AH238" s="1" t="s">
        <v>69</v>
      </c>
      <c r="AI238" s="1" t="s">
        <v>70</v>
      </c>
      <c r="AJ238" s="1">
        <f>IFERROR(_xlfn.XLOOKUP(Table1[[#This Row],[Audio Url]],Qc!C:C,Qc!F:F),"")</f>
        <v>0</v>
      </c>
      <c r="AK238" s="1" t="str">
        <f>IFERROR(_xlfn.XLOOKUP(Table1[[#This Row],[Audio Url]],Qc!C:C,Qc!E:E),"")</f>
        <v>Correctly Done</v>
      </c>
      <c r="AL238" s="1" t="s">
        <v>38</v>
      </c>
      <c r="AM238" s="1" t="s">
        <v>38</v>
      </c>
      <c r="AN238" s="1" t="str">
        <f>VLOOKUP(Table1[[#This Row],[LOCALITY]],Sheet2!$F:$H,3,0)</f>
        <v>Rural</v>
      </c>
      <c r="AO238" s="1" t="s">
        <v>2241</v>
      </c>
      <c r="AP238" t="str">
        <f>IF(Table1[[#This Row],[Audio Duration (in secs)]]&gt;180,"Greater than 3 Minutes","Less than 3 Minutes")</f>
        <v>Greater than 3 Minutes</v>
      </c>
      <c r="AQ238" t="str">
        <f>IFERROR(VLOOKUP(Table1[[#This Row],[சாதி/Caste]],MApping!$E$1:$F$10,2,0),"Others")</f>
        <v>URALI GOUNDER</v>
      </c>
      <c r="AR238">
        <f>VLOOKUP(Table1[[#This Row],[பாலினம்/Gender]],Factor!$F$26:$I$28,4,0)</f>
        <v>1.047034764826176</v>
      </c>
      <c r="AS238">
        <f>VLOOKUP(Table1[[#This Row],[பதிலளித்தவரின் வயது/Age Group]],Factor!$F$35:$I$39,4,0)</f>
        <v>1.0951871657754011</v>
      </c>
      <c r="AT238">
        <f>VLOOKUP(Table1[[#This Row],[பதிலளித்தவரின் வயது/Age Group]]&amp;Table1[[#This Row],[பாலினம்/Gender]],Factor!$A$45:$G$53,7,0)</f>
        <v>1.107027027027027</v>
      </c>
      <c r="AU23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238">
        <f>VLOOKUP(Table1[[#This Row],[Rev Caste]],Factor!$F$59:$I$68,4,0)</f>
        <v>1.0593103448275862</v>
      </c>
      <c r="AW238">
        <f>Table1[[#This Row],[2021 Ae Factor]]*Table1[[#This Row],[Age &amp; Gender Factor]]</f>
        <v>1.4523558321984489</v>
      </c>
      <c r="AX238">
        <f>Table1[[#This Row],[2021 Ae Factor]]*Table1[[#This Row],[Caste Factor]]</f>
        <v>1.3897542877071363</v>
      </c>
      <c r="AY238">
        <f t="shared" si="4"/>
        <v>78.721245699999997</v>
      </c>
    </row>
    <row r="239" spans="1:51" x14ac:dyDescent="0.25">
      <c r="A239" s="1" t="s">
        <v>1439</v>
      </c>
      <c r="B239" s="1" t="s">
        <v>1440</v>
      </c>
      <c r="C239" s="2">
        <v>45873</v>
      </c>
      <c r="D239" s="1" t="s">
        <v>1441</v>
      </c>
      <c r="E239" s="1" t="s">
        <v>1428</v>
      </c>
      <c r="F239" s="1" t="s">
        <v>1442</v>
      </c>
      <c r="G239" s="1">
        <v>285</v>
      </c>
      <c r="H239" s="1" t="s">
        <v>37</v>
      </c>
      <c r="I239" s="1" t="s">
        <v>109</v>
      </c>
      <c r="J239" s="1" t="s">
        <v>110</v>
      </c>
      <c r="K239" s="1" t="s">
        <v>50</v>
      </c>
      <c r="L239" s="1" t="s">
        <v>78</v>
      </c>
      <c r="M239" s="1" t="s">
        <v>1331</v>
      </c>
      <c r="N239" s="1" t="s">
        <v>1443</v>
      </c>
      <c r="O239" s="1" t="s">
        <v>54</v>
      </c>
      <c r="P239" s="1">
        <v>9843055369</v>
      </c>
      <c r="Q239" s="1" t="s">
        <v>360</v>
      </c>
      <c r="R239" s="1" t="s">
        <v>97</v>
      </c>
      <c r="S239" s="1" t="s">
        <v>113</v>
      </c>
      <c r="T239" s="1" t="s">
        <v>98</v>
      </c>
      <c r="U239" s="1" t="s">
        <v>83</v>
      </c>
      <c r="V239" s="1" t="s">
        <v>99</v>
      </c>
      <c r="W239" s="1" t="s">
        <v>100</v>
      </c>
      <c r="X239" s="1" t="s">
        <v>101</v>
      </c>
      <c r="Y239" t="s">
        <v>428</v>
      </c>
      <c r="Z239" s="1" t="s">
        <v>288</v>
      </c>
      <c r="AA239" s="1" t="s">
        <v>63</v>
      </c>
      <c r="AB239" s="1" t="s">
        <v>38</v>
      </c>
      <c r="AC239" s="1" t="s">
        <v>64</v>
      </c>
      <c r="AD239" s="1" t="s">
        <v>85</v>
      </c>
      <c r="AE239" s="1" t="s">
        <v>102</v>
      </c>
      <c r="AF239" s="1" t="s">
        <v>67</v>
      </c>
      <c r="AG239" s="1" t="s">
        <v>382</v>
      </c>
      <c r="AH239" s="1" t="s">
        <v>88</v>
      </c>
      <c r="AI239" s="1" t="s">
        <v>70</v>
      </c>
      <c r="AJ239" s="1">
        <f>IFERROR(_xlfn.XLOOKUP(Table1[[#This Row],[Audio Url]],Qc!C:C,Qc!F:F),"")</f>
        <v>0</v>
      </c>
      <c r="AK239" s="1" t="str">
        <f>IFERROR(_xlfn.XLOOKUP(Table1[[#This Row],[Audio Url]],Qc!C:C,Qc!E:E),"")</f>
        <v>Correctly Done</v>
      </c>
      <c r="AL239" s="1" t="s">
        <v>38</v>
      </c>
      <c r="AM239" s="1" t="s">
        <v>38</v>
      </c>
      <c r="AN239" s="1" t="str">
        <f>VLOOKUP(Table1[[#This Row],[LOCALITY]],Sheet2!$F:$H,3,0)</f>
        <v>Rural</v>
      </c>
      <c r="AO239" s="1" t="s">
        <v>2241</v>
      </c>
      <c r="AP239" t="str">
        <f>IF(Table1[[#This Row],[Audio Duration (in secs)]]&gt;180,"Greater than 3 Minutes","Less than 3 Minutes")</f>
        <v>Greater than 3 Minutes</v>
      </c>
      <c r="AQ239" t="str">
        <f>IFERROR(VLOOKUP(Table1[[#This Row],[சாதி/Caste]],MApping!$E$1:$F$10,2,0),"Others")</f>
        <v>URALI GOUNDER</v>
      </c>
      <c r="AR239">
        <f>VLOOKUP(Table1[[#This Row],[பாலினம்/Gender]],Factor!$F$26:$I$28,4,0)</f>
        <v>0.95700934579439256</v>
      </c>
      <c r="AS239">
        <f>VLOOKUP(Table1[[#This Row],[பதிலளித்தவரின் வயது/Age Group]],Factor!$F$35:$I$39,4,0)</f>
        <v>1.0308724832214764</v>
      </c>
      <c r="AT239">
        <f>VLOOKUP(Table1[[#This Row],[பதிலளித்தவரின் வயது/Age Group]]&amp;Table1[[#This Row],[பாலினம்/Gender]],Factor!$A$45:$G$53,7,0)</f>
        <v>0.86292134831460676</v>
      </c>
      <c r="AU23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239">
        <f>VLOOKUP(Table1[[#This Row],[Rev Caste]],Factor!$F$59:$I$68,4,0)</f>
        <v>1.0593103448275862</v>
      </c>
      <c r="AW239">
        <f>Table1[[#This Row],[2021 Ae Factor]]*Table1[[#This Row],[Age &amp; Gender Factor]]</f>
        <v>1.1321032118962628</v>
      </c>
      <c r="AX239">
        <f>Table1[[#This Row],[2021 Ae Factor]]*Table1[[#This Row],[Caste Factor]]</f>
        <v>1.3897542877071363</v>
      </c>
      <c r="AY239">
        <f t="shared" si="4"/>
        <v>78.721254599999995</v>
      </c>
    </row>
    <row r="240" spans="1:51" x14ac:dyDescent="0.25">
      <c r="A240" s="1" t="s">
        <v>1444</v>
      </c>
      <c r="B240" s="1" t="s">
        <v>1445</v>
      </c>
      <c r="C240" s="2">
        <v>45873</v>
      </c>
      <c r="D240" s="1" t="s">
        <v>1446</v>
      </c>
      <c r="E240" s="1" t="s">
        <v>1447</v>
      </c>
      <c r="F240" s="1" t="s">
        <v>1448</v>
      </c>
      <c r="G240" s="1">
        <v>290</v>
      </c>
      <c r="H240" s="1" t="s">
        <v>37</v>
      </c>
      <c r="I240" s="1" t="s">
        <v>1281</v>
      </c>
      <c r="J240" s="1" t="s">
        <v>1282</v>
      </c>
      <c r="K240" s="1" t="s">
        <v>50</v>
      </c>
      <c r="L240" s="1" t="s">
        <v>51</v>
      </c>
      <c r="M240" s="1" t="s">
        <v>51</v>
      </c>
      <c r="N240" s="1" t="s">
        <v>1449</v>
      </c>
      <c r="O240" s="1" t="s">
        <v>135</v>
      </c>
      <c r="P240" s="1">
        <v>9600464717</v>
      </c>
      <c r="Q240" s="1" t="s">
        <v>39</v>
      </c>
      <c r="R240" s="1" t="s">
        <v>97</v>
      </c>
      <c r="S240" s="1" t="s">
        <v>57</v>
      </c>
      <c r="T240" s="1" t="s">
        <v>58</v>
      </c>
      <c r="U240" s="1" t="s">
        <v>83</v>
      </c>
      <c r="V240" s="1" t="s">
        <v>99</v>
      </c>
      <c r="W240" s="1" t="s">
        <v>125</v>
      </c>
      <c r="X240" s="1" t="s">
        <v>101</v>
      </c>
      <c r="Y240" t="s">
        <v>429</v>
      </c>
      <c r="Z240" s="1" t="s">
        <v>95</v>
      </c>
      <c r="AA240" s="1" t="s">
        <v>63</v>
      </c>
      <c r="AB240" s="1" t="s">
        <v>38</v>
      </c>
      <c r="AC240" s="1" t="s">
        <v>84</v>
      </c>
      <c r="AD240" s="1" t="s">
        <v>65</v>
      </c>
      <c r="AE240" s="1" t="s">
        <v>66</v>
      </c>
      <c r="AF240" s="1" t="s">
        <v>67</v>
      </c>
      <c r="AG240" s="1" t="s">
        <v>382</v>
      </c>
      <c r="AH240" s="1" t="s">
        <v>88</v>
      </c>
      <c r="AI240" s="1" t="s">
        <v>38</v>
      </c>
      <c r="AJ240" s="1">
        <f>IFERROR(_xlfn.XLOOKUP(Table1[[#This Row],[Audio Url]],Qc!C:C,Qc!F:F),"")</f>
        <v>0</v>
      </c>
      <c r="AK240" s="1" t="str">
        <f>IFERROR(_xlfn.XLOOKUP(Table1[[#This Row],[Audio Url]],Qc!C:C,Qc!E:E),"")</f>
        <v>Correctly Done</v>
      </c>
      <c r="AL240" s="1" t="s">
        <v>38</v>
      </c>
      <c r="AM240" s="1" t="s">
        <v>38</v>
      </c>
      <c r="AN240" s="1" t="str">
        <f>VLOOKUP(Table1[[#This Row],[LOCALITY]],Sheet2!$F:$H,3,0)</f>
        <v>Urban</v>
      </c>
      <c r="AO240" s="1" t="s">
        <v>2241</v>
      </c>
      <c r="AP240" t="str">
        <f>IF(Table1[[#This Row],[Audio Duration (in secs)]]&gt;180,"Greater than 3 Minutes","Less than 3 Minutes")</f>
        <v>Greater than 3 Minutes</v>
      </c>
      <c r="AQ240" t="str">
        <f>IFERROR(VLOOKUP(Table1[[#This Row],[சாதி/Caste]],MApping!$E$1:$F$10,2,0),"Others")</f>
        <v>Others</v>
      </c>
      <c r="AR240">
        <f>VLOOKUP(Table1[[#This Row],[பாலினம்/Gender]],Factor!$F$26:$I$28,4,0)</f>
        <v>1.047034764826176</v>
      </c>
      <c r="AS240">
        <f>VLOOKUP(Table1[[#This Row],[பதிலளித்தவரின் வயது/Age Group]],Factor!$F$35:$I$39,4,0)</f>
        <v>0.8797250859106529</v>
      </c>
      <c r="AT240">
        <f>VLOOKUP(Table1[[#This Row],[பதிலளித்தவரின் வயது/Age Group]]&amp;Table1[[#This Row],[பாலினம்/Gender]],Factor!$A$45:$G$53,7,0)</f>
        <v>0.98461538461538467</v>
      </c>
      <c r="AU24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240">
        <f>VLOOKUP(Table1[[#This Row],[Rev Caste]],Factor!$F$59:$I$68,4,0)</f>
        <v>0.14422535211267606</v>
      </c>
      <c r="AW240">
        <f>Table1[[#This Row],[2021 Ae Factor]]*Table1[[#This Row],[Age &amp; Gender Factor]]</f>
        <v>1.2917587930611203</v>
      </c>
      <c r="AX240">
        <f>Table1[[#This Row],[2021 Ae Factor]]*Table1[[#This Row],[Caste Factor]]</f>
        <v>0.1892153725047275</v>
      </c>
      <c r="AY240">
        <f t="shared" si="4"/>
        <v>78.546266599999996</v>
      </c>
    </row>
    <row r="241" spans="1:51" x14ac:dyDescent="0.25">
      <c r="A241" s="1" t="s">
        <v>1450</v>
      </c>
      <c r="B241" s="1" t="s">
        <v>1451</v>
      </c>
      <c r="C241" s="2">
        <v>45873</v>
      </c>
      <c r="D241" s="1" t="s">
        <v>1452</v>
      </c>
      <c r="E241" s="1" t="s">
        <v>1453</v>
      </c>
      <c r="F241" s="1" t="s">
        <v>1454</v>
      </c>
      <c r="G241" s="1">
        <v>319</v>
      </c>
      <c r="H241" s="1" t="s">
        <v>37</v>
      </c>
      <c r="I241" s="1" t="s">
        <v>1289</v>
      </c>
      <c r="J241" s="1" t="s">
        <v>1290</v>
      </c>
      <c r="K241" s="1" t="s">
        <v>50</v>
      </c>
      <c r="L241" s="1" t="s">
        <v>51</v>
      </c>
      <c r="M241" s="1" t="s">
        <v>51</v>
      </c>
      <c r="N241" s="1" t="s">
        <v>1455</v>
      </c>
      <c r="O241" s="1" t="s">
        <v>135</v>
      </c>
      <c r="P241" s="1">
        <v>9245174797</v>
      </c>
      <c r="Q241" s="1" t="s">
        <v>39</v>
      </c>
      <c r="R241" s="1" t="s">
        <v>56</v>
      </c>
      <c r="S241" s="1" t="s">
        <v>113</v>
      </c>
      <c r="T241" s="1" t="s">
        <v>137</v>
      </c>
      <c r="U241" s="1" t="s">
        <v>59</v>
      </c>
      <c r="V241" s="1" t="s">
        <v>60</v>
      </c>
      <c r="W241" s="1" t="s">
        <v>61</v>
      </c>
      <c r="X241" s="1" t="s">
        <v>62</v>
      </c>
      <c r="Y241" t="s">
        <v>430</v>
      </c>
      <c r="Z241" s="1" t="s">
        <v>38</v>
      </c>
      <c r="AA241" s="1" t="s">
        <v>63</v>
      </c>
      <c r="AB241" s="1" t="s">
        <v>38</v>
      </c>
      <c r="AC241" s="1" t="s">
        <v>64</v>
      </c>
      <c r="AD241" s="1" t="s">
        <v>85</v>
      </c>
      <c r="AE241" s="1" t="s">
        <v>66</v>
      </c>
      <c r="AF241" s="1" t="s">
        <v>67</v>
      </c>
      <c r="AG241" s="1" t="s">
        <v>68</v>
      </c>
      <c r="AH241" s="1" t="s">
        <v>1456</v>
      </c>
      <c r="AI241" s="1" t="s">
        <v>129</v>
      </c>
      <c r="AJ241" s="1">
        <f>IFERROR(_xlfn.XLOOKUP(Table1[[#This Row],[Audio Url]],Qc!C:C,Qc!F:F),"")</f>
        <v>0</v>
      </c>
      <c r="AK241" s="1" t="str">
        <f>IFERROR(_xlfn.XLOOKUP(Table1[[#This Row],[Audio Url]],Qc!C:C,Qc!E:E),"")</f>
        <v>Correctly Done</v>
      </c>
      <c r="AL241" s="1" t="s">
        <v>38</v>
      </c>
      <c r="AM241" s="1" t="s">
        <v>38</v>
      </c>
      <c r="AN241" s="1" t="str">
        <f>VLOOKUP(Table1[[#This Row],[LOCALITY]],Sheet2!$F:$H,3,0)</f>
        <v>Urban</v>
      </c>
      <c r="AO241" s="1" t="s">
        <v>2241</v>
      </c>
      <c r="AP241" t="str">
        <f>IF(Table1[[#This Row],[Audio Duration (in secs)]]&gt;180,"Greater than 3 Minutes","Less than 3 Minutes")</f>
        <v>Greater than 3 Minutes</v>
      </c>
      <c r="AQ241" t="str">
        <f>IFERROR(VLOOKUP(Table1[[#This Row],[சாதி/Caste]],MApping!$E$1:$F$10,2,0),"Others")</f>
        <v>CHRISTIAN</v>
      </c>
      <c r="AR241">
        <f>VLOOKUP(Table1[[#This Row],[பாலினம்/Gender]],Factor!$F$26:$I$28,4,0)</f>
        <v>1.047034764826176</v>
      </c>
      <c r="AS241">
        <f>VLOOKUP(Table1[[#This Row],[பதிலளித்தவரின் வயது/Age Group]],Factor!$F$35:$I$39,4,0)</f>
        <v>0.8797250859106529</v>
      </c>
      <c r="AT241">
        <f>VLOOKUP(Table1[[#This Row],[பதிலளித்தவரின் வயது/Age Group]]&amp;Table1[[#This Row],[பாலினம்/Gender]],Factor!$A$45:$G$53,7,0)</f>
        <v>0.98461538461538467</v>
      </c>
      <c r="AU24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41">
        <f>VLOOKUP(Table1[[#This Row],[Rev Caste]],Factor!$F$59:$I$68,4,0)</f>
        <v>0.93090909090909091</v>
      </c>
      <c r="AW241">
        <f>Table1[[#This Row],[2021 Ae Factor]]*Table1[[#This Row],[Age &amp; Gender Factor]]</f>
        <v>0.72546542719964102</v>
      </c>
      <c r="AX241">
        <f>Table1[[#This Row],[2021 Ae Factor]]*Table1[[#This Row],[Caste Factor]]</f>
        <v>0.68589458571602413</v>
      </c>
      <c r="AY241">
        <f t="shared" ref="AY241:AY275" si="5">VALUE(MID(D241, FIND(",",D241)+2, FIND(")",D241)-FIND(",",D241)-2))</f>
        <v>78.547452100000001</v>
      </c>
    </row>
    <row r="242" spans="1:51" x14ac:dyDescent="0.25">
      <c r="A242" s="1" t="s">
        <v>1457</v>
      </c>
      <c r="B242" s="1" t="s">
        <v>1458</v>
      </c>
      <c r="C242" s="2">
        <v>45873</v>
      </c>
      <c r="D242" s="1" t="s">
        <v>1459</v>
      </c>
      <c r="E242" s="1" t="s">
        <v>1460</v>
      </c>
      <c r="F242" s="1" t="s">
        <v>1461</v>
      </c>
      <c r="G242" s="1">
        <v>251</v>
      </c>
      <c r="H242" s="1" t="s">
        <v>37</v>
      </c>
      <c r="I242" s="1" t="s">
        <v>109</v>
      </c>
      <c r="J242" s="1" t="s">
        <v>110</v>
      </c>
      <c r="K242" s="1" t="s">
        <v>50</v>
      </c>
      <c r="L242" s="1" t="s">
        <v>78</v>
      </c>
      <c r="M242" s="1" t="s">
        <v>1331</v>
      </c>
      <c r="N242" s="1" t="s">
        <v>1462</v>
      </c>
      <c r="O242" s="1" t="s">
        <v>135</v>
      </c>
      <c r="P242" s="1">
        <v>9344974903</v>
      </c>
      <c r="Q242" s="1" t="s">
        <v>55</v>
      </c>
      <c r="R242" s="1" t="s">
        <v>136</v>
      </c>
      <c r="S242" s="1" t="s">
        <v>113</v>
      </c>
      <c r="T242" s="1" t="s">
        <v>137</v>
      </c>
      <c r="U242" s="1" t="s">
        <v>83</v>
      </c>
      <c r="V242" s="1" t="s">
        <v>99</v>
      </c>
      <c r="W242" s="1" t="s">
        <v>100</v>
      </c>
      <c r="X242" s="1" t="s">
        <v>101</v>
      </c>
      <c r="Y242" t="s">
        <v>428</v>
      </c>
      <c r="Z242" s="1" t="s">
        <v>95</v>
      </c>
      <c r="AA242" s="1" t="s">
        <v>63</v>
      </c>
      <c r="AB242" s="1" t="s">
        <v>38</v>
      </c>
      <c r="AC242" s="1" t="s">
        <v>84</v>
      </c>
      <c r="AD242" s="1" t="s">
        <v>85</v>
      </c>
      <c r="AE242" s="1" t="s">
        <v>66</v>
      </c>
      <c r="AF242" s="1" t="s">
        <v>67</v>
      </c>
      <c r="AG242" s="1" t="s">
        <v>68</v>
      </c>
      <c r="AH242" s="1" t="s">
        <v>69</v>
      </c>
      <c r="AI242" s="1" t="s">
        <v>269</v>
      </c>
      <c r="AJ242" s="1">
        <f>IFERROR(_xlfn.XLOOKUP(Table1[[#This Row],[Audio Url]],Qc!C:C,Qc!F:F),"")</f>
        <v>0</v>
      </c>
      <c r="AK242" s="1" t="str">
        <f>IFERROR(_xlfn.XLOOKUP(Table1[[#This Row],[Audio Url]],Qc!C:C,Qc!E:E),"")</f>
        <v>Audio Not Playing</v>
      </c>
      <c r="AL242" s="1" t="s">
        <v>38</v>
      </c>
      <c r="AM242" s="1" t="s">
        <v>38</v>
      </c>
      <c r="AN242" s="1" t="str">
        <f>VLOOKUP(Table1[[#This Row],[LOCALITY]],Sheet2!$F:$H,3,0)</f>
        <v>Rural</v>
      </c>
      <c r="AO242" s="1" t="s">
        <v>2241</v>
      </c>
      <c r="AP242" t="str">
        <f>IF(Table1[[#This Row],[Audio Duration (in secs)]]&gt;180,"Greater than 3 Minutes","Less than 3 Minutes")</f>
        <v>Greater than 3 Minutes</v>
      </c>
      <c r="AQ242" t="str">
        <f>IFERROR(VLOOKUP(Table1[[#This Row],[சாதி/Caste]],MApping!$E$1:$F$10,2,0),"Others")</f>
        <v>MUTTARAIYAR</v>
      </c>
      <c r="AR242">
        <f>VLOOKUP(Table1[[#This Row],[பாலினம்/Gender]],Factor!$F$26:$I$28,4,0)</f>
        <v>1.047034764826176</v>
      </c>
      <c r="AS242">
        <f>VLOOKUP(Table1[[#This Row],[பதிலளித்தவரின் வயது/Age Group]],Factor!$F$35:$I$39,4,0)</f>
        <v>1.0951871657754011</v>
      </c>
      <c r="AT242">
        <f>VLOOKUP(Table1[[#This Row],[பதிலளித்தவரின் வயது/Age Group]]&amp;Table1[[#This Row],[பாலினம்/Gender]],Factor!$A$45:$G$53,7,0)</f>
        <v>1.107027027027027</v>
      </c>
      <c r="AU24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242">
        <f>VLOOKUP(Table1[[#This Row],[Rev Caste]],Factor!$F$59:$I$68,4,0)</f>
        <v>1.2358620689655173</v>
      </c>
      <c r="AW242">
        <f>Table1[[#This Row],[2021 Ae Factor]]*Table1[[#This Row],[Age &amp; Gender Factor]]</f>
        <v>1.4523558321984489</v>
      </c>
      <c r="AX242">
        <f>Table1[[#This Row],[2021 Ae Factor]]*Table1[[#This Row],[Caste Factor]]</f>
        <v>1.6213800023249925</v>
      </c>
      <c r="AY242">
        <f t="shared" si="5"/>
        <v>78.718806900000004</v>
      </c>
    </row>
    <row r="243" spans="1:51" x14ac:dyDescent="0.25">
      <c r="A243" s="1" t="s">
        <v>1463</v>
      </c>
      <c r="B243" s="1" t="s">
        <v>1464</v>
      </c>
      <c r="C243" s="2">
        <v>45873</v>
      </c>
      <c r="D243" s="1" t="s">
        <v>1465</v>
      </c>
      <c r="E243" s="1" t="s">
        <v>1466</v>
      </c>
      <c r="F243" s="1" t="s">
        <v>1467</v>
      </c>
      <c r="G243" s="1">
        <v>341</v>
      </c>
      <c r="H243" s="1" t="s">
        <v>37</v>
      </c>
      <c r="I243" s="1" t="s">
        <v>244</v>
      </c>
      <c r="J243" s="1" t="s">
        <v>245</v>
      </c>
      <c r="K243" s="1" t="s">
        <v>50</v>
      </c>
      <c r="L243" s="1" t="s">
        <v>78</v>
      </c>
      <c r="M243" s="1" t="s">
        <v>1331</v>
      </c>
      <c r="N243" s="1" t="s">
        <v>1468</v>
      </c>
      <c r="O243" s="1" t="s">
        <v>135</v>
      </c>
      <c r="P243" s="1">
        <v>6369026474</v>
      </c>
      <c r="Q243" s="1" t="s">
        <v>81</v>
      </c>
      <c r="R243" s="1" t="s">
        <v>82</v>
      </c>
      <c r="S243" s="1" t="s">
        <v>113</v>
      </c>
      <c r="T243" s="1" t="s">
        <v>137</v>
      </c>
      <c r="U243" s="1" t="s">
        <v>83</v>
      </c>
      <c r="V243" s="1" t="s">
        <v>295</v>
      </c>
      <c r="W243" s="1" t="s">
        <v>125</v>
      </c>
      <c r="X243" s="1" t="s">
        <v>114</v>
      </c>
      <c r="Y243" t="s">
        <v>429</v>
      </c>
      <c r="Z243" s="1" t="s">
        <v>38</v>
      </c>
      <c r="AA243" s="1" t="s">
        <v>126</v>
      </c>
      <c r="AB243" s="1" t="s">
        <v>99</v>
      </c>
      <c r="AC243" s="1" t="s">
        <v>58</v>
      </c>
      <c r="AD243" s="1" t="s">
        <v>65</v>
      </c>
      <c r="AE243" s="1" t="s">
        <v>86</v>
      </c>
      <c r="AF243" s="1" t="s">
        <v>67</v>
      </c>
      <c r="AG243" s="1" t="s">
        <v>103</v>
      </c>
      <c r="AH243" s="1" t="s">
        <v>88</v>
      </c>
      <c r="AI243" s="1" t="s">
        <v>129</v>
      </c>
      <c r="AJ243" s="1">
        <f>IFERROR(_xlfn.XLOOKUP(Table1[[#This Row],[Audio Url]],Qc!C:C,Qc!F:F),"")</f>
        <v>0</v>
      </c>
      <c r="AK243" s="1" t="str">
        <f>IFERROR(_xlfn.XLOOKUP(Table1[[#This Row],[Audio Url]],Qc!C:C,Qc!E:E),"")</f>
        <v>Correctly Done</v>
      </c>
      <c r="AL243" s="1" t="s">
        <v>38</v>
      </c>
      <c r="AM243" s="1" t="s">
        <v>38</v>
      </c>
      <c r="AN243" s="1" t="str">
        <f>VLOOKUP(Table1[[#This Row],[LOCALITY]],Sheet2!$F:$H,3,0)</f>
        <v>Rural</v>
      </c>
      <c r="AO243" s="1" t="s">
        <v>2241</v>
      </c>
      <c r="AP243" t="str">
        <f>IF(Table1[[#This Row],[Audio Duration (in secs)]]&gt;180,"Greater than 3 Minutes","Less than 3 Minutes")</f>
        <v>Greater than 3 Minutes</v>
      </c>
      <c r="AQ243" t="str">
        <f>IFERROR(VLOOKUP(Table1[[#This Row],[சாதி/Caste]],MApping!$E$1:$F$10,2,0),"Others")</f>
        <v>CHRISTIAN</v>
      </c>
      <c r="AR243">
        <f>VLOOKUP(Table1[[#This Row],[பாலினம்/Gender]],Factor!$F$26:$I$28,4,0)</f>
        <v>1.047034764826176</v>
      </c>
      <c r="AS243">
        <f>VLOOKUP(Table1[[#This Row],[பதிலளித்தவரின் வயது/Age Group]],Factor!$F$35:$I$39,4,0)</f>
        <v>0.97523809523809524</v>
      </c>
      <c r="AT243">
        <f>VLOOKUP(Table1[[#This Row],[பதிலளித்தவரின் வயது/Age Group]]&amp;Table1[[#This Row],[பாலினம்/Gender]],Factor!$A$45:$G$53,7,0)</f>
        <v>0.89824561403508774</v>
      </c>
      <c r="AU24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243">
        <f>VLOOKUP(Table1[[#This Row],[Rev Caste]],Factor!$F$59:$I$68,4,0)</f>
        <v>0.93090909090909091</v>
      </c>
      <c r="AW243">
        <f>Table1[[#This Row],[2021 Ae Factor]]*Table1[[#This Row],[Age &amp; Gender Factor]]</f>
        <v>1.2798100321310057</v>
      </c>
      <c r="AX243">
        <f>Table1[[#This Row],[2021 Ae Factor]]*Table1[[#This Row],[Caste Factor]]</f>
        <v>1.3263485787539513</v>
      </c>
      <c r="AY243">
        <f t="shared" si="5"/>
        <v>78.718571699999998</v>
      </c>
    </row>
    <row r="244" spans="1:51" x14ac:dyDescent="0.25">
      <c r="A244" s="1" t="s">
        <v>1469</v>
      </c>
      <c r="B244" s="1" t="s">
        <v>1470</v>
      </c>
      <c r="C244" s="2">
        <v>45873</v>
      </c>
      <c r="D244" s="1" t="s">
        <v>1471</v>
      </c>
      <c r="E244" s="1" t="s">
        <v>1472</v>
      </c>
      <c r="F244" s="1" t="s">
        <v>1473</v>
      </c>
      <c r="G244" s="1">
        <v>186</v>
      </c>
      <c r="H244" s="1" t="s">
        <v>37</v>
      </c>
      <c r="I244" s="1" t="s">
        <v>109</v>
      </c>
      <c r="J244" s="1" t="s">
        <v>110</v>
      </c>
      <c r="K244" s="1" t="s">
        <v>50</v>
      </c>
      <c r="L244" s="1" t="s">
        <v>78</v>
      </c>
      <c r="M244" s="1" t="s">
        <v>1331</v>
      </c>
      <c r="N244" s="1" t="s">
        <v>1474</v>
      </c>
      <c r="O244" s="1" t="s">
        <v>135</v>
      </c>
      <c r="P244" s="1">
        <v>8344060273</v>
      </c>
      <c r="Q244" s="1" t="s">
        <v>55</v>
      </c>
      <c r="R244" s="1" t="s">
        <v>97</v>
      </c>
      <c r="S244" s="1" t="s">
        <v>113</v>
      </c>
      <c r="T244" s="1" t="s">
        <v>137</v>
      </c>
      <c r="U244" s="1" t="s">
        <v>301</v>
      </c>
      <c r="V244" s="1" t="s">
        <v>99</v>
      </c>
      <c r="W244" s="1" t="s">
        <v>100</v>
      </c>
      <c r="X244" s="1" t="s">
        <v>101</v>
      </c>
      <c r="Y244" t="s">
        <v>428</v>
      </c>
      <c r="Z244" s="1" t="s">
        <v>288</v>
      </c>
      <c r="AA244" s="1" t="s">
        <v>63</v>
      </c>
      <c r="AB244" s="1" t="s">
        <v>38</v>
      </c>
      <c r="AC244" s="1" t="s">
        <v>64</v>
      </c>
      <c r="AD244" s="1" t="s">
        <v>85</v>
      </c>
      <c r="AE244" s="1" t="s">
        <v>115</v>
      </c>
      <c r="AF244" s="1" t="s">
        <v>67</v>
      </c>
      <c r="AG244" s="1" t="s">
        <v>116</v>
      </c>
      <c r="AH244" s="1" t="s">
        <v>117</v>
      </c>
      <c r="AI244" s="1" t="s">
        <v>118</v>
      </c>
      <c r="AJ244" s="1">
        <f>IFERROR(_xlfn.XLOOKUP(Table1[[#This Row],[Audio Url]],Qc!C:C,Qc!F:F),"")</f>
        <v>0</v>
      </c>
      <c r="AK244" s="1" t="str">
        <f>IFERROR(_xlfn.XLOOKUP(Table1[[#This Row],[Audio Url]],Qc!C:C,Qc!E:E),"")</f>
        <v>Audio Not Playing</v>
      </c>
      <c r="AL244" s="1" t="s">
        <v>38</v>
      </c>
      <c r="AM244" s="1" t="s">
        <v>38</v>
      </c>
      <c r="AN244" s="1" t="str">
        <f>VLOOKUP(Table1[[#This Row],[LOCALITY]],Sheet2!$F:$H,3,0)</f>
        <v>Rural</v>
      </c>
      <c r="AO244" s="1" t="s">
        <v>2241</v>
      </c>
      <c r="AP244" t="str">
        <f>IF(Table1[[#This Row],[Audio Duration (in secs)]]&gt;180,"Greater than 3 Minutes","Less than 3 Minutes")</f>
        <v>Greater than 3 Minutes</v>
      </c>
      <c r="AQ244" t="str">
        <f>IFERROR(VLOOKUP(Table1[[#This Row],[சாதி/Caste]],MApping!$E$1:$F$10,2,0),"Others")</f>
        <v>PALLAR SC</v>
      </c>
      <c r="AR244">
        <f>VLOOKUP(Table1[[#This Row],[பாலினம்/Gender]],Factor!$F$26:$I$28,4,0)</f>
        <v>1.047034764826176</v>
      </c>
      <c r="AS244">
        <f>VLOOKUP(Table1[[#This Row],[பதிலளித்தவரின் வயது/Age Group]],Factor!$F$35:$I$39,4,0)</f>
        <v>1.0951871657754011</v>
      </c>
      <c r="AT244">
        <f>VLOOKUP(Table1[[#This Row],[பதிலளித்தவரின் வயது/Age Group]]&amp;Table1[[#This Row],[பாலினம்/Gender]],Factor!$A$45:$G$53,7,0)</f>
        <v>1.107027027027027</v>
      </c>
      <c r="AU24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244">
        <f>VLOOKUP(Table1[[#This Row],[Rev Caste]],Factor!$F$59:$I$68,4,0)</f>
        <v>1.28</v>
      </c>
      <c r="AW244">
        <f>Table1[[#This Row],[2021 Ae Factor]]*Table1[[#This Row],[Age &amp; Gender Factor]]</f>
        <v>1.4523558321984489</v>
      </c>
      <c r="AX244">
        <f>Table1[[#This Row],[2021 Ae Factor]]*Table1[[#This Row],[Caste Factor]]</f>
        <v>1.6792864309794564</v>
      </c>
      <c r="AY244">
        <f t="shared" si="5"/>
        <v>78.717810200000002</v>
      </c>
    </row>
    <row r="245" spans="1:51" x14ac:dyDescent="0.25">
      <c r="A245" s="1" t="s">
        <v>1475</v>
      </c>
      <c r="B245" s="1" t="s">
        <v>1476</v>
      </c>
      <c r="C245" s="2">
        <v>45873</v>
      </c>
      <c r="D245" s="1" t="s">
        <v>1477</v>
      </c>
      <c r="E245" s="1" t="s">
        <v>1478</v>
      </c>
      <c r="F245" s="1" t="s">
        <v>1479</v>
      </c>
      <c r="G245" s="1">
        <v>293</v>
      </c>
      <c r="H245" s="1" t="s">
        <v>37</v>
      </c>
      <c r="I245" s="1" t="s">
        <v>1281</v>
      </c>
      <c r="J245" s="1" t="s">
        <v>1282</v>
      </c>
      <c r="K245" s="1" t="s">
        <v>50</v>
      </c>
      <c r="L245" s="1" t="s">
        <v>51</v>
      </c>
      <c r="M245" s="1" t="s">
        <v>51</v>
      </c>
      <c r="N245" s="1" t="s">
        <v>1480</v>
      </c>
      <c r="O245" s="1" t="s">
        <v>135</v>
      </c>
      <c r="P245" s="1">
        <v>9655604262</v>
      </c>
      <c r="Q245" s="1" t="s">
        <v>39</v>
      </c>
      <c r="R245" s="1" t="s">
        <v>136</v>
      </c>
      <c r="S245" s="1" t="s">
        <v>57</v>
      </c>
      <c r="T245" s="1" t="s">
        <v>137</v>
      </c>
      <c r="U245" s="1" t="s">
        <v>301</v>
      </c>
      <c r="V245" s="1" t="s">
        <v>60</v>
      </c>
      <c r="W245" s="1" t="s">
        <v>439</v>
      </c>
      <c r="X245" s="1" t="s">
        <v>101</v>
      </c>
      <c r="Y245" t="s">
        <v>428</v>
      </c>
      <c r="Z245" s="1" t="s">
        <v>95</v>
      </c>
      <c r="AA245" s="1" t="s">
        <v>63</v>
      </c>
      <c r="AB245" s="1" t="s">
        <v>38</v>
      </c>
      <c r="AC245" s="1" t="s">
        <v>58</v>
      </c>
      <c r="AD245" s="1" t="s">
        <v>127</v>
      </c>
      <c r="AE245" s="1" t="s">
        <v>86</v>
      </c>
      <c r="AF245" s="1" t="s">
        <v>101</v>
      </c>
      <c r="AG245" s="1" t="s">
        <v>116</v>
      </c>
      <c r="AH245" s="1" t="s">
        <v>88</v>
      </c>
      <c r="AI245" s="1" t="s">
        <v>38</v>
      </c>
      <c r="AJ245" s="1">
        <f>IFERROR(_xlfn.XLOOKUP(Table1[[#This Row],[Audio Url]],Qc!C:C,Qc!F:F),"")</f>
        <v>0</v>
      </c>
      <c r="AK245" s="1" t="str">
        <f>IFERROR(_xlfn.XLOOKUP(Table1[[#This Row],[Audio Url]],Qc!C:C,Qc!E:E),"")</f>
        <v>Correctly Done</v>
      </c>
      <c r="AL245" s="1" t="s">
        <v>38</v>
      </c>
      <c r="AM245" s="1" t="s">
        <v>38</v>
      </c>
      <c r="AN245" s="1" t="str">
        <f>VLOOKUP(Table1[[#This Row],[LOCALITY]],Sheet2!$F:$H,3,0)</f>
        <v>Urban</v>
      </c>
      <c r="AO245" s="1" t="s">
        <v>2241</v>
      </c>
      <c r="AP245" t="str">
        <f>IF(Table1[[#This Row],[Audio Duration (in secs)]]&gt;180,"Greater than 3 Minutes","Less than 3 Minutes")</f>
        <v>Greater than 3 Minutes</v>
      </c>
      <c r="AQ245" t="str">
        <f>IFERROR(VLOOKUP(Table1[[#This Row],[சாதி/Caste]],MApping!$E$1:$F$10,2,0),"Others")</f>
        <v>Others</v>
      </c>
      <c r="AR245">
        <f>VLOOKUP(Table1[[#This Row],[பாலினம்/Gender]],Factor!$F$26:$I$28,4,0)</f>
        <v>1.047034764826176</v>
      </c>
      <c r="AS245">
        <f>VLOOKUP(Table1[[#This Row],[பதிலளித்தவரின் வயது/Age Group]],Factor!$F$35:$I$39,4,0)</f>
        <v>0.8797250859106529</v>
      </c>
      <c r="AT245">
        <f>VLOOKUP(Table1[[#This Row],[பதிலளித்தவரின் வயது/Age Group]]&amp;Table1[[#This Row],[பாலினம்/Gender]],Factor!$A$45:$G$53,7,0)</f>
        <v>0.98461538461538467</v>
      </c>
      <c r="AU24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45">
        <f>VLOOKUP(Table1[[#This Row],[Rev Caste]],Factor!$F$59:$I$68,4,0)</f>
        <v>0.14422535211267606</v>
      </c>
      <c r="AW245">
        <f>Table1[[#This Row],[2021 Ae Factor]]*Table1[[#This Row],[Age &amp; Gender Factor]]</f>
        <v>0.72546542719964102</v>
      </c>
      <c r="AX245">
        <f>Table1[[#This Row],[2021 Ae Factor]]*Table1[[#This Row],[Caste Factor]]</f>
        <v>0.10626535835036995</v>
      </c>
      <c r="AY245">
        <f t="shared" si="5"/>
        <v>78.547588200000007</v>
      </c>
    </row>
    <row r="246" spans="1:51" x14ac:dyDescent="0.25">
      <c r="A246" s="1" t="s">
        <v>1481</v>
      </c>
      <c r="B246" s="1" t="s">
        <v>1482</v>
      </c>
      <c r="C246" s="2">
        <v>45873</v>
      </c>
      <c r="D246" s="1" t="s">
        <v>1483</v>
      </c>
      <c r="E246" s="1" t="s">
        <v>1484</v>
      </c>
      <c r="F246" s="1" t="s">
        <v>1485</v>
      </c>
      <c r="G246" s="1">
        <v>201</v>
      </c>
      <c r="H246" s="1" t="s">
        <v>37</v>
      </c>
      <c r="I246" s="1" t="s">
        <v>109</v>
      </c>
      <c r="J246" s="1" t="s">
        <v>110</v>
      </c>
      <c r="K246" s="1" t="s">
        <v>50</v>
      </c>
      <c r="L246" s="1" t="s">
        <v>78</v>
      </c>
      <c r="M246" s="1" t="s">
        <v>1331</v>
      </c>
      <c r="N246" s="1" t="s">
        <v>1039</v>
      </c>
      <c r="O246" s="1" t="s">
        <v>54</v>
      </c>
      <c r="P246" s="1">
        <v>9965032198</v>
      </c>
      <c r="Q246" s="1" t="s">
        <v>39</v>
      </c>
      <c r="R246" s="1" t="s">
        <v>124</v>
      </c>
      <c r="S246" s="1" t="s">
        <v>113</v>
      </c>
      <c r="T246" s="1" t="s">
        <v>98</v>
      </c>
      <c r="U246" s="1" t="s">
        <v>83</v>
      </c>
      <c r="V246" s="1" t="s">
        <v>99</v>
      </c>
      <c r="W246" s="1" t="s">
        <v>100</v>
      </c>
      <c r="X246" s="1" t="s">
        <v>101</v>
      </c>
      <c r="Y246" t="s">
        <v>428</v>
      </c>
      <c r="Z246" s="1" t="s">
        <v>95</v>
      </c>
      <c r="AA246" s="1" t="s">
        <v>126</v>
      </c>
      <c r="AB246" s="1" t="s">
        <v>60</v>
      </c>
      <c r="AC246" s="1" t="s">
        <v>84</v>
      </c>
      <c r="AD246" s="1" t="s">
        <v>65</v>
      </c>
      <c r="AE246" s="1" t="s">
        <v>102</v>
      </c>
      <c r="AF246" s="1" t="s">
        <v>101</v>
      </c>
      <c r="AG246" s="1" t="s">
        <v>418</v>
      </c>
      <c r="AH246" s="1" t="s">
        <v>117</v>
      </c>
      <c r="AI246" s="1" t="s">
        <v>42</v>
      </c>
      <c r="AJ246" s="1" t="str">
        <f>IFERROR(_xlfn.XLOOKUP(Table1[[#This Row],[Audio Url]],Qc!C:C,Qc!F:F),"")</f>
        <v xml:space="preserve">respondent is not answering she only saying in few questions </v>
      </c>
      <c r="AK246" s="1" t="str">
        <f>IFERROR(_xlfn.XLOOKUP(Table1[[#This Row],[Audio Url]],Qc!C:C,Qc!E:E),"")</f>
        <v>Not Doing It Properly</v>
      </c>
      <c r="AL246" s="1" t="s">
        <v>38</v>
      </c>
      <c r="AM246" s="1" t="s">
        <v>38</v>
      </c>
      <c r="AN246" s="1" t="str">
        <f>VLOOKUP(Table1[[#This Row],[LOCALITY]],Sheet2!$F:$H,3,0)</f>
        <v>Rural</v>
      </c>
      <c r="AO246" s="1" t="s">
        <v>2241</v>
      </c>
      <c r="AP246" t="str">
        <f>IF(Table1[[#This Row],[Audio Duration (in secs)]]&gt;180,"Greater than 3 Minutes","Less than 3 Minutes")</f>
        <v>Greater than 3 Minutes</v>
      </c>
      <c r="AQ246" t="str">
        <f>IFERROR(VLOOKUP(Table1[[#This Row],[சாதி/Caste]],MApping!$E$1:$F$10,2,0),"Others")</f>
        <v>DEVENDRA KULA VELLALAR</v>
      </c>
      <c r="AR246">
        <f>VLOOKUP(Table1[[#This Row],[பாலினம்/Gender]],Factor!$F$26:$I$28,4,0)</f>
        <v>0.95700934579439256</v>
      </c>
      <c r="AS246">
        <f>VLOOKUP(Table1[[#This Row],[பதிலளித்தவரின் வயது/Age Group]],Factor!$F$35:$I$39,4,0)</f>
        <v>0.8797250859106529</v>
      </c>
      <c r="AT246">
        <f>VLOOKUP(Table1[[#This Row],[பதிலளித்தவரின் வயது/Age Group]]&amp;Table1[[#This Row],[பாலினம்/Gender]],Factor!$A$45:$G$53,7,0)</f>
        <v>0.79503105590062106</v>
      </c>
      <c r="AU24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246">
        <f>VLOOKUP(Table1[[#This Row],[Rev Caste]],Factor!$F$59:$I$68,4,0)</f>
        <v>0.99902439024390244</v>
      </c>
      <c r="AW246">
        <f>Table1[[#This Row],[2021 Ae Factor]]*Table1[[#This Row],[Age &amp; Gender Factor]]</f>
        <v>1.043035050297799</v>
      </c>
      <c r="AX246">
        <f>Table1[[#This Row],[2021 Ae Factor]]*Table1[[#This Row],[Caste Factor]]</f>
        <v>1.3106625802766489</v>
      </c>
      <c r="AY246">
        <f t="shared" si="5"/>
        <v>78.718004399999998</v>
      </c>
    </row>
    <row r="247" spans="1:51" x14ac:dyDescent="0.25">
      <c r="A247" s="1" t="s">
        <v>1486</v>
      </c>
      <c r="B247" s="1" t="s">
        <v>1487</v>
      </c>
      <c r="C247" s="2">
        <v>45873</v>
      </c>
      <c r="D247" s="1" t="s">
        <v>1452</v>
      </c>
      <c r="E247" s="1" t="s">
        <v>1453</v>
      </c>
      <c r="F247" s="1" t="s">
        <v>1488</v>
      </c>
      <c r="G247" s="1">
        <v>396</v>
      </c>
      <c r="H247" s="1" t="s">
        <v>37</v>
      </c>
      <c r="I247" s="1" t="s">
        <v>1289</v>
      </c>
      <c r="J247" s="1" t="s">
        <v>1290</v>
      </c>
      <c r="K247" s="1" t="s">
        <v>50</v>
      </c>
      <c r="L247" s="1" t="s">
        <v>51</v>
      </c>
      <c r="M247" s="1" t="s">
        <v>51</v>
      </c>
      <c r="N247" s="1" t="s">
        <v>1489</v>
      </c>
      <c r="O247" s="1" t="s">
        <v>135</v>
      </c>
      <c r="P247" s="1">
        <v>8110864193</v>
      </c>
      <c r="Q247" s="1" t="s">
        <v>55</v>
      </c>
      <c r="R247" s="1" t="s">
        <v>136</v>
      </c>
      <c r="S247" s="1" t="s">
        <v>113</v>
      </c>
      <c r="T247" s="1" t="s">
        <v>137</v>
      </c>
      <c r="U247" s="1" t="s">
        <v>59</v>
      </c>
      <c r="V247" s="1" t="s">
        <v>165</v>
      </c>
      <c r="W247" s="1" t="s">
        <v>125</v>
      </c>
      <c r="X247" s="1" t="s">
        <v>101</v>
      </c>
      <c r="Y247" t="s">
        <v>429</v>
      </c>
      <c r="Z247" s="1" t="s">
        <v>288</v>
      </c>
      <c r="AA247" s="1" t="s">
        <v>63</v>
      </c>
      <c r="AB247" s="1" t="s">
        <v>38</v>
      </c>
      <c r="AC247" s="1" t="s">
        <v>84</v>
      </c>
      <c r="AD247" s="1" t="s">
        <v>85</v>
      </c>
      <c r="AE247" s="1" t="s">
        <v>66</v>
      </c>
      <c r="AF247" s="1" t="s">
        <v>67</v>
      </c>
      <c r="AG247" s="1" t="s">
        <v>116</v>
      </c>
      <c r="AH247" s="1" t="s">
        <v>117</v>
      </c>
      <c r="AI247" s="1" t="s">
        <v>118</v>
      </c>
      <c r="AJ247" s="1" t="str">
        <f>IFERROR(_xlfn.XLOOKUP(Table1[[#This Row],[Audio Url]],Qc!C:C,Qc!F:F),"")</f>
        <v>talking among themself</v>
      </c>
      <c r="AK247" s="1" t="str">
        <f>IFERROR(_xlfn.XLOOKUP(Table1[[#This Row],[Audio Url]],Qc!C:C,Qc!E:E),"")</f>
        <v>Not Doing It Properly</v>
      </c>
      <c r="AL247" s="1" t="s">
        <v>38</v>
      </c>
      <c r="AM247" s="1" t="s">
        <v>38</v>
      </c>
      <c r="AN247" s="1" t="str">
        <f>VLOOKUP(Table1[[#This Row],[LOCALITY]],Sheet2!$F:$H,3,0)</f>
        <v>Urban</v>
      </c>
      <c r="AO247" s="1" t="s">
        <v>2241</v>
      </c>
      <c r="AP247" t="str">
        <f>IF(Table1[[#This Row],[Audio Duration (in secs)]]&gt;180,"Greater than 3 Minutes","Less than 3 Minutes")</f>
        <v>Greater than 3 Minutes</v>
      </c>
      <c r="AQ247" t="str">
        <f>IFERROR(VLOOKUP(Table1[[#This Row],[சாதி/Caste]],MApping!$E$1:$F$10,2,0),"Others")</f>
        <v>PALLAR SC</v>
      </c>
      <c r="AR247">
        <f>VLOOKUP(Table1[[#This Row],[பாலினம்/Gender]],Factor!$F$26:$I$28,4,0)</f>
        <v>1.047034764826176</v>
      </c>
      <c r="AS247">
        <f>VLOOKUP(Table1[[#This Row],[பதிலளித்தவரின் வயது/Age Group]],Factor!$F$35:$I$39,4,0)</f>
        <v>1.0951871657754011</v>
      </c>
      <c r="AT247">
        <f>VLOOKUP(Table1[[#This Row],[பதிலளித்தவரின் வயது/Age Group]]&amp;Table1[[#This Row],[பாலினம்/Gender]],Factor!$A$45:$G$53,7,0)</f>
        <v>1.107027027027027</v>
      </c>
      <c r="AU24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47">
        <f>VLOOKUP(Table1[[#This Row],[Rev Caste]],Factor!$F$59:$I$68,4,0)</f>
        <v>1.28</v>
      </c>
      <c r="AW247">
        <f>Table1[[#This Row],[2021 Ae Factor]]*Table1[[#This Row],[Age &amp; Gender Factor]]</f>
        <v>1.107027027027027</v>
      </c>
      <c r="AX247">
        <f>Table1[[#This Row],[2021 Ae Factor]]*Table1[[#This Row],[Caste Factor]]</f>
        <v>1.28</v>
      </c>
      <c r="AY247">
        <f t="shared" si="5"/>
        <v>78.547452100000001</v>
      </c>
    </row>
    <row r="248" spans="1:51" x14ac:dyDescent="0.25">
      <c r="A248" s="1" t="s">
        <v>1490</v>
      </c>
      <c r="B248" s="1" t="s">
        <v>1491</v>
      </c>
      <c r="C248" s="2">
        <v>45873</v>
      </c>
      <c r="D248" s="1" t="s">
        <v>1492</v>
      </c>
      <c r="E248" s="1" t="s">
        <v>1460</v>
      </c>
      <c r="F248" s="1" t="s">
        <v>1493</v>
      </c>
      <c r="G248" s="1">
        <v>510</v>
      </c>
      <c r="H248" s="1" t="s">
        <v>37</v>
      </c>
      <c r="I248" s="1" t="s">
        <v>244</v>
      </c>
      <c r="J248" s="1" t="s">
        <v>245</v>
      </c>
      <c r="K248" s="1" t="s">
        <v>50</v>
      </c>
      <c r="L248" s="1" t="s">
        <v>78</v>
      </c>
      <c r="M248" s="1" t="s">
        <v>1331</v>
      </c>
      <c r="N248" s="1" t="s">
        <v>1494</v>
      </c>
      <c r="O248" s="1" t="s">
        <v>135</v>
      </c>
      <c r="P248" s="1">
        <v>8072840096</v>
      </c>
      <c r="Q248" s="1" t="s">
        <v>81</v>
      </c>
      <c r="R248" s="1" t="s">
        <v>136</v>
      </c>
      <c r="S248" s="1" t="s">
        <v>113</v>
      </c>
      <c r="T248" s="1" t="s">
        <v>137</v>
      </c>
      <c r="U248" s="1" t="s">
        <v>83</v>
      </c>
      <c r="V248" s="1" t="s">
        <v>165</v>
      </c>
      <c r="W248" s="1" t="s">
        <v>125</v>
      </c>
      <c r="X248" s="1" t="s">
        <v>114</v>
      </c>
      <c r="Y248" t="s">
        <v>429</v>
      </c>
      <c r="Z248" s="1" t="s">
        <v>38</v>
      </c>
      <c r="AA248" s="1" t="s">
        <v>126</v>
      </c>
      <c r="AB248" s="1" t="s">
        <v>99</v>
      </c>
      <c r="AC248" s="1" t="s">
        <v>58</v>
      </c>
      <c r="AD248" s="1" t="s">
        <v>127</v>
      </c>
      <c r="AE248" s="1" t="s">
        <v>115</v>
      </c>
      <c r="AF248" s="1" t="s">
        <v>67</v>
      </c>
      <c r="AG248" s="1" t="s">
        <v>68</v>
      </c>
      <c r="AH248" s="1" t="s">
        <v>88</v>
      </c>
      <c r="AI248" s="1" t="s">
        <v>38</v>
      </c>
      <c r="AJ248" s="1">
        <f>IFERROR(_xlfn.XLOOKUP(Table1[[#This Row],[Audio Url]],Qc!C:C,Qc!F:F),"")</f>
        <v>0</v>
      </c>
      <c r="AK248" s="1" t="str">
        <f>IFERROR(_xlfn.XLOOKUP(Table1[[#This Row],[Audio Url]],Qc!C:C,Qc!E:E),"")</f>
        <v>Correctly Done</v>
      </c>
      <c r="AL248" s="1" t="s">
        <v>38</v>
      </c>
      <c r="AM248" s="1" t="s">
        <v>38</v>
      </c>
      <c r="AN248" s="1" t="str">
        <f>VLOOKUP(Table1[[#This Row],[LOCALITY]],Sheet2!$F:$H,3,0)</f>
        <v>Rural</v>
      </c>
      <c r="AO248" s="1" t="s">
        <v>2241</v>
      </c>
      <c r="AP248" t="str">
        <f>IF(Table1[[#This Row],[Audio Duration (in secs)]]&gt;180,"Greater than 3 Minutes","Less than 3 Minutes")</f>
        <v>Greater than 3 Minutes</v>
      </c>
      <c r="AQ248" t="str">
        <f>IFERROR(VLOOKUP(Table1[[#This Row],[சாதி/Caste]],MApping!$E$1:$F$10,2,0),"Others")</f>
        <v>Others</v>
      </c>
      <c r="AR248">
        <f>VLOOKUP(Table1[[#This Row],[பாலினம்/Gender]],Factor!$F$26:$I$28,4,0)</f>
        <v>1.047034764826176</v>
      </c>
      <c r="AS248">
        <f>VLOOKUP(Table1[[#This Row],[பதிலளித்தவரின் வயது/Age Group]],Factor!$F$35:$I$39,4,0)</f>
        <v>0.97523809523809524</v>
      </c>
      <c r="AT248">
        <f>VLOOKUP(Table1[[#This Row],[பதிலளித்தவரின் வயது/Age Group]]&amp;Table1[[#This Row],[பாலினம்/Gender]],Factor!$A$45:$G$53,7,0)</f>
        <v>0.89824561403508774</v>
      </c>
      <c r="AU24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48">
        <f>VLOOKUP(Table1[[#This Row],[Rev Caste]],Factor!$F$59:$I$68,4,0)</f>
        <v>0.14422535211267606</v>
      </c>
      <c r="AW248">
        <f>Table1[[#This Row],[2021 Ae Factor]]*Table1[[#This Row],[Age &amp; Gender Factor]]</f>
        <v>0.89824561403508774</v>
      </c>
      <c r="AX248">
        <f>Table1[[#This Row],[2021 Ae Factor]]*Table1[[#This Row],[Caste Factor]]</f>
        <v>0.14422535211267606</v>
      </c>
      <c r="AY248">
        <f t="shared" si="5"/>
        <v>78.718400000000003</v>
      </c>
    </row>
    <row r="249" spans="1:51" x14ac:dyDescent="0.25">
      <c r="A249" s="1" t="s">
        <v>1495</v>
      </c>
      <c r="B249" s="1" t="s">
        <v>1496</v>
      </c>
      <c r="C249" s="2">
        <v>45873</v>
      </c>
      <c r="D249" s="1" t="s">
        <v>1497</v>
      </c>
      <c r="E249" s="1" t="s">
        <v>1498</v>
      </c>
      <c r="F249" s="1" t="s">
        <v>1499</v>
      </c>
      <c r="G249" s="1">
        <v>241</v>
      </c>
      <c r="H249" s="1" t="s">
        <v>37</v>
      </c>
      <c r="I249" s="1" t="s">
        <v>109</v>
      </c>
      <c r="J249" s="1" t="s">
        <v>110</v>
      </c>
      <c r="K249" s="1" t="s">
        <v>50</v>
      </c>
      <c r="L249" s="1" t="s">
        <v>78</v>
      </c>
      <c r="M249" s="1" t="s">
        <v>1331</v>
      </c>
      <c r="N249" s="1" t="s">
        <v>1500</v>
      </c>
      <c r="O249" s="1" t="s">
        <v>54</v>
      </c>
      <c r="P249" s="1">
        <v>8098702334</v>
      </c>
      <c r="Q249" s="1" t="s">
        <v>81</v>
      </c>
      <c r="R249" s="1" t="s">
        <v>97</v>
      </c>
      <c r="S249" s="1" t="s">
        <v>113</v>
      </c>
      <c r="T249" s="1" t="s">
        <v>137</v>
      </c>
      <c r="U249" s="1" t="s">
        <v>301</v>
      </c>
      <c r="V249" s="1" t="s">
        <v>165</v>
      </c>
      <c r="W249" s="1" t="s">
        <v>125</v>
      </c>
      <c r="X249" s="1" t="s">
        <v>101</v>
      </c>
      <c r="Y249" t="s">
        <v>429</v>
      </c>
      <c r="Z249" s="1" t="s">
        <v>95</v>
      </c>
      <c r="AA249" s="1" t="s">
        <v>126</v>
      </c>
      <c r="AB249" s="1" t="s">
        <v>138</v>
      </c>
      <c r="AC249" s="1" t="s">
        <v>58</v>
      </c>
      <c r="AD249" s="1" t="s">
        <v>127</v>
      </c>
      <c r="AE249" s="1" t="s">
        <v>66</v>
      </c>
      <c r="AF249" s="1" t="s">
        <v>67</v>
      </c>
      <c r="AG249" s="1" t="s">
        <v>400</v>
      </c>
      <c r="AH249" s="1" t="s">
        <v>88</v>
      </c>
      <c r="AI249" s="1" t="s">
        <v>269</v>
      </c>
      <c r="AJ249" s="1" t="str">
        <f>IFERROR(_xlfn.XLOOKUP(Table1[[#This Row],[Audio Url]],Qc!C:C,Qc!F:F),"")</f>
        <v xml:space="preserve">respondent voice is not audible </v>
      </c>
      <c r="AK249" s="1" t="str">
        <f>IFERROR(_xlfn.XLOOKUP(Table1[[#This Row],[Audio Url]],Qc!C:C,Qc!E:E),"")</f>
        <v>Not Doing It Properly</v>
      </c>
      <c r="AL249" s="1" t="s">
        <v>38</v>
      </c>
      <c r="AM249" s="1" t="s">
        <v>38</v>
      </c>
      <c r="AN249" s="1" t="str">
        <f>VLOOKUP(Table1[[#This Row],[LOCALITY]],Sheet2!$F:$H,3,0)</f>
        <v>Rural</v>
      </c>
      <c r="AO249" s="1" t="s">
        <v>2241</v>
      </c>
      <c r="AP249" t="str">
        <f>IF(Table1[[#This Row],[Audio Duration (in secs)]]&gt;180,"Greater than 3 Minutes","Less than 3 Minutes")</f>
        <v>Greater than 3 Minutes</v>
      </c>
      <c r="AQ249" t="str">
        <f>IFERROR(VLOOKUP(Table1[[#This Row],[சாதி/Caste]],MApping!$E$1:$F$10,2,0),"Others")</f>
        <v>MUTTARAIYAR</v>
      </c>
      <c r="AR249">
        <f>VLOOKUP(Table1[[#This Row],[பாலினம்/Gender]],Factor!$F$26:$I$28,4,0)</f>
        <v>0.95700934579439256</v>
      </c>
      <c r="AS249">
        <f>VLOOKUP(Table1[[#This Row],[பதிலளித்தவரின் வயது/Age Group]],Factor!$F$35:$I$39,4,0)</f>
        <v>0.97523809523809524</v>
      </c>
      <c r="AT249">
        <f>VLOOKUP(Table1[[#This Row],[பதிலளித்தவரின் வயது/Age Group]]&amp;Table1[[#This Row],[பாலினம்/Gender]],Factor!$A$45:$G$53,7,0)</f>
        <v>1.0666666666666667</v>
      </c>
      <c r="AU24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49">
        <f>VLOOKUP(Table1[[#This Row],[Rev Caste]],Factor!$F$59:$I$68,4,0)</f>
        <v>1.2358620689655173</v>
      </c>
      <c r="AW249">
        <f>Table1[[#This Row],[2021 Ae Factor]]*Table1[[#This Row],[Age &amp; Gender Factor]]</f>
        <v>1.0666666666666667</v>
      </c>
      <c r="AX249">
        <f>Table1[[#This Row],[2021 Ae Factor]]*Table1[[#This Row],[Caste Factor]]</f>
        <v>1.2358620689655173</v>
      </c>
      <c r="AY249">
        <f t="shared" si="5"/>
        <v>78.718090099999998</v>
      </c>
    </row>
    <row r="250" spans="1:51" x14ac:dyDescent="0.25">
      <c r="A250" s="1" t="s">
        <v>1501</v>
      </c>
      <c r="B250" s="1" t="s">
        <v>1502</v>
      </c>
      <c r="C250" s="2">
        <v>45873</v>
      </c>
      <c r="D250" s="1" t="s">
        <v>1503</v>
      </c>
      <c r="E250" s="1" t="s">
        <v>1478</v>
      </c>
      <c r="F250" s="1" t="s">
        <v>1504</v>
      </c>
      <c r="G250" s="1">
        <v>314</v>
      </c>
      <c r="H250" s="1" t="s">
        <v>37</v>
      </c>
      <c r="I250" s="1" t="s">
        <v>1281</v>
      </c>
      <c r="J250" s="1" t="s">
        <v>1282</v>
      </c>
      <c r="K250" s="1" t="s">
        <v>50</v>
      </c>
      <c r="L250" s="1" t="s">
        <v>51</v>
      </c>
      <c r="M250" s="1" t="s">
        <v>51</v>
      </c>
      <c r="N250" s="1" t="s">
        <v>1505</v>
      </c>
      <c r="O250" s="1" t="s">
        <v>135</v>
      </c>
      <c r="P250" s="1">
        <v>7598771932</v>
      </c>
      <c r="Q250" s="1" t="s">
        <v>55</v>
      </c>
      <c r="R250" s="1" t="s">
        <v>136</v>
      </c>
      <c r="S250" s="1" t="s">
        <v>57</v>
      </c>
      <c r="T250" s="1" t="s">
        <v>58</v>
      </c>
      <c r="U250" s="1" t="s">
        <v>59</v>
      </c>
      <c r="V250" s="1" t="s">
        <v>60</v>
      </c>
      <c r="W250" s="1" t="s">
        <v>61</v>
      </c>
      <c r="X250" s="1" t="s">
        <v>62</v>
      </c>
      <c r="Y250" t="s">
        <v>430</v>
      </c>
      <c r="Z250" s="1" t="s">
        <v>38</v>
      </c>
      <c r="AA250" s="1" t="s">
        <v>126</v>
      </c>
      <c r="AB250" s="1" t="s">
        <v>138</v>
      </c>
      <c r="AC250" s="1" t="s">
        <v>58</v>
      </c>
      <c r="AD250" s="1" t="s">
        <v>127</v>
      </c>
      <c r="AE250" s="1" t="s">
        <v>66</v>
      </c>
      <c r="AF250" s="1" t="s">
        <v>67</v>
      </c>
      <c r="AG250" s="1" t="s">
        <v>116</v>
      </c>
      <c r="AH250" s="1" t="s">
        <v>88</v>
      </c>
      <c r="AI250" s="1" t="s">
        <v>38</v>
      </c>
      <c r="AJ250" s="1">
        <f>IFERROR(_xlfn.XLOOKUP(Table1[[#This Row],[Audio Url]],Qc!C:C,Qc!F:F),"")</f>
        <v>0</v>
      </c>
      <c r="AK250" s="1" t="str">
        <f>IFERROR(_xlfn.XLOOKUP(Table1[[#This Row],[Audio Url]],Qc!C:C,Qc!E:E),"")</f>
        <v>Correctly Done</v>
      </c>
      <c r="AL250" s="1" t="s">
        <v>38</v>
      </c>
      <c r="AM250" s="1" t="s">
        <v>38</v>
      </c>
      <c r="AN250" s="1" t="str">
        <f>VLOOKUP(Table1[[#This Row],[LOCALITY]],Sheet2!$F:$H,3,0)</f>
        <v>Urban</v>
      </c>
      <c r="AO250" s="1" t="s">
        <v>2241</v>
      </c>
      <c r="AP250" t="str">
        <f>IF(Table1[[#This Row],[Audio Duration (in secs)]]&gt;180,"Greater than 3 Minutes","Less than 3 Minutes")</f>
        <v>Greater than 3 Minutes</v>
      </c>
      <c r="AQ250" t="str">
        <f>IFERROR(VLOOKUP(Table1[[#This Row],[சாதி/Caste]],MApping!$E$1:$F$10,2,0),"Others")</f>
        <v>Others</v>
      </c>
      <c r="AR250">
        <f>VLOOKUP(Table1[[#This Row],[பாலினம்/Gender]],Factor!$F$26:$I$28,4,0)</f>
        <v>1.047034764826176</v>
      </c>
      <c r="AS250">
        <f>VLOOKUP(Table1[[#This Row],[பதிலளித்தவரின் வயது/Age Group]],Factor!$F$35:$I$39,4,0)</f>
        <v>1.0951871657754011</v>
      </c>
      <c r="AT250">
        <f>VLOOKUP(Table1[[#This Row],[பதிலளித்தவரின் வயது/Age Group]]&amp;Table1[[#This Row],[பாலினம்/Gender]],Factor!$A$45:$G$53,7,0)</f>
        <v>1.107027027027027</v>
      </c>
      <c r="AU25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50">
        <f>VLOOKUP(Table1[[#This Row],[Rev Caste]],Factor!$F$59:$I$68,4,0)</f>
        <v>0.14422535211267606</v>
      </c>
      <c r="AW250">
        <f>Table1[[#This Row],[2021 Ae Factor]]*Table1[[#This Row],[Age &amp; Gender Factor]]</f>
        <v>0.81565842625689366</v>
      </c>
      <c r="AX250">
        <f>Table1[[#This Row],[2021 Ae Factor]]*Table1[[#This Row],[Caste Factor]]</f>
        <v>0.10626535835036995</v>
      </c>
      <c r="AY250">
        <f t="shared" si="5"/>
        <v>78.547608299999993</v>
      </c>
    </row>
    <row r="251" spans="1:51" x14ac:dyDescent="0.25">
      <c r="A251" s="1" t="s">
        <v>1506</v>
      </c>
      <c r="B251" s="1" t="s">
        <v>1507</v>
      </c>
      <c r="C251" s="2">
        <v>45873</v>
      </c>
      <c r="D251" s="1" t="s">
        <v>1508</v>
      </c>
      <c r="E251" s="1" t="s">
        <v>1509</v>
      </c>
      <c r="F251" s="1" t="s">
        <v>1510</v>
      </c>
      <c r="G251" s="1">
        <v>386</v>
      </c>
      <c r="H251" s="1" t="s">
        <v>37</v>
      </c>
      <c r="I251" s="1" t="s">
        <v>1289</v>
      </c>
      <c r="J251" s="1" t="s">
        <v>1290</v>
      </c>
      <c r="K251" s="1" t="s">
        <v>50</v>
      </c>
      <c r="L251" s="1" t="s">
        <v>51</v>
      </c>
      <c r="M251" s="1" t="s">
        <v>51</v>
      </c>
      <c r="N251" s="1" t="s">
        <v>1511</v>
      </c>
      <c r="O251" s="1" t="s">
        <v>54</v>
      </c>
      <c r="P251" s="1">
        <v>9655197795</v>
      </c>
      <c r="Q251" s="1" t="s">
        <v>39</v>
      </c>
      <c r="R251" s="1" t="s">
        <v>56</v>
      </c>
      <c r="S251" s="1" t="s">
        <v>113</v>
      </c>
      <c r="T251" s="1" t="s">
        <v>137</v>
      </c>
      <c r="U251" s="1" t="s">
        <v>59</v>
      </c>
      <c r="V251" s="1" t="s">
        <v>60</v>
      </c>
      <c r="W251" s="1" t="s">
        <v>61</v>
      </c>
      <c r="X251" s="1" t="s">
        <v>62</v>
      </c>
      <c r="Y251" t="s">
        <v>430</v>
      </c>
      <c r="Z251" s="1" t="s">
        <v>38</v>
      </c>
      <c r="AA251" s="1" t="s">
        <v>63</v>
      </c>
      <c r="AB251" s="1" t="s">
        <v>38</v>
      </c>
      <c r="AC251" s="1" t="s">
        <v>84</v>
      </c>
      <c r="AD251" s="1" t="s">
        <v>65</v>
      </c>
      <c r="AE251" s="1" t="s">
        <v>115</v>
      </c>
      <c r="AF251" s="1" t="s">
        <v>276</v>
      </c>
      <c r="AG251" s="1" t="s">
        <v>116</v>
      </c>
      <c r="AH251" s="1" t="s">
        <v>117</v>
      </c>
      <c r="AI251" s="1" t="s">
        <v>118</v>
      </c>
      <c r="AJ251" s="1">
        <f>IFERROR(_xlfn.XLOOKUP(Table1[[#This Row],[Audio Url]],Qc!C:C,Qc!F:F),"")</f>
        <v>0</v>
      </c>
      <c r="AK251" s="1" t="str">
        <f>IFERROR(_xlfn.XLOOKUP(Table1[[#This Row],[Audio Url]],Qc!C:C,Qc!E:E),"")</f>
        <v>Correctly Done</v>
      </c>
      <c r="AL251" s="1" t="s">
        <v>38</v>
      </c>
      <c r="AM251" s="1" t="s">
        <v>38</v>
      </c>
      <c r="AN251" s="1" t="str">
        <f>VLOOKUP(Table1[[#This Row],[LOCALITY]],Sheet2!$F:$H,3,0)</f>
        <v>Urban</v>
      </c>
      <c r="AO251" s="1" t="s">
        <v>2241</v>
      </c>
      <c r="AP251" t="str">
        <f>IF(Table1[[#This Row],[Audio Duration (in secs)]]&gt;180,"Greater than 3 Minutes","Less than 3 Minutes")</f>
        <v>Greater than 3 Minutes</v>
      </c>
      <c r="AQ251" t="str">
        <f>IFERROR(VLOOKUP(Table1[[#This Row],[சாதி/Caste]],MApping!$E$1:$F$10,2,0),"Others")</f>
        <v>PALLAR SC</v>
      </c>
      <c r="AR251">
        <f>VLOOKUP(Table1[[#This Row],[பாலினம்/Gender]],Factor!$F$26:$I$28,4,0)</f>
        <v>0.95700934579439256</v>
      </c>
      <c r="AS251">
        <f>VLOOKUP(Table1[[#This Row],[பதிலளித்தவரின் வயது/Age Group]],Factor!$F$35:$I$39,4,0)</f>
        <v>0.8797250859106529</v>
      </c>
      <c r="AT251">
        <f>VLOOKUP(Table1[[#This Row],[பதிலளித்தவரின் வயது/Age Group]]&amp;Table1[[#This Row],[பாலினம்/Gender]],Factor!$A$45:$G$53,7,0)</f>
        <v>0.79503105590062106</v>
      </c>
      <c r="AU25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51">
        <f>VLOOKUP(Table1[[#This Row],[Rev Caste]],Factor!$F$59:$I$68,4,0)</f>
        <v>1.28</v>
      </c>
      <c r="AW251">
        <f>Table1[[#This Row],[2021 Ae Factor]]*Table1[[#This Row],[Age &amp; Gender Factor]]</f>
        <v>0.58577953749039324</v>
      </c>
      <c r="AX251">
        <f>Table1[[#This Row],[2021 Ae Factor]]*Table1[[#This Row],[Caste Factor]]</f>
        <v>0.94310505535953326</v>
      </c>
      <c r="AY251">
        <f t="shared" si="5"/>
        <v>78.548124700000002</v>
      </c>
    </row>
    <row r="252" spans="1:51" x14ac:dyDescent="0.25">
      <c r="A252" s="1" t="s">
        <v>1512</v>
      </c>
      <c r="B252" s="1" t="s">
        <v>1513</v>
      </c>
      <c r="C252" s="2">
        <v>45873</v>
      </c>
      <c r="D252" s="1" t="s">
        <v>1514</v>
      </c>
      <c r="E252" s="1" t="s">
        <v>1515</v>
      </c>
      <c r="F252" s="1" t="s">
        <v>1516</v>
      </c>
      <c r="G252" s="1">
        <v>282</v>
      </c>
      <c r="H252" s="1" t="s">
        <v>37</v>
      </c>
      <c r="I252" s="1" t="s">
        <v>1281</v>
      </c>
      <c r="J252" s="1" t="s">
        <v>1282</v>
      </c>
      <c r="K252" s="1" t="s">
        <v>50</v>
      </c>
      <c r="L252" s="1" t="s">
        <v>51</v>
      </c>
      <c r="M252" s="1" t="s">
        <v>51</v>
      </c>
      <c r="N252" s="1" t="s">
        <v>1517</v>
      </c>
      <c r="O252" s="1" t="s">
        <v>135</v>
      </c>
      <c r="P252" s="1">
        <v>9894634096</v>
      </c>
      <c r="Q252" s="1" t="s">
        <v>81</v>
      </c>
      <c r="R252" s="1" t="s">
        <v>136</v>
      </c>
      <c r="S252" s="1" t="s">
        <v>57</v>
      </c>
      <c r="T252" s="1" t="s">
        <v>58</v>
      </c>
      <c r="U252" s="1" t="s">
        <v>59</v>
      </c>
      <c r="V252" s="1" t="s">
        <v>60</v>
      </c>
      <c r="W252" s="1" t="s">
        <v>125</v>
      </c>
      <c r="X252" s="1" t="s">
        <v>62</v>
      </c>
      <c r="Y252" t="s">
        <v>430</v>
      </c>
      <c r="Z252" s="1" t="s">
        <v>38</v>
      </c>
      <c r="AA252" s="1" t="s">
        <v>126</v>
      </c>
      <c r="AB252" s="1" t="s">
        <v>138</v>
      </c>
      <c r="AC252" s="1" t="s">
        <v>58</v>
      </c>
      <c r="AD252" s="1" t="s">
        <v>127</v>
      </c>
      <c r="AE252" s="1" t="s">
        <v>102</v>
      </c>
      <c r="AF252" s="1" t="s">
        <v>67</v>
      </c>
      <c r="AG252" s="1" t="s">
        <v>116</v>
      </c>
      <c r="AH252" s="1" t="s">
        <v>88</v>
      </c>
      <c r="AI252" s="1" t="s">
        <v>38</v>
      </c>
      <c r="AJ252" s="1" t="str">
        <f>IFERROR(_xlfn.XLOOKUP(Table1[[#This Row],[Audio Url]],Qc!C:C,Qc!F:F),"")</f>
        <v>questions are not proper</v>
      </c>
      <c r="AK252" s="1" t="str">
        <f>IFERROR(_xlfn.XLOOKUP(Table1[[#This Row],[Audio Url]],Qc!C:C,Qc!E:E),"")</f>
        <v>Not Doing It Properly</v>
      </c>
      <c r="AL252" s="1" t="s">
        <v>38</v>
      </c>
      <c r="AM252" s="1" t="s">
        <v>38</v>
      </c>
      <c r="AN252" s="1" t="str">
        <f>VLOOKUP(Table1[[#This Row],[LOCALITY]],Sheet2!$F:$H,3,0)</f>
        <v>Urban</v>
      </c>
      <c r="AO252" s="1" t="s">
        <v>2241</v>
      </c>
      <c r="AP252" t="str">
        <f>IF(Table1[[#This Row],[Audio Duration (in secs)]]&gt;180,"Greater than 3 Minutes","Less than 3 Minutes")</f>
        <v>Greater than 3 Minutes</v>
      </c>
      <c r="AQ252" t="str">
        <f>IFERROR(VLOOKUP(Table1[[#This Row],[சாதி/Caste]],MApping!$E$1:$F$10,2,0),"Others")</f>
        <v>Others</v>
      </c>
      <c r="AR252">
        <f>VLOOKUP(Table1[[#This Row],[பாலினம்/Gender]],Factor!$F$26:$I$28,4,0)</f>
        <v>1.047034764826176</v>
      </c>
      <c r="AS252">
        <f>VLOOKUP(Table1[[#This Row],[பதிலளித்தவரின் வயது/Age Group]],Factor!$F$35:$I$39,4,0)</f>
        <v>0.97523809523809524</v>
      </c>
      <c r="AT252">
        <f>VLOOKUP(Table1[[#This Row],[பதிலளித்தவரின் வயது/Age Group]]&amp;Table1[[#This Row],[பாலினம்/Gender]],Factor!$A$45:$G$53,7,0)</f>
        <v>0.89824561403508774</v>
      </c>
      <c r="AU25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52">
        <f>VLOOKUP(Table1[[#This Row],[Rev Caste]],Factor!$F$59:$I$68,4,0)</f>
        <v>0.14422535211267606</v>
      </c>
      <c r="AW252">
        <f>Table1[[#This Row],[2021 Ae Factor]]*Table1[[#This Row],[Age &amp; Gender Factor]]</f>
        <v>0.66182810902423383</v>
      </c>
      <c r="AX252">
        <f>Table1[[#This Row],[2021 Ae Factor]]*Table1[[#This Row],[Caste Factor]]</f>
        <v>0.10626535835036995</v>
      </c>
      <c r="AY252">
        <f t="shared" si="5"/>
        <v>78.547786700000003</v>
      </c>
    </row>
    <row r="253" spans="1:51" x14ac:dyDescent="0.25">
      <c r="A253" s="1" t="s">
        <v>1518</v>
      </c>
      <c r="B253" s="1" t="s">
        <v>1519</v>
      </c>
      <c r="C253" s="2">
        <v>45873</v>
      </c>
      <c r="D253" s="1" t="s">
        <v>1520</v>
      </c>
      <c r="E253" s="1" t="s">
        <v>1498</v>
      </c>
      <c r="F253" s="1" t="s">
        <v>1521</v>
      </c>
      <c r="G253" s="1">
        <v>137</v>
      </c>
      <c r="H253" s="1" t="s">
        <v>37</v>
      </c>
      <c r="I253" s="1" t="s">
        <v>109</v>
      </c>
      <c r="J253" s="1" t="s">
        <v>110</v>
      </c>
      <c r="K253" s="1" t="s">
        <v>50</v>
      </c>
      <c r="L253" s="1" t="s">
        <v>78</v>
      </c>
      <c r="M253" s="1" t="s">
        <v>1331</v>
      </c>
      <c r="N253" s="1" t="s">
        <v>1522</v>
      </c>
      <c r="O253" s="1" t="s">
        <v>54</v>
      </c>
      <c r="P253" s="1">
        <v>8531880936</v>
      </c>
      <c r="Q253" s="1" t="s">
        <v>81</v>
      </c>
      <c r="R253" s="1" t="s">
        <v>82</v>
      </c>
      <c r="S253" s="1" t="s">
        <v>113</v>
      </c>
      <c r="T253" s="1" t="s">
        <v>137</v>
      </c>
      <c r="U253" s="1" t="s">
        <v>83</v>
      </c>
      <c r="V253" s="1" t="s">
        <v>185</v>
      </c>
      <c r="W253" s="1" t="s">
        <v>100</v>
      </c>
      <c r="X253" s="1" t="s">
        <v>101</v>
      </c>
      <c r="Y253" t="s">
        <v>428</v>
      </c>
      <c r="Z253" s="1" t="s">
        <v>95</v>
      </c>
      <c r="AA253" s="1" t="s">
        <v>126</v>
      </c>
      <c r="AB253" s="1" t="s">
        <v>60</v>
      </c>
      <c r="AC253" s="1" t="s">
        <v>58</v>
      </c>
      <c r="AD253" s="1" t="s">
        <v>127</v>
      </c>
      <c r="AE253" s="1" t="s">
        <v>66</v>
      </c>
      <c r="AF253" s="1" t="s">
        <v>101</v>
      </c>
      <c r="AG253" s="1" t="s">
        <v>382</v>
      </c>
      <c r="AH253" s="1" t="s">
        <v>69</v>
      </c>
      <c r="AI253" s="1" t="s">
        <v>89</v>
      </c>
      <c r="AJ253" s="1" t="str">
        <f>IFERROR(_xlfn.XLOOKUP(Table1[[#This Row],[Audio Url]],Qc!C:C,Qc!F:F),"")</f>
        <v xml:space="preserve">respondent voice is not working </v>
      </c>
      <c r="AK253" s="1" t="str">
        <f>IFERROR(_xlfn.XLOOKUP(Table1[[#This Row],[Audio Url]],Qc!C:C,Qc!E:E),"")</f>
        <v>Not Doing It Properly</v>
      </c>
      <c r="AL253" s="1" t="s">
        <v>38</v>
      </c>
      <c r="AM253" s="1" t="s">
        <v>38</v>
      </c>
      <c r="AN253" s="1" t="str">
        <f>VLOOKUP(Table1[[#This Row],[LOCALITY]],Sheet2!$F:$H,3,0)</f>
        <v>Rural</v>
      </c>
      <c r="AO253" s="1" t="s">
        <v>2241</v>
      </c>
      <c r="AP253" t="str">
        <f>IF(Table1[[#This Row],[Audio Duration (in secs)]]&gt;180,"Greater than 3 Minutes","Less than 3 Minutes")</f>
        <v>Less than 3 Minutes</v>
      </c>
      <c r="AQ253" t="str">
        <f>IFERROR(VLOOKUP(Table1[[#This Row],[சாதி/Caste]],MApping!$E$1:$F$10,2,0),"Others")</f>
        <v>MUKKULATHOR</v>
      </c>
      <c r="AR253">
        <f>VLOOKUP(Table1[[#This Row],[பாலினம்/Gender]],Factor!$F$26:$I$28,4,0)</f>
        <v>0.95700934579439256</v>
      </c>
      <c r="AS253">
        <f>VLOOKUP(Table1[[#This Row],[பதிலளித்தவரின் வயது/Age Group]],Factor!$F$35:$I$39,4,0)</f>
        <v>0.97523809523809524</v>
      </c>
      <c r="AT253">
        <f>VLOOKUP(Table1[[#This Row],[பதிலளித்தவரின் வயது/Age Group]]&amp;Table1[[#This Row],[பாலினம்/Gender]],Factor!$A$45:$G$53,7,0)</f>
        <v>1.0666666666666667</v>
      </c>
      <c r="AU25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53">
        <f>VLOOKUP(Table1[[#This Row],[Rev Caste]],Factor!$F$59:$I$68,4,0)</f>
        <v>1.3479183673469388</v>
      </c>
      <c r="AW253">
        <f>Table1[[#This Row],[2021 Ae Factor]]*Table1[[#This Row],[Age &amp; Gender Factor]]</f>
        <v>1.0666666666666667</v>
      </c>
      <c r="AX253">
        <f>Table1[[#This Row],[2021 Ae Factor]]*Table1[[#This Row],[Caste Factor]]</f>
        <v>1.3479183673469388</v>
      </c>
      <c r="AY253">
        <f t="shared" si="5"/>
        <v>78.7182399</v>
      </c>
    </row>
    <row r="254" spans="1:51" x14ac:dyDescent="0.25">
      <c r="A254" s="1" t="s">
        <v>1523</v>
      </c>
      <c r="B254" s="1" t="s">
        <v>1524</v>
      </c>
      <c r="C254" s="2">
        <v>45873</v>
      </c>
      <c r="D254" s="1" t="s">
        <v>1525</v>
      </c>
      <c r="E254" s="1" t="s">
        <v>1498</v>
      </c>
      <c r="F254" s="1" t="s">
        <v>1526</v>
      </c>
      <c r="G254" s="1">
        <v>162</v>
      </c>
      <c r="H254" s="1" t="s">
        <v>37</v>
      </c>
      <c r="I254" s="1" t="s">
        <v>109</v>
      </c>
      <c r="J254" s="1" t="s">
        <v>110</v>
      </c>
      <c r="K254" s="1" t="s">
        <v>50</v>
      </c>
      <c r="L254" s="1" t="s">
        <v>78</v>
      </c>
      <c r="M254" s="1" t="s">
        <v>1331</v>
      </c>
      <c r="N254" s="1" t="s">
        <v>1527</v>
      </c>
      <c r="O254" s="1" t="s">
        <v>54</v>
      </c>
      <c r="P254" s="1">
        <v>9047473736</v>
      </c>
      <c r="Q254" s="1" t="s">
        <v>360</v>
      </c>
      <c r="R254" s="1" t="s">
        <v>56</v>
      </c>
      <c r="S254" s="1" t="s">
        <v>113</v>
      </c>
      <c r="T254" s="1" t="s">
        <v>137</v>
      </c>
      <c r="U254" s="1" t="s">
        <v>83</v>
      </c>
      <c r="V254" s="1" t="s">
        <v>165</v>
      </c>
      <c r="W254" s="1" t="s">
        <v>100</v>
      </c>
      <c r="X254" s="1" t="s">
        <v>101</v>
      </c>
      <c r="Y254" t="s">
        <v>428</v>
      </c>
      <c r="Z254" s="1" t="s">
        <v>288</v>
      </c>
      <c r="AA254" s="1" t="s">
        <v>126</v>
      </c>
      <c r="AB254" s="1" t="s">
        <v>60</v>
      </c>
      <c r="AC254" s="1" t="s">
        <v>64</v>
      </c>
      <c r="AD254" s="1" t="s">
        <v>85</v>
      </c>
      <c r="AE254" s="1" t="s">
        <v>66</v>
      </c>
      <c r="AF254" s="1" t="s">
        <v>67</v>
      </c>
      <c r="AG254" s="1" t="s">
        <v>116</v>
      </c>
      <c r="AH254" s="1" t="s">
        <v>69</v>
      </c>
      <c r="AI254" s="1" t="s">
        <v>89</v>
      </c>
      <c r="AJ254" s="1" t="str">
        <f>IFERROR(_xlfn.XLOOKUP(Table1[[#This Row],[Audio Url]],Qc!C:C,Qc!F:F),"")</f>
        <v xml:space="preserve">respondent voice is not audible </v>
      </c>
      <c r="AK254" s="1" t="str">
        <f>IFERROR(_xlfn.XLOOKUP(Table1[[#This Row],[Audio Url]],Qc!C:C,Qc!E:E),"")</f>
        <v>Not Doing It Properly</v>
      </c>
      <c r="AL254" s="1" t="s">
        <v>38</v>
      </c>
      <c r="AM254" s="1" t="s">
        <v>38</v>
      </c>
      <c r="AN254" s="1" t="str">
        <f>VLOOKUP(Table1[[#This Row],[LOCALITY]],Sheet2!$F:$H,3,0)</f>
        <v>Rural</v>
      </c>
      <c r="AO254" s="1" t="s">
        <v>2241</v>
      </c>
      <c r="AP254" t="str">
        <f>IF(Table1[[#This Row],[Audio Duration (in secs)]]&gt;180,"Greater than 3 Minutes","Less than 3 Minutes")</f>
        <v>Less than 3 Minutes</v>
      </c>
      <c r="AQ254" t="str">
        <f>IFERROR(VLOOKUP(Table1[[#This Row],[சாதி/Caste]],MApping!$E$1:$F$10,2,0),"Others")</f>
        <v>MUKKULATHOR</v>
      </c>
      <c r="AR254">
        <f>VLOOKUP(Table1[[#This Row],[பாலினம்/Gender]],Factor!$F$26:$I$28,4,0)</f>
        <v>0.95700934579439256</v>
      </c>
      <c r="AS254">
        <f>VLOOKUP(Table1[[#This Row],[பதிலளித்தவரின் வயது/Age Group]],Factor!$F$35:$I$39,4,0)</f>
        <v>1.0308724832214764</v>
      </c>
      <c r="AT254">
        <f>VLOOKUP(Table1[[#This Row],[பதிலளித்தவரின் வயது/Age Group]]&amp;Table1[[#This Row],[பாலினம்/Gender]],Factor!$A$45:$G$53,7,0)</f>
        <v>0.86292134831460676</v>
      </c>
      <c r="AU25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54">
        <f>VLOOKUP(Table1[[#This Row],[Rev Caste]],Factor!$F$59:$I$68,4,0)</f>
        <v>1.3479183673469388</v>
      </c>
      <c r="AW254">
        <f>Table1[[#This Row],[2021 Ae Factor]]*Table1[[#This Row],[Age &amp; Gender Factor]]</f>
        <v>0.86292134831460676</v>
      </c>
      <c r="AX254">
        <f>Table1[[#This Row],[2021 Ae Factor]]*Table1[[#This Row],[Caste Factor]]</f>
        <v>1.3479183673469388</v>
      </c>
      <c r="AY254">
        <f t="shared" si="5"/>
        <v>78.718241000000006</v>
      </c>
    </row>
    <row r="255" spans="1:51" x14ac:dyDescent="0.25">
      <c r="A255" s="1" t="s">
        <v>1528</v>
      </c>
      <c r="B255" s="1" t="s">
        <v>1529</v>
      </c>
      <c r="C255" s="2">
        <v>45873</v>
      </c>
      <c r="D255" s="1" t="s">
        <v>1530</v>
      </c>
      <c r="E255" s="1" t="s">
        <v>1484</v>
      </c>
      <c r="F255" s="1" t="s">
        <v>1531</v>
      </c>
      <c r="G255" s="1">
        <v>153</v>
      </c>
      <c r="H255" s="1" t="s">
        <v>37</v>
      </c>
      <c r="I255" s="1" t="s">
        <v>109</v>
      </c>
      <c r="J255" s="1" t="s">
        <v>110</v>
      </c>
      <c r="K255" s="1" t="s">
        <v>50</v>
      </c>
      <c r="L255" s="1" t="s">
        <v>78</v>
      </c>
      <c r="M255" s="1" t="s">
        <v>1331</v>
      </c>
      <c r="N255" s="1" t="s">
        <v>1532</v>
      </c>
      <c r="O255" s="1" t="s">
        <v>54</v>
      </c>
      <c r="P255" s="1">
        <v>9843538498</v>
      </c>
      <c r="Q255" s="1" t="s">
        <v>360</v>
      </c>
      <c r="R255" s="1" t="s">
        <v>97</v>
      </c>
      <c r="S255" s="1" t="s">
        <v>57</v>
      </c>
      <c r="T255" s="1" t="s">
        <v>58</v>
      </c>
      <c r="U255" s="1" t="s">
        <v>83</v>
      </c>
      <c r="V255" s="1" t="s">
        <v>60</v>
      </c>
      <c r="W255" s="1" t="s">
        <v>61</v>
      </c>
      <c r="X255" s="1" t="s">
        <v>62</v>
      </c>
      <c r="Y255" t="s">
        <v>430</v>
      </c>
      <c r="Z255" s="1" t="s">
        <v>38</v>
      </c>
      <c r="AA255" s="1" t="s">
        <v>63</v>
      </c>
      <c r="AB255" s="1" t="s">
        <v>38</v>
      </c>
      <c r="AC255" s="1" t="s">
        <v>64</v>
      </c>
      <c r="AD255" s="1" t="s">
        <v>85</v>
      </c>
      <c r="AE255" s="1" t="s">
        <v>86</v>
      </c>
      <c r="AF255" s="1" t="s">
        <v>67</v>
      </c>
      <c r="AG255" s="1" t="s">
        <v>382</v>
      </c>
      <c r="AH255" s="1" t="s">
        <v>277</v>
      </c>
      <c r="AI255" s="1" t="s">
        <v>278</v>
      </c>
      <c r="AJ255" s="1">
        <f>IFERROR(_xlfn.XLOOKUP(Table1[[#This Row],[Audio Url]],Qc!C:C,Qc!F:F),"")</f>
        <v>0</v>
      </c>
      <c r="AK255" s="1" t="str">
        <f>IFERROR(_xlfn.XLOOKUP(Table1[[#This Row],[Audio Url]],Qc!C:C,Qc!E:E),"")</f>
        <v>Correctly Done</v>
      </c>
      <c r="AL255" s="1" t="s">
        <v>38</v>
      </c>
      <c r="AM255" s="1" t="s">
        <v>38</v>
      </c>
      <c r="AN255" s="1" t="str">
        <f>VLOOKUP(Table1[[#This Row],[LOCALITY]],Sheet2!$F:$H,3,0)</f>
        <v>Rural</v>
      </c>
      <c r="AO255" s="1" t="s">
        <v>2241</v>
      </c>
      <c r="AP255" t="str">
        <f>IF(Table1[[#This Row],[Audio Duration (in secs)]]&gt;180,"Greater than 3 Minutes","Less than 3 Minutes")</f>
        <v>Less than 3 Minutes</v>
      </c>
      <c r="AQ255" t="str">
        <f>IFERROR(VLOOKUP(Table1[[#This Row],[சாதி/Caste]],MApping!$E$1:$F$10,2,0),"Others")</f>
        <v>MUSLIM</v>
      </c>
      <c r="AR255">
        <f>VLOOKUP(Table1[[#This Row],[பாலினம்/Gender]],Factor!$F$26:$I$28,4,0)</f>
        <v>0.95700934579439256</v>
      </c>
      <c r="AS255">
        <f>VLOOKUP(Table1[[#This Row],[பதிலளித்தவரின் வயது/Age Group]],Factor!$F$35:$I$39,4,0)</f>
        <v>1.0308724832214764</v>
      </c>
      <c r="AT255">
        <f>VLOOKUP(Table1[[#This Row],[பதிலளித்தவரின் வயது/Age Group]]&amp;Table1[[#This Row],[பாலினம்/Gender]],Factor!$A$45:$G$53,7,0)</f>
        <v>0.86292134831460676</v>
      </c>
      <c r="AU25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55">
        <f>VLOOKUP(Table1[[#This Row],[Rev Caste]],Factor!$F$59:$I$68,4,0)</f>
        <v>1.024</v>
      </c>
      <c r="AW255">
        <f>Table1[[#This Row],[2021 Ae Factor]]*Table1[[#This Row],[Age &amp; Gender Factor]]</f>
        <v>0.63580116091653927</v>
      </c>
      <c r="AX255">
        <f>Table1[[#This Row],[2021 Ae Factor]]*Table1[[#This Row],[Caste Factor]]</f>
        <v>0.75448404428762661</v>
      </c>
      <c r="AY255">
        <f t="shared" si="5"/>
        <v>78.718004300000004</v>
      </c>
    </row>
    <row r="256" spans="1:51" x14ac:dyDescent="0.25">
      <c r="A256" s="1" t="s">
        <v>1533</v>
      </c>
      <c r="B256" s="1" t="s">
        <v>1534</v>
      </c>
      <c r="C256" s="2">
        <v>45873</v>
      </c>
      <c r="D256" s="1" t="s">
        <v>1535</v>
      </c>
      <c r="E256" s="1" t="s">
        <v>1484</v>
      </c>
      <c r="F256" s="1" t="s">
        <v>1536</v>
      </c>
      <c r="G256" s="1">
        <v>370</v>
      </c>
      <c r="H256" s="1" t="s">
        <v>37</v>
      </c>
      <c r="I256" s="1" t="s">
        <v>244</v>
      </c>
      <c r="J256" s="1" t="s">
        <v>245</v>
      </c>
      <c r="K256" s="1" t="s">
        <v>50</v>
      </c>
      <c r="L256" s="1" t="s">
        <v>78</v>
      </c>
      <c r="M256" s="1" t="s">
        <v>1331</v>
      </c>
      <c r="N256" s="1" t="s">
        <v>1537</v>
      </c>
      <c r="O256" s="1" t="s">
        <v>135</v>
      </c>
      <c r="P256" s="1">
        <v>9786126997</v>
      </c>
      <c r="Q256" s="1" t="s">
        <v>55</v>
      </c>
      <c r="R256" s="1" t="s">
        <v>56</v>
      </c>
      <c r="S256" s="1" t="s">
        <v>113</v>
      </c>
      <c r="T256" s="1" t="s">
        <v>137</v>
      </c>
      <c r="U256" s="1" t="s">
        <v>83</v>
      </c>
      <c r="V256" s="1" t="s">
        <v>165</v>
      </c>
      <c r="W256" s="1" t="s">
        <v>125</v>
      </c>
      <c r="X256" s="1" t="s">
        <v>87</v>
      </c>
      <c r="Y256" t="s">
        <v>434</v>
      </c>
      <c r="Z256" s="1" t="s">
        <v>288</v>
      </c>
      <c r="AA256" s="1" t="s">
        <v>63</v>
      </c>
      <c r="AB256" s="1" t="s">
        <v>38</v>
      </c>
      <c r="AC256" s="1" t="s">
        <v>58</v>
      </c>
      <c r="AD256" s="1" t="s">
        <v>65</v>
      </c>
      <c r="AE256" s="1" t="s">
        <v>86</v>
      </c>
      <c r="AF256" s="1" t="s">
        <v>622</v>
      </c>
      <c r="AG256" s="1" t="s">
        <v>116</v>
      </c>
      <c r="AH256" s="1" t="s">
        <v>88</v>
      </c>
      <c r="AI256" s="1" t="s">
        <v>269</v>
      </c>
      <c r="AJ256" s="1">
        <f>IFERROR(_xlfn.XLOOKUP(Table1[[#This Row],[Audio Url]],Qc!C:C,Qc!F:F),"")</f>
        <v>0</v>
      </c>
      <c r="AK256" s="1" t="str">
        <f>IFERROR(_xlfn.XLOOKUP(Table1[[#This Row],[Audio Url]],Qc!C:C,Qc!E:E),"")</f>
        <v>Correctly Done</v>
      </c>
      <c r="AL256" s="1" t="s">
        <v>38</v>
      </c>
      <c r="AM256" s="1" t="s">
        <v>38</v>
      </c>
      <c r="AN256" s="1" t="str">
        <f>VLOOKUP(Table1[[#This Row],[LOCALITY]],Sheet2!$F:$H,3,0)</f>
        <v>Rural</v>
      </c>
      <c r="AO256" s="1" t="s">
        <v>2241</v>
      </c>
      <c r="AP256" t="str">
        <f>IF(Table1[[#This Row],[Audio Duration (in secs)]]&gt;180,"Greater than 3 Minutes","Less than 3 Minutes")</f>
        <v>Greater than 3 Minutes</v>
      </c>
      <c r="AQ256" t="str">
        <f>IFERROR(VLOOKUP(Table1[[#This Row],[சாதி/Caste]],MApping!$E$1:$F$10,2,0),"Others")</f>
        <v>MUTTARAIYAR</v>
      </c>
      <c r="AR256">
        <f>VLOOKUP(Table1[[#This Row],[பாலினம்/Gender]],Factor!$F$26:$I$28,4,0)</f>
        <v>1.047034764826176</v>
      </c>
      <c r="AS256">
        <f>VLOOKUP(Table1[[#This Row],[பதிலளித்தவரின் வயது/Age Group]],Factor!$F$35:$I$39,4,0)</f>
        <v>1.0951871657754011</v>
      </c>
      <c r="AT256">
        <f>VLOOKUP(Table1[[#This Row],[பதிலளித்தவரின் வயது/Age Group]]&amp;Table1[[#This Row],[பாலினம்/Gender]],Factor!$A$45:$G$53,7,0)</f>
        <v>1.107027027027027</v>
      </c>
      <c r="AU25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56">
        <f>VLOOKUP(Table1[[#This Row],[Rev Caste]],Factor!$F$59:$I$68,4,0)</f>
        <v>1.2358620689655173</v>
      </c>
      <c r="AW256">
        <f>Table1[[#This Row],[2021 Ae Factor]]*Table1[[#This Row],[Age &amp; Gender Factor]]</f>
        <v>1.107027027027027</v>
      </c>
      <c r="AX256">
        <f>Table1[[#This Row],[2021 Ae Factor]]*Table1[[#This Row],[Caste Factor]]</f>
        <v>1.2358620689655173</v>
      </c>
      <c r="AY256">
        <f t="shared" si="5"/>
        <v>78.718000799999999</v>
      </c>
    </row>
    <row r="257" spans="1:51" x14ac:dyDescent="0.25">
      <c r="A257" s="1" t="s">
        <v>1538</v>
      </c>
      <c r="B257" s="1" t="s">
        <v>1539</v>
      </c>
      <c r="C257" s="2">
        <v>45873</v>
      </c>
      <c r="D257" s="1" t="s">
        <v>1540</v>
      </c>
      <c r="E257" s="1" t="s">
        <v>1484</v>
      </c>
      <c r="F257" s="1" t="s">
        <v>1541</v>
      </c>
      <c r="G257" s="1">
        <v>172</v>
      </c>
      <c r="H257" s="1" t="s">
        <v>37</v>
      </c>
      <c r="I257" s="1" t="s">
        <v>109</v>
      </c>
      <c r="J257" s="1" t="s">
        <v>110</v>
      </c>
      <c r="K257" s="1" t="s">
        <v>50</v>
      </c>
      <c r="L257" s="1" t="s">
        <v>78</v>
      </c>
      <c r="M257" s="1" t="s">
        <v>1331</v>
      </c>
      <c r="N257" s="1" t="s">
        <v>1542</v>
      </c>
      <c r="O257" s="1" t="s">
        <v>54</v>
      </c>
      <c r="P257" s="1">
        <v>7270787395</v>
      </c>
      <c r="Q257" s="1" t="s">
        <v>55</v>
      </c>
      <c r="R257" s="1" t="s">
        <v>56</v>
      </c>
      <c r="S257" s="1" t="s">
        <v>57</v>
      </c>
      <c r="T257" s="1" t="s">
        <v>58</v>
      </c>
      <c r="U257" s="1" t="s">
        <v>59</v>
      </c>
      <c r="V257" s="1" t="s">
        <v>60</v>
      </c>
      <c r="W257" s="1" t="s">
        <v>61</v>
      </c>
      <c r="X257" s="1" t="s">
        <v>62</v>
      </c>
      <c r="Y257" t="s">
        <v>430</v>
      </c>
      <c r="Z257" s="1" t="s">
        <v>38</v>
      </c>
      <c r="AA257" s="1" t="s">
        <v>63</v>
      </c>
      <c r="AB257" s="1" t="s">
        <v>38</v>
      </c>
      <c r="AC257" s="1" t="s">
        <v>64</v>
      </c>
      <c r="AD257" s="1" t="s">
        <v>85</v>
      </c>
      <c r="AE257" s="1" t="s">
        <v>86</v>
      </c>
      <c r="AF257" s="1" t="s">
        <v>67</v>
      </c>
      <c r="AG257" s="1" t="s">
        <v>116</v>
      </c>
      <c r="AH257" s="1" t="s">
        <v>117</v>
      </c>
      <c r="AI257" s="1" t="s">
        <v>118</v>
      </c>
      <c r="AJ257" s="1">
        <f>IFERROR(_xlfn.XLOOKUP(Table1[[#This Row],[Audio Url]],Qc!C:C,Qc!F:F),"")</f>
        <v>0</v>
      </c>
      <c r="AK257" s="1" t="str">
        <f>IFERROR(_xlfn.XLOOKUP(Table1[[#This Row],[Audio Url]],Qc!C:C,Qc!E:E),"")</f>
        <v>Correctly Done</v>
      </c>
      <c r="AL257" s="1" t="s">
        <v>38</v>
      </c>
      <c r="AM257" s="1" t="s">
        <v>38</v>
      </c>
      <c r="AN257" s="1" t="str">
        <f>VLOOKUP(Table1[[#This Row],[LOCALITY]],Sheet2!$F:$H,3,0)</f>
        <v>Rural</v>
      </c>
      <c r="AO257" s="1" t="s">
        <v>2241</v>
      </c>
      <c r="AP257" t="str">
        <f>IF(Table1[[#This Row],[Audio Duration (in secs)]]&gt;180,"Greater than 3 Minutes","Less than 3 Minutes")</f>
        <v>Less than 3 Minutes</v>
      </c>
      <c r="AQ257" t="str">
        <f>IFERROR(VLOOKUP(Table1[[#This Row],[சாதி/Caste]],MApping!$E$1:$F$10,2,0),"Others")</f>
        <v>PALLAR SC</v>
      </c>
      <c r="AR257">
        <f>VLOOKUP(Table1[[#This Row],[பாலினம்/Gender]],Factor!$F$26:$I$28,4,0)</f>
        <v>0.95700934579439256</v>
      </c>
      <c r="AS257">
        <f>VLOOKUP(Table1[[#This Row],[பதிலளித்தவரின் வயது/Age Group]],Factor!$F$35:$I$39,4,0)</f>
        <v>1.0951871657754011</v>
      </c>
      <c r="AT257">
        <f>VLOOKUP(Table1[[#This Row],[பதிலளித்தவரின் வயது/Age Group]]&amp;Table1[[#This Row],[பாலினம்/Gender]],Factor!$A$45:$G$53,7,0)</f>
        <v>1.0835978835978837</v>
      </c>
      <c r="AU25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57">
        <f>VLOOKUP(Table1[[#This Row],[Rev Caste]],Factor!$F$59:$I$68,4,0)</f>
        <v>1.28</v>
      </c>
      <c r="AW257">
        <f>Table1[[#This Row],[2021 Ae Factor]]*Table1[[#This Row],[Age &amp; Gender Factor]]</f>
        <v>0.79839581406098059</v>
      </c>
      <c r="AX257">
        <f>Table1[[#This Row],[2021 Ae Factor]]*Table1[[#This Row],[Caste Factor]]</f>
        <v>0.94310505535953326</v>
      </c>
      <c r="AY257">
        <f t="shared" si="5"/>
        <v>78.718003899999999</v>
      </c>
    </row>
    <row r="258" spans="1:51" x14ac:dyDescent="0.25">
      <c r="A258" s="1" t="s">
        <v>1543</v>
      </c>
      <c r="B258" s="1" t="s">
        <v>1544</v>
      </c>
      <c r="C258" s="2">
        <v>45873</v>
      </c>
      <c r="D258" s="1" t="s">
        <v>1540</v>
      </c>
      <c r="E258" s="1" t="s">
        <v>1484</v>
      </c>
      <c r="F258" s="1" t="s">
        <v>1545</v>
      </c>
      <c r="G258" s="1">
        <v>214</v>
      </c>
      <c r="H258" s="1" t="s">
        <v>37</v>
      </c>
      <c r="I258" s="1" t="s">
        <v>109</v>
      </c>
      <c r="J258" s="1" t="s">
        <v>110</v>
      </c>
      <c r="K258" s="1" t="s">
        <v>50</v>
      </c>
      <c r="L258" s="1" t="s">
        <v>78</v>
      </c>
      <c r="M258" s="1" t="s">
        <v>1331</v>
      </c>
      <c r="N258" s="1" t="s">
        <v>1546</v>
      </c>
      <c r="O258" s="1" t="s">
        <v>135</v>
      </c>
      <c r="P258" s="1">
        <v>9843340258</v>
      </c>
      <c r="Q258" s="1" t="s">
        <v>81</v>
      </c>
      <c r="R258" s="1" t="s">
        <v>136</v>
      </c>
      <c r="S258" s="1" t="s">
        <v>113</v>
      </c>
      <c r="T258" s="1" t="s">
        <v>137</v>
      </c>
      <c r="U258" s="1" t="s">
        <v>83</v>
      </c>
      <c r="V258" s="1" t="s">
        <v>60</v>
      </c>
      <c r="W258" s="1" t="s">
        <v>61</v>
      </c>
      <c r="X258" s="1" t="s">
        <v>62</v>
      </c>
      <c r="Y258" t="s">
        <v>430</v>
      </c>
      <c r="Z258" s="1" t="s">
        <v>38</v>
      </c>
      <c r="AA258" s="1" t="s">
        <v>63</v>
      </c>
      <c r="AB258" s="1" t="s">
        <v>38</v>
      </c>
      <c r="AC258" s="1" t="s">
        <v>84</v>
      </c>
      <c r="AD258" s="1" t="s">
        <v>65</v>
      </c>
      <c r="AE258" s="1" t="s">
        <v>66</v>
      </c>
      <c r="AF258" s="1" t="s">
        <v>67</v>
      </c>
      <c r="AG258" s="1" t="s">
        <v>418</v>
      </c>
      <c r="AH258" s="1" t="s">
        <v>117</v>
      </c>
      <c r="AI258" s="1" t="s">
        <v>42</v>
      </c>
      <c r="AJ258" s="1">
        <f>IFERROR(_xlfn.XLOOKUP(Table1[[#This Row],[Audio Url]],Qc!C:C,Qc!F:F),"")</f>
        <v>0</v>
      </c>
      <c r="AK258" s="1" t="str">
        <f>IFERROR(_xlfn.XLOOKUP(Table1[[#This Row],[Audio Url]],Qc!C:C,Qc!E:E),"")</f>
        <v>Correctly Done</v>
      </c>
      <c r="AL258" s="1" t="s">
        <v>38</v>
      </c>
      <c r="AM258" s="1" t="s">
        <v>38</v>
      </c>
      <c r="AN258" s="1" t="str">
        <f>VLOOKUP(Table1[[#This Row],[LOCALITY]],Sheet2!$F:$H,3,0)</f>
        <v>Rural</v>
      </c>
      <c r="AO258" s="1" t="s">
        <v>2241</v>
      </c>
      <c r="AP258" t="str">
        <f>IF(Table1[[#This Row],[Audio Duration (in secs)]]&gt;180,"Greater than 3 Minutes","Less than 3 Minutes")</f>
        <v>Greater than 3 Minutes</v>
      </c>
      <c r="AQ258" t="str">
        <f>IFERROR(VLOOKUP(Table1[[#This Row],[சாதி/Caste]],MApping!$E$1:$F$10,2,0),"Others")</f>
        <v>DEVENDRA KULA VELLALAR</v>
      </c>
      <c r="AR258">
        <f>VLOOKUP(Table1[[#This Row],[பாலினம்/Gender]],Factor!$F$26:$I$28,4,0)</f>
        <v>1.047034764826176</v>
      </c>
      <c r="AS258">
        <f>VLOOKUP(Table1[[#This Row],[பதிலளித்தவரின் வயது/Age Group]],Factor!$F$35:$I$39,4,0)</f>
        <v>0.97523809523809524</v>
      </c>
      <c r="AT258">
        <f>VLOOKUP(Table1[[#This Row],[பதிலளித்தவரின் வயது/Age Group]]&amp;Table1[[#This Row],[பாலினம்/Gender]],Factor!$A$45:$G$53,7,0)</f>
        <v>0.89824561403508774</v>
      </c>
      <c r="AU25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58">
        <f>VLOOKUP(Table1[[#This Row],[Rev Caste]],Factor!$F$59:$I$68,4,0)</f>
        <v>0.99902439024390244</v>
      </c>
      <c r="AW258">
        <f>Table1[[#This Row],[2021 Ae Factor]]*Table1[[#This Row],[Age &amp; Gender Factor]]</f>
        <v>0.66182810902423383</v>
      </c>
      <c r="AX258">
        <f>Table1[[#This Row],[2021 Ae Factor]]*Table1[[#This Row],[Caste Factor]]</f>
        <v>0.73608199442695277</v>
      </c>
      <c r="AY258">
        <f t="shared" si="5"/>
        <v>78.718003899999999</v>
      </c>
    </row>
    <row r="259" spans="1:51" x14ac:dyDescent="0.25">
      <c r="A259" s="1" t="s">
        <v>1547</v>
      </c>
      <c r="B259" s="1" t="s">
        <v>1548</v>
      </c>
      <c r="C259" s="2">
        <v>45873</v>
      </c>
      <c r="D259" s="1" t="s">
        <v>1540</v>
      </c>
      <c r="E259" s="1" t="s">
        <v>1484</v>
      </c>
      <c r="F259" s="1" t="s">
        <v>1549</v>
      </c>
      <c r="G259" s="1">
        <v>122</v>
      </c>
      <c r="H259" s="1" t="s">
        <v>37</v>
      </c>
      <c r="I259" s="1" t="s">
        <v>109</v>
      </c>
      <c r="J259" s="1" t="s">
        <v>110</v>
      </c>
      <c r="K259" s="1" t="s">
        <v>50</v>
      </c>
      <c r="L259" s="1" t="s">
        <v>78</v>
      </c>
      <c r="M259" s="1" t="s">
        <v>1331</v>
      </c>
      <c r="N259" s="1" t="s">
        <v>1550</v>
      </c>
      <c r="O259" s="1" t="s">
        <v>54</v>
      </c>
      <c r="P259" s="1">
        <v>9443330584</v>
      </c>
      <c r="Q259" s="1" t="s">
        <v>39</v>
      </c>
      <c r="R259" s="1" t="s">
        <v>97</v>
      </c>
      <c r="S259" s="1" t="s">
        <v>57</v>
      </c>
      <c r="T259" s="1" t="s">
        <v>58</v>
      </c>
      <c r="U259" s="1" t="s">
        <v>59</v>
      </c>
      <c r="V259" s="1" t="s">
        <v>60</v>
      </c>
      <c r="W259" s="1" t="s">
        <v>61</v>
      </c>
      <c r="X259" s="1" t="s">
        <v>101</v>
      </c>
      <c r="Y259" t="s">
        <v>428</v>
      </c>
      <c r="Z259" s="1" t="s">
        <v>175</v>
      </c>
      <c r="AA259" s="1" t="s">
        <v>63</v>
      </c>
      <c r="AB259" s="1" t="s">
        <v>38</v>
      </c>
      <c r="AC259" s="1" t="s">
        <v>64</v>
      </c>
      <c r="AD259" s="1" t="s">
        <v>85</v>
      </c>
      <c r="AE259" s="1" t="s">
        <v>86</v>
      </c>
      <c r="AF259" s="1" t="s">
        <v>67</v>
      </c>
      <c r="AG259" s="1" t="s">
        <v>103</v>
      </c>
      <c r="AH259" s="1" t="s">
        <v>277</v>
      </c>
      <c r="AI259" s="1" t="s">
        <v>278</v>
      </c>
      <c r="AJ259" s="1" t="str">
        <f>IFERROR(_xlfn.XLOOKUP(Table1[[#This Row],[Audio Url]],Qc!C:C,Qc!F:F),"")</f>
        <v>first 5q</v>
      </c>
      <c r="AK259" s="1" t="str">
        <f>IFERROR(_xlfn.XLOOKUP(Table1[[#This Row],[Audio Url]],Qc!C:C,Qc!E:E),"")</f>
        <v>Not Asking All The Questions</v>
      </c>
      <c r="AL259" s="1" t="s">
        <v>38</v>
      </c>
      <c r="AM259" s="1" t="s">
        <v>38</v>
      </c>
      <c r="AN259" s="1" t="str">
        <f>VLOOKUP(Table1[[#This Row],[LOCALITY]],Sheet2!$F:$H,3,0)</f>
        <v>Rural</v>
      </c>
      <c r="AO259" s="1" t="s">
        <v>2241</v>
      </c>
      <c r="AP259" t="str">
        <f>IF(Table1[[#This Row],[Audio Duration (in secs)]]&gt;180,"Greater than 3 Minutes","Less than 3 Minutes")</f>
        <v>Less than 3 Minutes</v>
      </c>
      <c r="AQ259" t="str">
        <f>IFERROR(VLOOKUP(Table1[[#This Row],[சாதி/Caste]],MApping!$E$1:$F$10,2,0),"Others")</f>
        <v>MUSLIM</v>
      </c>
      <c r="AR259">
        <f>VLOOKUP(Table1[[#This Row],[பாலினம்/Gender]],Factor!$F$26:$I$28,4,0)</f>
        <v>0.95700934579439256</v>
      </c>
      <c r="AS259">
        <f>VLOOKUP(Table1[[#This Row],[பதிலளித்தவரின் வயது/Age Group]],Factor!$F$35:$I$39,4,0)</f>
        <v>0.8797250859106529</v>
      </c>
      <c r="AT259">
        <f>VLOOKUP(Table1[[#This Row],[பதிலளித்தவரின் வயது/Age Group]]&amp;Table1[[#This Row],[பாலினம்/Gender]],Factor!$A$45:$G$53,7,0)</f>
        <v>0.79503105590062106</v>
      </c>
      <c r="AU25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59">
        <f>VLOOKUP(Table1[[#This Row],[Rev Caste]],Factor!$F$59:$I$68,4,0)</f>
        <v>1.024</v>
      </c>
      <c r="AW259">
        <f>Table1[[#This Row],[2021 Ae Factor]]*Table1[[#This Row],[Age &amp; Gender Factor]]</f>
        <v>0.58577953749039324</v>
      </c>
      <c r="AX259">
        <f>Table1[[#This Row],[2021 Ae Factor]]*Table1[[#This Row],[Caste Factor]]</f>
        <v>0.75448404428762661</v>
      </c>
      <c r="AY259">
        <f t="shared" si="5"/>
        <v>78.718003899999999</v>
      </c>
    </row>
    <row r="260" spans="1:51" x14ac:dyDescent="0.25">
      <c r="A260" s="1" t="s">
        <v>1551</v>
      </c>
      <c r="B260" s="1" t="s">
        <v>1552</v>
      </c>
      <c r="C260" s="2">
        <v>45873</v>
      </c>
      <c r="D260" s="1" t="s">
        <v>1452</v>
      </c>
      <c r="E260" s="1" t="s">
        <v>1453</v>
      </c>
      <c r="F260" s="1" t="s">
        <v>1553</v>
      </c>
      <c r="G260" s="1">
        <v>250</v>
      </c>
      <c r="H260" s="1" t="s">
        <v>37</v>
      </c>
      <c r="I260" s="1" t="s">
        <v>1289</v>
      </c>
      <c r="J260" s="1" t="s">
        <v>1290</v>
      </c>
      <c r="K260" s="1" t="s">
        <v>50</v>
      </c>
      <c r="L260" s="1" t="s">
        <v>51</v>
      </c>
      <c r="M260" s="1" t="s">
        <v>51</v>
      </c>
      <c r="N260" s="1" t="s">
        <v>1554</v>
      </c>
      <c r="O260" s="1" t="s">
        <v>54</v>
      </c>
      <c r="P260" s="1">
        <v>7530076355</v>
      </c>
      <c r="Q260" s="1" t="s">
        <v>81</v>
      </c>
      <c r="R260" s="1" t="s">
        <v>82</v>
      </c>
      <c r="S260" s="1" t="s">
        <v>113</v>
      </c>
      <c r="T260" s="1" t="s">
        <v>58</v>
      </c>
      <c r="U260" s="1" t="s">
        <v>59</v>
      </c>
      <c r="V260" s="1" t="s">
        <v>60</v>
      </c>
      <c r="W260" s="1" t="s">
        <v>61</v>
      </c>
      <c r="X260" s="1" t="s">
        <v>101</v>
      </c>
      <c r="Y260" t="s">
        <v>428</v>
      </c>
      <c r="Z260" s="1" t="s">
        <v>95</v>
      </c>
      <c r="AA260" s="1" t="s">
        <v>126</v>
      </c>
      <c r="AB260" s="1" t="s">
        <v>99</v>
      </c>
      <c r="AC260" s="1" t="s">
        <v>84</v>
      </c>
      <c r="AD260" s="1" t="s">
        <v>65</v>
      </c>
      <c r="AE260" s="1" t="s">
        <v>115</v>
      </c>
      <c r="AF260" s="1" t="s">
        <v>622</v>
      </c>
      <c r="AG260" s="1" t="s">
        <v>382</v>
      </c>
      <c r="AH260" s="1" t="s">
        <v>318</v>
      </c>
      <c r="AI260" s="1" t="s">
        <v>38</v>
      </c>
      <c r="AJ260" s="1">
        <f>IFERROR(_xlfn.XLOOKUP(Table1[[#This Row],[Audio Url]],Qc!C:C,Qc!F:F),"")</f>
        <v>0</v>
      </c>
      <c r="AK260" s="1" t="str">
        <f>IFERROR(_xlfn.XLOOKUP(Table1[[#This Row],[Audio Url]],Qc!C:C,Qc!E:E),"")</f>
        <v>Correctly Done</v>
      </c>
      <c r="AL260" s="1" t="s">
        <v>38</v>
      </c>
      <c r="AM260" s="1" t="s">
        <v>38</v>
      </c>
      <c r="AN260" s="1" t="str">
        <f>VLOOKUP(Table1[[#This Row],[LOCALITY]],Sheet2!$F:$H,3,0)</f>
        <v>Urban</v>
      </c>
      <c r="AO260" s="1" t="s">
        <v>2241</v>
      </c>
      <c r="AP260" t="str">
        <f>IF(Table1[[#This Row],[Audio Duration (in secs)]]&gt;180,"Greater than 3 Minutes","Less than 3 Minutes")</f>
        <v>Greater than 3 Minutes</v>
      </c>
      <c r="AQ260" t="str">
        <f>IFERROR(VLOOKUP(Table1[[#This Row],[சாதி/Caste]],MApping!$E$1:$F$10,2,0),"Others")</f>
        <v>Others</v>
      </c>
      <c r="AR260">
        <f>VLOOKUP(Table1[[#This Row],[பாலினம்/Gender]],Factor!$F$26:$I$28,4,0)</f>
        <v>0.95700934579439256</v>
      </c>
      <c r="AS260">
        <f>VLOOKUP(Table1[[#This Row],[பதிலளித்தவரின் வயது/Age Group]],Factor!$F$35:$I$39,4,0)</f>
        <v>0.97523809523809524</v>
      </c>
      <c r="AT260">
        <f>VLOOKUP(Table1[[#This Row],[பதிலளித்தவரின் வயது/Age Group]]&amp;Table1[[#This Row],[பாலினம்/Gender]],Factor!$A$45:$G$53,7,0)</f>
        <v>1.0666666666666667</v>
      </c>
      <c r="AU26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60">
        <f>VLOOKUP(Table1[[#This Row],[Rev Caste]],Factor!$F$59:$I$68,4,0)</f>
        <v>0.14422535211267606</v>
      </c>
      <c r="AW260">
        <f>Table1[[#This Row],[2021 Ae Factor]]*Table1[[#This Row],[Age &amp; Gender Factor]]</f>
        <v>0.78592087946627776</v>
      </c>
      <c r="AX260">
        <f>Table1[[#This Row],[2021 Ae Factor]]*Table1[[#This Row],[Caste Factor]]</f>
        <v>0.10626535835036995</v>
      </c>
      <c r="AY260">
        <f t="shared" si="5"/>
        <v>78.547452100000001</v>
      </c>
    </row>
    <row r="261" spans="1:51" x14ac:dyDescent="0.25">
      <c r="A261" s="1" t="s">
        <v>1555</v>
      </c>
      <c r="B261" s="1" t="s">
        <v>1556</v>
      </c>
      <c r="C261" s="2">
        <v>45873</v>
      </c>
      <c r="D261" s="1" t="s">
        <v>1557</v>
      </c>
      <c r="E261" s="1" t="s">
        <v>1558</v>
      </c>
      <c r="F261" s="1" t="s">
        <v>1559</v>
      </c>
      <c r="G261" s="1">
        <v>283</v>
      </c>
      <c r="H261" s="1" t="s">
        <v>37</v>
      </c>
      <c r="I261" s="1" t="s">
        <v>1281</v>
      </c>
      <c r="J261" s="1" t="s">
        <v>1282</v>
      </c>
      <c r="K261" s="1" t="s">
        <v>50</v>
      </c>
      <c r="L261" s="1" t="s">
        <v>51</v>
      </c>
      <c r="M261" s="1" t="s">
        <v>51</v>
      </c>
      <c r="N261" s="1" t="s">
        <v>1560</v>
      </c>
      <c r="O261" s="1" t="s">
        <v>135</v>
      </c>
      <c r="P261" s="1">
        <v>9751176655</v>
      </c>
      <c r="Q261" s="1" t="s">
        <v>39</v>
      </c>
      <c r="R261" s="1" t="s">
        <v>97</v>
      </c>
      <c r="S261" s="1" t="s">
        <v>57</v>
      </c>
      <c r="T261" s="1" t="s">
        <v>58</v>
      </c>
      <c r="U261" s="1" t="s">
        <v>59</v>
      </c>
      <c r="V261" s="1" t="s">
        <v>60</v>
      </c>
      <c r="W261" s="1" t="s">
        <v>439</v>
      </c>
      <c r="X261" s="1" t="s">
        <v>101</v>
      </c>
      <c r="Y261" t="s">
        <v>428</v>
      </c>
      <c r="Z261" s="1" t="s">
        <v>288</v>
      </c>
      <c r="AA261" s="1" t="s">
        <v>63</v>
      </c>
      <c r="AB261" s="1" t="s">
        <v>38</v>
      </c>
      <c r="AC261" s="1" t="s">
        <v>84</v>
      </c>
      <c r="AD261" s="1" t="s">
        <v>85</v>
      </c>
      <c r="AE261" s="1" t="s">
        <v>66</v>
      </c>
      <c r="AF261" s="1" t="s">
        <v>67</v>
      </c>
      <c r="AG261" s="1" t="s">
        <v>68</v>
      </c>
      <c r="AH261" s="1" t="s">
        <v>88</v>
      </c>
      <c r="AI261" s="1" t="s">
        <v>38</v>
      </c>
      <c r="AJ261" s="1">
        <f>IFERROR(_xlfn.XLOOKUP(Table1[[#This Row],[Audio Url]],Qc!C:C,Qc!F:F),"")</f>
        <v>0</v>
      </c>
      <c r="AK261" s="1" t="str">
        <f>IFERROR(_xlfn.XLOOKUP(Table1[[#This Row],[Audio Url]],Qc!C:C,Qc!E:E),"")</f>
        <v>Correctly Done</v>
      </c>
      <c r="AL261" s="1" t="s">
        <v>38</v>
      </c>
      <c r="AM261" s="1" t="s">
        <v>38</v>
      </c>
      <c r="AN261" s="1" t="str">
        <f>VLOOKUP(Table1[[#This Row],[LOCALITY]],Sheet2!$F:$H,3,0)</f>
        <v>Urban</v>
      </c>
      <c r="AO261" s="1" t="s">
        <v>2241</v>
      </c>
      <c r="AP261" t="str">
        <f>IF(Table1[[#This Row],[Audio Duration (in secs)]]&gt;180,"Greater than 3 Minutes","Less than 3 Minutes")</f>
        <v>Greater than 3 Minutes</v>
      </c>
      <c r="AQ261" t="str">
        <f>IFERROR(VLOOKUP(Table1[[#This Row],[சாதி/Caste]],MApping!$E$1:$F$10,2,0),"Others")</f>
        <v>Others</v>
      </c>
      <c r="AR261">
        <f>VLOOKUP(Table1[[#This Row],[பாலினம்/Gender]],Factor!$F$26:$I$28,4,0)</f>
        <v>1.047034764826176</v>
      </c>
      <c r="AS261">
        <f>VLOOKUP(Table1[[#This Row],[பதிலளித்தவரின் வயது/Age Group]],Factor!$F$35:$I$39,4,0)</f>
        <v>0.8797250859106529</v>
      </c>
      <c r="AT261">
        <f>VLOOKUP(Table1[[#This Row],[பதிலளித்தவரின் வயது/Age Group]]&amp;Table1[[#This Row],[பாலினம்/Gender]],Factor!$A$45:$G$53,7,0)</f>
        <v>0.98461538461538467</v>
      </c>
      <c r="AU26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61">
        <f>VLOOKUP(Table1[[#This Row],[Rev Caste]],Factor!$F$59:$I$68,4,0)</f>
        <v>0.14422535211267606</v>
      </c>
      <c r="AW261">
        <f>Table1[[#This Row],[2021 Ae Factor]]*Table1[[#This Row],[Age &amp; Gender Factor]]</f>
        <v>0.72546542719964102</v>
      </c>
      <c r="AX261">
        <f>Table1[[#This Row],[2021 Ae Factor]]*Table1[[#This Row],[Caste Factor]]</f>
        <v>0.10626535835036995</v>
      </c>
      <c r="AY261">
        <f t="shared" si="5"/>
        <v>78.548057099999994</v>
      </c>
    </row>
    <row r="262" spans="1:51" x14ac:dyDescent="0.25">
      <c r="A262" s="1" t="s">
        <v>1561</v>
      </c>
      <c r="B262" s="1" t="s">
        <v>1562</v>
      </c>
      <c r="C262" s="2">
        <v>45873</v>
      </c>
      <c r="D262" s="1" t="s">
        <v>1563</v>
      </c>
      <c r="E262" s="1" t="s">
        <v>1564</v>
      </c>
      <c r="F262" s="1" t="s">
        <v>1565</v>
      </c>
      <c r="G262" s="1">
        <v>342</v>
      </c>
      <c r="H262" s="1" t="s">
        <v>37</v>
      </c>
      <c r="I262" s="1" t="s">
        <v>1289</v>
      </c>
      <c r="J262" s="1" t="s">
        <v>1290</v>
      </c>
      <c r="K262" s="1" t="s">
        <v>50</v>
      </c>
      <c r="L262" s="1" t="s">
        <v>51</v>
      </c>
      <c r="M262" s="1" t="s">
        <v>51</v>
      </c>
      <c r="N262" s="1" t="s">
        <v>1566</v>
      </c>
      <c r="O262" s="1" t="s">
        <v>135</v>
      </c>
      <c r="P262" s="1">
        <v>8098144569</v>
      </c>
      <c r="Q262" s="1" t="s">
        <v>81</v>
      </c>
      <c r="R262" s="1" t="s">
        <v>136</v>
      </c>
      <c r="S262" s="1" t="s">
        <v>113</v>
      </c>
      <c r="T262" s="1" t="s">
        <v>58</v>
      </c>
      <c r="U262" s="1" t="s">
        <v>59</v>
      </c>
      <c r="V262" s="1" t="s">
        <v>60</v>
      </c>
      <c r="W262" s="1" t="s">
        <v>61</v>
      </c>
      <c r="X262" s="1" t="s">
        <v>101</v>
      </c>
      <c r="Y262" t="s">
        <v>428</v>
      </c>
      <c r="Z262" s="1" t="s">
        <v>95</v>
      </c>
      <c r="AA262" s="1" t="s">
        <v>126</v>
      </c>
      <c r="AB262" s="1" t="s">
        <v>99</v>
      </c>
      <c r="AC262" s="1" t="s">
        <v>58</v>
      </c>
      <c r="AD262" s="1" t="s">
        <v>127</v>
      </c>
      <c r="AE262" s="1" t="s">
        <v>86</v>
      </c>
      <c r="AF262" s="1" t="s">
        <v>622</v>
      </c>
      <c r="AG262" s="1" t="s">
        <v>68</v>
      </c>
      <c r="AH262" s="1" t="s">
        <v>88</v>
      </c>
      <c r="AI262" s="1" t="s">
        <v>519</v>
      </c>
      <c r="AJ262" s="1">
        <f>IFERROR(_xlfn.XLOOKUP(Table1[[#This Row],[Audio Url]],Qc!C:C,Qc!F:F),"")</f>
        <v>0</v>
      </c>
      <c r="AK262" s="1" t="str">
        <f>IFERROR(_xlfn.XLOOKUP(Table1[[#This Row],[Audio Url]],Qc!C:C,Qc!E:E),"")</f>
        <v>Audio Not Playing</v>
      </c>
      <c r="AL262" s="1" t="s">
        <v>38</v>
      </c>
      <c r="AM262" s="1" t="s">
        <v>38</v>
      </c>
      <c r="AN262" s="1" t="str">
        <f>VLOOKUP(Table1[[#This Row],[LOCALITY]],Sheet2!$F:$H,3,0)</f>
        <v>Urban</v>
      </c>
      <c r="AO262" s="1" t="s">
        <v>2241</v>
      </c>
      <c r="AP262" t="str">
        <f>IF(Table1[[#This Row],[Audio Duration (in secs)]]&gt;180,"Greater than 3 Minutes","Less than 3 Minutes")</f>
        <v>Greater than 3 Minutes</v>
      </c>
      <c r="AQ262" t="str">
        <f>IFERROR(VLOOKUP(Table1[[#This Row],[சாதி/Caste]],MApping!$E$1:$F$10,2,0),"Others")</f>
        <v>CHOLIA VELLALAR</v>
      </c>
      <c r="AR262">
        <f>VLOOKUP(Table1[[#This Row],[பாலினம்/Gender]],Factor!$F$26:$I$28,4,0)</f>
        <v>1.047034764826176</v>
      </c>
      <c r="AS262">
        <f>VLOOKUP(Table1[[#This Row],[பதிலளித்தவரின் வயது/Age Group]],Factor!$F$35:$I$39,4,0)</f>
        <v>0.97523809523809524</v>
      </c>
      <c r="AT262">
        <f>VLOOKUP(Table1[[#This Row],[பதிலளித்தவரின் வயது/Age Group]]&amp;Table1[[#This Row],[பாலினம்/Gender]],Factor!$A$45:$G$53,7,0)</f>
        <v>0.89824561403508774</v>
      </c>
      <c r="AU26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62">
        <f>VLOOKUP(Table1[[#This Row],[Rev Caste]],Factor!$F$59:$I$68,4,0)</f>
        <v>1.0666666666666667</v>
      </c>
      <c r="AW262">
        <f>Table1[[#This Row],[2021 Ae Factor]]*Table1[[#This Row],[Age &amp; Gender Factor]]</f>
        <v>0.66182810902423383</v>
      </c>
      <c r="AX262">
        <f>Table1[[#This Row],[2021 Ae Factor]]*Table1[[#This Row],[Caste Factor]]</f>
        <v>0.78592087946627776</v>
      </c>
      <c r="AY262">
        <f t="shared" si="5"/>
        <v>78.547835699999993</v>
      </c>
    </row>
    <row r="263" spans="1:51" x14ac:dyDescent="0.25">
      <c r="A263" s="1" t="s">
        <v>1567</v>
      </c>
      <c r="B263" s="1" t="s">
        <v>1568</v>
      </c>
      <c r="C263" s="2">
        <v>45873</v>
      </c>
      <c r="D263" s="1" t="s">
        <v>1569</v>
      </c>
      <c r="E263" s="1" t="s">
        <v>1558</v>
      </c>
      <c r="F263" s="1" t="s">
        <v>1570</v>
      </c>
      <c r="G263" s="1">
        <v>273</v>
      </c>
      <c r="H263" s="1" t="s">
        <v>37</v>
      </c>
      <c r="I263" s="1" t="s">
        <v>1281</v>
      </c>
      <c r="J263" s="1" t="s">
        <v>1282</v>
      </c>
      <c r="K263" s="1" t="s">
        <v>50</v>
      </c>
      <c r="L263" s="1" t="s">
        <v>51</v>
      </c>
      <c r="M263" s="1" t="s">
        <v>51</v>
      </c>
      <c r="N263" s="1" t="s">
        <v>1571</v>
      </c>
      <c r="O263" s="1" t="s">
        <v>135</v>
      </c>
      <c r="P263" s="1">
        <v>9025649723</v>
      </c>
      <c r="Q263" s="1" t="s">
        <v>81</v>
      </c>
      <c r="R263" s="1" t="s">
        <v>136</v>
      </c>
      <c r="S263" s="1" t="s">
        <v>57</v>
      </c>
      <c r="T263" s="1" t="s">
        <v>137</v>
      </c>
      <c r="U263" s="1" t="s">
        <v>83</v>
      </c>
      <c r="V263" s="1" t="s">
        <v>60</v>
      </c>
      <c r="W263" s="1" t="s">
        <v>61</v>
      </c>
      <c r="X263" s="1" t="s">
        <v>62</v>
      </c>
      <c r="Y263" t="s">
        <v>430</v>
      </c>
      <c r="Z263" s="1" t="s">
        <v>38</v>
      </c>
      <c r="AA263" s="1" t="s">
        <v>126</v>
      </c>
      <c r="AB263" s="1" t="s">
        <v>60</v>
      </c>
      <c r="AC263" s="1" t="s">
        <v>84</v>
      </c>
      <c r="AD263" s="1" t="s">
        <v>65</v>
      </c>
      <c r="AE263" s="1" t="s">
        <v>66</v>
      </c>
      <c r="AF263" s="1" t="s">
        <v>67</v>
      </c>
      <c r="AG263" s="1" t="s">
        <v>418</v>
      </c>
      <c r="AH263" s="1" t="s">
        <v>318</v>
      </c>
      <c r="AI263" s="1" t="s">
        <v>38</v>
      </c>
      <c r="AJ263" s="1">
        <f>IFERROR(_xlfn.XLOOKUP(Table1[[#This Row],[Audio Url]],Qc!C:C,Qc!F:F),"")</f>
        <v>0</v>
      </c>
      <c r="AK263" s="1" t="str">
        <f>IFERROR(_xlfn.XLOOKUP(Table1[[#This Row],[Audio Url]],Qc!C:C,Qc!E:E),"")</f>
        <v>Correctly Done</v>
      </c>
      <c r="AL263" s="1" t="s">
        <v>38</v>
      </c>
      <c r="AM263" s="1" t="s">
        <v>38</v>
      </c>
      <c r="AN263" s="1" t="str">
        <f>VLOOKUP(Table1[[#This Row],[LOCALITY]],Sheet2!$F:$H,3,0)</f>
        <v>Urban</v>
      </c>
      <c r="AO263" s="1" t="s">
        <v>2241</v>
      </c>
      <c r="AP263" t="str">
        <f>IF(Table1[[#This Row],[Audio Duration (in secs)]]&gt;180,"Greater than 3 Minutes","Less than 3 Minutes")</f>
        <v>Greater than 3 Minutes</v>
      </c>
      <c r="AQ263" t="str">
        <f>IFERROR(VLOOKUP(Table1[[#This Row],[சாதி/Caste]],MApping!$E$1:$F$10,2,0),"Others")</f>
        <v>Others</v>
      </c>
      <c r="AR263">
        <f>VLOOKUP(Table1[[#This Row],[பாலினம்/Gender]],Factor!$F$26:$I$28,4,0)</f>
        <v>1.047034764826176</v>
      </c>
      <c r="AS263">
        <f>VLOOKUP(Table1[[#This Row],[பதிலளித்தவரின் வயது/Age Group]],Factor!$F$35:$I$39,4,0)</f>
        <v>0.97523809523809524</v>
      </c>
      <c r="AT263">
        <f>VLOOKUP(Table1[[#This Row],[பதிலளித்தவரின் வயது/Age Group]]&amp;Table1[[#This Row],[பாலினம்/Gender]],Factor!$A$45:$G$53,7,0)</f>
        <v>0.89824561403508774</v>
      </c>
      <c r="AU26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63">
        <f>VLOOKUP(Table1[[#This Row],[Rev Caste]],Factor!$F$59:$I$68,4,0)</f>
        <v>0.14422535211267606</v>
      </c>
      <c r="AW263">
        <f>Table1[[#This Row],[2021 Ae Factor]]*Table1[[#This Row],[Age &amp; Gender Factor]]</f>
        <v>0.66182810902423383</v>
      </c>
      <c r="AX263">
        <f>Table1[[#This Row],[2021 Ae Factor]]*Table1[[#This Row],[Caste Factor]]</f>
        <v>0.10626535835036995</v>
      </c>
      <c r="AY263">
        <f t="shared" si="5"/>
        <v>78.5480874</v>
      </c>
    </row>
    <row r="264" spans="1:51" x14ac:dyDescent="0.25">
      <c r="A264" s="1" t="s">
        <v>1572</v>
      </c>
      <c r="B264" s="1" t="s">
        <v>1573</v>
      </c>
      <c r="C264" s="2">
        <v>45873</v>
      </c>
      <c r="D264" s="1" t="s">
        <v>1574</v>
      </c>
      <c r="E264" s="1" t="s">
        <v>1575</v>
      </c>
      <c r="F264" s="1" t="s">
        <v>1576</v>
      </c>
      <c r="G264" s="1">
        <v>253</v>
      </c>
      <c r="H264" s="1" t="s">
        <v>37</v>
      </c>
      <c r="I264" s="1" t="s">
        <v>244</v>
      </c>
      <c r="J264" s="1" t="s">
        <v>245</v>
      </c>
      <c r="K264" s="1" t="s">
        <v>50</v>
      </c>
      <c r="L264" s="1" t="s">
        <v>78</v>
      </c>
      <c r="M264" s="1" t="s">
        <v>1331</v>
      </c>
      <c r="N264" s="1" t="s">
        <v>1577</v>
      </c>
      <c r="O264" s="1" t="s">
        <v>135</v>
      </c>
      <c r="P264" s="1">
        <v>9361463216</v>
      </c>
      <c r="Q264" s="1" t="s">
        <v>81</v>
      </c>
      <c r="R264" s="1" t="s">
        <v>136</v>
      </c>
      <c r="S264" s="1" t="s">
        <v>113</v>
      </c>
      <c r="T264" s="1" t="s">
        <v>58</v>
      </c>
      <c r="U264" s="1" t="s">
        <v>83</v>
      </c>
      <c r="V264" s="1" t="s">
        <v>60</v>
      </c>
      <c r="W264" s="1" t="s">
        <v>61</v>
      </c>
      <c r="X264" s="1" t="s">
        <v>101</v>
      </c>
      <c r="Y264" t="s">
        <v>428</v>
      </c>
      <c r="Z264" s="1" t="s">
        <v>95</v>
      </c>
      <c r="AA264" s="1" t="s">
        <v>63</v>
      </c>
      <c r="AB264" s="1" t="s">
        <v>38</v>
      </c>
      <c r="AC264" s="1" t="s">
        <v>64</v>
      </c>
      <c r="AD264" s="1" t="s">
        <v>85</v>
      </c>
      <c r="AE264" s="1" t="s">
        <v>86</v>
      </c>
      <c r="AF264" s="1" t="s">
        <v>67</v>
      </c>
      <c r="AG264" s="1" t="s">
        <v>68</v>
      </c>
      <c r="AH264" s="1" t="s">
        <v>277</v>
      </c>
      <c r="AI264" s="1" t="s">
        <v>278</v>
      </c>
      <c r="AJ264" s="1">
        <f>IFERROR(_xlfn.XLOOKUP(Table1[[#This Row],[Audio Url]],Qc!C:C,Qc!F:F),"")</f>
        <v>0</v>
      </c>
      <c r="AK264" s="1" t="str">
        <f>IFERROR(_xlfn.XLOOKUP(Table1[[#This Row],[Audio Url]],Qc!C:C,Qc!E:E),"")</f>
        <v>Correctly Done</v>
      </c>
      <c r="AL264" s="1" t="s">
        <v>38</v>
      </c>
      <c r="AM264" s="1" t="s">
        <v>38</v>
      </c>
      <c r="AN264" s="1" t="str">
        <f>VLOOKUP(Table1[[#This Row],[LOCALITY]],Sheet2!$F:$H,3,0)</f>
        <v>Rural</v>
      </c>
      <c r="AO264" s="1" t="s">
        <v>2241</v>
      </c>
      <c r="AP264" t="str">
        <f>IF(Table1[[#This Row],[Audio Duration (in secs)]]&gt;180,"Greater than 3 Minutes","Less than 3 Minutes")</f>
        <v>Greater than 3 Minutes</v>
      </c>
      <c r="AQ264" t="str">
        <f>IFERROR(VLOOKUP(Table1[[#This Row],[சாதி/Caste]],MApping!$E$1:$F$10,2,0),"Others")</f>
        <v>MUSLIM</v>
      </c>
      <c r="AR264">
        <f>VLOOKUP(Table1[[#This Row],[பாலினம்/Gender]],Factor!$F$26:$I$28,4,0)</f>
        <v>1.047034764826176</v>
      </c>
      <c r="AS264">
        <f>VLOOKUP(Table1[[#This Row],[பதிலளித்தவரின் வயது/Age Group]],Factor!$F$35:$I$39,4,0)</f>
        <v>0.97523809523809524</v>
      </c>
      <c r="AT264">
        <f>VLOOKUP(Table1[[#This Row],[பதிலளித்தவரின் வயது/Age Group]]&amp;Table1[[#This Row],[பாலினம்/Gender]],Factor!$A$45:$G$53,7,0)</f>
        <v>0.89824561403508774</v>
      </c>
      <c r="AU26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64">
        <f>VLOOKUP(Table1[[#This Row],[Rev Caste]],Factor!$F$59:$I$68,4,0)</f>
        <v>1.024</v>
      </c>
      <c r="AW264">
        <f>Table1[[#This Row],[2021 Ae Factor]]*Table1[[#This Row],[Age &amp; Gender Factor]]</f>
        <v>0.66182810902423383</v>
      </c>
      <c r="AX264">
        <f>Table1[[#This Row],[2021 Ae Factor]]*Table1[[#This Row],[Caste Factor]]</f>
        <v>0.75448404428762661</v>
      </c>
      <c r="AY264">
        <f t="shared" si="5"/>
        <v>78.7175017</v>
      </c>
    </row>
    <row r="265" spans="1:51" x14ac:dyDescent="0.25">
      <c r="A265" s="1" t="s">
        <v>1578</v>
      </c>
      <c r="B265" s="1" t="s">
        <v>1579</v>
      </c>
      <c r="C265" s="2">
        <v>45873</v>
      </c>
      <c r="D265" s="1" t="s">
        <v>1580</v>
      </c>
      <c r="E265" s="1" t="s">
        <v>1581</v>
      </c>
      <c r="F265" s="1" t="s">
        <v>1582</v>
      </c>
      <c r="G265" s="1">
        <v>250</v>
      </c>
      <c r="H265" s="1" t="s">
        <v>37</v>
      </c>
      <c r="I265" s="1" t="s">
        <v>109</v>
      </c>
      <c r="J265" s="1" t="s">
        <v>110</v>
      </c>
      <c r="K265" s="1" t="s">
        <v>50</v>
      </c>
      <c r="L265" s="1" t="s">
        <v>78</v>
      </c>
      <c r="M265" s="1" t="s">
        <v>1331</v>
      </c>
      <c r="N265" s="1" t="s">
        <v>1583</v>
      </c>
      <c r="O265" s="1" t="s">
        <v>135</v>
      </c>
      <c r="P265" s="1">
        <v>7094416380</v>
      </c>
      <c r="Q265" s="1" t="s">
        <v>55</v>
      </c>
      <c r="R265" s="1" t="s">
        <v>136</v>
      </c>
      <c r="S265" s="1" t="s">
        <v>57</v>
      </c>
      <c r="T265" s="1" t="s">
        <v>137</v>
      </c>
      <c r="U265" s="1" t="s">
        <v>59</v>
      </c>
      <c r="V265" s="1" t="s">
        <v>60</v>
      </c>
      <c r="W265" s="1" t="s">
        <v>61</v>
      </c>
      <c r="X265" s="1" t="s">
        <v>101</v>
      </c>
      <c r="Y265" t="s">
        <v>428</v>
      </c>
      <c r="Z265" s="1" t="s">
        <v>175</v>
      </c>
      <c r="AA265" s="1" t="s">
        <v>63</v>
      </c>
      <c r="AB265" s="1" t="s">
        <v>38</v>
      </c>
      <c r="AC265" s="1" t="s">
        <v>84</v>
      </c>
      <c r="AD265" s="1" t="s">
        <v>65</v>
      </c>
      <c r="AE265" s="1" t="s">
        <v>66</v>
      </c>
      <c r="AF265" s="1" t="s">
        <v>67</v>
      </c>
      <c r="AG265" s="1" t="s">
        <v>382</v>
      </c>
      <c r="AH265" s="1" t="s">
        <v>277</v>
      </c>
      <c r="AI265" s="1" t="s">
        <v>278</v>
      </c>
      <c r="AJ265" s="1" t="str">
        <f>IFERROR(_xlfn.XLOOKUP(Table1[[#This Row],[Audio Url]],Qc!C:C,Qc!F:F),"")</f>
        <v xml:space="preserve">first 5 question are missing </v>
      </c>
      <c r="AK265" s="1" t="str">
        <f>IFERROR(_xlfn.XLOOKUP(Table1[[#This Row],[Audio Url]],Qc!C:C,Qc!E:E),"")</f>
        <v>Not Asking All The Questions</v>
      </c>
      <c r="AL265" s="1" t="s">
        <v>38</v>
      </c>
      <c r="AM265" s="1" t="s">
        <v>38</v>
      </c>
      <c r="AN265" s="1" t="str">
        <f>VLOOKUP(Table1[[#This Row],[LOCALITY]],Sheet2!$F:$H,3,0)</f>
        <v>Rural</v>
      </c>
      <c r="AO265" s="1" t="s">
        <v>2241</v>
      </c>
      <c r="AP265" t="str">
        <f>IF(Table1[[#This Row],[Audio Duration (in secs)]]&gt;180,"Greater than 3 Minutes","Less than 3 Minutes")</f>
        <v>Greater than 3 Minutes</v>
      </c>
      <c r="AQ265" t="str">
        <f>IFERROR(VLOOKUP(Table1[[#This Row],[சாதி/Caste]],MApping!$E$1:$F$10,2,0),"Others")</f>
        <v>MUSLIM</v>
      </c>
      <c r="AR265">
        <f>VLOOKUP(Table1[[#This Row],[பாலினம்/Gender]],Factor!$F$26:$I$28,4,0)</f>
        <v>1.047034764826176</v>
      </c>
      <c r="AS265">
        <f>VLOOKUP(Table1[[#This Row],[பதிலளித்தவரின் வயது/Age Group]],Factor!$F$35:$I$39,4,0)</f>
        <v>1.0951871657754011</v>
      </c>
      <c r="AT265">
        <f>VLOOKUP(Table1[[#This Row],[பதிலளித்தவரின் வயது/Age Group]]&amp;Table1[[#This Row],[பாலினம்/Gender]],Factor!$A$45:$G$53,7,0)</f>
        <v>1.107027027027027</v>
      </c>
      <c r="AU26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65">
        <f>VLOOKUP(Table1[[#This Row],[Rev Caste]],Factor!$F$59:$I$68,4,0)</f>
        <v>1.024</v>
      </c>
      <c r="AW265">
        <f>Table1[[#This Row],[2021 Ae Factor]]*Table1[[#This Row],[Age &amp; Gender Factor]]</f>
        <v>0.81565842625689366</v>
      </c>
      <c r="AX265">
        <f>Table1[[#This Row],[2021 Ae Factor]]*Table1[[#This Row],[Caste Factor]]</f>
        <v>0.75448404428762661</v>
      </c>
      <c r="AY265">
        <f t="shared" si="5"/>
        <v>78.716403900000003</v>
      </c>
    </row>
    <row r="266" spans="1:51" x14ac:dyDescent="0.25">
      <c r="A266" s="1" t="s">
        <v>1584</v>
      </c>
      <c r="B266" s="1" t="s">
        <v>1585</v>
      </c>
      <c r="C266" s="2">
        <v>45873</v>
      </c>
      <c r="D266" s="1" t="s">
        <v>1586</v>
      </c>
      <c r="E266" s="1" t="s">
        <v>1587</v>
      </c>
      <c r="F266" s="1" t="s">
        <v>1588</v>
      </c>
      <c r="G266" s="1">
        <v>343</v>
      </c>
      <c r="H266" s="1" t="s">
        <v>37</v>
      </c>
      <c r="I266" s="1" t="s">
        <v>1289</v>
      </c>
      <c r="J266" s="1" t="s">
        <v>1290</v>
      </c>
      <c r="K266" s="1" t="s">
        <v>50</v>
      </c>
      <c r="L266" s="1" t="s">
        <v>51</v>
      </c>
      <c r="M266" s="1" t="s">
        <v>51</v>
      </c>
      <c r="N266" s="1" t="s">
        <v>1589</v>
      </c>
      <c r="O266" s="1" t="s">
        <v>135</v>
      </c>
      <c r="P266" s="1">
        <v>9741985067</v>
      </c>
      <c r="Q266" s="1" t="s">
        <v>81</v>
      </c>
      <c r="R266" s="1" t="s">
        <v>136</v>
      </c>
      <c r="S266" s="1" t="s">
        <v>113</v>
      </c>
      <c r="T266" s="1" t="s">
        <v>58</v>
      </c>
      <c r="U266" s="1" t="s">
        <v>301</v>
      </c>
      <c r="V266" s="1" t="s">
        <v>60</v>
      </c>
      <c r="W266" s="1" t="s">
        <v>61</v>
      </c>
      <c r="X266" s="1" t="s">
        <v>295</v>
      </c>
      <c r="Y266" t="s">
        <v>439</v>
      </c>
      <c r="Z266" s="1" t="s">
        <v>38</v>
      </c>
      <c r="AA266" s="1" t="s">
        <v>63</v>
      </c>
      <c r="AB266" s="1" t="s">
        <v>38</v>
      </c>
      <c r="AC266" s="1" t="s">
        <v>84</v>
      </c>
      <c r="AD266" s="1" t="s">
        <v>85</v>
      </c>
      <c r="AE266" s="1" t="s">
        <v>66</v>
      </c>
      <c r="AF266" s="1" t="s">
        <v>67</v>
      </c>
      <c r="AG266" s="1" t="s">
        <v>116</v>
      </c>
      <c r="AH266" s="1" t="s">
        <v>277</v>
      </c>
      <c r="AI266" s="1" t="s">
        <v>278</v>
      </c>
      <c r="AJ266" s="1">
        <f>IFERROR(_xlfn.XLOOKUP(Table1[[#This Row],[Audio Url]],Qc!C:C,Qc!F:F),"")</f>
        <v>0</v>
      </c>
      <c r="AK266" s="1" t="str">
        <f>IFERROR(_xlfn.XLOOKUP(Table1[[#This Row],[Audio Url]],Qc!C:C,Qc!E:E),"")</f>
        <v>Audio Not Playing</v>
      </c>
      <c r="AL266" s="1" t="s">
        <v>38</v>
      </c>
      <c r="AM266" s="1" t="s">
        <v>38</v>
      </c>
      <c r="AN266" s="1" t="str">
        <f>VLOOKUP(Table1[[#This Row],[LOCALITY]],Sheet2!$F:$H,3,0)</f>
        <v>Urban</v>
      </c>
      <c r="AO266" s="1" t="s">
        <v>2241</v>
      </c>
      <c r="AP266" t="str">
        <f>IF(Table1[[#This Row],[Audio Duration (in secs)]]&gt;180,"Greater than 3 Minutes","Less than 3 Minutes")</f>
        <v>Greater than 3 Minutes</v>
      </c>
      <c r="AQ266" t="str">
        <f>IFERROR(VLOOKUP(Table1[[#This Row],[சாதி/Caste]],MApping!$E$1:$F$10,2,0),"Others")</f>
        <v>MUSLIM</v>
      </c>
      <c r="AR266">
        <f>VLOOKUP(Table1[[#This Row],[பாலினம்/Gender]],Factor!$F$26:$I$28,4,0)</f>
        <v>1.047034764826176</v>
      </c>
      <c r="AS266">
        <f>VLOOKUP(Table1[[#This Row],[பதிலளித்தவரின் வயது/Age Group]],Factor!$F$35:$I$39,4,0)</f>
        <v>0.97523809523809524</v>
      </c>
      <c r="AT266">
        <f>VLOOKUP(Table1[[#This Row],[பதிலளித்தவரின் வயது/Age Group]]&amp;Table1[[#This Row],[பாலினம்/Gender]],Factor!$A$45:$G$53,7,0)</f>
        <v>0.89824561403508774</v>
      </c>
      <c r="AU26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66">
        <f>VLOOKUP(Table1[[#This Row],[Rev Caste]],Factor!$F$59:$I$68,4,0)</f>
        <v>1.024</v>
      </c>
      <c r="AW266">
        <f>Table1[[#This Row],[2021 Ae Factor]]*Table1[[#This Row],[Age &amp; Gender Factor]]</f>
        <v>0.66182810902423383</v>
      </c>
      <c r="AX266">
        <f>Table1[[#This Row],[2021 Ae Factor]]*Table1[[#This Row],[Caste Factor]]</f>
        <v>0.75448404428762661</v>
      </c>
      <c r="AY266">
        <f t="shared" si="5"/>
        <v>78.547705300000004</v>
      </c>
    </row>
    <row r="267" spans="1:51" x14ac:dyDescent="0.25">
      <c r="A267" s="1" t="s">
        <v>1590</v>
      </c>
      <c r="B267" s="1" t="s">
        <v>1591</v>
      </c>
      <c r="C267" s="2">
        <v>45873</v>
      </c>
      <c r="D267" s="1" t="s">
        <v>1592</v>
      </c>
      <c r="E267" s="1" t="s">
        <v>1593</v>
      </c>
      <c r="F267" s="1" t="s">
        <v>1594</v>
      </c>
      <c r="G267" s="1">
        <v>338</v>
      </c>
      <c r="H267" s="1" t="s">
        <v>37</v>
      </c>
      <c r="I267" s="1" t="s">
        <v>1281</v>
      </c>
      <c r="J267" s="1" t="s">
        <v>1282</v>
      </c>
      <c r="K267" s="1" t="s">
        <v>50</v>
      </c>
      <c r="L267" s="1" t="s">
        <v>51</v>
      </c>
      <c r="M267" s="1" t="s">
        <v>51</v>
      </c>
      <c r="N267" s="1" t="s">
        <v>1595</v>
      </c>
      <c r="O267" s="1" t="s">
        <v>54</v>
      </c>
      <c r="P267" s="1">
        <v>9965471179</v>
      </c>
      <c r="Q267" s="1" t="s">
        <v>360</v>
      </c>
      <c r="R267" s="1" t="s">
        <v>490</v>
      </c>
      <c r="S267" s="1" t="s">
        <v>57</v>
      </c>
      <c r="T267" s="1" t="s">
        <v>58</v>
      </c>
      <c r="U267" s="1" t="s">
        <v>301</v>
      </c>
      <c r="V267" s="1" t="s">
        <v>60</v>
      </c>
      <c r="W267" s="1" t="s">
        <v>439</v>
      </c>
      <c r="X267" s="1" t="s">
        <v>101</v>
      </c>
      <c r="Y267" t="s">
        <v>428</v>
      </c>
      <c r="Z267" s="1" t="s">
        <v>288</v>
      </c>
      <c r="AA267" s="1" t="s">
        <v>63</v>
      </c>
      <c r="AB267" s="1" t="s">
        <v>38</v>
      </c>
      <c r="AC267" s="1" t="s">
        <v>84</v>
      </c>
      <c r="AD267" s="1" t="s">
        <v>85</v>
      </c>
      <c r="AE267" s="1" t="s">
        <v>66</v>
      </c>
      <c r="AF267" s="1" t="s">
        <v>101</v>
      </c>
      <c r="AG267" s="1" t="s">
        <v>116</v>
      </c>
      <c r="AH267" s="1" t="s">
        <v>88</v>
      </c>
      <c r="AI267" s="1" t="s">
        <v>38</v>
      </c>
      <c r="AJ267" s="1">
        <f>IFERROR(_xlfn.XLOOKUP(Table1[[#This Row],[Audio Url]],Qc!C:C,Qc!F:F),"")</f>
        <v>0</v>
      </c>
      <c r="AK267" s="1" t="str">
        <f>IFERROR(_xlfn.XLOOKUP(Table1[[#This Row],[Audio Url]],Qc!C:C,Qc!E:E),"")</f>
        <v>Correctly Done</v>
      </c>
      <c r="AL267" s="1" t="s">
        <v>38</v>
      </c>
      <c r="AM267" s="1" t="s">
        <v>38</v>
      </c>
      <c r="AN267" s="1" t="str">
        <f>VLOOKUP(Table1[[#This Row],[LOCALITY]],Sheet2!$F:$H,3,0)</f>
        <v>Urban</v>
      </c>
      <c r="AO267" s="1" t="s">
        <v>2241</v>
      </c>
      <c r="AP267" t="str">
        <f>IF(Table1[[#This Row],[Audio Duration (in secs)]]&gt;180,"Greater than 3 Minutes","Less than 3 Minutes")</f>
        <v>Greater than 3 Minutes</v>
      </c>
      <c r="AQ267" t="str">
        <f>IFERROR(VLOOKUP(Table1[[#This Row],[சாதி/Caste]],MApping!$E$1:$F$10,2,0),"Others")</f>
        <v>Others</v>
      </c>
      <c r="AR267">
        <f>VLOOKUP(Table1[[#This Row],[பாலினம்/Gender]],Factor!$F$26:$I$28,4,0)</f>
        <v>0.95700934579439256</v>
      </c>
      <c r="AS267">
        <f>VLOOKUP(Table1[[#This Row],[பதிலளித்தவரின் வயது/Age Group]],Factor!$F$35:$I$39,4,0)</f>
        <v>1.0308724832214764</v>
      </c>
      <c r="AT267">
        <f>VLOOKUP(Table1[[#This Row],[பதிலளித்தவரின் வயது/Age Group]]&amp;Table1[[#This Row],[பாலினம்/Gender]],Factor!$A$45:$G$53,7,0)</f>
        <v>0.86292134831460676</v>
      </c>
      <c r="AU26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67">
        <f>VLOOKUP(Table1[[#This Row],[Rev Caste]],Factor!$F$59:$I$68,4,0)</f>
        <v>0.14422535211267606</v>
      </c>
      <c r="AW267">
        <f>Table1[[#This Row],[2021 Ae Factor]]*Table1[[#This Row],[Age &amp; Gender Factor]]</f>
        <v>0.63580116091653927</v>
      </c>
      <c r="AX267">
        <f>Table1[[#This Row],[2021 Ae Factor]]*Table1[[#This Row],[Caste Factor]]</f>
        <v>0.10626535835036995</v>
      </c>
      <c r="AY267">
        <f t="shared" si="5"/>
        <v>78.5477293</v>
      </c>
    </row>
    <row r="268" spans="1:51" x14ac:dyDescent="0.25">
      <c r="A268" s="1" t="s">
        <v>1596</v>
      </c>
      <c r="B268" s="1" t="s">
        <v>1597</v>
      </c>
      <c r="C268" s="2">
        <v>45873</v>
      </c>
      <c r="D268" s="1" t="s">
        <v>1598</v>
      </c>
      <c r="E268" s="1" t="s">
        <v>1599</v>
      </c>
      <c r="F268" s="1" t="s">
        <v>1600</v>
      </c>
      <c r="G268" s="1">
        <v>229</v>
      </c>
      <c r="H268" s="1" t="s">
        <v>37</v>
      </c>
      <c r="I268" s="1" t="s">
        <v>1289</v>
      </c>
      <c r="J268" s="1" t="s">
        <v>1290</v>
      </c>
      <c r="K268" s="1" t="s">
        <v>50</v>
      </c>
      <c r="L268" s="1" t="s">
        <v>51</v>
      </c>
      <c r="M268" s="1" t="s">
        <v>51</v>
      </c>
      <c r="N268" s="1" t="s">
        <v>1601</v>
      </c>
      <c r="O268" s="1" t="s">
        <v>135</v>
      </c>
      <c r="P268" s="1">
        <v>9791691838</v>
      </c>
      <c r="Q268" s="1" t="s">
        <v>81</v>
      </c>
      <c r="R268" s="1" t="s">
        <v>136</v>
      </c>
      <c r="S268" s="1" t="s">
        <v>57</v>
      </c>
      <c r="T268" s="1" t="s">
        <v>137</v>
      </c>
      <c r="U268" s="1" t="s">
        <v>83</v>
      </c>
      <c r="V268" s="1" t="s">
        <v>60</v>
      </c>
      <c r="W268" s="1" t="s">
        <v>439</v>
      </c>
      <c r="X268" s="1" t="s">
        <v>62</v>
      </c>
      <c r="Y268" t="s">
        <v>430</v>
      </c>
      <c r="Z268" s="1" t="s">
        <v>38</v>
      </c>
      <c r="AA268" s="1" t="s">
        <v>126</v>
      </c>
      <c r="AB268" s="1" t="s">
        <v>60</v>
      </c>
      <c r="AC268" s="1" t="s">
        <v>64</v>
      </c>
      <c r="AD268" s="1" t="s">
        <v>127</v>
      </c>
      <c r="AE268" s="1" t="s">
        <v>115</v>
      </c>
      <c r="AF268" s="1" t="s">
        <v>67</v>
      </c>
      <c r="AG268" s="1" t="s">
        <v>382</v>
      </c>
      <c r="AH268" s="1" t="s">
        <v>88</v>
      </c>
      <c r="AI268" s="1" t="s">
        <v>519</v>
      </c>
      <c r="AJ268" s="1">
        <f>IFERROR(_xlfn.XLOOKUP(Table1[[#This Row],[Audio Url]],Qc!C:C,Qc!F:F),"")</f>
        <v>0</v>
      </c>
      <c r="AK268" s="1" t="str">
        <f>IFERROR(_xlfn.XLOOKUP(Table1[[#This Row],[Audio Url]],Qc!C:C,Qc!E:E),"")</f>
        <v>Correctly Done</v>
      </c>
      <c r="AL268" s="1" t="s">
        <v>38</v>
      </c>
      <c r="AM268" s="1" t="s">
        <v>38</v>
      </c>
      <c r="AN268" s="1" t="str">
        <f>VLOOKUP(Table1[[#This Row],[LOCALITY]],Sheet2!$F:$H,3,0)</f>
        <v>Urban</v>
      </c>
      <c r="AO268" s="1" t="s">
        <v>2241</v>
      </c>
      <c r="AP268" t="str">
        <f>IF(Table1[[#This Row],[Audio Duration (in secs)]]&gt;180,"Greater than 3 Minutes","Less than 3 Minutes")</f>
        <v>Greater than 3 Minutes</v>
      </c>
      <c r="AQ268" t="str">
        <f>IFERROR(VLOOKUP(Table1[[#This Row],[சாதி/Caste]],MApping!$E$1:$F$10,2,0),"Others")</f>
        <v>CHOLIA VELLALAR</v>
      </c>
      <c r="AR268">
        <f>VLOOKUP(Table1[[#This Row],[பாலினம்/Gender]],Factor!$F$26:$I$28,4,0)</f>
        <v>1.047034764826176</v>
      </c>
      <c r="AS268">
        <f>VLOOKUP(Table1[[#This Row],[பதிலளித்தவரின் வயது/Age Group]],Factor!$F$35:$I$39,4,0)</f>
        <v>0.97523809523809524</v>
      </c>
      <c r="AT268">
        <f>VLOOKUP(Table1[[#This Row],[பதிலளித்தவரின் வயது/Age Group]]&amp;Table1[[#This Row],[பாலினம்/Gender]],Factor!$A$45:$G$53,7,0)</f>
        <v>0.89824561403508774</v>
      </c>
      <c r="AU26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68">
        <f>VLOOKUP(Table1[[#This Row],[Rev Caste]],Factor!$F$59:$I$68,4,0)</f>
        <v>1.0666666666666667</v>
      </c>
      <c r="AW268">
        <f>Table1[[#This Row],[2021 Ae Factor]]*Table1[[#This Row],[Age &amp; Gender Factor]]</f>
        <v>0.66182810902423383</v>
      </c>
      <c r="AX268">
        <f>Table1[[#This Row],[2021 Ae Factor]]*Table1[[#This Row],[Caste Factor]]</f>
        <v>0.78592087946627776</v>
      </c>
      <c r="AY268">
        <f t="shared" si="5"/>
        <v>78.547652600000006</v>
      </c>
    </row>
    <row r="269" spans="1:51" x14ac:dyDescent="0.25">
      <c r="A269" s="1" t="s">
        <v>1602</v>
      </c>
      <c r="B269" s="1" t="s">
        <v>1603</v>
      </c>
      <c r="C269" s="2">
        <v>45873</v>
      </c>
      <c r="D269" s="1" t="s">
        <v>1604</v>
      </c>
      <c r="E269" s="1" t="s">
        <v>1599</v>
      </c>
      <c r="F269" s="1" t="s">
        <v>1605</v>
      </c>
      <c r="G269" s="1">
        <v>346</v>
      </c>
      <c r="H269" s="1" t="s">
        <v>37</v>
      </c>
      <c r="I269" s="1" t="s">
        <v>1281</v>
      </c>
      <c r="J269" s="1" t="s">
        <v>1282</v>
      </c>
      <c r="K269" s="1" t="s">
        <v>50</v>
      </c>
      <c r="L269" s="1" t="s">
        <v>51</v>
      </c>
      <c r="M269" s="1" t="s">
        <v>51</v>
      </c>
      <c r="N269" s="1" t="s">
        <v>1606</v>
      </c>
      <c r="O269" s="1" t="s">
        <v>135</v>
      </c>
      <c r="P269" s="1">
        <v>9655364489</v>
      </c>
      <c r="Q269" s="1" t="s">
        <v>39</v>
      </c>
      <c r="R269" s="1" t="s">
        <v>56</v>
      </c>
      <c r="S269" s="1" t="s">
        <v>57</v>
      </c>
      <c r="T269" s="1" t="s">
        <v>58</v>
      </c>
      <c r="U269" s="1" t="s">
        <v>59</v>
      </c>
      <c r="V269" s="1" t="s">
        <v>185</v>
      </c>
      <c r="W269" s="1" t="s">
        <v>61</v>
      </c>
      <c r="X269" s="1" t="s">
        <v>62</v>
      </c>
      <c r="Y269" t="s">
        <v>430</v>
      </c>
      <c r="Z269" s="1" t="s">
        <v>38</v>
      </c>
      <c r="AA269" s="1" t="s">
        <v>126</v>
      </c>
      <c r="AB269" s="1" t="s">
        <v>138</v>
      </c>
      <c r="AC269" s="1" t="s">
        <v>58</v>
      </c>
      <c r="AD269" s="1" t="s">
        <v>65</v>
      </c>
      <c r="AE269" s="1" t="s">
        <v>66</v>
      </c>
      <c r="AF269" s="1" t="s">
        <v>67</v>
      </c>
      <c r="AG269" s="1" t="s">
        <v>68</v>
      </c>
      <c r="AH269" s="1" t="s">
        <v>88</v>
      </c>
      <c r="AI269" s="1" t="s">
        <v>38</v>
      </c>
      <c r="AJ269" s="1">
        <f>IFERROR(_xlfn.XLOOKUP(Table1[[#This Row],[Audio Url]],Qc!C:C,Qc!F:F),"")</f>
        <v>0</v>
      </c>
      <c r="AK269" s="1" t="str">
        <f>IFERROR(_xlfn.XLOOKUP(Table1[[#This Row],[Audio Url]],Qc!C:C,Qc!E:E),"")</f>
        <v>Correctly Done</v>
      </c>
      <c r="AL269" s="1" t="s">
        <v>38</v>
      </c>
      <c r="AM269" s="1" t="s">
        <v>38</v>
      </c>
      <c r="AN269" s="1" t="str">
        <f>VLOOKUP(Table1[[#This Row],[LOCALITY]],Sheet2!$F:$H,3,0)</f>
        <v>Urban</v>
      </c>
      <c r="AO269" s="1" t="s">
        <v>2241</v>
      </c>
      <c r="AP269" t="str">
        <f>IF(Table1[[#This Row],[Audio Duration (in secs)]]&gt;180,"Greater than 3 Minutes","Less than 3 Minutes")</f>
        <v>Greater than 3 Minutes</v>
      </c>
      <c r="AQ269" t="str">
        <f>IFERROR(VLOOKUP(Table1[[#This Row],[சாதி/Caste]],MApping!$E$1:$F$10,2,0),"Others")</f>
        <v>Others</v>
      </c>
      <c r="AR269">
        <f>VLOOKUP(Table1[[#This Row],[பாலினம்/Gender]],Factor!$F$26:$I$28,4,0)</f>
        <v>1.047034764826176</v>
      </c>
      <c r="AS269">
        <f>VLOOKUP(Table1[[#This Row],[பதிலளித்தவரின் வயது/Age Group]],Factor!$F$35:$I$39,4,0)</f>
        <v>0.8797250859106529</v>
      </c>
      <c r="AT269">
        <f>VLOOKUP(Table1[[#This Row],[பதிலளித்தவரின் வயது/Age Group]]&amp;Table1[[#This Row],[பாலினம்/Gender]],Factor!$A$45:$G$53,7,0)</f>
        <v>0.98461538461538467</v>
      </c>
      <c r="AU26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69">
        <f>VLOOKUP(Table1[[#This Row],[Rev Caste]],Factor!$F$59:$I$68,4,0)</f>
        <v>0.14422535211267606</v>
      </c>
      <c r="AW269">
        <f>Table1[[#This Row],[2021 Ae Factor]]*Table1[[#This Row],[Age &amp; Gender Factor]]</f>
        <v>0.98461538461538467</v>
      </c>
      <c r="AX269">
        <f>Table1[[#This Row],[2021 Ae Factor]]*Table1[[#This Row],[Caste Factor]]</f>
        <v>0.14422535211267606</v>
      </c>
      <c r="AY269">
        <f t="shared" si="5"/>
        <v>78.547683899999996</v>
      </c>
    </row>
    <row r="270" spans="1:51" x14ac:dyDescent="0.25">
      <c r="A270" s="1" t="s">
        <v>1607</v>
      </c>
      <c r="B270" s="1" t="s">
        <v>1608</v>
      </c>
      <c r="C270" s="2">
        <v>45873</v>
      </c>
      <c r="D270" s="1" t="s">
        <v>1609</v>
      </c>
      <c r="E270" s="1" t="s">
        <v>1610</v>
      </c>
      <c r="F270" s="1" t="s">
        <v>1611</v>
      </c>
      <c r="G270" s="1">
        <v>325</v>
      </c>
      <c r="H270" s="1" t="s">
        <v>37</v>
      </c>
      <c r="I270" s="1" t="s">
        <v>244</v>
      </c>
      <c r="J270" s="1" t="s">
        <v>245</v>
      </c>
      <c r="K270" s="1" t="s">
        <v>50</v>
      </c>
      <c r="L270" s="1" t="s">
        <v>78</v>
      </c>
      <c r="M270" s="1" t="s">
        <v>1331</v>
      </c>
      <c r="N270" s="1" t="s">
        <v>1612</v>
      </c>
      <c r="O270" s="1" t="s">
        <v>135</v>
      </c>
      <c r="P270" s="1">
        <v>9659059107</v>
      </c>
      <c r="Q270" s="1" t="s">
        <v>39</v>
      </c>
      <c r="R270" s="1" t="s">
        <v>136</v>
      </c>
      <c r="S270" s="1" t="s">
        <v>113</v>
      </c>
      <c r="T270" s="1" t="s">
        <v>98</v>
      </c>
      <c r="U270" s="1" t="s">
        <v>83</v>
      </c>
      <c r="V270" s="1" t="s">
        <v>185</v>
      </c>
      <c r="W270" s="1" t="s">
        <v>125</v>
      </c>
      <c r="X270" s="1" t="s">
        <v>114</v>
      </c>
      <c r="Y270" t="s">
        <v>429</v>
      </c>
      <c r="Z270" s="1" t="s">
        <v>38</v>
      </c>
      <c r="AA270" s="1" t="s">
        <v>63</v>
      </c>
      <c r="AB270" s="1" t="s">
        <v>38</v>
      </c>
      <c r="AC270" s="1" t="s">
        <v>58</v>
      </c>
      <c r="AD270" s="1" t="s">
        <v>65</v>
      </c>
      <c r="AE270" s="1" t="s">
        <v>86</v>
      </c>
      <c r="AF270" s="1" t="s">
        <v>101</v>
      </c>
      <c r="AG270" s="1" t="s">
        <v>68</v>
      </c>
      <c r="AH270" s="1" t="s">
        <v>88</v>
      </c>
      <c r="AI270" s="1" t="s">
        <v>89</v>
      </c>
      <c r="AJ270" s="1">
        <f>IFERROR(_xlfn.XLOOKUP(Table1[[#This Row],[Audio Url]],Qc!C:C,Qc!F:F),"")</f>
        <v>0</v>
      </c>
      <c r="AK270" s="1" t="str">
        <f>IFERROR(_xlfn.XLOOKUP(Table1[[#This Row],[Audio Url]],Qc!C:C,Qc!E:E),"")</f>
        <v>Correctly Done</v>
      </c>
      <c r="AL270" s="1" t="s">
        <v>38</v>
      </c>
      <c r="AM270" s="1" t="s">
        <v>38</v>
      </c>
      <c r="AN270" s="1" t="str">
        <f>VLOOKUP(Table1[[#This Row],[LOCALITY]],Sheet2!$F:$H,3,0)</f>
        <v>Rural</v>
      </c>
      <c r="AO270" s="1" t="s">
        <v>2241</v>
      </c>
      <c r="AP270" t="str">
        <f>IF(Table1[[#This Row],[Audio Duration (in secs)]]&gt;180,"Greater than 3 Minutes","Less than 3 Minutes")</f>
        <v>Greater than 3 Minutes</v>
      </c>
      <c r="AQ270" t="str">
        <f>IFERROR(VLOOKUP(Table1[[#This Row],[சாதி/Caste]],MApping!$E$1:$F$10,2,0),"Others")</f>
        <v>MUKKULATHOR</v>
      </c>
      <c r="AR270">
        <f>VLOOKUP(Table1[[#This Row],[பாலினம்/Gender]],Factor!$F$26:$I$28,4,0)</f>
        <v>1.047034764826176</v>
      </c>
      <c r="AS270">
        <f>VLOOKUP(Table1[[#This Row],[பதிலளித்தவரின் வயது/Age Group]],Factor!$F$35:$I$39,4,0)</f>
        <v>0.8797250859106529</v>
      </c>
      <c r="AT270">
        <f>VLOOKUP(Table1[[#This Row],[பதிலளித்தவரின் வயது/Age Group]]&amp;Table1[[#This Row],[பாலினம்/Gender]],Factor!$A$45:$G$53,7,0)</f>
        <v>0.98461538461538467</v>
      </c>
      <c r="AU27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70">
        <f>VLOOKUP(Table1[[#This Row],[Rev Caste]],Factor!$F$59:$I$68,4,0)</f>
        <v>1.3479183673469388</v>
      </c>
      <c r="AW270">
        <f>Table1[[#This Row],[2021 Ae Factor]]*Table1[[#This Row],[Age &amp; Gender Factor]]</f>
        <v>0.98461538461538467</v>
      </c>
      <c r="AX270">
        <f>Table1[[#This Row],[2021 Ae Factor]]*Table1[[#This Row],[Caste Factor]]</f>
        <v>1.3479183673469388</v>
      </c>
      <c r="AY270">
        <f t="shared" si="5"/>
        <v>78.718763300000006</v>
      </c>
    </row>
    <row r="271" spans="1:51" hidden="1" x14ac:dyDescent="0.25">
      <c r="A271" s="1" t="s">
        <v>1613</v>
      </c>
      <c r="B271" s="1" t="s">
        <v>1614</v>
      </c>
      <c r="C271" s="2">
        <v>45873</v>
      </c>
      <c r="D271" s="1" t="s">
        <v>1615</v>
      </c>
      <c r="E271" s="1" t="s">
        <v>1616</v>
      </c>
      <c r="F271" s="1" t="s">
        <v>1617</v>
      </c>
      <c r="G271" s="1">
        <v>322</v>
      </c>
      <c r="H271" s="1" t="s">
        <v>37</v>
      </c>
      <c r="I271" s="1" t="s">
        <v>1281</v>
      </c>
      <c r="J271" s="1" t="s">
        <v>1282</v>
      </c>
      <c r="K271" s="1" t="s">
        <v>50</v>
      </c>
      <c r="L271" s="1" t="s">
        <v>51</v>
      </c>
      <c r="M271" s="1" t="s">
        <v>51</v>
      </c>
      <c r="N271" s="1" t="s">
        <v>1618</v>
      </c>
      <c r="O271" s="1" t="s">
        <v>135</v>
      </c>
      <c r="P271" s="1">
        <v>7639975577</v>
      </c>
      <c r="Q271" s="1" t="s">
        <v>39</v>
      </c>
      <c r="R271" s="1" t="s">
        <v>136</v>
      </c>
      <c r="S271" s="1" t="s">
        <v>57</v>
      </c>
      <c r="T271" s="1" t="s">
        <v>58</v>
      </c>
      <c r="U271" s="1" t="s">
        <v>59</v>
      </c>
      <c r="V271" s="1" t="s">
        <v>60</v>
      </c>
      <c r="W271" s="1" t="s">
        <v>125</v>
      </c>
      <c r="X271" s="1" t="s">
        <v>295</v>
      </c>
      <c r="Y271" t="s">
        <v>429</v>
      </c>
      <c r="Z271" s="1" t="s">
        <v>38</v>
      </c>
      <c r="AA271" s="1" t="s">
        <v>126</v>
      </c>
      <c r="AB271" s="1" t="s">
        <v>138</v>
      </c>
      <c r="AC271" s="1" t="s">
        <v>64</v>
      </c>
      <c r="AD271" s="1" t="s">
        <v>65</v>
      </c>
      <c r="AE271" s="1" t="s">
        <v>102</v>
      </c>
      <c r="AF271" s="1" t="s">
        <v>67</v>
      </c>
      <c r="AG271" s="1" t="s">
        <v>68</v>
      </c>
      <c r="AH271" s="1" t="s">
        <v>88</v>
      </c>
      <c r="AI271" s="1" t="s">
        <v>38</v>
      </c>
      <c r="AJ271" s="1" t="str">
        <f>IFERROR(_xlfn.XLOOKUP(Table1[[#This Row],[Audio Url]],Qc!C:C,Qc!F:F),"")</f>
        <v xml:space="preserve">repeated voice </v>
      </c>
      <c r="AK271" s="1" t="str">
        <f>IFERROR(_xlfn.XLOOKUP(Table1[[#This Row],[Audio Url]],Qc!C:C,Qc!E:E),"")</f>
        <v>Taking From Friends And Family</v>
      </c>
      <c r="AL271" s="1" t="s">
        <v>38</v>
      </c>
      <c r="AM271" s="1" t="s">
        <v>38</v>
      </c>
      <c r="AN271" s="1" t="str">
        <f>VLOOKUP(Table1[[#This Row],[LOCALITY]],Sheet2!$F:$H,3,0)</f>
        <v>Urban</v>
      </c>
      <c r="AO271" s="1" t="s">
        <v>2240</v>
      </c>
      <c r="AP271" t="str">
        <f>IF(Table1[[#This Row],[Audio Duration (in secs)]]&gt;180,"Greater than 3 Minutes","Less than 3 Minutes")</f>
        <v>Greater than 3 Minutes</v>
      </c>
      <c r="AQ271" t="str">
        <f>IFERROR(VLOOKUP(Table1[[#This Row],[சாதி/Caste]],MApping!$E$1:$F$10,2,0),"Others")</f>
        <v>Others</v>
      </c>
      <c r="AR271">
        <f>VLOOKUP(Table1[[#This Row],[பாலினம்/Gender]],Factor!$F$26:$I$28,4,0)</f>
        <v>1.047034764826176</v>
      </c>
      <c r="AS271">
        <f>VLOOKUP(Table1[[#This Row],[பதிலளித்தவரின் வயது/Age Group]],Factor!$F$35:$I$39,4,0)</f>
        <v>0.8797250859106529</v>
      </c>
      <c r="AT271">
        <f>VLOOKUP(Table1[[#This Row],[பதிலளித்தவரின் வயது/Age Group]]&amp;Table1[[#This Row],[பாலினம்/Gender]],Factor!$A$45:$G$53,7,0)</f>
        <v>0.98461538461538467</v>
      </c>
      <c r="AU27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71">
        <f>VLOOKUP(Table1[[#This Row],[Rev Caste]],Factor!$F$59:$I$68,4,0)</f>
        <v>0.14422535211267606</v>
      </c>
      <c r="AW271">
        <f>Table1[[#This Row],[2021 Ae Factor]]*Table1[[#This Row],[Age &amp; Gender Factor]]</f>
        <v>0.72546542719964102</v>
      </c>
      <c r="AX271">
        <f>Table1[[#This Row],[2021 Ae Factor]]*Table1[[#This Row],[Caste Factor]]</f>
        <v>0.10626535835036995</v>
      </c>
      <c r="AY271">
        <f t="shared" si="5"/>
        <v>78.548823900000002</v>
      </c>
    </row>
    <row r="272" spans="1:51" x14ac:dyDescent="0.25">
      <c r="A272" s="1" t="s">
        <v>1619</v>
      </c>
      <c r="B272" s="1" t="s">
        <v>1620</v>
      </c>
      <c r="C272" s="2">
        <v>45873</v>
      </c>
      <c r="D272" s="1" t="s">
        <v>1621</v>
      </c>
      <c r="E272" s="1" t="s">
        <v>1622</v>
      </c>
      <c r="F272" s="1" t="s">
        <v>1623</v>
      </c>
      <c r="G272" s="1">
        <v>343</v>
      </c>
      <c r="H272" s="1" t="s">
        <v>37</v>
      </c>
      <c r="I272" s="1" t="s">
        <v>1289</v>
      </c>
      <c r="J272" s="1" t="s">
        <v>1290</v>
      </c>
      <c r="K272" s="1" t="s">
        <v>50</v>
      </c>
      <c r="L272" s="1" t="s">
        <v>51</v>
      </c>
      <c r="M272" s="1" t="s">
        <v>51</v>
      </c>
      <c r="N272" s="1" t="s">
        <v>1624</v>
      </c>
      <c r="O272" s="1" t="s">
        <v>135</v>
      </c>
      <c r="P272" s="1">
        <v>8681846435</v>
      </c>
      <c r="Q272" s="1" t="s">
        <v>55</v>
      </c>
      <c r="R272" s="1" t="s">
        <v>56</v>
      </c>
      <c r="S272" s="1" t="s">
        <v>113</v>
      </c>
      <c r="T272" s="1" t="s">
        <v>58</v>
      </c>
      <c r="U272" s="1" t="s">
        <v>59</v>
      </c>
      <c r="V272" s="1" t="s">
        <v>60</v>
      </c>
      <c r="W272" s="1" t="s">
        <v>61</v>
      </c>
      <c r="X272" s="1" t="s">
        <v>101</v>
      </c>
      <c r="Y272" t="s">
        <v>428</v>
      </c>
      <c r="Z272" s="1" t="s">
        <v>288</v>
      </c>
      <c r="AA272" s="1" t="s">
        <v>63</v>
      </c>
      <c r="AB272" s="1" t="s">
        <v>38</v>
      </c>
      <c r="AC272" s="1" t="s">
        <v>84</v>
      </c>
      <c r="AD272" s="1" t="s">
        <v>85</v>
      </c>
      <c r="AE272" s="1" t="s">
        <v>66</v>
      </c>
      <c r="AF272" s="1" t="s">
        <v>67</v>
      </c>
      <c r="AG272" s="1" t="s">
        <v>116</v>
      </c>
      <c r="AH272" s="1" t="s">
        <v>88</v>
      </c>
      <c r="AI272" s="1" t="s">
        <v>38</v>
      </c>
      <c r="AJ272" s="1" t="str">
        <f>IFERROR(_xlfn.XLOOKUP(Table1[[#This Row],[Audio Url]],Qc!C:C,Qc!F:F),"")</f>
        <v>not asking questions first 3</v>
      </c>
      <c r="AK272" s="1" t="str">
        <f>IFERROR(_xlfn.XLOOKUP(Table1[[#This Row],[Audio Url]],Qc!C:C,Qc!E:E),"")</f>
        <v>Not Doing It Properly</v>
      </c>
      <c r="AL272" s="1" t="s">
        <v>38</v>
      </c>
      <c r="AM272" s="1" t="s">
        <v>38</v>
      </c>
      <c r="AN272" s="1" t="str">
        <f>VLOOKUP(Table1[[#This Row],[LOCALITY]],Sheet2!$F:$H,3,0)</f>
        <v>Urban</v>
      </c>
      <c r="AO272" s="1" t="s">
        <v>2241</v>
      </c>
      <c r="AP272" t="str">
        <f>IF(Table1[[#This Row],[Audio Duration (in secs)]]&gt;180,"Greater than 3 Minutes","Less than 3 Minutes")</f>
        <v>Greater than 3 Minutes</v>
      </c>
      <c r="AQ272" t="str">
        <f>IFERROR(VLOOKUP(Table1[[#This Row],[சாதி/Caste]],MApping!$E$1:$F$10,2,0),"Others")</f>
        <v>Others</v>
      </c>
      <c r="AR272">
        <f>VLOOKUP(Table1[[#This Row],[பாலினம்/Gender]],Factor!$F$26:$I$28,4,0)</f>
        <v>1.047034764826176</v>
      </c>
      <c r="AS272">
        <f>VLOOKUP(Table1[[#This Row],[பதிலளித்தவரின் வயது/Age Group]],Factor!$F$35:$I$39,4,0)</f>
        <v>1.0951871657754011</v>
      </c>
      <c r="AT272">
        <f>VLOOKUP(Table1[[#This Row],[பதிலளித்தவரின் வயது/Age Group]]&amp;Table1[[#This Row],[பாலினம்/Gender]],Factor!$A$45:$G$53,7,0)</f>
        <v>1.107027027027027</v>
      </c>
      <c r="AU27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72">
        <f>VLOOKUP(Table1[[#This Row],[Rev Caste]],Factor!$F$59:$I$68,4,0)</f>
        <v>0.14422535211267606</v>
      </c>
      <c r="AW272">
        <f>Table1[[#This Row],[2021 Ae Factor]]*Table1[[#This Row],[Age &amp; Gender Factor]]</f>
        <v>0.81565842625689366</v>
      </c>
      <c r="AX272">
        <f>Table1[[#This Row],[2021 Ae Factor]]*Table1[[#This Row],[Caste Factor]]</f>
        <v>0.10626535835036995</v>
      </c>
      <c r="AY272">
        <f t="shared" si="5"/>
        <v>78.548161899999997</v>
      </c>
    </row>
    <row r="273" spans="1:51" x14ac:dyDescent="0.25">
      <c r="A273" s="1" t="s">
        <v>1625</v>
      </c>
      <c r="B273" s="1" t="s">
        <v>1626</v>
      </c>
      <c r="C273" s="2">
        <v>45873</v>
      </c>
      <c r="D273" s="1" t="s">
        <v>1627</v>
      </c>
      <c r="E273" s="1" t="s">
        <v>1628</v>
      </c>
      <c r="F273" s="1" t="s">
        <v>1629</v>
      </c>
      <c r="G273" s="1">
        <v>233</v>
      </c>
      <c r="H273" s="1" t="s">
        <v>37</v>
      </c>
      <c r="I273" s="1" t="s">
        <v>1289</v>
      </c>
      <c r="J273" s="1" t="s">
        <v>1290</v>
      </c>
      <c r="K273" s="1" t="s">
        <v>50</v>
      </c>
      <c r="L273" s="1" t="s">
        <v>51</v>
      </c>
      <c r="M273" s="1" t="s">
        <v>51</v>
      </c>
      <c r="N273" s="1" t="s">
        <v>1630</v>
      </c>
      <c r="O273" s="1" t="s">
        <v>135</v>
      </c>
      <c r="P273" s="1">
        <v>9789104429</v>
      </c>
      <c r="Q273" s="1" t="s">
        <v>81</v>
      </c>
      <c r="R273" s="1" t="s">
        <v>56</v>
      </c>
      <c r="S273" s="1" t="s">
        <v>113</v>
      </c>
      <c r="T273" s="1" t="s">
        <v>58</v>
      </c>
      <c r="U273" s="1" t="s">
        <v>59</v>
      </c>
      <c r="V273" s="1" t="s">
        <v>60</v>
      </c>
      <c r="W273" s="1" t="s">
        <v>61</v>
      </c>
      <c r="X273" s="1" t="s">
        <v>62</v>
      </c>
      <c r="Y273" t="s">
        <v>430</v>
      </c>
      <c r="Z273" s="1" t="s">
        <v>38</v>
      </c>
      <c r="AA273" s="1" t="s">
        <v>63</v>
      </c>
      <c r="AB273" s="1" t="s">
        <v>38</v>
      </c>
      <c r="AC273" s="1" t="s">
        <v>64</v>
      </c>
      <c r="AD273" s="1" t="s">
        <v>85</v>
      </c>
      <c r="AE273" s="1" t="s">
        <v>115</v>
      </c>
      <c r="AF273" s="1" t="s">
        <v>67</v>
      </c>
      <c r="AG273" s="1" t="s">
        <v>68</v>
      </c>
      <c r="AH273" s="1" t="s">
        <v>277</v>
      </c>
      <c r="AI273" s="1" t="s">
        <v>278</v>
      </c>
      <c r="AJ273" s="1">
        <f>IFERROR(_xlfn.XLOOKUP(Table1[[#This Row],[Audio Url]],Qc!C:C,Qc!F:F),"")</f>
        <v>0</v>
      </c>
      <c r="AK273" s="1" t="str">
        <f>IFERROR(_xlfn.XLOOKUP(Table1[[#This Row],[Audio Url]],Qc!C:C,Qc!E:E),"")</f>
        <v>Correctly Done</v>
      </c>
      <c r="AL273" s="1" t="s">
        <v>38</v>
      </c>
      <c r="AM273" s="1" t="s">
        <v>38</v>
      </c>
      <c r="AN273" s="1" t="str">
        <f>VLOOKUP(Table1[[#This Row],[LOCALITY]],Sheet2!$F:$H,3,0)</f>
        <v>Urban</v>
      </c>
      <c r="AO273" s="1" t="s">
        <v>2241</v>
      </c>
      <c r="AP273" t="str">
        <f>IF(Table1[[#This Row],[Audio Duration (in secs)]]&gt;180,"Greater than 3 Minutes","Less than 3 Minutes")</f>
        <v>Greater than 3 Minutes</v>
      </c>
      <c r="AQ273" t="str">
        <f>IFERROR(VLOOKUP(Table1[[#This Row],[சாதி/Caste]],MApping!$E$1:$F$10,2,0),"Others")</f>
        <v>MUSLIM</v>
      </c>
      <c r="AR273">
        <f>VLOOKUP(Table1[[#This Row],[பாலினம்/Gender]],Factor!$F$26:$I$28,4,0)</f>
        <v>1.047034764826176</v>
      </c>
      <c r="AS273">
        <f>VLOOKUP(Table1[[#This Row],[பதிலளித்தவரின் வயது/Age Group]],Factor!$F$35:$I$39,4,0)</f>
        <v>0.97523809523809524</v>
      </c>
      <c r="AT273">
        <f>VLOOKUP(Table1[[#This Row],[பதிலளித்தவரின் வயது/Age Group]]&amp;Table1[[#This Row],[பாலினம்/Gender]],Factor!$A$45:$G$53,7,0)</f>
        <v>0.89824561403508774</v>
      </c>
      <c r="AU27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73">
        <f>VLOOKUP(Table1[[#This Row],[Rev Caste]],Factor!$F$59:$I$68,4,0)</f>
        <v>1.024</v>
      </c>
      <c r="AW273">
        <f>Table1[[#This Row],[2021 Ae Factor]]*Table1[[#This Row],[Age &amp; Gender Factor]]</f>
        <v>0.66182810902423383</v>
      </c>
      <c r="AX273">
        <f>Table1[[#This Row],[2021 Ae Factor]]*Table1[[#This Row],[Caste Factor]]</f>
        <v>0.75448404428762661</v>
      </c>
      <c r="AY273">
        <f t="shared" si="5"/>
        <v>78.548516899999996</v>
      </c>
    </row>
    <row r="274" spans="1:51" x14ac:dyDescent="0.25">
      <c r="A274" s="1" t="s">
        <v>1631</v>
      </c>
      <c r="B274" s="1" t="s">
        <v>1632</v>
      </c>
      <c r="C274" s="2">
        <v>45873</v>
      </c>
      <c r="D274" s="1" t="s">
        <v>1633</v>
      </c>
      <c r="E274" s="1" t="s">
        <v>1634</v>
      </c>
      <c r="F274" s="1" t="s">
        <v>1635</v>
      </c>
      <c r="G274" s="1">
        <v>341</v>
      </c>
      <c r="H274" s="1" t="s">
        <v>37</v>
      </c>
      <c r="I274" s="1" t="s">
        <v>1281</v>
      </c>
      <c r="J274" s="1" t="s">
        <v>1282</v>
      </c>
      <c r="K274" s="1" t="s">
        <v>50</v>
      </c>
      <c r="L274" s="1" t="s">
        <v>51</v>
      </c>
      <c r="M274" s="1" t="s">
        <v>51</v>
      </c>
      <c r="N274" s="1" t="s">
        <v>1636</v>
      </c>
      <c r="O274" s="1" t="s">
        <v>135</v>
      </c>
      <c r="P274" s="1">
        <v>9677936109</v>
      </c>
      <c r="Q274" s="1" t="s">
        <v>81</v>
      </c>
      <c r="R274" s="1" t="s">
        <v>136</v>
      </c>
      <c r="S274" s="1" t="s">
        <v>57</v>
      </c>
      <c r="T274" s="1" t="s">
        <v>58</v>
      </c>
      <c r="U274" s="1" t="s">
        <v>83</v>
      </c>
      <c r="V274" s="1" t="s">
        <v>99</v>
      </c>
      <c r="W274" s="1" t="s">
        <v>125</v>
      </c>
      <c r="X274" s="1" t="s">
        <v>114</v>
      </c>
      <c r="Y274" t="s">
        <v>429</v>
      </c>
      <c r="Z274" s="1" t="s">
        <v>38</v>
      </c>
      <c r="AA274" s="1" t="s">
        <v>63</v>
      </c>
      <c r="AB274" s="1" t="s">
        <v>38</v>
      </c>
      <c r="AC274" s="1" t="s">
        <v>58</v>
      </c>
      <c r="AD274" s="1" t="s">
        <v>127</v>
      </c>
      <c r="AE274" s="1" t="s">
        <v>66</v>
      </c>
      <c r="AF274" s="1" t="s">
        <v>67</v>
      </c>
      <c r="AG274" s="1" t="s">
        <v>68</v>
      </c>
      <c r="AH274" s="1" t="s">
        <v>277</v>
      </c>
      <c r="AI274" s="1" t="s">
        <v>278</v>
      </c>
      <c r="AJ274" s="1">
        <f>IFERROR(_xlfn.XLOOKUP(Table1[[#This Row],[Audio Url]],Qc!C:C,Qc!F:F),"")</f>
        <v>0</v>
      </c>
      <c r="AK274" s="1" t="str">
        <f>IFERROR(_xlfn.XLOOKUP(Table1[[#This Row],[Audio Url]],Qc!C:C,Qc!E:E),"")</f>
        <v>Audio Not Playing</v>
      </c>
      <c r="AL274" s="1" t="s">
        <v>38</v>
      </c>
      <c r="AM274" s="1" t="s">
        <v>38</v>
      </c>
      <c r="AN274" s="1" t="str">
        <f>VLOOKUP(Table1[[#This Row],[LOCALITY]],Sheet2!$F:$H,3,0)</f>
        <v>Urban</v>
      </c>
      <c r="AO274" s="1" t="s">
        <v>2241</v>
      </c>
      <c r="AP274" t="str">
        <f>IF(Table1[[#This Row],[Audio Duration (in secs)]]&gt;180,"Greater than 3 Minutes","Less than 3 Minutes")</f>
        <v>Greater than 3 Minutes</v>
      </c>
      <c r="AQ274" t="str">
        <f>IFERROR(VLOOKUP(Table1[[#This Row],[சாதி/Caste]],MApping!$E$1:$F$10,2,0),"Others")</f>
        <v>MUSLIM</v>
      </c>
      <c r="AR274">
        <f>VLOOKUP(Table1[[#This Row],[பாலினம்/Gender]],Factor!$F$26:$I$28,4,0)</f>
        <v>1.047034764826176</v>
      </c>
      <c r="AS274">
        <f>VLOOKUP(Table1[[#This Row],[பதிலளித்தவரின் வயது/Age Group]],Factor!$F$35:$I$39,4,0)</f>
        <v>0.97523809523809524</v>
      </c>
      <c r="AT274">
        <f>VLOOKUP(Table1[[#This Row],[பதிலளித்தவரின் வயது/Age Group]]&amp;Table1[[#This Row],[பாலினம்/Gender]],Factor!$A$45:$G$53,7,0)</f>
        <v>0.89824561403508774</v>
      </c>
      <c r="AU27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274">
        <f>VLOOKUP(Table1[[#This Row],[Rev Caste]],Factor!$F$59:$I$68,4,0)</f>
        <v>1.024</v>
      </c>
      <c r="AW274">
        <f>Table1[[#This Row],[2021 Ae Factor]]*Table1[[#This Row],[Age &amp; Gender Factor]]</f>
        <v>1.1784466182311975</v>
      </c>
      <c r="AX274">
        <f>Table1[[#This Row],[2021 Ae Factor]]*Table1[[#This Row],[Caste Factor]]</f>
        <v>1.3434291447835651</v>
      </c>
      <c r="AY274">
        <f t="shared" si="5"/>
        <v>78.548892199999997</v>
      </c>
    </row>
    <row r="275" spans="1:51" x14ac:dyDescent="0.25">
      <c r="A275" s="1" t="s">
        <v>1637</v>
      </c>
      <c r="B275" s="1" t="s">
        <v>1638</v>
      </c>
      <c r="C275" s="2">
        <v>45873</v>
      </c>
      <c r="D275" s="1" t="s">
        <v>1639</v>
      </c>
      <c r="E275" s="1" t="s">
        <v>1634</v>
      </c>
      <c r="F275" s="1" t="s">
        <v>1640</v>
      </c>
      <c r="G275" s="1">
        <v>255</v>
      </c>
      <c r="H275" s="1" t="s">
        <v>37</v>
      </c>
      <c r="I275" s="1" t="s">
        <v>1289</v>
      </c>
      <c r="J275" s="1" t="s">
        <v>1290</v>
      </c>
      <c r="K275" s="1" t="s">
        <v>50</v>
      </c>
      <c r="L275" s="1" t="s">
        <v>51</v>
      </c>
      <c r="M275" s="1" t="s">
        <v>51</v>
      </c>
      <c r="N275" s="1" t="s">
        <v>1251</v>
      </c>
      <c r="O275" s="1" t="s">
        <v>54</v>
      </c>
      <c r="P275" s="1">
        <v>9043411078</v>
      </c>
      <c r="Q275" s="1" t="s">
        <v>55</v>
      </c>
      <c r="R275" s="1" t="s">
        <v>56</v>
      </c>
      <c r="S275" s="1" t="s">
        <v>113</v>
      </c>
      <c r="T275" s="1" t="s">
        <v>98</v>
      </c>
      <c r="U275" s="1" t="s">
        <v>59</v>
      </c>
      <c r="V275" s="1" t="s">
        <v>60</v>
      </c>
      <c r="W275" s="1" t="s">
        <v>125</v>
      </c>
      <c r="X275" s="1" t="s">
        <v>101</v>
      </c>
      <c r="Y275" t="s">
        <v>429</v>
      </c>
      <c r="Z275" s="1" t="s">
        <v>288</v>
      </c>
      <c r="AA275" s="1" t="s">
        <v>63</v>
      </c>
      <c r="AB275" s="1" t="s">
        <v>38</v>
      </c>
      <c r="AC275" s="1" t="s">
        <v>64</v>
      </c>
      <c r="AD275" s="1" t="s">
        <v>65</v>
      </c>
      <c r="AE275" s="1" t="s">
        <v>102</v>
      </c>
      <c r="AF275" s="1" t="s">
        <v>67</v>
      </c>
      <c r="AG275" s="1" t="s">
        <v>382</v>
      </c>
      <c r="AH275" s="1" t="s">
        <v>318</v>
      </c>
      <c r="AI275" s="1" t="s">
        <v>38</v>
      </c>
      <c r="AJ275" s="1">
        <f>IFERROR(_xlfn.XLOOKUP(Table1[[#This Row],[Audio Url]],Qc!C:C,Qc!F:F),"")</f>
        <v>0</v>
      </c>
      <c r="AK275" s="1" t="str">
        <f>IFERROR(_xlfn.XLOOKUP(Table1[[#This Row],[Audio Url]],Qc!C:C,Qc!E:E),"")</f>
        <v>Correctly Done</v>
      </c>
      <c r="AL275" s="1" t="s">
        <v>38</v>
      </c>
      <c r="AM275" s="1" t="s">
        <v>38</v>
      </c>
      <c r="AN275" s="1" t="str">
        <f>VLOOKUP(Table1[[#This Row],[LOCALITY]],Sheet2!$F:$H,3,0)</f>
        <v>Urban</v>
      </c>
      <c r="AO275" s="1" t="s">
        <v>2241</v>
      </c>
      <c r="AP275" t="str">
        <f>IF(Table1[[#This Row],[Audio Duration (in secs)]]&gt;180,"Greater than 3 Minutes","Less than 3 Minutes")</f>
        <v>Greater than 3 Minutes</v>
      </c>
      <c r="AQ275" t="str">
        <f>IFERROR(VLOOKUP(Table1[[#This Row],[சாதி/Caste]],MApping!$E$1:$F$10,2,0),"Others")</f>
        <v>Others</v>
      </c>
      <c r="AR275">
        <f>VLOOKUP(Table1[[#This Row],[பாலினம்/Gender]],Factor!$F$26:$I$28,4,0)</f>
        <v>0.95700934579439256</v>
      </c>
      <c r="AS275">
        <f>VLOOKUP(Table1[[#This Row],[பதிலளித்தவரின் வயது/Age Group]],Factor!$F$35:$I$39,4,0)</f>
        <v>1.0951871657754011</v>
      </c>
      <c r="AT275">
        <f>VLOOKUP(Table1[[#This Row],[பதிலளித்தவரின் வயது/Age Group]]&amp;Table1[[#This Row],[பாலினம்/Gender]],Factor!$A$45:$G$53,7,0)</f>
        <v>1.0835978835978837</v>
      </c>
      <c r="AU27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75">
        <f>VLOOKUP(Table1[[#This Row],[Rev Caste]],Factor!$F$59:$I$68,4,0)</f>
        <v>0.14422535211267606</v>
      </c>
      <c r="AW275">
        <f>Table1[[#This Row],[2021 Ae Factor]]*Table1[[#This Row],[Age &amp; Gender Factor]]</f>
        <v>0.79839581406098059</v>
      </c>
      <c r="AX275">
        <f>Table1[[#This Row],[2021 Ae Factor]]*Table1[[#This Row],[Caste Factor]]</f>
        <v>0.10626535835036995</v>
      </c>
      <c r="AY275">
        <f t="shared" si="5"/>
        <v>78.548867900000005</v>
      </c>
    </row>
    <row r="276" spans="1:51" x14ac:dyDescent="0.25">
      <c r="A276" s="1" t="s">
        <v>1641</v>
      </c>
      <c r="B276" s="1" t="s">
        <v>1642</v>
      </c>
      <c r="C276" s="2">
        <v>45874</v>
      </c>
      <c r="D276" s="1" t="s">
        <v>1643</v>
      </c>
      <c r="E276" s="1" t="s">
        <v>1644</v>
      </c>
      <c r="F276" s="1" t="s">
        <v>1645</v>
      </c>
      <c r="G276" s="1">
        <v>385</v>
      </c>
      <c r="H276" s="1" t="s">
        <v>37</v>
      </c>
      <c r="I276" s="1" t="s">
        <v>1281</v>
      </c>
      <c r="J276" s="1" t="s">
        <v>1282</v>
      </c>
      <c r="K276" s="1" t="s">
        <v>50</v>
      </c>
      <c r="L276" s="1" t="s">
        <v>51</v>
      </c>
      <c r="M276" s="1" t="s">
        <v>51</v>
      </c>
      <c r="N276" s="1" t="s">
        <v>1646</v>
      </c>
      <c r="O276" s="1" t="s">
        <v>135</v>
      </c>
      <c r="P276" s="1">
        <v>9940956843</v>
      </c>
      <c r="Q276" s="1" t="s">
        <v>55</v>
      </c>
      <c r="R276" s="1" t="s">
        <v>136</v>
      </c>
      <c r="S276" s="1" t="s">
        <v>57</v>
      </c>
      <c r="T276" s="1" t="s">
        <v>58</v>
      </c>
      <c r="U276" s="1" t="s">
        <v>59</v>
      </c>
      <c r="V276" s="1" t="s">
        <v>165</v>
      </c>
      <c r="W276" s="1" t="s">
        <v>125</v>
      </c>
      <c r="X276" s="1" t="s">
        <v>295</v>
      </c>
      <c r="Y276" t="s">
        <v>429</v>
      </c>
      <c r="Z276" s="1" t="s">
        <v>38</v>
      </c>
      <c r="AA276" s="1" t="s">
        <v>126</v>
      </c>
      <c r="AB276" s="1" t="s">
        <v>138</v>
      </c>
      <c r="AC276" s="1" t="s">
        <v>58</v>
      </c>
      <c r="AD276" s="1" t="s">
        <v>85</v>
      </c>
      <c r="AE276" s="1" t="s">
        <v>66</v>
      </c>
      <c r="AF276" s="1" t="s">
        <v>67</v>
      </c>
      <c r="AG276" s="1" t="s">
        <v>3052</v>
      </c>
      <c r="AH276" s="1" t="s">
        <v>88</v>
      </c>
      <c r="AI276" s="1" t="s">
        <v>38</v>
      </c>
      <c r="AJ276" s="1" t="str">
        <f>IFERROR(_xlfn.XLOOKUP(Table1[[#This Row],[Audio Url]],Qc!C:C,Qc!F:F),"")</f>
        <v xml:space="preserve">She said the salary would be 10,000, but they entered it as 10,000 to 25,000 into the 
system.
</v>
      </c>
      <c r="AK276" s="1" t="str">
        <f>IFERROR(_xlfn.XLOOKUP(Table1[[#This Row],[Audio Url]],Qc!C:C,Qc!E:E),"")</f>
        <v>Correctly Done</v>
      </c>
      <c r="AL276" s="1" t="s">
        <v>38</v>
      </c>
      <c r="AM276" s="1" t="s">
        <v>38</v>
      </c>
      <c r="AN276" s="1" t="str">
        <f>VLOOKUP(Table1[[#This Row],[LOCALITY]],Sheet2!$F:$H,3,0)</f>
        <v>Urban</v>
      </c>
      <c r="AO276" s="1" t="s">
        <v>2241</v>
      </c>
      <c r="AP276" t="str">
        <f>IF(Table1[[#This Row],[Audio Duration (in secs)]]&gt;180,"Greater than 3 Minutes","Less than 3 Minutes")</f>
        <v>Greater than 3 Minutes</v>
      </c>
      <c r="AQ276" t="str">
        <f>IFERROR(VLOOKUP(Table1[[#This Row],[சாதி/Caste]],MApping!$E$1:$F$10,2,0),"Others")</f>
        <v>Others</v>
      </c>
      <c r="AR276">
        <f>VLOOKUP(Table1[[#This Row],[பாலினம்/Gender]],Factor!$F$26:$I$28,4,0)</f>
        <v>1.047034764826176</v>
      </c>
      <c r="AS276">
        <f>VLOOKUP(Table1[[#This Row],[பதிலளித்தவரின் வயது/Age Group]],Factor!$F$35:$I$39,4,0)</f>
        <v>1.0951871657754011</v>
      </c>
      <c r="AT276">
        <f>VLOOKUP(Table1[[#This Row],[பதிலளித்தவரின் வயது/Age Group]]&amp;Table1[[#This Row],[பாலினம்/Gender]],Factor!$A$45:$G$53,7,0)</f>
        <v>1.107027027027027</v>
      </c>
      <c r="AU27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76">
        <f>VLOOKUP(Table1[[#This Row],[Rev Caste]],Factor!$F$59:$I$68,4,0)</f>
        <v>0.14422535211267606</v>
      </c>
      <c r="AW276">
        <f>Table1[[#This Row],[2021 Ae Factor]]*Table1[[#This Row],[Age &amp; Gender Factor]]</f>
        <v>1.107027027027027</v>
      </c>
      <c r="AX276">
        <f>Table1[[#This Row],[2021 Ae Factor]]*Table1[[#This Row],[Caste Factor]]</f>
        <v>0.14422535211267606</v>
      </c>
      <c r="AY276">
        <f t="shared" ref="AY276:AY301" si="6">VALUE(MID(D276, FIND(",",D276)+2, FIND(")",D276)-FIND(",",D276)-2))</f>
        <v>78.632718299999993</v>
      </c>
    </row>
    <row r="277" spans="1:51" x14ac:dyDescent="0.25">
      <c r="A277" s="1" t="s">
        <v>1647</v>
      </c>
      <c r="B277" s="1" t="s">
        <v>1648</v>
      </c>
      <c r="C277" s="2">
        <v>45874</v>
      </c>
      <c r="D277" s="1" t="s">
        <v>1649</v>
      </c>
      <c r="E277" s="1" t="s">
        <v>1644</v>
      </c>
      <c r="F277" s="1" t="s">
        <v>1650</v>
      </c>
      <c r="G277" s="1">
        <v>364</v>
      </c>
      <c r="H277" s="1" t="s">
        <v>37</v>
      </c>
      <c r="I277" s="1" t="s">
        <v>1289</v>
      </c>
      <c r="J277" s="1" t="s">
        <v>1290</v>
      </c>
      <c r="K277" s="1" t="s">
        <v>50</v>
      </c>
      <c r="L277" s="1" t="s">
        <v>51</v>
      </c>
      <c r="M277" s="1" t="s">
        <v>51</v>
      </c>
      <c r="N277" s="1" t="s">
        <v>1651</v>
      </c>
      <c r="O277" s="1" t="s">
        <v>135</v>
      </c>
      <c r="P277" s="1">
        <v>9025772137</v>
      </c>
      <c r="Q277" s="1" t="s">
        <v>81</v>
      </c>
      <c r="R277" s="1" t="s">
        <v>136</v>
      </c>
      <c r="S277" s="1" t="s">
        <v>113</v>
      </c>
      <c r="T277" s="1" t="s">
        <v>58</v>
      </c>
      <c r="U277" s="1" t="s">
        <v>301</v>
      </c>
      <c r="V277" s="1" t="s">
        <v>185</v>
      </c>
      <c r="W277" s="1" t="s">
        <v>125</v>
      </c>
      <c r="X277" s="1" t="s">
        <v>295</v>
      </c>
      <c r="Y277" t="s">
        <v>429</v>
      </c>
      <c r="Z277" s="1" t="s">
        <v>38</v>
      </c>
      <c r="AA277" s="1" t="s">
        <v>63</v>
      </c>
      <c r="AB277" s="1" t="s">
        <v>38</v>
      </c>
      <c r="AC277" s="1" t="s">
        <v>84</v>
      </c>
      <c r="AD277" s="1" t="s">
        <v>127</v>
      </c>
      <c r="AE277" s="1" t="s">
        <v>86</v>
      </c>
      <c r="AF277" s="1" t="s">
        <v>67</v>
      </c>
      <c r="AG277" s="1" t="s">
        <v>68</v>
      </c>
      <c r="AH277" s="1" t="s">
        <v>88</v>
      </c>
      <c r="AI277" s="1" t="s">
        <v>38</v>
      </c>
      <c r="AJ277" s="1">
        <f>IFERROR(_xlfn.XLOOKUP(Table1[[#This Row],[Audio Url]],Qc!C:C,Qc!F:F),"")</f>
        <v>0</v>
      </c>
      <c r="AK277" s="1" t="str">
        <f>IFERROR(_xlfn.XLOOKUP(Table1[[#This Row],[Audio Url]],Qc!C:C,Qc!E:E),"")</f>
        <v>Correctly Done</v>
      </c>
      <c r="AL277" s="1" t="s">
        <v>38</v>
      </c>
      <c r="AM277" s="1" t="s">
        <v>38</v>
      </c>
      <c r="AN277" s="1" t="str">
        <f>VLOOKUP(Table1[[#This Row],[LOCALITY]],Sheet2!$F:$H,3,0)</f>
        <v>Urban</v>
      </c>
      <c r="AO277" s="1" t="s">
        <v>2241</v>
      </c>
      <c r="AP277" t="str">
        <f>IF(Table1[[#This Row],[Audio Duration (in secs)]]&gt;180,"Greater than 3 Minutes","Less than 3 Minutes")</f>
        <v>Greater than 3 Minutes</v>
      </c>
      <c r="AQ277" t="str">
        <f>IFERROR(VLOOKUP(Table1[[#This Row],[சாதி/Caste]],MApping!$E$1:$F$10,2,0),"Others")</f>
        <v>Others</v>
      </c>
      <c r="AR277">
        <f>VLOOKUP(Table1[[#This Row],[பாலினம்/Gender]],Factor!$F$26:$I$28,4,0)</f>
        <v>1.047034764826176</v>
      </c>
      <c r="AS277">
        <f>VLOOKUP(Table1[[#This Row],[பதிலளித்தவரின் வயது/Age Group]],Factor!$F$35:$I$39,4,0)</f>
        <v>0.97523809523809524</v>
      </c>
      <c r="AT277">
        <f>VLOOKUP(Table1[[#This Row],[பதிலளித்தவரின் வயது/Age Group]]&amp;Table1[[#This Row],[பாலினம்/Gender]],Factor!$A$45:$G$53,7,0)</f>
        <v>0.89824561403508774</v>
      </c>
      <c r="AU27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77">
        <f>VLOOKUP(Table1[[#This Row],[Rev Caste]],Factor!$F$59:$I$68,4,0)</f>
        <v>0.14422535211267606</v>
      </c>
      <c r="AW277">
        <f>Table1[[#This Row],[2021 Ae Factor]]*Table1[[#This Row],[Age &amp; Gender Factor]]</f>
        <v>0.89824561403508774</v>
      </c>
      <c r="AX277">
        <f>Table1[[#This Row],[2021 Ae Factor]]*Table1[[#This Row],[Caste Factor]]</f>
        <v>0.14422535211267606</v>
      </c>
      <c r="AY277">
        <f t="shared" si="6"/>
        <v>78.6326593</v>
      </c>
    </row>
    <row r="278" spans="1:51" x14ac:dyDescent="0.25">
      <c r="A278" s="1" t="s">
        <v>1652</v>
      </c>
      <c r="B278" s="1" t="s">
        <v>1653</v>
      </c>
      <c r="C278" s="2">
        <v>45874</v>
      </c>
      <c r="D278" s="1" t="s">
        <v>1654</v>
      </c>
      <c r="E278" s="1" t="s">
        <v>1644</v>
      </c>
      <c r="F278" s="1" t="s">
        <v>1655</v>
      </c>
      <c r="G278" s="1">
        <v>302</v>
      </c>
      <c r="H278" s="1" t="s">
        <v>37</v>
      </c>
      <c r="I278" s="1" t="s">
        <v>1281</v>
      </c>
      <c r="J278" s="1" t="s">
        <v>1282</v>
      </c>
      <c r="K278" s="1" t="s">
        <v>50</v>
      </c>
      <c r="L278" s="1" t="s">
        <v>51</v>
      </c>
      <c r="M278" s="1" t="s">
        <v>51</v>
      </c>
      <c r="N278" s="1" t="s">
        <v>1656</v>
      </c>
      <c r="O278" s="1" t="s">
        <v>135</v>
      </c>
      <c r="P278" s="1">
        <v>9566354257</v>
      </c>
      <c r="Q278" s="1" t="s">
        <v>360</v>
      </c>
      <c r="R278" s="1" t="s">
        <v>136</v>
      </c>
      <c r="S278" s="1" t="s">
        <v>57</v>
      </c>
      <c r="T278" s="1" t="s">
        <v>58</v>
      </c>
      <c r="U278" s="1" t="s">
        <v>59</v>
      </c>
      <c r="V278" s="1" t="s">
        <v>60</v>
      </c>
      <c r="W278" s="1" t="s">
        <v>61</v>
      </c>
      <c r="X278" s="1" t="s">
        <v>101</v>
      </c>
      <c r="Y278" t="s">
        <v>428</v>
      </c>
      <c r="Z278" s="1" t="s">
        <v>288</v>
      </c>
      <c r="AA278" s="1" t="s">
        <v>126</v>
      </c>
      <c r="AB278" s="1" t="s">
        <v>99</v>
      </c>
      <c r="AC278" s="1" t="s">
        <v>84</v>
      </c>
      <c r="AD278" s="1" t="s">
        <v>85</v>
      </c>
      <c r="AE278" s="1" t="s">
        <v>66</v>
      </c>
      <c r="AF278" s="1" t="s">
        <v>478</v>
      </c>
      <c r="AG278" s="1" t="s">
        <v>68</v>
      </c>
      <c r="AH278" s="1" t="s">
        <v>88</v>
      </c>
      <c r="AI278" s="1" t="s">
        <v>38</v>
      </c>
      <c r="AJ278" s="1">
        <f>IFERROR(_xlfn.XLOOKUP(Table1[[#This Row],[Audio Url]],Qc!C:C,Qc!F:F),"")</f>
        <v>0</v>
      </c>
      <c r="AK278" s="1" t="str">
        <f>IFERROR(_xlfn.XLOOKUP(Table1[[#This Row],[Audio Url]],Qc!C:C,Qc!E:E),"")</f>
        <v>Correctly Done</v>
      </c>
      <c r="AL278" s="1" t="s">
        <v>38</v>
      </c>
      <c r="AM278" s="1" t="s">
        <v>38</v>
      </c>
      <c r="AN278" s="1" t="str">
        <f>VLOOKUP(Table1[[#This Row],[LOCALITY]],Sheet2!$F:$H,3,0)</f>
        <v>Urban</v>
      </c>
      <c r="AO278" s="1" t="s">
        <v>2241</v>
      </c>
      <c r="AP278" t="str">
        <f>IF(Table1[[#This Row],[Audio Duration (in secs)]]&gt;180,"Greater than 3 Minutes","Less than 3 Minutes")</f>
        <v>Greater than 3 Minutes</v>
      </c>
      <c r="AQ278" t="str">
        <f>IFERROR(VLOOKUP(Table1[[#This Row],[சாதி/Caste]],MApping!$E$1:$F$10,2,0),"Others")</f>
        <v>Others</v>
      </c>
      <c r="AR278">
        <f>VLOOKUP(Table1[[#This Row],[பாலினம்/Gender]],Factor!$F$26:$I$28,4,0)</f>
        <v>1.047034764826176</v>
      </c>
      <c r="AS278">
        <f>VLOOKUP(Table1[[#This Row],[பதிலளித்தவரின் வயது/Age Group]],Factor!$F$35:$I$39,4,0)</f>
        <v>1.0308724832214764</v>
      </c>
      <c r="AT278">
        <f>VLOOKUP(Table1[[#This Row],[பதிலளித்தவரின் வயது/Age Group]]&amp;Table1[[#This Row],[பாலினம்/Gender]],Factor!$A$45:$G$53,7,0)</f>
        <v>1.28</v>
      </c>
      <c r="AU27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78">
        <f>VLOOKUP(Table1[[#This Row],[Rev Caste]],Factor!$F$59:$I$68,4,0)</f>
        <v>0.14422535211267606</v>
      </c>
      <c r="AW278">
        <f>Table1[[#This Row],[2021 Ae Factor]]*Table1[[#This Row],[Age &amp; Gender Factor]]</f>
        <v>0.94310505535953326</v>
      </c>
      <c r="AX278">
        <f>Table1[[#This Row],[2021 Ae Factor]]*Table1[[#This Row],[Caste Factor]]</f>
        <v>0.10626535835036995</v>
      </c>
      <c r="AY278">
        <f t="shared" si="6"/>
        <v>78.632613300000003</v>
      </c>
    </row>
    <row r="279" spans="1:51" x14ac:dyDescent="0.25">
      <c r="A279" s="1" t="s">
        <v>1657</v>
      </c>
      <c r="B279" s="1" t="s">
        <v>1658</v>
      </c>
      <c r="C279" s="2">
        <v>45874</v>
      </c>
      <c r="D279" s="1" t="s">
        <v>1659</v>
      </c>
      <c r="E279" s="1" t="s">
        <v>1660</v>
      </c>
      <c r="F279" s="1" t="s">
        <v>1661</v>
      </c>
      <c r="G279" s="1">
        <v>326</v>
      </c>
      <c r="H279" s="1" t="s">
        <v>37</v>
      </c>
      <c r="I279" s="1" t="s">
        <v>1289</v>
      </c>
      <c r="J279" s="1" t="s">
        <v>1290</v>
      </c>
      <c r="K279" s="1" t="s">
        <v>50</v>
      </c>
      <c r="L279" s="1" t="s">
        <v>51</v>
      </c>
      <c r="M279" s="1" t="s">
        <v>51</v>
      </c>
      <c r="N279" s="1" t="s">
        <v>1662</v>
      </c>
      <c r="O279" s="1" t="s">
        <v>54</v>
      </c>
      <c r="P279" s="1">
        <v>7094676535</v>
      </c>
      <c r="Q279" s="1" t="s">
        <v>55</v>
      </c>
      <c r="R279" s="1" t="s">
        <v>56</v>
      </c>
      <c r="S279" s="1" t="s">
        <v>57</v>
      </c>
      <c r="T279" s="1" t="s">
        <v>58</v>
      </c>
      <c r="U279" s="1" t="s">
        <v>83</v>
      </c>
      <c r="V279" s="1" t="s">
        <v>60</v>
      </c>
      <c r="W279" s="1" t="s">
        <v>61</v>
      </c>
      <c r="X279" s="1" t="s">
        <v>62</v>
      </c>
      <c r="Y279" t="s">
        <v>430</v>
      </c>
      <c r="Z279" s="1" t="s">
        <v>38</v>
      </c>
      <c r="AA279" s="1" t="s">
        <v>63</v>
      </c>
      <c r="AB279" s="1" t="s">
        <v>38</v>
      </c>
      <c r="AC279" s="1" t="s">
        <v>84</v>
      </c>
      <c r="AD279" s="1" t="s">
        <v>65</v>
      </c>
      <c r="AE279" s="1" t="s">
        <v>66</v>
      </c>
      <c r="AF279" s="1" t="s">
        <v>622</v>
      </c>
      <c r="AG279" s="1" t="s">
        <v>103</v>
      </c>
      <c r="AH279" s="1" t="s">
        <v>117</v>
      </c>
      <c r="AI279" s="1" t="s">
        <v>118</v>
      </c>
      <c r="AJ279" s="1" t="str">
        <f>IFERROR(_xlfn.XLOOKUP(Table1[[#This Row],[Audio Url]],Qc!C:C,Qc!F:F),"")</f>
        <v>he said hindu pallar but they entered pallar sc</v>
      </c>
      <c r="AK279" s="1" t="str">
        <f>IFERROR(_xlfn.XLOOKUP(Table1[[#This Row],[Audio Url]],Qc!C:C,Qc!E:E),"")</f>
        <v>Correctly Done</v>
      </c>
      <c r="AL279" s="1" t="s">
        <v>38</v>
      </c>
      <c r="AM279" s="1" t="s">
        <v>38</v>
      </c>
      <c r="AN279" s="1" t="str">
        <f>VLOOKUP(Table1[[#This Row],[LOCALITY]],Sheet2!$F:$H,3,0)</f>
        <v>Urban</v>
      </c>
      <c r="AO279" s="1" t="s">
        <v>2241</v>
      </c>
      <c r="AP279" t="str">
        <f>IF(Table1[[#This Row],[Audio Duration (in secs)]]&gt;180,"Greater than 3 Minutes","Less than 3 Minutes")</f>
        <v>Greater than 3 Minutes</v>
      </c>
      <c r="AQ279" t="str">
        <f>IFERROR(VLOOKUP(Table1[[#This Row],[சாதி/Caste]],MApping!$E$1:$F$10,2,0),"Others")</f>
        <v>PALLAR SC</v>
      </c>
      <c r="AR279">
        <f>VLOOKUP(Table1[[#This Row],[பாலினம்/Gender]],Factor!$F$26:$I$28,4,0)</f>
        <v>0.95700934579439256</v>
      </c>
      <c r="AS279">
        <f>VLOOKUP(Table1[[#This Row],[பதிலளித்தவரின் வயது/Age Group]],Factor!$F$35:$I$39,4,0)</f>
        <v>1.0951871657754011</v>
      </c>
      <c r="AT279">
        <f>VLOOKUP(Table1[[#This Row],[பதிலளித்தவரின் வயது/Age Group]]&amp;Table1[[#This Row],[பாலினம்/Gender]],Factor!$A$45:$G$53,7,0)</f>
        <v>1.0835978835978837</v>
      </c>
      <c r="AU27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79">
        <f>VLOOKUP(Table1[[#This Row],[Rev Caste]],Factor!$F$59:$I$68,4,0)</f>
        <v>1.28</v>
      </c>
      <c r="AW279">
        <f>Table1[[#This Row],[2021 Ae Factor]]*Table1[[#This Row],[Age &amp; Gender Factor]]</f>
        <v>0.79839581406098059</v>
      </c>
      <c r="AX279">
        <f>Table1[[#This Row],[2021 Ae Factor]]*Table1[[#This Row],[Caste Factor]]</f>
        <v>0.94310505535953326</v>
      </c>
      <c r="AY279">
        <f t="shared" si="6"/>
        <v>78.634022200000004</v>
      </c>
    </row>
    <row r="280" spans="1:51" x14ac:dyDescent="0.25">
      <c r="A280" s="1" t="s">
        <v>1663</v>
      </c>
      <c r="B280" s="1" t="s">
        <v>1664</v>
      </c>
      <c r="C280" s="2">
        <v>45874</v>
      </c>
      <c r="D280" s="1" t="s">
        <v>1665</v>
      </c>
      <c r="E280" s="1" t="s">
        <v>1666</v>
      </c>
      <c r="F280" s="1" t="s">
        <v>1667</v>
      </c>
      <c r="G280" s="1">
        <v>284</v>
      </c>
      <c r="H280" s="1" t="s">
        <v>37</v>
      </c>
      <c r="I280" s="1" t="s">
        <v>1281</v>
      </c>
      <c r="J280" s="1" t="s">
        <v>1282</v>
      </c>
      <c r="K280" s="1" t="s">
        <v>50</v>
      </c>
      <c r="L280" s="1" t="s">
        <v>51</v>
      </c>
      <c r="M280" s="1" t="s">
        <v>51</v>
      </c>
      <c r="N280" s="1" t="s">
        <v>1668</v>
      </c>
      <c r="O280" s="1" t="s">
        <v>135</v>
      </c>
      <c r="P280" s="1">
        <v>9789376775</v>
      </c>
      <c r="Q280" s="1" t="s">
        <v>55</v>
      </c>
      <c r="R280" s="1" t="s">
        <v>136</v>
      </c>
      <c r="S280" s="1" t="s">
        <v>57</v>
      </c>
      <c r="T280" s="1" t="s">
        <v>137</v>
      </c>
      <c r="U280" s="1" t="s">
        <v>83</v>
      </c>
      <c r="V280" s="1" t="s">
        <v>295</v>
      </c>
      <c r="W280" s="12" t="s">
        <v>61</v>
      </c>
      <c r="X280" s="1" t="s">
        <v>101</v>
      </c>
      <c r="Y280" t="s">
        <v>429</v>
      </c>
      <c r="Z280" s="1" t="s">
        <v>288</v>
      </c>
      <c r="AA280" s="1" t="s">
        <v>126</v>
      </c>
      <c r="AB280" s="1" t="s">
        <v>60</v>
      </c>
      <c r="AC280" s="1" t="s">
        <v>64</v>
      </c>
      <c r="AD280" s="1" t="s">
        <v>65</v>
      </c>
      <c r="AE280" s="1" t="s">
        <v>86</v>
      </c>
      <c r="AF280" s="1" t="s">
        <v>67</v>
      </c>
      <c r="AG280" s="1" t="s">
        <v>68</v>
      </c>
      <c r="AH280" s="1" t="s">
        <v>88</v>
      </c>
      <c r="AI280" s="1" t="s">
        <v>519</v>
      </c>
      <c r="AJ280" s="1">
        <f>IFERROR(_xlfn.XLOOKUP(Table1[[#This Row],[Audio Url]],Qc!C:C,Qc!F:F),"")</f>
        <v>0</v>
      </c>
      <c r="AK280" s="1" t="str">
        <f>IFERROR(_xlfn.XLOOKUP(Table1[[#This Row],[Audio Url]],Qc!C:C,Qc!E:E),"")</f>
        <v>Correctly Done</v>
      </c>
      <c r="AL280" s="1" t="s">
        <v>38</v>
      </c>
      <c r="AM280" s="1" t="s">
        <v>38</v>
      </c>
      <c r="AN280" s="1" t="str">
        <f>VLOOKUP(Table1[[#This Row],[LOCALITY]],Sheet2!$F:$H,3,0)</f>
        <v>Urban</v>
      </c>
      <c r="AO280" s="1" t="s">
        <v>2241</v>
      </c>
      <c r="AP280" t="str">
        <f>IF(Table1[[#This Row],[Audio Duration (in secs)]]&gt;180,"Greater than 3 Minutes","Less than 3 Minutes")</f>
        <v>Greater than 3 Minutes</v>
      </c>
      <c r="AQ280" t="str">
        <f>IFERROR(VLOOKUP(Table1[[#This Row],[சாதி/Caste]],MApping!$E$1:$F$10,2,0),"Others")</f>
        <v>CHOLIA VELLALAR</v>
      </c>
      <c r="AR280">
        <f>VLOOKUP(Table1[[#This Row],[பாலினம்/Gender]],Factor!$F$26:$I$28,4,0)</f>
        <v>1.047034764826176</v>
      </c>
      <c r="AS280">
        <f>VLOOKUP(Table1[[#This Row],[பதிலளித்தவரின் வயது/Age Group]],Factor!$F$35:$I$39,4,0)</f>
        <v>1.0951871657754011</v>
      </c>
      <c r="AT280">
        <f>VLOOKUP(Table1[[#This Row],[பதிலளித்தவரின் வயது/Age Group]]&amp;Table1[[#This Row],[பாலினம்/Gender]],Factor!$A$45:$G$53,7,0)</f>
        <v>1.107027027027027</v>
      </c>
      <c r="AU28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280">
        <f>VLOOKUP(Table1[[#This Row],[Rev Caste]],Factor!$F$59:$I$68,4,0)</f>
        <v>1.0666666666666667</v>
      </c>
      <c r="AW280">
        <f>Table1[[#This Row],[2021 Ae Factor]]*Table1[[#This Row],[Age &amp; Gender Factor]]</f>
        <v>1.5772793909506448</v>
      </c>
      <c r="AX280">
        <f>Table1[[#This Row],[2021 Ae Factor]]*Table1[[#This Row],[Caste Factor]]</f>
        <v>1.5197744131555693</v>
      </c>
      <c r="AY280">
        <f t="shared" si="6"/>
        <v>78.543465999999995</v>
      </c>
    </row>
    <row r="281" spans="1:51" x14ac:dyDescent="0.25">
      <c r="A281" s="1" t="s">
        <v>1669</v>
      </c>
      <c r="B281" s="1" t="s">
        <v>1670</v>
      </c>
      <c r="C281" s="2">
        <v>45874</v>
      </c>
      <c r="D281" s="1" t="s">
        <v>1671</v>
      </c>
      <c r="E281" s="1" t="s">
        <v>1672</v>
      </c>
      <c r="F281" s="1" t="s">
        <v>1673</v>
      </c>
      <c r="G281" s="1">
        <v>386</v>
      </c>
      <c r="H281" s="1" t="s">
        <v>37</v>
      </c>
      <c r="I281" s="1" t="s">
        <v>1289</v>
      </c>
      <c r="J281" s="1" t="s">
        <v>1290</v>
      </c>
      <c r="K281" s="1" t="s">
        <v>50</v>
      </c>
      <c r="L281" s="1" t="s">
        <v>51</v>
      </c>
      <c r="M281" s="1" t="s">
        <v>51</v>
      </c>
      <c r="N281" s="1" t="s">
        <v>1674</v>
      </c>
      <c r="O281" s="1" t="s">
        <v>135</v>
      </c>
      <c r="P281" s="1">
        <v>9943173683</v>
      </c>
      <c r="Q281" s="1" t="s">
        <v>81</v>
      </c>
      <c r="R281" s="1" t="s">
        <v>219</v>
      </c>
      <c r="S281" s="1" t="s">
        <v>113</v>
      </c>
      <c r="T281" s="1" t="s">
        <v>137</v>
      </c>
      <c r="U281" s="1" t="s">
        <v>59</v>
      </c>
      <c r="V281" s="1" t="s">
        <v>185</v>
      </c>
      <c r="W281" s="1" t="s">
        <v>61</v>
      </c>
      <c r="X281" s="1" t="s">
        <v>62</v>
      </c>
      <c r="Y281" t="s">
        <v>430</v>
      </c>
      <c r="Z281" s="1" t="s">
        <v>38</v>
      </c>
      <c r="AA281" s="1" t="s">
        <v>63</v>
      </c>
      <c r="AB281" s="1" t="s">
        <v>38</v>
      </c>
      <c r="AC281" s="1" t="s">
        <v>84</v>
      </c>
      <c r="AD281" s="1" t="s">
        <v>127</v>
      </c>
      <c r="AE281" s="1" t="s">
        <v>86</v>
      </c>
      <c r="AF281" s="1" t="s">
        <v>101</v>
      </c>
      <c r="AG281" s="1" t="s">
        <v>68</v>
      </c>
      <c r="AH281" s="1" t="s">
        <v>117</v>
      </c>
      <c r="AI281" s="1" t="s">
        <v>2829</v>
      </c>
      <c r="AJ281" s="1" t="str">
        <f>IFERROR(_xlfn.XLOOKUP(Table1[[#This Row],[Audio Url]],Qc!C:C,Qc!F:F),"")</f>
        <v>name is divya . she said arunthathiyar but they didn't enter the column.</v>
      </c>
      <c r="AK281" s="1" t="str">
        <f>IFERROR(_xlfn.XLOOKUP(Table1[[#This Row],[Audio Url]],Qc!C:C,Qc!E:E),"")</f>
        <v>Correctly Done</v>
      </c>
      <c r="AL281" s="1" t="s">
        <v>38</v>
      </c>
      <c r="AM281" s="1" t="s">
        <v>38</v>
      </c>
      <c r="AN281" s="1" t="str">
        <f>VLOOKUP(Table1[[#This Row],[LOCALITY]],Sheet2!$F:$H,3,0)</f>
        <v>Urban</v>
      </c>
      <c r="AO281" s="1" t="s">
        <v>2241</v>
      </c>
      <c r="AP281" t="str">
        <f>IF(Table1[[#This Row],[Audio Duration (in secs)]]&gt;180,"Greater than 3 Minutes","Less than 3 Minutes")</f>
        <v>Greater than 3 Minutes</v>
      </c>
      <c r="AQ281" t="str">
        <f>IFERROR(VLOOKUP(Table1[[#This Row],[சாதி/Caste]],MApping!$E$1:$F$10,2,0),"Others")</f>
        <v>Others</v>
      </c>
      <c r="AR281">
        <f>VLOOKUP(Table1[[#This Row],[பாலினம்/Gender]],Factor!$F$26:$I$28,4,0)</f>
        <v>1.047034764826176</v>
      </c>
      <c r="AS281">
        <f>VLOOKUP(Table1[[#This Row],[பதிலளித்தவரின் வயது/Age Group]],Factor!$F$35:$I$39,4,0)</f>
        <v>0.97523809523809524</v>
      </c>
      <c r="AT281">
        <f>VLOOKUP(Table1[[#This Row],[பதிலளித்தவரின் வயது/Age Group]]&amp;Table1[[#This Row],[பாலினம்/Gender]],Factor!$A$45:$G$53,7,0)</f>
        <v>0.89824561403508774</v>
      </c>
      <c r="AU28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81">
        <f>VLOOKUP(Table1[[#This Row],[Rev Caste]],Factor!$F$59:$I$68,4,0)</f>
        <v>0.14422535211267606</v>
      </c>
      <c r="AW281">
        <f>Table1[[#This Row],[2021 Ae Factor]]*Table1[[#This Row],[Age &amp; Gender Factor]]</f>
        <v>0.89824561403508774</v>
      </c>
      <c r="AX281">
        <f>Table1[[#This Row],[2021 Ae Factor]]*Table1[[#This Row],[Caste Factor]]</f>
        <v>0.14422535211267606</v>
      </c>
      <c r="AY281">
        <f t="shared" si="6"/>
        <v>78.542823499999997</v>
      </c>
    </row>
    <row r="282" spans="1:51" x14ac:dyDescent="0.25">
      <c r="A282" s="1" t="s">
        <v>1675</v>
      </c>
      <c r="B282" s="1" t="s">
        <v>1676</v>
      </c>
      <c r="C282" s="2">
        <v>45874</v>
      </c>
      <c r="D282" s="1" t="s">
        <v>1677</v>
      </c>
      <c r="E282" s="1" t="s">
        <v>1672</v>
      </c>
      <c r="F282" s="1" t="s">
        <v>1678</v>
      </c>
      <c r="G282" s="1">
        <v>326</v>
      </c>
      <c r="H282" s="1" t="s">
        <v>37</v>
      </c>
      <c r="I282" s="1" t="s">
        <v>1281</v>
      </c>
      <c r="J282" s="1" t="s">
        <v>1282</v>
      </c>
      <c r="K282" s="1" t="s">
        <v>50</v>
      </c>
      <c r="L282" s="1" t="s">
        <v>51</v>
      </c>
      <c r="M282" s="1" t="s">
        <v>51</v>
      </c>
      <c r="N282" s="1" t="s">
        <v>1296</v>
      </c>
      <c r="O282" s="1" t="s">
        <v>135</v>
      </c>
      <c r="P282" s="1">
        <v>8220191951</v>
      </c>
      <c r="Q282" s="1" t="s">
        <v>55</v>
      </c>
      <c r="R282" s="1" t="s">
        <v>136</v>
      </c>
      <c r="S282" s="1" t="s">
        <v>57</v>
      </c>
      <c r="T282" s="1" t="s">
        <v>137</v>
      </c>
      <c r="U282" s="1" t="s">
        <v>83</v>
      </c>
      <c r="V282" s="1" t="s">
        <v>60</v>
      </c>
      <c r="W282" s="1" t="s">
        <v>125</v>
      </c>
      <c r="X282" s="1" t="s">
        <v>101</v>
      </c>
      <c r="Y282" t="s">
        <v>429</v>
      </c>
      <c r="Z282" s="1" t="s">
        <v>95</v>
      </c>
      <c r="AA282" s="1" t="s">
        <v>63</v>
      </c>
      <c r="AB282" s="1" t="s">
        <v>38</v>
      </c>
      <c r="AC282" s="1" t="s">
        <v>64</v>
      </c>
      <c r="AD282" s="1" t="s">
        <v>127</v>
      </c>
      <c r="AE282" s="1" t="s">
        <v>66</v>
      </c>
      <c r="AF282" s="1" t="s">
        <v>101</v>
      </c>
      <c r="AG282" s="1" t="s">
        <v>418</v>
      </c>
      <c r="AH282" s="1" t="s">
        <v>88</v>
      </c>
      <c r="AI282" s="1" t="s">
        <v>269</v>
      </c>
      <c r="AJ282" s="1" t="str">
        <f>IFERROR(_xlfn.XLOOKUP(Table1[[#This Row],[Audio Url]],Qc!C:C,Qc!F:F),"")</f>
        <v>correct name is thanalakshmi. she said muthuraja but they didn't entered.</v>
      </c>
      <c r="AK282" s="1" t="str">
        <f>IFERROR(_xlfn.XLOOKUP(Table1[[#This Row],[Audio Url]],Qc!C:C,Qc!E:E),"")</f>
        <v>Correctly Done</v>
      </c>
      <c r="AL282" s="1" t="s">
        <v>38</v>
      </c>
      <c r="AM282" s="1" t="s">
        <v>38</v>
      </c>
      <c r="AN282" s="1" t="str">
        <f>VLOOKUP(Table1[[#This Row],[LOCALITY]],Sheet2!$F:$H,3,0)</f>
        <v>Urban</v>
      </c>
      <c r="AO282" s="1" t="s">
        <v>2241</v>
      </c>
      <c r="AP282" t="str">
        <f>IF(Table1[[#This Row],[Audio Duration (in secs)]]&gt;180,"Greater than 3 Minutes","Less than 3 Minutes")</f>
        <v>Greater than 3 Minutes</v>
      </c>
      <c r="AQ282" t="str">
        <f>IFERROR(VLOOKUP(Table1[[#This Row],[சாதி/Caste]],MApping!$E$1:$F$10,2,0),"Others")</f>
        <v>MUTTARAIYAR</v>
      </c>
      <c r="AR282">
        <f>VLOOKUP(Table1[[#This Row],[பாலினம்/Gender]],Factor!$F$26:$I$28,4,0)</f>
        <v>1.047034764826176</v>
      </c>
      <c r="AS282">
        <f>VLOOKUP(Table1[[#This Row],[பதிலளித்தவரின் வயது/Age Group]],Factor!$F$35:$I$39,4,0)</f>
        <v>1.0951871657754011</v>
      </c>
      <c r="AT282">
        <f>VLOOKUP(Table1[[#This Row],[பதிலளித்தவரின் வயது/Age Group]]&amp;Table1[[#This Row],[பாலினம்/Gender]],Factor!$A$45:$G$53,7,0)</f>
        <v>1.107027027027027</v>
      </c>
      <c r="AU28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82">
        <f>VLOOKUP(Table1[[#This Row],[Rev Caste]],Factor!$F$59:$I$68,4,0)</f>
        <v>1.2358620689655173</v>
      </c>
      <c r="AW282">
        <f>Table1[[#This Row],[2021 Ae Factor]]*Table1[[#This Row],[Age &amp; Gender Factor]]</f>
        <v>0.81565842625689366</v>
      </c>
      <c r="AX282">
        <f>Table1[[#This Row],[2021 Ae Factor]]*Table1[[#This Row],[Caste Factor]]</f>
        <v>0.91058419138161839</v>
      </c>
      <c r="AY282">
        <f t="shared" si="6"/>
        <v>78.542837599999999</v>
      </c>
    </row>
    <row r="283" spans="1:51" x14ac:dyDescent="0.25">
      <c r="A283" s="1" t="s">
        <v>1679</v>
      </c>
      <c r="B283" s="1" t="s">
        <v>1680</v>
      </c>
      <c r="C283" s="2">
        <v>45874</v>
      </c>
      <c r="D283" s="1" t="s">
        <v>1681</v>
      </c>
      <c r="E283" s="1" t="s">
        <v>1672</v>
      </c>
      <c r="F283" s="1" t="s">
        <v>1682</v>
      </c>
      <c r="G283" s="1">
        <v>414</v>
      </c>
      <c r="H283" s="1" t="s">
        <v>37</v>
      </c>
      <c r="I283" s="1" t="s">
        <v>1289</v>
      </c>
      <c r="J283" s="1" t="s">
        <v>1290</v>
      </c>
      <c r="K283" s="1" t="s">
        <v>50</v>
      </c>
      <c r="L283" s="1" t="s">
        <v>51</v>
      </c>
      <c r="M283" s="1" t="s">
        <v>51</v>
      </c>
      <c r="N283" s="1" t="s">
        <v>1683</v>
      </c>
      <c r="O283" s="1" t="s">
        <v>135</v>
      </c>
      <c r="P283" s="1">
        <v>7010198232</v>
      </c>
      <c r="Q283" s="1" t="s">
        <v>81</v>
      </c>
      <c r="R283" s="1" t="s">
        <v>136</v>
      </c>
      <c r="S283" s="1" t="s">
        <v>57</v>
      </c>
      <c r="T283" s="1" t="s">
        <v>58</v>
      </c>
      <c r="U283" s="1" t="s">
        <v>301</v>
      </c>
      <c r="V283" s="1" t="s">
        <v>60</v>
      </c>
      <c r="W283" s="1" t="s">
        <v>439</v>
      </c>
      <c r="X283" s="1" t="s">
        <v>295</v>
      </c>
      <c r="Y283" s="45" t="s">
        <v>428</v>
      </c>
      <c r="Z283" s="1" t="s">
        <v>95</v>
      </c>
      <c r="AA283" s="1" t="s">
        <v>126</v>
      </c>
      <c r="AB283" s="1" t="s">
        <v>138</v>
      </c>
      <c r="AC283" s="1" t="s">
        <v>84</v>
      </c>
      <c r="AD283" s="1" t="s">
        <v>65</v>
      </c>
      <c r="AE283" s="1" t="s">
        <v>66</v>
      </c>
      <c r="AF283" s="1" t="s">
        <v>67</v>
      </c>
      <c r="AG283" s="1" t="s">
        <v>68</v>
      </c>
      <c r="AH283" s="1" t="s">
        <v>69</v>
      </c>
      <c r="AI283" s="1" t="s">
        <v>70</v>
      </c>
      <c r="AJ283" s="1">
        <f>IFERROR(_xlfn.XLOOKUP(Table1[[#This Row],[Audio Url]],Qc!C:C,Qc!F:F),"")</f>
        <v>0</v>
      </c>
      <c r="AK283" s="1" t="str">
        <f>IFERROR(_xlfn.XLOOKUP(Table1[[#This Row],[Audio Url]],Qc!C:C,Qc!E:E),"")</f>
        <v>Correctly Done</v>
      </c>
      <c r="AL283" s="1" t="s">
        <v>38</v>
      </c>
      <c r="AM283" s="1" t="s">
        <v>38</v>
      </c>
      <c r="AN283" s="1" t="str">
        <f>VLOOKUP(Table1[[#This Row],[LOCALITY]],Sheet2!$F:$H,3,0)</f>
        <v>Urban</v>
      </c>
      <c r="AO283" s="1" t="s">
        <v>2241</v>
      </c>
      <c r="AP283" t="str">
        <f>IF(Table1[[#This Row],[Audio Duration (in secs)]]&gt;180,"Greater than 3 Minutes","Less than 3 Minutes")</f>
        <v>Greater than 3 Minutes</v>
      </c>
      <c r="AQ283" t="str">
        <f>IFERROR(VLOOKUP(Table1[[#This Row],[சாதி/Caste]],MApping!$E$1:$F$10,2,0),"Others")</f>
        <v>URALI GOUNDER</v>
      </c>
      <c r="AR283">
        <f>VLOOKUP(Table1[[#This Row],[பாலினம்/Gender]],Factor!$F$26:$I$28,4,0)</f>
        <v>1.047034764826176</v>
      </c>
      <c r="AS283">
        <f>VLOOKUP(Table1[[#This Row],[பதிலளித்தவரின் வயது/Age Group]],Factor!$F$35:$I$39,4,0)</f>
        <v>0.97523809523809524</v>
      </c>
      <c r="AT283">
        <f>VLOOKUP(Table1[[#This Row],[பதிலளித்தவரின் வயது/Age Group]]&amp;Table1[[#This Row],[பாலினம்/Gender]],Factor!$A$45:$G$53,7,0)</f>
        <v>0.89824561403508774</v>
      </c>
      <c r="AU28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83">
        <f>VLOOKUP(Table1[[#This Row],[Rev Caste]],Factor!$F$59:$I$68,4,0)</f>
        <v>1.0593103448275862</v>
      </c>
      <c r="AW283">
        <f>Table1[[#This Row],[2021 Ae Factor]]*Table1[[#This Row],[Age &amp; Gender Factor]]</f>
        <v>0.66182810902423383</v>
      </c>
      <c r="AX283">
        <f>Table1[[#This Row],[2021 Ae Factor]]*Table1[[#This Row],[Caste Factor]]</f>
        <v>0.78050073546995857</v>
      </c>
      <c r="AY283">
        <f t="shared" si="6"/>
        <v>78.542515199999997</v>
      </c>
    </row>
    <row r="284" spans="1:51" x14ac:dyDescent="0.25">
      <c r="A284" s="1" t="s">
        <v>1684</v>
      </c>
      <c r="B284" s="1" t="s">
        <v>1685</v>
      </c>
      <c r="C284" s="2">
        <v>45874</v>
      </c>
      <c r="D284" s="1" t="s">
        <v>1686</v>
      </c>
      <c r="E284" s="1" t="s">
        <v>1687</v>
      </c>
      <c r="F284" s="1" t="s">
        <v>1688</v>
      </c>
      <c r="G284" s="1">
        <v>378</v>
      </c>
      <c r="H284" s="1" t="s">
        <v>37</v>
      </c>
      <c r="I284" s="1" t="s">
        <v>1281</v>
      </c>
      <c r="J284" s="1" t="s">
        <v>1282</v>
      </c>
      <c r="K284" s="1" t="s">
        <v>50</v>
      </c>
      <c r="L284" s="1" t="s">
        <v>51</v>
      </c>
      <c r="M284" s="1" t="s">
        <v>51</v>
      </c>
      <c r="N284" s="1" t="s">
        <v>1689</v>
      </c>
      <c r="O284" s="1" t="s">
        <v>135</v>
      </c>
      <c r="P284" s="1">
        <v>9962558331</v>
      </c>
      <c r="Q284" s="1" t="s">
        <v>81</v>
      </c>
      <c r="R284" s="1" t="s">
        <v>136</v>
      </c>
      <c r="S284" s="1" t="s">
        <v>57</v>
      </c>
      <c r="T284" s="1" t="s">
        <v>98</v>
      </c>
      <c r="U284" s="1" t="s">
        <v>59</v>
      </c>
      <c r="V284" s="1" t="s">
        <v>295</v>
      </c>
      <c r="W284" s="1" t="s">
        <v>61</v>
      </c>
      <c r="X284" s="1" t="s">
        <v>295</v>
      </c>
      <c r="Y284" s="45" t="s">
        <v>428</v>
      </c>
      <c r="Z284" s="1" t="s">
        <v>95</v>
      </c>
      <c r="AA284" s="1" t="s">
        <v>63</v>
      </c>
      <c r="AB284" s="1" t="s">
        <v>38</v>
      </c>
      <c r="AC284" s="1" t="s">
        <v>64</v>
      </c>
      <c r="AD284" s="1" t="s">
        <v>85</v>
      </c>
      <c r="AE284" s="1" t="s">
        <v>102</v>
      </c>
      <c r="AF284" s="1" t="s">
        <v>67</v>
      </c>
      <c r="AG284" s="1" t="s">
        <v>68</v>
      </c>
      <c r="AH284" s="1" t="s">
        <v>88</v>
      </c>
      <c r="AI284" s="1" t="s">
        <v>2771</v>
      </c>
      <c r="AJ284" s="1" t="str">
        <f>IFERROR(_xlfn.XLOOKUP(Table1[[#This Row],[Audio Url]],Qc!C:C,Qc!F:F),"")</f>
        <v>correct name is sneha. she said ambalakar but they didn't entered.</v>
      </c>
      <c r="AK284" s="1" t="str">
        <f>IFERROR(_xlfn.XLOOKUP(Table1[[#This Row],[Audio Url]],Qc!C:C,Qc!E:E),"")</f>
        <v>Correctly Done</v>
      </c>
      <c r="AL284" s="1" t="s">
        <v>38</v>
      </c>
      <c r="AM284" s="1" t="s">
        <v>38</v>
      </c>
      <c r="AN284" s="1" t="str">
        <f>VLOOKUP(Table1[[#This Row],[LOCALITY]],Sheet2!$F:$H,3,0)</f>
        <v>Urban</v>
      </c>
      <c r="AO284" s="1" t="s">
        <v>2241</v>
      </c>
      <c r="AP284" t="str">
        <f>IF(Table1[[#This Row],[Audio Duration (in secs)]]&gt;180,"Greater than 3 Minutes","Less than 3 Minutes")</f>
        <v>Greater than 3 Minutes</v>
      </c>
      <c r="AQ284" t="str">
        <f>IFERROR(VLOOKUP(Table1[[#This Row],[சாதி/Caste]],MApping!$E$1:$F$10,2,0),"Others")</f>
        <v>Others</v>
      </c>
      <c r="AR284">
        <f>VLOOKUP(Table1[[#This Row],[பாலினம்/Gender]],Factor!$F$26:$I$28,4,0)</f>
        <v>1.047034764826176</v>
      </c>
      <c r="AS284">
        <f>VLOOKUP(Table1[[#This Row],[பதிலளித்தவரின் வயது/Age Group]],Factor!$F$35:$I$39,4,0)</f>
        <v>0.97523809523809524</v>
      </c>
      <c r="AT284">
        <f>VLOOKUP(Table1[[#This Row],[பதிலளித்தவரின் வயது/Age Group]]&amp;Table1[[#This Row],[பாலினம்/Gender]],Factor!$A$45:$G$53,7,0)</f>
        <v>0.89824561403508774</v>
      </c>
      <c r="AU28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284">
        <f>VLOOKUP(Table1[[#This Row],[Rev Caste]],Factor!$F$59:$I$68,4,0)</f>
        <v>0.14422535211267606</v>
      </c>
      <c r="AW284">
        <f>Table1[[#This Row],[2021 Ae Factor]]*Table1[[#This Row],[Age &amp; Gender Factor]]</f>
        <v>1.2798100321310057</v>
      </c>
      <c r="AX284">
        <f>Table1[[#This Row],[2021 Ae Factor]]*Table1[[#This Row],[Caste Factor]]</f>
        <v>0.20549062487737274</v>
      </c>
      <c r="AY284">
        <f t="shared" si="6"/>
        <v>78.542837599999999</v>
      </c>
    </row>
    <row r="285" spans="1:51" x14ac:dyDescent="0.25">
      <c r="A285" s="1" t="s">
        <v>1690</v>
      </c>
      <c r="B285" s="1" t="s">
        <v>1691</v>
      </c>
      <c r="C285" s="2">
        <v>45874</v>
      </c>
      <c r="D285" s="1" t="s">
        <v>1692</v>
      </c>
      <c r="E285" s="1" t="s">
        <v>1693</v>
      </c>
      <c r="F285" s="1" t="s">
        <v>1694</v>
      </c>
      <c r="G285" s="1">
        <v>411</v>
      </c>
      <c r="H285" s="1" t="s">
        <v>37</v>
      </c>
      <c r="I285" s="1" t="s">
        <v>1289</v>
      </c>
      <c r="J285" s="1" t="s">
        <v>1290</v>
      </c>
      <c r="K285" s="1" t="s">
        <v>50</v>
      </c>
      <c r="L285" s="1" t="s">
        <v>51</v>
      </c>
      <c r="M285" s="1" t="s">
        <v>51</v>
      </c>
      <c r="N285" s="1" t="s">
        <v>1695</v>
      </c>
      <c r="O285" s="1" t="s">
        <v>135</v>
      </c>
      <c r="P285" s="1">
        <v>8778253016</v>
      </c>
      <c r="Q285" s="1" t="s">
        <v>81</v>
      </c>
      <c r="R285" s="1" t="s">
        <v>219</v>
      </c>
      <c r="S285" s="1" t="s">
        <v>113</v>
      </c>
      <c r="T285" s="1" t="s">
        <v>137</v>
      </c>
      <c r="U285" s="1" t="s">
        <v>301</v>
      </c>
      <c r="V285" s="1" t="s">
        <v>165</v>
      </c>
      <c r="W285" s="1" t="s">
        <v>197</v>
      </c>
      <c r="X285" s="1" t="s">
        <v>101</v>
      </c>
      <c r="Y285" t="s">
        <v>428</v>
      </c>
      <c r="Z285" s="1" t="s">
        <v>288</v>
      </c>
      <c r="AA285" s="1" t="s">
        <v>126</v>
      </c>
      <c r="AB285" s="1" t="s">
        <v>60</v>
      </c>
      <c r="AC285" s="1" t="s">
        <v>84</v>
      </c>
      <c r="AD285" s="1" t="s">
        <v>65</v>
      </c>
      <c r="AE285" s="1" t="s">
        <v>66</v>
      </c>
      <c r="AF285" s="1" t="s">
        <v>87</v>
      </c>
      <c r="AG285" s="1" t="s">
        <v>418</v>
      </c>
      <c r="AH285" s="1" t="s">
        <v>69</v>
      </c>
      <c r="AI285" s="1" t="s">
        <v>269</v>
      </c>
      <c r="AJ285" s="1" t="str">
        <f>IFERROR(_xlfn.XLOOKUP(Table1[[#This Row],[Audio Url]],Qc!C:C,Qc!F:F),"")</f>
        <v>caste name is dnc.</v>
      </c>
      <c r="AK285" s="1" t="str">
        <f>IFERROR(_xlfn.XLOOKUP(Table1[[#This Row],[Audio Url]],Qc!C:C,Qc!E:E),"")</f>
        <v>Correctly Done</v>
      </c>
      <c r="AL285" s="1" t="s">
        <v>38</v>
      </c>
      <c r="AM285" s="1" t="s">
        <v>38</v>
      </c>
      <c r="AN285" s="1" t="str">
        <f>VLOOKUP(Table1[[#This Row],[LOCALITY]],Sheet2!$F:$H,3,0)</f>
        <v>Urban</v>
      </c>
      <c r="AO285" s="1" t="s">
        <v>2241</v>
      </c>
      <c r="AP285" t="str">
        <f>IF(Table1[[#This Row],[Audio Duration (in secs)]]&gt;180,"Greater than 3 Minutes","Less than 3 Minutes")</f>
        <v>Greater than 3 Minutes</v>
      </c>
      <c r="AQ285" t="str">
        <f>IFERROR(VLOOKUP(Table1[[#This Row],[சாதி/Caste]],MApping!$E$1:$F$10,2,0),"Others")</f>
        <v>MUTTARAIYAR</v>
      </c>
      <c r="AR285">
        <f>VLOOKUP(Table1[[#This Row],[பாலினம்/Gender]],Factor!$F$26:$I$28,4,0)</f>
        <v>1.047034764826176</v>
      </c>
      <c r="AS285">
        <f>VLOOKUP(Table1[[#This Row],[பதிலளித்தவரின் வயது/Age Group]],Factor!$F$35:$I$39,4,0)</f>
        <v>0.97523809523809524</v>
      </c>
      <c r="AT285">
        <f>VLOOKUP(Table1[[#This Row],[பதிலளித்தவரின் வயது/Age Group]]&amp;Table1[[#This Row],[பாலினம்/Gender]],Factor!$A$45:$G$53,7,0)</f>
        <v>0.89824561403508774</v>
      </c>
      <c r="AU28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85">
        <f>VLOOKUP(Table1[[#This Row],[Rev Caste]],Factor!$F$59:$I$68,4,0)</f>
        <v>1.2358620689655173</v>
      </c>
      <c r="AW285">
        <f>Table1[[#This Row],[2021 Ae Factor]]*Table1[[#This Row],[Age &amp; Gender Factor]]</f>
        <v>0.89824561403508774</v>
      </c>
      <c r="AX285">
        <f>Table1[[#This Row],[2021 Ae Factor]]*Table1[[#This Row],[Caste Factor]]</f>
        <v>1.2358620689655173</v>
      </c>
      <c r="AY285">
        <f t="shared" si="6"/>
        <v>78.542319699999993</v>
      </c>
    </row>
    <row r="286" spans="1:51" x14ac:dyDescent="0.25">
      <c r="A286" s="1" t="s">
        <v>1696</v>
      </c>
      <c r="B286" s="1" t="s">
        <v>1697</v>
      </c>
      <c r="C286" s="2">
        <v>45874</v>
      </c>
      <c r="D286" s="1" t="s">
        <v>1698</v>
      </c>
      <c r="E286" s="1" t="s">
        <v>1699</v>
      </c>
      <c r="F286" s="1" t="s">
        <v>1700</v>
      </c>
      <c r="G286" s="1">
        <v>420</v>
      </c>
      <c r="H286" s="1" t="s">
        <v>37</v>
      </c>
      <c r="I286" s="1" t="s">
        <v>1281</v>
      </c>
      <c r="J286" s="1" t="s">
        <v>1282</v>
      </c>
      <c r="K286" s="1" t="s">
        <v>50</v>
      </c>
      <c r="L286" s="1" t="s">
        <v>51</v>
      </c>
      <c r="M286" s="1" t="s">
        <v>51</v>
      </c>
      <c r="N286" s="1" t="s">
        <v>1701</v>
      </c>
      <c r="O286" s="1" t="s">
        <v>135</v>
      </c>
      <c r="P286" s="1">
        <v>9786601561</v>
      </c>
      <c r="Q286" s="1" t="s">
        <v>55</v>
      </c>
      <c r="R286" s="1" t="s">
        <v>136</v>
      </c>
      <c r="S286" s="1" t="s">
        <v>57</v>
      </c>
      <c r="T286" s="1" t="s">
        <v>137</v>
      </c>
      <c r="U286" s="1" t="s">
        <v>59</v>
      </c>
      <c r="V286" s="1" t="s">
        <v>60</v>
      </c>
      <c r="W286" s="1" t="s">
        <v>61</v>
      </c>
      <c r="X286" s="1" t="s">
        <v>101</v>
      </c>
      <c r="Y286" t="s">
        <v>428</v>
      </c>
      <c r="Z286" s="1" t="s">
        <v>288</v>
      </c>
      <c r="AA286" s="1" t="s">
        <v>63</v>
      </c>
      <c r="AB286" s="1" t="s">
        <v>38</v>
      </c>
      <c r="AC286" s="1" t="s">
        <v>64</v>
      </c>
      <c r="AD286" s="1" t="s">
        <v>85</v>
      </c>
      <c r="AE286" s="1" t="s">
        <v>66</v>
      </c>
      <c r="AF286" s="1" t="s">
        <v>101</v>
      </c>
      <c r="AG286" s="1" t="s">
        <v>116</v>
      </c>
      <c r="AH286" s="1" t="s">
        <v>318</v>
      </c>
      <c r="AI286" s="1" t="s">
        <v>38</v>
      </c>
      <c r="AJ286" s="1" t="str">
        <f>IFERROR(_xlfn.XLOOKUP(Table1[[#This Row],[Audio Url]],Qc!C:C,Qc!F:F),"")</f>
        <v>castec name is mbc</v>
      </c>
      <c r="AK286" s="1" t="str">
        <f>IFERROR(_xlfn.XLOOKUP(Table1[[#This Row],[Audio Url]],Qc!C:C,Qc!E:E),"")</f>
        <v>Correctly Done</v>
      </c>
      <c r="AL286" s="1" t="s">
        <v>38</v>
      </c>
      <c r="AM286" s="1" t="s">
        <v>38</v>
      </c>
      <c r="AN286" s="1" t="str">
        <f>VLOOKUP(Table1[[#This Row],[LOCALITY]],Sheet2!$F:$H,3,0)</f>
        <v>Urban</v>
      </c>
      <c r="AO286" s="1" t="s">
        <v>2241</v>
      </c>
      <c r="AP286" t="str">
        <f>IF(Table1[[#This Row],[Audio Duration (in secs)]]&gt;180,"Greater than 3 Minutes","Less than 3 Minutes")</f>
        <v>Greater than 3 Minutes</v>
      </c>
      <c r="AQ286" t="str">
        <f>IFERROR(VLOOKUP(Table1[[#This Row],[சாதி/Caste]],MApping!$E$1:$F$10,2,0),"Others")</f>
        <v>Others</v>
      </c>
      <c r="AR286">
        <f>VLOOKUP(Table1[[#This Row],[பாலினம்/Gender]],Factor!$F$26:$I$28,4,0)</f>
        <v>1.047034764826176</v>
      </c>
      <c r="AS286">
        <f>VLOOKUP(Table1[[#This Row],[பதிலளித்தவரின் வயது/Age Group]],Factor!$F$35:$I$39,4,0)</f>
        <v>1.0951871657754011</v>
      </c>
      <c r="AT286">
        <f>VLOOKUP(Table1[[#This Row],[பதிலளித்தவரின் வயது/Age Group]]&amp;Table1[[#This Row],[பாலினம்/Gender]],Factor!$A$45:$G$53,7,0)</f>
        <v>1.107027027027027</v>
      </c>
      <c r="AU28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86">
        <f>VLOOKUP(Table1[[#This Row],[Rev Caste]],Factor!$F$59:$I$68,4,0)</f>
        <v>0.14422535211267606</v>
      </c>
      <c r="AW286">
        <f>Table1[[#This Row],[2021 Ae Factor]]*Table1[[#This Row],[Age &amp; Gender Factor]]</f>
        <v>0.81565842625689366</v>
      </c>
      <c r="AX286">
        <f>Table1[[#This Row],[2021 Ae Factor]]*Table1[[#This Row],[Caste Factor]]</f>
        <v>0.10626535835036995</v>
      </c>
      <c r="AY286">
        <f t="shared" si="6"/>
        <v>78.543192599999998</v>
      </c>
    </row>
    <row r="287" spans="1:51" x14ac:dyDescent="0.25">
      <c r="A287" s="1" t="s">
        <v>1702</v>
      </c>
      <c r="B287" s="1" t="s">
        <v>1703</v>
      </c>
      <c r="C287" s="2">
        <v>45874</v>
      </c>
      <c r="D287" s="1" t="s">
        <v>1704</v>
      </c>
      <c r="E287" s="1" t="s">
        <v>1705</v>
      </c>
      <c r="F287" s="1" t="s">
        <v>1706</v>
      </c>
      <c r="G287" s="1">
        <v>414</v>
      </c>
      <c r="H287" s="1" t="s">
        <v>37</v>
      </c>
      <c r="I287" s="1" t="s">
        <v>1289</v>
      </c>
      <c r="J287" s="1" t="s">
        <v>1290</v>
      </c>
      <c r="K287" s="1" t="s">
        <v>50</v>
      </c>
      <c r="L287" s="1" t="s">
        <v>51</v>
      </c>
      <c r="M287" s="1" t="s">
        <v>51</v>
      </c>
      <c r="N287" s="1" t="s">
        <v>1707</v>
      </c>
      <c r="O287" s="1" t="s">
        <v>54</v>
      </c>
      <c r="P287" s="1">
        <v>6383056634</v>
      </c>
      <c r="Q287" s="1" t="s">
        <v>39</v>
      </c>
      <c r="R287" s="1" t="s">
        <v>56</v>
      </c>
      <c r="S287" s="1" t="s">
        <v>113</v>
      </c>
      <c r="T287" s="1" t="s">
        <v>58</v>
      </c>
      <c r="U287" s="1" t="s">
        <v>59</v>
      </c>
      <c r="V287" s="1" t="s">
        <v>60</v>
      </c>
      <c r="W287" s="1" t="s">
        <v>61</v>
      </c>
      <c r="X287" s="1" t="s">
        <v>62</v>
      </c>
      <c r="Y287" t="s">
        <v>430</v>
      </c>
      <c r="Z287" s="1" t="s">
        <v>38</v>
      </c>
      <c r="AA287" s="1" t="s">
        <v>63</v>
      </c>
      <c r="AB287" s="1" t="s">
        <v>38</v>
      </c>
      <c r="AC287" s="1" t="s">
        <v>64</v>
      </c>
      <c r="AD287" s="1" t="s">
        <v>85</v>
      </c>
      <c r="AE287" s="1" t="s">
        <v>102</v>
      </c>
      <c r="AF287" s="1" t="s">
        <v>67</v>
      </c>
      <c r="AG287" s="1" t="s">
        <v>116</v>
      </c>
      <c r="AH287" s="1" t="s">
        <v>69</v>
      </c>
      <c r="AI287" s="1" t="s">
        <v>641</v>
      </c>
      <c r="AJ287" s="1" t="str">
        <f>IFERROR(_xlfn.XLOOKUP(Table1[[#This Row],[Audio Url]],Qc!C:C,Qc!F:F),"")</f>
        <v>caste name is mbc vannar.</v>
      </c>
      <c r="AK287" s="1" t="str">
        <f>IFERROR(_xlfn.XLOOKUP(Table1[[#This Row],[Audio Url]],Qc!C:C,Qc!E:E),"")</f>
        <v>Correctly Done</v>
      </c>
      <c r="AL287" s="1" t="s">
        <v>38</v>
      </c>
      <c r="AM287" s="1" t="s">
        <v>38</v>
      </c>
      <c r="AN287" s="1" t="str">
        <f>VLOOKUP(Table1[[#This Row],[LOCALITY]],Sheet2!$F:$H,3,0)</f>
        <v>Urban</v>
      </c>
      <c r="AO287" s="1" t="s">
        <v>2241</v>
      </c>
      <c r="AP287" t="str">
        <f>IF(Table1[[#This Row],[Audio Duration (in secs)]]&gt;180,"Greater than 3 Minutes","Less than 3 Minutes")</f>
        <v>Greater than 3 Minutes</v>
      </c>
      <c r="AQ287" t="str">
        <f>IFERROR(VLOOKUP(Table1[[#This Row],[சாதி/Caste]],MApping!$E$1:$F$10,2,0),"Others")</f>
        <v>Others</v>
      </c>
      <c r="AR287">
        <f>VLOOKUP(Table1[[#This Row],[பாலினம்/Gender]],Factor!$F$26:$I$28,4,0)</f>
        <v>0.95700934579439256</v>
      </c>
      <c r="AS287">
        <f>VLOOKUP(Table1[[#This Row],[பதிலளித்தவரின் வயது/Age Group]],Factor!$F$35:$I$39,4,0)</f>
        <v>0.8797250859106529</v>
      </c>
      <c r="AT287">
        <f>VLOOKUP(Table1[[#This Row],[பதிலளித்தவரின் வயது/Age Group]]&amp;Table1[[#This Row],[பாலினம்/Gender]],Factor!$A$45:$G$53,7,0)</f>
        <v>0.79503105590062106</v>
      </c>
      <c r="AU28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87">
        <f>VLOOKUP(Table1[[#This Row],[Rev Caste]],Factor!$F$59:$I$68,4,0)</f>
        <v>0.14422535211267606</v>
      </c>
      <c r="AW287">
        <f>Table1[[#This Row],[2021 Ae Factor]]*Table1[[#This Row],[Age &amp; Gender Factor]]</f>
        <v>0.58577953749039324</v>
      </c>
      <c r="AX287">
        <f>Table1[[#This Row],[2021 Ae Factor]]*Table1[[#This Row],[Caste Factor]]</f>
        <v>0.10626535835036995</v>
      </c>
      <c r="AY287">
        <f t="shared" si="6"/>
        <v>78.542493899999997</v>
      </c>
    </row>
    <row r="288" spans="1:51" x14ac:dyDescent="0.25">
      <c r="A288" s="1" t="s">
        <v>1708</v>
      </c>
      <c r="B288" s="1" t="s">
        <v>1709</v>
      </c>
      <c r="C288" s="2">
        <v>45874</v>
      </c>
      <c r="D288" s="1" t="s">
        <v>1710</v>
      </c>
      <c r="E288" s="1" t="s">
        <v>1711</v>
      </c>
      <c r="F288" s="1" t="s">
        <v>1712</v>
      </c>
      <c r="G288" s="1">
        <v>307</v>
      </c>
      <c r="H288" s="1" t="s">
        <v>37</v>
      </c>
      <c r="I288" s="1" t="s">
        <v>1281</v>
      </c>
      <c r="J288" s="1" t="s">
        <v>1282</v>
      </c>
      <c r="K288" s="1" t="s">
        <v>50</v>
      </c>
      <c r="L288" s="1" t="s">
        <v>51</v>
      </c>
      <c r="M288" s="1" t="s">
        <v>51</v>
      </c>
      <c r="N288" s="1" t="s">
        <v>1449</v>
      </c>
      <c r="O288" s="1" t="s">
        <v>135</v>
      </c>
      <c r="P288" s="1">
        <v>9629537910</v>
      </c>
      <c r="Q288" s="1" t="s">
        <v>55</v>
      </c>
      <c r="R288" s="1" t="s">
        <v>97</v>
      </c>
      <c r="S288" s="1" t="s">
        <v>57</v>
      </c>
      <c r="T288" s="1" t="s">
        <v>58</v>
      </c>
      <c r="U288" s="1" t="s">
        <v>59</v>
      </c>
      <c r="V288" s="1" t="s">
        <v>60</v>
      </c>
      <c r="W288" s="1" t="s">
        <v>61</v>
      </c>
      <c r="X288" s="1" t="s">
        <v>62</v>
      </c>
      <c r="Y288" t="s">
        <v>430</v>
      </c>
      <c r="Z288" s="1" t="s">
        <v>38</v>
      </c>
      <c r="AA288" s="1" t="s">
        <v>63</v>
      </c>
      <c r="AB288" s="1" t="s">
        <v>38</v>
      </c>
      <c r="AC288" s="1" t="s">
        <v>64</v>
      </c>
      <c r="AD288" s="1" t="s">
        <v>65</v>
      </c>
      <c r="AE288" s="1" t="s">
        <v>86</v>
      </c>
      <c r="AF288" s="1" t="s">
        <v>101</v>
      </c>
      <c r="AG288" s="1" t="s">
        <v>382</v>
      </c>
      <c r="AH288" s="1" t="s">
        <v>318</v>
      </c>
      <c r="AI288" s="1" t="s">
        <v>38</v>
      </c>
      <c r="AJ288" s="1" t="str">
        <f>IFERROR(_xlfn.XLOOKUP(Table1[[#This Row],[Audio Url]],Qc!C:C,Qc!F:F),"")</f>
        <v>caste name is mbc .</v>
      </c>
      <c r="AK288" s="1" t="str">
        <f>IFERROR(_xlfn.XLOOKUP(Table1[[#This Row],[Audio Url]],Qc!C:C,Qc!E:E),"")</f>
        <v>Correctly Done</v>
      </c>
      <c r="AL288" s="1" t="s">
        <v>38</v>
      </c>
      <c r="AM288" s="1" t="s">
        <v>38</v>
      </c>
      <c r="AN288" s="1" t="str">
        <f>VLOOKUP(Table1[[#This Row],[LOCALITY]],Sheet2!$F:$H,3,0)</f>
        <v>Urban</v>
      </c>
      <c r="AO288" s="1" t="s">
        <v>2241</v>
      </c>
      <c r="AP288" t="str">
        <f>IF(Table1[[#This Row],[Audio Duration (in secs)]]&gt;180,"Greater than 3 Minutes","Less than 3 Minutes")</f>
        <v>Greater than 3 Minutes</v>
      </c>
      <c r="AQ288" t="str">
        <f>IFERROR(VLOOKUP(Table1[[#This Row],[சாதி/Caste]],MApping!$E$1:$F$10,2,0),"Others")</f>
        <v>Others</v>
      </c>
      <c r="AR288">
        <f>VLOOKUP(Table1[[#This Row],[பாலினம்/Gender]],Factor!$F$26:$I$28,4,0)</f>
        <v>1.047034764826176</v>
      </c>
      <c r="AS288">
        <f>VLOOKUP(Table1[[#This Row],[பதிலளித்தவரின் வயது/Age Group]],Factor!$F$35:$I$39,4,0)</f>
        <v>1.0951871657754011</v>
      </c>
      <c r="AT288">
        <f>VLOOKUP(Table1[[#This Row],[பதிலளித்தவரின் வயது/Age Group]]&amp;Table1[[#This Row],[பாலினம்/Gender]],Factor!$A$45:$G$53,7,0)</f>
        <v>1.107027027027027</v>
      </c>
      <c r="AU28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88">
        <f>VLOOKUP(Table1[[#This Row],[Rev Caste]],Factor!$F$59:$I$68,4,0)</f>
        <v>0.14422535211267606</v>
      </c>
      <c r="AW288">
        <f>Table1[[#This Row],[2021 Ae Factor]]*Table1[[#This Row],[Age &amp; Gender Factor]]</f>
        <v>0.81565842625689366</v>
      </c>
      <c r="AX288">
        <f>Table1[[#This Row],[2021 Ae Factor]]*Table1[[#This Row],[Caste Factor]]</f>
        <v>0.10626535835036995</v>
      </c>
      <c r="AY288">
        <f t="shared" si="6"/>
        <v>78.541772699999996</v>
      </c>
    </row>
    <row r="289" spans="1:51" x14ac:dyDescent="0.25">
      <c r="A289" s="1" t="s">
        <v>1713</v>
      </c>
      <c r="B289" s="1" t="s">
        <v>1714</v>
      </c>
      <c r="C289" s="2">
        <v>45874</v>
      </c>
      <c r="D289" s="1" t="s">
        <v>1715</v>
      </c>
      <c r="E289" s="1" t="s">
        <v>1687</v>
      </c>
      <c r="F289" s="1" t="s">
        <v>1716</v>
      </c>
      <c r="G289" s="1">
        <v>404</v>
      </c>
      <c r="H289" s="1" t="s">
        <v>37</v>
      </c>
      <c r="I289" s="1" t="s">
        <v>1289</v>
      </c>
      <c r="J289" s="1" t="s">
        <v>1290</v>
      </c>
      <c r="K289" s="1" t="s">
        <v>50</v>
      </c>
      <c r="L289" s="1" t="s">
        <v>51</v>
      </c>
      <c r="M289" s="1" t="s">
        <v>51</v>
      </c>
      <c r="N289" s="1" t="s">
        <v>1717</v>
      </c>
      <c r="O289" s="1" t="s">
        <v>135</v>
      </c>
      <c r="P289" s="1">
        <v>9942104310</v>
      </c>
      <c r="Q289" s="1" t="s">
        <v>360</v>
      </c>
      <c r="R289" s="1" t="s">
        <v>136</v>
      </c>
      <c r="S289" s="1" t="s">
        <v>113</v>
      </c>
      <c r="T289" s="1" t="s">
        <v>58</v>
      </c>
      <c r="U289" s="1" t="s">
        <v>59</v>
      </c>
      <c r="V289" s="1" t="s">
        <v>60</v>
      </c>
      <c r="W289" s="1" t="s">
        <v>61</v>
      </c>
      <c r="X289" s="1" t="s">
        <v>101</v>
      </c>
      <c r="Y289" t="s">
        <v>428</v>
      </c>
      <c r="Z289" s="1" t="s">
        <v>175</v>
      </c>
      <c r="AA289" s="1" t="s">
        <v>63</v>
      </c>
      <c r="AB289" s="1" t="s">
        <v>38</v>
      </c>
      <c r="AC289" s="1" t="s">
        <v>64</v>
      </c>
      <c r="AD289" s="1" t="s">
        <v>65</v>
      </c>
      <c r="AE289" s="1" t="s">
        <v>66</v>
      </c>
      <c r="AF289" s="1" t="s">
        <v>67</v>
      </c>
      <c r="AG289" s="1" t="s">
        <v>116</v>
      </c>
      <c r="AH289" s="1" t="s">
        <v>69</v>
      </c>
      <c r="AI289" s="1" t="s">
        <v>641</v>
      </c>
      <c r="AJ289" s="1" t="str">
        <f>IFERROR(_xlfn.XLOOKUP(Table1[[#This Row],[Audio Url]],Qc!C:C,Qc!F:F),"")</f>
        <v>caste is vannar .</v>
      </c>
      <c r="AK289" s="1" t="str">
        <f>IFERROR(_xlfn.XLOOKUP(Table1[[#This Row],[Audio Url]],Qc!C:C,Qc!E:E),"")</f>
        <v>Correctly Done</v>
      </c>
      <c r="AL289" s="1" t="s">
        <v>38</v>
      </c>
      <c r="AM289" s="1" t="s">
        <v>38</v>
      </c>
      <c r="AN289" s="1" t="str">
        <f>VLOOKUP(Table1[[#This Row],[LOCALITY]],Sheet2!$F:$H,3,0)</f>
        <v>Urban</v>
      </c>
      <c r="AO289" s="1" t="s">
        <v>2241</v>
      </c>
      <c r="AP289" t="str">
        <f>IF(Table1[[#This Row],[Audio Duration (in secs)]]&gt;180,"Greater than 3 Minutes","Less than 3 Minutes")</f>
        <v>Greater than 3 Minutes</v>
      </c>
      <c r="AQ289" t="str">
        <f>IFERROR(VLOOKUP(Table1[[#This Row],[சாதி/Caste]],MApping!$E$1:$F$10,2,0),"Others")</f>
        <v>Others</v>
      </c>
      <c r="AR289">
        <f>VLOOKUP(Table1[[#This Row],[பாலினம்/Gender]],Factor!$F$26:$I$28,4,0)</f>
        <v>1.047034764826176</v>
      </c>
      <c r="AS289">
        <f>VLOOKUP(Table1[[#This Row],[பதிலளித்தவரின் வயது/Age Group]],Factor!$F$35:$I$39,4,0)</f>
        <v>1.0308724832214764</v>
      </c>
      <c r="AT289">
        <f>VLOOKUP(Table1[[#This Row],[பதிலளித்தவரின் வயது/Age Group]]&amp;Table1[[#This Row],[பாலினம்/Gender]],Factor!$A$45:$G$53,7,0)</f>
        <v>1.28</v>
      </c>
      <c r="AU28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89">
        <f>VLOOKUP(Table1[[#This Row],[Rev Caste]],Factor!$F$59:$I$68,4,0)</f>
        <v>0.14422535211267606</v>
      </c>
      <c r="AW289">
        <f>Table1[[#This Row],[2021 Ae Factor]]*Table1[[#This Row],[Age &amp; Gender Factor]]</f>
        <v>0.94310505535953326</v>
      </c>
      <c r="AX289">
        <f>Table1[[#This Row],[2021 Ae Factor]]*Table1[[#This Row],[Caste Factor]]</f>
        <v>0.10626535835036995</v>
      </c>
      <c r="AY289">
        <f t="shared" si="6"/>
        <v>78.542561300000003</v>
      </c>
    </row>
    <row r="290" spans="1:51" x14ac:dyDescent="0.25">
      <c r="A290" s="1" t="s">
        <v>1718</v>
      </c>
      <c r="B290" s="1" t="s">
        <v>1719</v>
      </c>
      <c r="C290" s="2">
        <v>45874</v>
      </c>
      <c r="D290" s="1" t="s">
        <v>1720</v>
      </c>
      <c r="E290" s="1" t="s">
        <v>1721</v>
      </c>
      <c r="F290" s="1" t="s">
        <v>1722</v>
      </c>
      <c r="G290" s="1">
        <v>281</v>
      </c>
      <c r="H290" s="1" t="s">
        <v>37</v>
      </c>
      <c r="I290" s="1" t="s">
        <v>1281</v>
      </c>
      <c r="J290" s="1" t="s">
        <v>1282</v>
      </c>
      <c r="K290" s="1" t="s">
        <v>50</v>
      </c>
      <c r="L290" s="1" t="s">
        <v>51</v>
      </c>
      <c r="M290" s="1" t="s">
        <v>51</v>
      </c>
      <c r="N290" s="1" t="s">
        <v>1723</v>
      </c>
      <c r="O290" s="1" t="s">
        <v>135</v>
      </c>
      <c r="P290" s="1">
        <v>8610171741</v>
      </c>
      <c r="Q290" s="1" t="s">
        <v>55</v>
      </c>
      <c r="R290" s="1" t="s">
        <v>136</v>
      </c>
      <c r="S290" s="1" t="s">
        <v>57</v>
      </c>
      <c r="T290" s="1" t="s">
        <v>58</v>
      </c>
      <c r="U290" s="1" t="s">
        <v>59</v>
      </c>
      <c r="V290" s="1" t="s">
        <v>60</v>
      </c>
      <c r="W290" s="1" t="s">
        <v>125</v>
      </c>
      <c r="X290" s="1" t="s">
        <v>101</v>
      </c>
      <c r="Y290" t="s">
        <v>429</v>
      </c>
      <c r="Z290" s="1" t="s">
        <v>95</v>
      </c>
      <c r="AA290" s="1" t="s">
        <v>63</v>
      </c>
      <c r="AB290" s="1" t="s">
        <v>38</v>
      </c>
      <c r="AC290" s="1" t="s">
        <v>64</v>
      </c>
      <c r="AD290" s="1" t="s">
        <v>85</v>
      </c>
      <c r="AE290" s="1" t="s">
        <v>86</v>
      </c>
      <c r="AF290" s="1" t="s">
        <v>622</v>
      </c>
      <c r="AG290" s="1" t="s">
        <v>382</v>
      </c>
      <c r="AH290" s="1" t="s">
        <v>88</v>
      </c>
      <c r="AI290" s="1" t="s">
        <v>89</v>
      </c>
      <c r="AJ290" s="1" t="str">
        <f>IFERROR(_xlfn.XLOOKUP(Table1[[#This Row],[Audio Url]],Qc!C:C,Qc!F:F),"")</f>
        <v>name is padmavathi. caste name is agamudaiyar.</v>
      </c>
      <c r="AK290" s="1" t="str">
        <f>IFERROR(_xlfn.XLOOKUP(Table1[[#This Row],[Audio Url]],Qc!C:C,Qc!E:E),"")</f>
        <v>Correctly Done</v>
      </c>
      <c r="AL290" s="1" t="s">
        <v>38</v>
      </c>
      <c r="AM290" s="1" t="s">
        <v>38</v>
      </c>
      <c r="AN290" s="1" t="str">
        <f>VLOOKUP(Table1[[#This Row],[LOCALITY]],Sheet2!$F:$H,3,0)</f>
        <v>Urban</v>
      </c>
      <c r="AO290" s="1" t="s">
        <v>2241</v>
      </c>
      <c r="AP290" t="str">
        <f>IF(Table1[[#This Row],[Audio Duration (in secs)]]&gt;180,"Greater than 3 Minutes","Less than 3 Minutes")</f>
        <v>Greater than 3 Minutes</v>
      </c>
      <c r="AQ290" t="str">
        <f>IFERROR(VLOOKUP(Table1[[#This Row],[சாதி/Caste]],MApping!$E$1:$F$10,2,0),"Others")</f>
        <v>MUKKULATHOR</v>
      </c>
      <c r="AR290">
        <f>VLOOKUP(Table1[[#This Row],[பாலினம்/Gender]],Factor!$F$26:$I$28,4,0)</f>
        <v>1.047034764826176</v>
      </c>
      <c r="AS290">
        <f>VLOOKUP(Table1[[#This Row],[பதிலளித்தவரின் வயது/Age Group]],Factor!$F$35:$I$39,4,0)</f>
        <v>1.0951871657754011</v>
      </c>
      <c r="AT290">
        <f>VLOOKUP(Table1[[#This Row],[பதிலளித்தவரின் வயது/Age Group]]&amp;Table1[[#This Row],[பாலினம்/Gender]],Factor!$A$45:$G$53,7,0)</f>
        <v>1.107027027027027</v>
      </c>
      <c r="AU29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90">
        <f>VLOOKUP(Table1[[#This Row],[Rev Caste]],Factor!$F$59:$I$68,4,0)</f>
        <v>1.3479183673469388</v>
      </c>
      <c r="AW290">
        <f>Table1[[#This Row],[2021 Ae Factor]]*Table1[[#This Row],[Age &amp; Gender Factor]]</f>
        <v>0.81565842625689366</v>
      </c>
      <c r="AX290">
        <f>Table1[[#This Row],[2021 Ae Factor]]*Table1[[#This Row],[Caste Factor]]</f>
        <v>0.99314736441942686</v>
      </c>
      <c r="AY290">
        <f t="shared" si="6"/>
        <v>78.543780600000005</v>
      </c>
    </row>
    <row r="291" spans="1:51" x14ac:dyDescent="0.25">
      <c r="A291" s="1" t="s">
        <v>1724</v>
      </c>
      <c r="B291" s="1" t="s">
        <v>1725</v>
      </c>
      <c r="C291" s="2">
        <v>45874</v>
      </c>
      <c r="D291" s="1" t="s">
        <v>1726</v>
      </c>
      <c r="E291" s="1" t="s">
        <v>1721</v>
      </c>
      <c r="F291" s="1" t="s">
        <v>1727</v>
      </c>
      <c r="G291" s="1">
        <v>463</v>
      </c>
      <c r="H291" s="1" t="s">
        <v>37</v>
      </c>
      <c r="I291" s="1" t="s">
        <v>1289</v>
      </c>
      <c r="J291" s="1" t="s">
        <v>1290</v>
      </c>
      <c r="K291" s="1" t="s">
        <v>50</v>
      </c>
      <c r="L291" s="1" t="s">
        <v>51</v>
      </c>
      <c r="M291" s="1" t="s">
        <v>51</v>
      </c>
      <c r="N291" s="1" t="s">
        <v>1728</v>
      </c>
      <c r="O291" s="1" t="s">
        <v>135</v>
      </c>
      <c r="P291" s="1">
        <v>9943024278</v>
      </c>
      <c r="Q291" s="1" t="s">
        <v>360</v>
      </c>
      <c r="R291" s="1" t="s">
        <v>136</v>
      </c>
      <c r="S291" s="1" t="s">
        <v>113</v>
      </c>
      <c r="T291" s="1" t="s">
        <v>58</v>
      </c>
      <c r="U291" s="1" t="s">
        <v>59</v>
      </c>
      <c r="V291" s="1" t="s">
        <v>60</v>
      </c>
      <c r="W291" s="1" t="s">
        <v>61</v>
      </c>
      <c r="X291" s="1" t="s">
        <v>101</v>
      </c>
      <c r="Y291" t="s">
        <v>428</v>
      </c>
      <c r="Z291" s="1" t="s">
        <v>175</v>
      </c>
      <c r="AA291" s="1" t="s">
        <v>63</v>
      </c>
      <c r="AB291" s="1" t="s">
        <v>38</v>
      </c>
      <c r="AC291" s="1" t="s">
        <v>64</v>
      </c>
      <c r="AD291" s="1" t="s">
        <v>65</v>
      </c>
      <c r="AE291" s="1" t="s">
        <v>66</v>
      </c>
      <c r="AF291" s="1" t="s">
        <v>622</v>
      </c>
      <c r="AG291" s="1" t="s">
        <v>382</v>
      </c>
      <c r="AH291" s="1" t="s">
        <v>88</v>
      </c>
      <c r="AI291" s="1" t="s">
        <v>519</v>
      </c>
      <c r="AJ291" s="1">
        <f>IFERROR(_xlfn.XLOOKUP(Table1[[#This Row],[Audio Url]],Qc!C:C,Qc!F:F),"")</f>
        <v>0</v>
      </c>
      <c r="AK291" s="1" t="str">
        <f>IFERROR(_xlfn.XLOOKUP(Table1[[#This Row],[Audio Url]],Qc!C:C,Qc!E:E),"")</f>
        <v>Correctly Done</v>
      </c>
      <c r="AL291" s="1" t="s">
        <v>38</v>
      </c>
      <c r="AM291" s="1" t="s">
        <v>38</v>
      </c>
      <c r="AN291" s="1" t="str">
        <f>VLOOKUP(Table1[[#This Row],[LOCALITY]],Sheet2!$F:$H,3,0)</f>
        <v>Urban</v>
      </c>
      <c r="AO291" s="1" t="s">
        <v>2241</v>
      </c>
      <c r="AP291" t="str">
        <f>IF(Table1[[#This Row],[Audio Duration (in secs)]]&gt;180,"Greater than 3 Minutes","Less than 3 Minutes")</f>
        <v>Greater than 3 Minutes</v>
      </c>
      <c r="AQ291" t="str">
        <f>IFERROR(VLOOKUP(Table1[[#This Row],[சாதி/Caste]],MApping!$E$1:$F$10,2,0),"Others")</f>
        <v>CHOLIA VELLALAR</v>
      </c>
      <c r="AR291">
        <f>VLOOKUP(Table1[[#This Row],[பாலினம்/Gender]],Factor!$F$26:$I$28,4,0)</f>
        <v>1.047034764826176</v>
      </c>
      <c r="AS291">
        <f>VLOOKUP(Table1[[#This Row],[பதிலளித்தவரின் வயது/Age Group]],Factor!$F$35:$I$39,4,0)</f>
        <v>1.0308724832214764</v>
      </c>
      <c r="AT291">
        <f>VLOOKUP(Table1[[#This Row],[பதிலளித்தவரின் வயது/Age Group]]&amp;Table1[[#This Row],[பாலினம்/Gender]],Factor!$A$45:$G$53,7,0)</f>
        <v>1.28</v>
      </c>
      <c r="AU29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91">
        <f>VLOOKUP(Table1[[#This Row],[Rev Caste]],Factor!$F$59:$I$68,4,0)</f>
        <v>1.0666666666666667</v>
      </c>
      <c r="AW291">
        <f>Table1[[#This Row],[2021 Ae Factor]]*Table1[[#This Row],[Age &amp; Gender Factor]]</f>
        <v>0.94310505535953326</v>
      </c>
      <c r="AX291">
        <f>Table1[[#This Row],[2021 Ae Factor]]*Table1[[#This Row],[Caste Factor]]</f>
        <v>0.78592087946627776</v>
      </c>
      <c r="AY291">
        <f t="shared" si="6"/>
        <v>78.543773999999999</v>
      </c>
    </row>
    <row r="292" spans="1:51" x14ac:dyDescent="0.25">
      <c r="A292" s="1" t="s">
        <v>1729</v>
      </c>
      <c r="B292" s="1" t="s">
        <v>1730</v>
      </c>
      <c r="C292" s="2">
        <v>45874</v>
      </c>
      <c r="D292" s="1" t="s">
        <v>1731</v>
      </c>
      <c r="E292" s="1" t="s">
        <v>1732</v>
      </c>
      <c r="F292" s="1" t="s">
        <v>1733</v>
      </c>
      <c r="G292" s="1">
        <v>190</v>
      </c>
      <c r="H292" s="1" t="s">
        <v>37</v>
      </c>
      <c r="I292" s="1" t="s">
        <v>1281</v>
      </c>
      <c r="J292" s="1" t="s">
        <v>1282</v>
      </c>
      <c r="K292" s="1" t="s">
        <v>50</v>
      </c>
      <c r="L292" s="1" t="s">
        <v>51</v>
      </c>
      <c r="M292" s="1" t="s">
        <v>51</v>
      </c>
      <c r="N292" s="1" t="s">
        <v>1734</v>
      </c>
      <c r="O292" s="1" t="s">
        <v>54</v>
      </c>
      <c r="P292" s="1">
        <v>9940929797</v>
      </c>
      <c r="Q292" s="1" t="s">
        <v>39</v>
      </c>
      <c r="R292" s="1" t="s">
        <v>97</v>
      </c>
      <c r="S292" s="1" t="s">
        <v>57</v>
      </c>
      <c r="T292" s="1" t="s">
        <v>58</v>
      </c>
      <c r="U292" s="1" t="s">
        <v>59</v>
      </c>
      <c r="V292" s="1" t="s">
        <v>60</v>
      </c>
      <c r="W292" s="1" t="s">
        <v>61</v>
      </c>
      <c r="X292" s="1" t="s">
        <v>62</v>
      </c>
      <c r="Y292" t="s">
        <v>430</v>
      </c>
      <c r="Z292" s="1" t="s">
        <v>38</v>
      </c>
      <c r="AA292" s="1" t="s">
        <v>126</v>
      </c>
      <c r="AB292" s="1" t="s">
        <v>99</v>
      </c>
      <c r="AC292" s="1" t="s">
        <v>58</v>
      </c>
      <c r="AD292" s="1" t="s">
        <v>85</v>
      </c>
      <c r="AE292" s="1" t="s">
        <v>66</v>
      </c>
      <c r="AF292" s="1" t="s">
        <v>67</v>
      </c>
      <c r="AG292" s="1" t="s">
        <v>382</v>
      </c>
      <c r="AH292" s="1" t="s">
        <v>69</v>
      </c>
      <c r="AI292" s="1" t="s">
        <v>2773</v>
      </c>
      <c r="AJ292" s="1" t="str">
        <f>IFERROR(_xlfn.XLOOKUP(Table1[[#This Row],[Audio Url]],Qc!C:C,Qc!F:F),"")</f>
        <v>caste is mbc mudhaliyar.</v>
      </c>
      <c r="AK292" s="1" t="str">
        <f>IFERROR(_xlfn.XLOOKUP(Table1[[#This Row],[Audio Url]],Qc!C:C,Qc!E:E),"")</f>
        <v>Correctly Done</v>
      </c>
      <c r="AL292" s="1" t="s">
        <v>38</v>
      </c>
      <c r="AM292" s="1" t="s">
        <v>38</v>
      </c>
      <c r="AN292" s="1" t="str">
        <f>VLOOKUP(Table1[[#This Row],[LOCALITY]],Sheet2!$F:$H,3,0)</f>
        <v>Urban</v>
      </c>
      <c r="AO292" s="1" t="s">
        <v>2241</v>
      </c>
      <c r="AP292" t="str">
        <f>IF(Table1[[#This Row],[Audio Duration (in secs)]]&gt;180,"Greater than 3 Minutes","Less than 3 Minutes")</f>
        <v>Greater than 3 Minutes</v>
      </c>
      <c r="AQ292" t="str">
        <f>IFERROR(VLOOKUP(Table1[[#This Row],[சாதி/Caste]],MApping!$E$1:$F$10,2,0),"Others")</f>
        <v>Others</v>
      </c>
      <c r="AR292">
        <f>VLOOKUP(Table1[[#This Row],[பாலினம்/Gender]],Factor!$F$26:$I$28,4,0)</f>
        <v>0.95700934579439256</v>
      </c>
      <c r="AS292">
        <f>VLOOKUP(Table1[[#This Row],[பதிலளித்தவரின் வயது/Age Group]],Factor!$F$35:$I$39,4,0)</f>
        <v>0.8797250859106529</v>
      </c>
      <c r="AT292">
        <f>VLOOKUP(Table1[[#This Row],[பதிலளித்தவரின் வயது/Age Group]]&amp;Table1[[#This Row],[பாலினம்/Gender]],Factor!$A$45:$G$53,7,0)</f>
        <v>0.79503105590062106</v>
      </c>
      <c r="AU29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92">
        <f>VLOOKUP(Table1[[#This Row],[Rev Caste]],Factor!$F$59:$I$68,4,0)</f>
        <v>0.14422535211267606</v>
      </c>
      <c r="AW292">
        <f>Table1[[#This Row],[2021 Ae Factor]]*Table1[[#This Row],[Age &amp; Gender Factor]]</f>
        <v>0.58577953749039324</v>
      </c>
      <c r="AX292">
        <f>Table1[[#This Row],[2021 Ae Factor]]*Table1[[#This Row],[Caste Factor]]</f>
        <v>0.10626535835036995</v>
      </c>
      <c r="AY292">
        <f t="shared" si="6"/>
        <v>78.544303400000004</v>
      </c>
    </row>
    <row r="293" spans="1:51" x14ac:dyDescent="0.25">
      <c r="A293" s="1" t="s">
        <v>1735</v>
      </c>
      <c r="B293" s="1" t="s">
        <v>1736</v>
      </c>
      <c r="C293" s="2">
        <v>45874</v>
      </c>
      <c r="D293" s="1" t="s">
        <v>1737</v>
      </c>
      <c r="E293" s="1" t="s">
        <v>1738</v>
      </c>
      <c r="F293" s="1" t="s">
        <v>1739</v>
      </c>
      <c r="G293" s="1">
        <v>403</v>
      </c>
      <c r="H293" s="1" t="s">
        <v>37</v>
      </c>
      <c r="I293" s="1" t="s">
        <v>1289</v>
      </c>
      <c r="J293" s="1" t="s">
        <v>1290</v>
      </c>
      <c r="K293" s="1" t="s">
        <v>50</v>
      </c>
      <c r="L293" s="1" t="s">
        <v>51</v>
      </c>
      <c r="M293" s="1" t="s">
        <v>51</v>
      </c>
      <c r="N293" s="1" t="s">
        <v>1740</v>
      </c>
      <c r="O293" s="1" t="s">
        <v>135</v>
      </c>
      <c r="P293" s="1">
        <v>9940830553</v>
      </c>
      <c r="Q293" s="1" t="s">
        <v>81</v>
      </c>
      <c r="R293" s="1" t="s">
        <v>219</v>
      </c>
      <c r="S293" s="1" t="s">
        <v>113</v>
      </c>
      <c r="T293" s="1" t="s">
        <v>137</v>
      </c>
      <c r="U293" s="1" t="s">
        <v>83</v>
      </c>
      <c r="V293" s="1" t="s">
        <v>60</v>
      </c>
      <c r="W293" s="1" t="s">
        <v>125</v>
      </c>
      <c r="X293" s="1" t="s">
        <v>101</v>
      </c>
      <c r="Y293" t="s">
        <v>429</v>
      </c>
      <c r="Z293" s="1" t="s">
        <v>288</v>
      </c>
      <c r="AA293" s="1" t="s">
        <v>63</v>
      </c>
      <c r="AB293" s="1" t="s">
        <v>38</v>
      </c>
      <c r="AC293" s="1" t="s">
        <v>64</v>
      </c>
      <c r="AD293" s="1" t="s">
        <v>65</v>
      </c>
      <c r="AE293" s="1" t="s">
        <v>86</v>
      </c>
      <c r="AF293" s="1" t="s">
        <v>67</v>
      </c>
      <c r="AG293" s="1" t="s">
        <v>116</v>
      </c>
      <c r="AH293" s="1" t="s">
        <v>117</v>
      </c>
      <c r="AI293" s="1" t="s">
        <v>118</v>
      </c>
      <c r="AJ293" s="1">
        <f>IFERROR(_xlfn.XLOOKUP(Table1[[#This Row],[Audio Url]],Qc!C:C,Qc!F:F),"")</f>
        <v>0</v>
      </c>
      <c r="AK293" s="1" t="str">
        <f>IFERROR(_xlfn.XLOOKUP(Table1[[#This Row],[Audio Url]],Qc!C:C,Qc!E:E),"")</f>
        <v>Correctly Done</v>
      </c>
      <c r="AL293" s="1" t="s">
        <v>38</v>
      </c>
      <c r="AM293" s="1" t="s">
        <v>38</v>
      </c>
      <c r="AN293" s="1" t="str">
        <f>VLOOKUP(Table1[[#This Row],[LOCALITY]],Sheet2!$F:$H,3,0)</f>
        <v>Urban</v>
      </c>
      <c r="AO293" s="1" t="s">
        <v>2241</v>
      </c>
      <c r="AP293" t="str">
        <f>IF(Table1[[#This Row],[Audio Duration (in secs)]]&gt;180,"Greater than 3 Minutes","Less than 3 Minutes")</f>
        <v>Greater than 3 Minutes</v>
      </c>
      <c r="AQ293" t="str">
        <f>IFERROR(VLOOKUP(Table1[[#This Row],[சாதி/Caste]],MApping!$E$1:$F$10,2,0),"Others")</f>
        <v>PALLAR SC</v>
      </c>
      <c r="AR293">
        <f>VLOOKUP(Table1[[#This Row],[பாலினம்/Gender]],Factor!$F$26:$I$28,4,0)</f>
        <v>1.047034764826176</v>
      </c>
      <c r="AS293">
        <f>VLOOKUP(Table1[[#This Row],[பதிலளித்தவரின் வயது/Age Group]],Factor!$F$35:$I$39,4,0)</f>
        <v>0.97523809523809524</v>
      </c>
      <c r="AT293">
        <f>VLOOKUP(Table1[[#This Row],[பதிலளித்தவரின் வயது/Age Group]]&amp;Table1[[#This Row],[பாலினம்/Gender]],Factor!$A$45:$G$53,7,0)</f>
        <v>0.89824561403508774</v>
      </c>
      <c r="AU29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93">
        <f>VLOOKUP(Table1[[#This Row],[Rev Caste]],Factor!$F$59:$I$68,4,0)</f>
        <v>1.28</v>
      </c>
      <c r="AW293">
        <f>Table1[[#This Row],[2021 Ae Factor]]*Table1[[#This Row],[Age &amp; Gender Factor]]</f>
        <v>0.66182810902423383</v>
      </c>
      <c r="AX293">
        <f>Table1[[#This Row],[2021 Ae Factor]]*Table1[[#This Row],[Caste Factor]]</f>
        <v>0.94310505535953326</v>
      </c>
      <c r="AY293">
        <f t="shared" si="6"/>
        <v>78.544754400000002</v>
      </c>
    </row>
    <row r="294" spans="1:51" x14ac:dyDescent="0.25">
      <c r="A294" s="1" t="s">
        <v>1741</v>
      </c>
      <c r="B294" s="1" t="s">
        <v>1742</v>
      </c>
      <c r="C294" s="2">
        <v>45874</v>
      </c>
      <c r="D294" s="1" t="s">
        <v>1743</v>
      </c>
      <c r="E294" s="1" t="s">
        <v>1744</v>
      </c>
      <c r="F294" s="1" t="s">
        <v>1745</v>
      </c>
      <c r="G294" s="1">
        <v>332</v>
      </c>
      <c r="H294" s="1" t="s">
        <v>37</v>
      </c>
      <c r="I294" s="1" t="s">
        <v>1289</v>
      </c>
      <c r="J294" s="1" t="s">
        <v>1290</v>
      </c>
      <c r="K294" s="1" t="s">
        <v>50</v>
      </c>
      <c r="L294" s="1" t="s">
        <v>51</v>
      </c>
      <c r="M294" s="1" t="s">
        <v>51</v>
      </c>
      <c r="N294" s="1" t="s">
        <v>1746</v>
      </c>
      <c r="O294" s="1" t="s">
        <v>135</v>
      </c>
      <c r="P294" s="1">
        <v>9750718323</v>
      </c>
      <c r="Q294" s="1" t="s">
        <v>55</v>
      </c>
      <c r="R294" s="1" t="s">
        <v>136</v>
      </c>
      <c r="S294" s="1" t="s">
        <v>113</v>
      </c>
      <c r="T294" s="1" t="s">
        <v>98</v>
      </c>
      <c r="U294" s="1" t="s">
        <v>301</v>
      </c>
      <c r="V294" s="1" t="s">
        <v>165</v>
      </c>
      <c r="W294" s="1" t="s">
        <v>125</v>
      </c>
      <c r="X294" s="1" t="s">
        <v>101</v>
      </c>
      <c r="Y294" t="s">
        <v>429</v>
      </c>
      <c r="Z294" s="1" t="s">
        <v>288</v>
      </c>
      <c r="AA294" s="1" t="s">
        <v>126</v>
      </c>
      <c r="AB294" s="1" t="s">
        <v>138</v>
      </c>
      <c r="AC294" s="1" t="s">
        <v>84</v>
      </c>
      <c r="AD294" s="1" t="s">
        <v>65</v>
      </c>
      <c r="AE294" s="1" t="s">
        <v>66</v>
      </c>
      <c r="AF294" s="1" t="s">
        <v>67</v>
      </c>
      <c r="AG294" s="1" t="s">
        <v>382</v>
      </c>
      <c r="AH294" s="1" t="s">
        <v>69</v>
      </c>
      <c r="AI294" s="1" t="s">
        <v>2828</v>
      </c>
      <c r="AJ294" s="1" t="str">
        <f>IFERROR(_xlfn.XLOOKUP(Table1[[#This Row],[Audio Url]],Qc!C:C,Qc!F:F),"")</f>
        <v>caste name is mbc andipandaram.</v>
      </c>
      <c r="AK294" s="1" t="str">
        <f>IFERROR(_xlfn.XLOOKUP(Table1[[#This Row],[Audio Url]],Qc!C:C,Qc!E:E),"")</f>
        <v>Correctly Done</v>
      </c>
      <c r="AL294" s="1" t="s">
        <v>38</v>
      </c>
      <c r="AM294" s="1" t="s">
        <v>38</v>
      </c>
      <c r="AN294" s="1" t="str">
        <f>VLOOKUP(Table1[[#This Row],[LOCALITY]],Sheet2!$F:$H,3,0)</f>
        <v>Urban</v>
      </c>
      <c r="AO294" s="1" t="s">
        <v>2241</v>
      </c>
      <c r="AP294" t="str">
        <f>IF(Table1[[#This Row],[Audio Duration (in secs)]]&gt;180,"Greater than 3 Minutes","Less than 3 Minutes")</f>
        <v>Greater than 3 Minutes</v>
      </c>
      <c r="AQ294" t="str">
        <f>IFERROR(VLOOKUP(Table1[[#This Row],[சாதி/Caste]],MApping!$E$1:$F$10,2,0),"Others")</f>
        <v>Others</v>
      </c>
      <c r="AR294">
        <f>VLOOKUP(Table1[[#This Row],[பாலினம்/Gender]],Factor!$F$26:$I$28,4,0)</f>
        <v>1.047034764826176</v>
      </c>
      <c r="AS294">
        <f>VLOOKUP(Table1[[#This Row],[பதிலளித்தவரின் வயது/Age Group]],Factor!$F$35:$I$39,4,0)</f>
        <v>1.0951871657754011</v>
      </c>
      <c r="AT294">
        <f>VLOOKUP(Table1[[#This Row],[பதிலளித்தவரின் வயது/Age Group]]&amp;Table1[[#This Row],[பாலினம்/Gender]],Factor!$A$45:$G$53,7,0)</f>
        <v>1.107027027027027</v>
      </c>
      <c r="AU29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94">
        <f>VLOOKUP(Table1[[#This Row],[Rev Caste]],Factor!$F$59:$I$68,4,0)</f>
        <v>0.14422535211267606</v>
      </c>
      <c r="AW294">
        <f>Table1[[#This Row],[2021 Ae Factor]]*Table1[[#This Row],[Age &amp; Gender Factor]]</f>
        <v>1.107027027027027</v>
      </c>
      <c r="AX294">
        <f>Table1[[#This Row],[2021 Ae Factor]]*Table1[[#This Row],[Caste Factor]]</f>
        <v>0.14422535211267606</v>
      </c>
      <c r="AY294">
        <f t="shared" si="6"/>
        <v>78.545203099999995</v>
      </c>
    </row>
    <row r="295" spans="1:51" x14ac:dyDescent="0.25">
      <c r="A295" s="1" t="s">
        <v>1747</v>
      </c>
      <c r="B295" s="1" t="s">
        <v>1748</v>
      </c>
      <c r="C295" s="2">
        <v>45874</v>
      </c>
      <c r="D295" s="1" t="s">
        <v>1749</v>
      </c>
      <c r="E295" s="1" t="s">
        <v>1744</v>
      </c>
      <c r="F295" s="1" t="s">
        <v>1750</v>
      </c>
      <c r="G295" s="1">
        <v>412</v>
      </c>
      <c r="H295" s="1" t="s">
        <v>37</v>
      </c>
      <c r="I295" s="1" t="s">
        <v>1281</v>
      </c>
      <c r="J295" s="1" t="s">
        <v>1282</v>
      </c>
      <c r="K295" s="1" t="s">
        <v>50</v>
      </c>
      <c r="L295" s="1" t="s">
        <v>51</v>
      </c>
      <c r="M295" s="1" t="s">
        <v>51</v>
      </c>
      <c r="N295" s="1" t="s">
        <v>1751</v>
      </c>
      <c r="O295" s="1" t="s">
        <v>54</v>
      </c>
      <c r="P295" s="1">
        <v>9500407892</v>
      </c>
      <c r="Q295" s="1" t="s">
        <v>55</v>
      </c>
      <c r="R295" s="1" t="s">
        <v>219</v>
      </c>
      <c r="S295" s="1" t="s">
        <v>57</v>
      </c>
      <c r="T295" s="1" t="s">
        <v>58</v>
      </c>
      <c r="U295" s="1" t="s">
        <v>59</v>
      </c>
      <c r="V295" s="1" t="s">
        <v>60</v>
      </c>
      <c r="W295" s="1" t="s">
        <v>61</v>
      </c>
      <c r="X295" s="1" t="s">
        <v>62</v>
      </c>
      <c r="Y295" t="s">
        <v>430</v>
      </c>
      <c r="Z295" s="1" t="s">
        <v>38</v>
      </c>
      <c r="AA295" s="1" t="s">
        <v>126</v>
      </c>
      <c r="AB295" s="1" t="s">
        <v>99</v>
      </c>
      <c r="AC295" s="1" t="s">
        <v>84</v>
      </c>
      <c r="AD295" s="1" t="s">
        <v>127</v>
      </c>
      <c r="AE295" s="1" t="s">
        <v>66</v>
      </c>
      <c r="AF295" s="1" t="s">
        <v>67</v>
      </c>
      <c r="AG295" s="1" t="s">
        <v>68</v>
      </c>
      <c r="AH295" s="1" t="s">
        <v>88</v>
      </c>
      <c r="AI295" s="1" t="s">
        <v>38</v>
      </c>
      <c r="AJ295" s="1" t="str">
        <f>IFERROR(_xlfn.XLOOKUP(Table1[[#This Row],[Audio Url]],Qc!C:C,Qc!F:F),"")</f>
        <v>name is sriram.</v>
      </c>
      <c r="AK295" s="1" t="str">
        <f>IFERROR(_xlfn.XLOOKUP(Table1[[#This Row],[Audio Url]],Qc!C:C,Qc!E:E),"")</f>
        <v>Correctly Done</v>
      </c>
      <c r="AL295" s="1" t="s">
        <v>38</v>
      </c>
      <c r="AM295" s="1" t="s">
        <v>38</v>
      </c>
      <c r="AN295" s="1" t="str">
        <f>VLOOKUP(Table1[[#This Row],[LOCALITY]],Sheet2!$F:$H,3,0)</f>
        <v>Urban</v>
      </c>
      <c r="AO295" s="1" t="s">
        <v>2241</v>
      </c>
      <c r="AP295" t="str">
        <f>IF(Table1[[#This Row],[Audio Duration (in secs)]]&gt;180,"Greater than 3 Minutes","Less than 3 Minutes")</f>
        <v>Greater than 3 Minutes</v>
      </c>
      <c r="AQ295" t="str">
        <f>IFERROR(VLOOKUP(Table1[[#This Row],[சாதி/Caste]],MApping!$E$1:$F$10,2,0),"Others")</f>
        <v>Others</v>
      </c>
      <c r="AR295">
        <f>VLOOKUP(Table1[[#This Row],[பாலினம்/Gender]],Factor!$F$26:$I$28,4,0)</f>
        <v>0.95700934579439256</v>
      </c>
      <c r="AS295">
        <f>VLOOKUP(Table1[[#This Row],[பதிலளித்தவரின் வயது/Age Group]],Factor!$F$35:$I$39,4,0)</f>
        <v>1.0951871657754011</v>
      </c>
      <c r="AT295">
        <f>VLOOKUP(Table1[[#This Row],[பதிலளித்தவரின் வயது/Age Group]]&amp;Table1[[#This Row],[பாலினம்/Gender]],Factor!$A$45:$G$53,7,0)</f>
        <v>1.0835978835978837</v>
      </c>
      <c r="AU29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95">
        <f>VLOOKUP(Table1[[#This Row],[Rev Caste]],Factor!$F$59:$I$68,4,0)</f>
        <v>0.14422535211267606</v>
      </c>
      <c r="AW295">
        <f>Table1[[#This Row],[2021 Ae Factor]]*Table1[[#This Row],[Age &amp; Gender Factor]]</f>
        <v>0.79839581406098059</v>
      </c>
      <c r="AX295">
        <f>Table1[[#This Row],[2021 Ae Factor]]*Table1[[#This Row],[Caste Factor]]</f>
        <v>0.10626535835036995</v>
      </c>
      <c r="AY295">
        <f t="shared" si="6"/>
        <v>78.545203200000003</v>
      </c>
    </row>
    <row r="296" spans="1:51" x14ac:dyDescent="0.25">
      <c r="A296" s="1" t="s">
        <v>1752</v>
      </c>
      <c r="B296" s="1" t="s">
        <v>1753</v>
      </c>
      <c r="C296" s="2">
        <v>45874</v>
      </c>
      <c r="D296" s="1" t="s">
        <v>1754</v>
      </c>
      <c r="E296" s="1" t="s">
        <v>1744</v>
      </c>
      <c r="F296" s="1" t="s">
        <v>1755</v>
      </c>
      <c r="G296" s="1">
        <v>322</v>
      </c>
      <c r="H296" s="1" t="s">
        <v>37</v>
      </c>
      <c r="I296" s="1" t="s">
        <v>1289</v>
      </c>
      <c r="J296" s="1" t="s">
        <v>1290</v>
      </c>
      <c r="K296" s="1" t="s">
        <v>50</v>
      </c>
      <c r="L296" s="1" t="s">
        <v>51</v>
      </c>
      <c r="M296" s="1" t="s">
        <v>51</v>
      </c>
      <c r="N296" s="1" t="s">
        <v>1756</v>
      </c>
      <c r="O296" s="1" t="s">
        <v>54</v>
      </c>
      <c r="P296" s="1">
        <v>9943962714</v>
      </c>
      <c r="Q296" s="1" t="s">
        <v>39</v>
      </c>
      <c r="R296" s="1" t="s">
        <v>219</v>
      </c>
      <c r="S296" s="1" t="s">
        <v>57</v>
      </c>
      <c r="T296" s="1" t="s">
        <v>137</v>
      </c>
      <c r="U296" s="1" t="s">
        <v>83</v>
      </c>
      <c r="V296" s="1" t="s">
        <v>99</v>
      </c>
      <c r="W296" s="1" t="s">
        <v>1757</v>
      </c>
      <c r="X296" s="1" t="s">
        <v>101</v>
      </c>
      <c r="Y296" t="s">
        <v>428</v>
      </c>
      <c r="Z296" s="1" t="s">
        <v>288</v>
      </c>
      <c r="AA296" s="1" t="s">
        <v>63</v>
      </c>
      <c r="AB296" s="1" t="s">
        <v>38</v>
      </c>
      <c r="AC296" s="1" t="s">
        <v>64</v>
      </c>
      <c r="AD296" s="1" t="s">
        <v>85</v>
      </c>
      <c r="AE296" s="1" t="s">
        <v>66</v>
      </c>
      <c r="AF296" s="1" t="s">
        <v>67</v>
      </c>
      <c r="AG296" s="1" t="s">
        <v>103</v>
      </c>
      <c r="AH296" s="1" t="s">
        <v>69</v>
      </c>
      <c r="AI296" s="1" t="s">
        <v>38</v>
      </c>
      <c r="AJ296" s="1" t="str">
        <f>IFERROR(_xlfn.XLOOKUP(Table1[[#This Row],[Audio Url]],Qc!C:C,Qc!F:F),"")</f>
        <v>caste is mbc vanniyar.</v>
      </c>
      <c r="AK296" s="1" t="str">
        <f>IFERROR(_xlfn.XLOOKUP(Table1[[#This Row],[Audio Url]],Qc!C:C,Qc!E:E),"")</f>
        <v>Correctly Done</v>
      </c>
      <c r="AL296" s="1" t="s">
        <v>38</v>
      </c>
      <c r="AM296" s="1" t="s">
        <v>38</v>
      </c>
      <c r="AN296" s="1" t="str">
        <f>VLOOKUP(Table1[[#This Row],[LOCALITY]],Sheet2!$F:$H,3,0)</f>
        <v>Urban</v>
      </c>
      <c r="AO296" s="1" t="s">
        <v>2241</v>
      </c>
      <c r="AP296" t="str">
        <f>IF(Table1[[#This Row],[Audio Duration (in secs)]]&gt;180,"Greater than 3 Minutes","Less than 3 Minutes")</f>
        <v>Greater than 3 Minutes</v>
      </c>
      <c r="AQ296" t="str">
        <f>IFERROR(VLOOKUP(Table1[[#This Row],[சாதி/Caste]],MApping!$E$1:$F$10,2,0),"Others")</f>
        <v>Others</v>
      </c>
      <c r="AR296">
        <f>VLOOKUP(Table1[[#This Row],[பாலினம்/Gender]],Factor!$F$26:$I$28,4,0)</f>
        <v>0.95700934579439256</v>
      </c>
      <c r="AS296">
        <f>VLOOKUP(Table1[[#This Row],[பதிலளித்தவரின் வயது/Age Group]],Factor!$F$35:$I$39,4,0)</f>
        <v>0.8797250859106529</v>
      </c>
      <c r="AT296">
        <f>VLOOKUP(Table1[[#This Row],[பதிலளித்தவரின் வயது/Age Group]]&amp;Table1[[#This Row],[பாலினம்/Gender]],Factor!$A$45:$G$53,7,0)</f>
        <v>0.79503105590062106</v>
      </c>
      <c r="AU29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296">
        <f>VLOOKUP(Table1[[#This Row],[Rev Caste]],Factor!$F$59:$I$68,4,0)</f>
        <v>0.14422535211267606</v>
      </c>
      <c r="AW296">
        <f>Table1[[#This Row],[2021 Ae Factor]]*Table1[[#This Row],[Age &amp; Gender Factor]]</f>
        <v>1.043035050297799</v>
      </c>
      <c r="AX296">
        <f>Table1[[#This Row],[2021 Ae Factor]]*Table1[[#This Row],[Caste Factor]]</f>
        <v>0.1892153725047275</v>
      </c>
      <c r="AY296">
        <f t="shared" si="6"/>
        <v>78.545200800000003</v>
      </c>
    </row>
    <row r="297" spans="1:51" x14ac:dyDescent="0.25">
      <c r="A297" s="1" t="s">
        <v>1758</v>
      </c>
      <c r="B297" s="1" t="s">
        <v>1759</v>
      </c>
      <c r="C297" s="2">
        <v>45874</v>
      </c>
      <c r="D297" s="1" t="s">
        <v>1760</v>
      </c>
      <c r="E297" s="1" t="s">
        <v>1744</v>
      </c>
      <c r="F297" s="1" t="s">
        <v>1761</v>
      </c>
      <c r="G297" s="1">
        <v>317</v>
      </c>
      <c r="H297" s="1" t="s">
        <v>37</v>
      </c>
      <c r="I297" s="1" t="s">
        <v>1281</v>
      </c>
      <c r="J297" s="1" t="s">
        <v>1282</v>
      </c>
      <c r="K297" s="1" t="s">
        <v>50</v>
      </c>
      <c r="L297" s="1" t="s">
        <v>51</v>
      </c>
      <c r="M297" s="1" t="s">
        <v>51</v>
      </c>
      <c r="N297" s="1" t="s">
        <v>1762</v>
      </c>
      <c r="O297" s="1" t="s">
        <v>135</v>
      </c>
      <c r="P297" s="1">
        <v>8870566179</v>
      </c>
      <c r="Q297" s="1" t="s">
        <v>55</v>
      </c>
      <c r="R297" s="1" t="s">
        <v>136</v>
      </c>
      <c r="S297" s="1" t="s">
        <v>57</v>
      </c>
      <c r="T297" s="1" t="s">
        <v>58</v>
      </c>
      <c r="U297" s="1" t="s">
        <v>59</v>
      </c>
      <c r="V297" s="1" t="s">
        <v>60</v>
      </c>
      <c r="W297" s="1" t="s">
        <v>439</v>
      </c>
      <c r="X297" s="1" t="s">
        <v>295</v>
      </c>
      <c r="Y297" t="s">
        <v>439</v>
      </c>
      <c r="Z297" s="1" t="s">
        <v>38</v>
      </c>
      <c r="AA297" s="1" t="s">
        <v>126</v>
      </c>
      <c r="AB297" s="1" t="s">
        <v>138</v>
      </c>
      <c r="AC297" s="1" t="s">
        <v>58</v>
      </c>
      <c r="AD297" s="1" t="s">
        <v>65</v>
      </c>
      <c r="AE297" s="1" t="s">
        <v>66</v>
      </c>
      <c r="AF297" s="1" t="s">
        <v>101</v>
      </c>
      <c r="AG297" s="1" t="s">
        <v>68</v>
      </c>
      <c r="AH297" s="1" t="s">
        <v>88</v>
      </c>
      <c r="AI297" s="1" t="s">
        <v>269</v>
      </c>
      <c r="AJ297" s="1">
        <f>IFERROR(_xlfn.XLOOKUP(Table1[[#This Row],[Audio Url]],Qc!C:C,Qc!F:F),"")</f>
        <v>0</v>
      </c>
      <c r="AK297" s="1" t="str">
        <f>IFERROR(_xlfn.XLOOKUP(Table1[[#This Row],[Audio Url]],Qc!C:C,Qc!E:E),"")</f>
        <v>Correctly Done</v>
      </c>
      <c r="AL297" s="1" t="s">
        <v>38</v>
      </c>
      <c r="AM297" s="1" t="s">
        <v>38</v>
      </c>
      <c r="AN297" s="1" t="str">
        <f>VLOOKUP(Table1[[#This Row],[LOCALITY]],Sheet2!$F:$H,3,0)</f>
        <v>Urban</v>
      </c>
      <c r="AO297" s="1" t="s">
        <v>2241</v>
      </c>
      <c r="AP297" t="str">
        <f>IF(Table1[[#This Row],[Audio Duration (in secs)]]&gt;180,"Greater than 3 Minutes","Less than 3 Minutes")</f>
        <v>Greater than 3 Minutes</v>
      </c>
      <c r="AQ297" t="str">
        <f>IFERROR(VLOOKUP(Table1[[#This Row],[சாதி/Caste]],MApping!$E$1:$F$10,2,0),"Others")</f>
        <v>MUTTARAIYAR</v>
      </c>
      <c r="AR297">
        <f>VLOOKUP(Table1[[#This Row],[பாலினம்/Gender]],Factor!$F$26:$I$28,4,0)</f>
        <v>1.047034764826176</v>
      </c>
      <c r="AS297">
        <f>VLOOKUP(Table1[[#This Row],[பதிலளித்தவரின் வயது/Age Group]],Factor!$F$35:$I$39,4,0)</f>
        <v>1.0951871657754011</v>
      </c>
      <c r="AT297">
        <f>VLOOKUP(Table1[[#This Row],[பதிலளித்தவரின் வயது/Age Group]]&amp;Table1[[#This Row],[பாலினம்/Gender]],Factor!$A$45:$G$53,7,0)</f>
        <v>1.107027027027027</v>
      </c>
      <c r="AU29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97">
        <f>VLOOKUP(Table1[[#This Row],[Rev Caste]],Factor!$F$59:$I$68,4,0)</f>
        <v>1.2358620689655173</v>
      </c>
      <c r="AW297">
        <f>Table1[[#This Row],[2021 Ae Factor]]*Table1[[#This Row],[Age &amp; Gender Factor]]</f>
        <v>0.81565842625689366</v>
      </c>
      <c r="AX297">
        <f>Table1[[#This Row],[2021 Ae Factor]]*Table1[[#This Row],[Caste Factor]]</f>
        <v>0.91058419138161839</v>
      </c>
      <c r="AY297">
        <f t="shared" si="6"/>
        <v>78.545396199999999</v>
      </c>
    </row>
    <row r="298" spans="1:51" x14ac:dyDescent="0.25">
      <c r="A298" s="1" t="s">
        <v>1763</v>
      </c>
      <c r="B298" s="1" t="s">
        <v>1764</v>
      </c>
      <c r="C298" s="2">
        <v>45874</v>
      </c>
      <c r="D298" s="1" t="s">
        <v>1765</v>
      </c>
      <c r="E298" s="1" t="s">
        <v>1744</v>
      </c>
      <c r="F298" s="1" t="s">
        <v>1766</v>
      </c>
      <c r="G298" s="1">
        <v>273</v>
      </c>
      <c r="H298" s="1" t="s">
        <v>37</v>
      </c>
      <c r="I298" s="1" t="s">
        <v>1281</v>
      </c>
      <c r="J298" s="1" t="s">
        <v>1282</v>
      </c>
      <c r="K298" s="1" t="s">
        <v>50</v>
      </c>
      <c r="L298" s="1" t="s">
        <v>51</v>
      </c>
      <c r="M298" s="1" t="s">
        <v>51</v>
      </c>
      <c r="N298" s="1" t="s">
        <v>1767</v>
      </c>
      <c r="O298" s="1" t="s">
        <v>54</v>
      </c>
      <c r="P298" s="1">
        <v>9698282552</v>
      </c>
      <c r="Q298" s="1" t="s">
        <v>39</v>
      </c>
      <c r="R298" s="1" t="s">
        <v>56</v>
      </c>
      <c r="S298" s="1" t="s">
        <v>57</v>
      </c>
      <c r="T298" s="1" t="s">
        <v>58</v>
      </c>
      <c r="U298" s="1" t="s">
        <v>59</v>
      </c>
      <c r="V298" s="1" t="s">
        <v>60</v>
      </c>
      <c r="W298" s="1" t="s">
        <v>61</v>
      </c>
      <c r="X298" s="1" t="s">
        <v>62</v>
      </c>
      <c r="Y298" t="s">
        <v>430</v>
      </c>
      <c r="Z298" s="1" t="s">
        <v>38</v>
      </c>
      <c r="AA298" s="1" t="s">
        <v>63</v>
      </c>
      <c r="AB298" s="1" t="s">
        <v>38</v>
      </c>
      <c r="AC298" s="1" t="s">
        <v>64</v>
      </c>
      <c r="AD298" s="1" t="s">
        <v>85</v>
      </c>
      <c r="AE298" s="1" t="s">
        <v>66</v>
      </c>
      <c r="AF298" s="1" t="s">
        <v>67</v>
      </c>
      <c r="AG298" s="1" t="s">
        <v>382</v>
      </c>
      <c r="AH298" s="1" t="s">
        <v>88</v>
      </c>
      <c r="AI298" s="1" t="s">
        <v>2773</v>
      </c>
      <c r="AJ298" s="1" t="str">
        <f>IFERROR(_xlfn.XLOOKUP(Table1[[#This Row],[Audio Url]],Qc!C:C,Qc!F:F),"")</f>
        <v>caste is mudhaliyar.</v>
      </c>
      <c r="AK298" s="1" t="str">
        <f>IFERROR(_xlfn.XLOOKUP(Table1[[#This Row],[Audio Url]],Qc!C:C,Qc!E:E),"")</f>
        <v>Correctly Done</v>
      </c>
      <c r="AL298" s="1" t="s">
        <v>38</v>
      </c>
      <c r="AM298" s="1" t="s">
        <v>38</v>
      </c>
      <c r="AN298" s="1" t="str">
        <f>VLOOKUP(Table1[[#This Row],[LOCALITY]],Sheet2!$F:$H,3,0)</f>
        <v>Urban</v>
      </c>
      <c r="AO298" s="1" t="s">
        <v>2241</v>
      </c>
      <c r="AP298" t="str">
        <f>IF(Table1[[#This Row],[Audio Duration (in secs)]]&gt;180,"Greater than 3 Minutes","Less than 3 Minutes")</f>
        <v>Greater than 3 Minutes</v>
      </c>
      <c r="AQ298" t="str">
        <f>IFERROR(VLOOKUP(Table1[[#This Row],[சாதி/Caste]],MApping!$E$1:$F$10,2,0),"Others")</f>
        <v>Others</v>
      </c>
      <c r="AR298">
        <f>VLOOKUP(Table1[[#This Row],[பாலினம்/Gender]],Factor!$F$26:$I$28,4,0)</f>
        <v>0.95700934579439256</v>
      </c>
      <c r="AS298">
        <f>VLOOKUP(Table1[[#This Row],[பதிலளித்தவரின் வயது/Age Group]],Factor!$F$35:$I$39,4,0)</f>
        <v>0.8797250859106529</v>
      </c>
      <c r="AT298">
        <f>VLOOKUP(Table1[[#This Row],[பதிலளித்தவரின் வயது/Age Group]]&amp;Table1[[#This Row],[பாலினம்/Gender]],Factor!$A$45:$G$53,7,0)</f>
        <v>0.79503105590062106</v>
      </c>
      <c r="AU29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98">
        <f>VLOOKUP(Table1[[#This Row],[Rev Caste]],Factor!$F$59:$I$68,4,0)</f>
        <v>0.14422535211267606</v>
      </c>
      <c r="AW298">
        <f>Table1[[#This Row],[2021 Ae Factor]]*Table1[[#This Row],[Age &amp; Gender Factor]]</f>
        <v>0.58577953749039324</v>
      </c>
      <c r="AX298">
        <f>Table1[[#This Row],[2021 Ae Factor]]*Table1[[#This Row],[Caste Factor]]</f>
        <v>0.10626535835036995</v>
      </c>
      <c r="AY298">
        <f t="shared" si="6"/>
        <v>78.545328299999994</v>
      </c>
    </row>
    <row r="299" spans="1:51" x14ac:dyDescent="0.25">
      <c r="A299" s="1" t="s">
        <v>1768</v>
      </c>
      <c r="B299" s="1" t="s">
        <v>1769</v>
      </c>
      <c r="C299" s="2">
        <v>45874</v>
      </c>
      <c r="D299" s="1" t="s">
        <v>1770</v>
      </c>
      <c r="E299" s="1" t="s">
        <v>1738</v>
      </c>
      <c r="F299" s="1" t="s">
        <v>1771</v>
      </c>
      <c r="G299" s="1">
        <v>362</v>
      </c>
      <c r="H299" s="1" t="s">
        <v>37</v>
      </c>
      <c r="I299" s="1" t="s">
        <v>1289</v>
      </c>
      <c r="J299" s="1" t="s">
        <v>1290</v>
      </c>
      <c r="K299" s="1" t="s">
        <v>50</v>
      </c>
      <c r="L299" s="1" t="s">
        <v>51</v>
      </c>
      <c r="M299" s="1" t="s">
        <v>51</v>
      </c>
      <c r="N299" s="1" t="s">
        <v>1772</v>
      </c>
      <c r="O299" s="1" t="s">
        <v>135</v>
      </c>
      <c r="P299" s="1">
        <v>9025142428</v>
      </c>
      <c r="Q299" s="1" t="s">
        <v>39</v>
      </c>
      <c r="R299" s="1" t="s">
        <v>97</v>
      </c>
      <c r="S299" s="1" t="s">
        <v>113</v>
      </c>
      <c r="T299" s="1" t="s">
        <v>58</v>
      </c>
      <c r="U299" s="1" t="s">
        <v>59</v>
      </c>
      <c r="V299" s="1" t="s">
        <v>60</v>
      </c>
      <c r="W299" s="1" t="s">
        <v>61</v>
      </c>
      <c r="X299" s="1" t="s">
        <v>62</v>
      </c>
      <c r="Y299" t="s">
        <v>430</v>
      </c>
      <c r="Z299" s="1" t="s">
        <v>38</v>
      </c>
      <c r="AA299" s="1" t="s">
        <v>63</v>
      </c>
      <c r="AB299" s="1" t="s">
        <v>38</v>
      </c>
      <c r="AC299" s="1" t="s">
        <v>64</v>
      </c>
      <c r="AD299" s="1" t="s">
        <v>85</v>
      </c>
      <c r="AE299" s="1" t="s">
        <v>66</v>
      </c>
      <c r="AF299" s="1" t="s">
        <v>622</v>
      </c>
      <c r="AG299" s="1" t="s">
        <v>68</v>
      </c>
      <c r="AH299" s="1" t="s">
        <v>69</v>
      </c>
      <c r="AI299" s="1" t="s">
        <v>2773</v>
      </c>
      <c r="AJ299" s="1" t="str">
        <f>IFERROR(_xlfn.XLOOKUP(Table1[[#This Row],[Audio Url]],Qc!C:C,Qc!F:F),"")</f>
        <v>name is kanimozhi. caste name is mbc  mudhaliyar.</v>
      </c>
      <c r="AK299" s="1" t="str">
        <f>IFERROR(_xlfn.XLOOKUP(Table1[[#This Row],[Audio Url]],Qc!C:C,Qc!E:E),"")</f>
        <v>Correctly Done</v>
      </c>
      <c r="AL299" s="1" t="s">
        <v>38</v>
      </c>
      <c r="AM299" s="1" t="s">
        <v>38</v>
      </c>
      <c r="AN299" s="1" t="str">
        <f>VLOOKUP(Table1[[#This Row],[LOCALITY]],Sheet2!$F:$H,3,0)</f>
        <v>Urban</v>
      </c>
      <c r="AO299" s="1" t="s">
        <v>2241</v>
      </c>
      <c r="AP299" t="str">
        <f>IF(Table1[[#This Row],[Audio Duration (in secs)]]&gt;180,"Greater than 3 Minutes","Less than 3 Minutes")</f>
        <v>Greater than 3 Minutes</v>
      </c>
      <c r="AQ299" t="str">
        <f>IFERROR(VLOOKUP(Table1[[#This Row],[சாதி/Caste]],MApping!$E$1:$F$10,2,0),"Others")</f>
        <v>Others</v>
      </c>
      <c r="AR299">
        <f>VLOOKUP(Table1[[#This Row],[பாலினம்/Gender]],Factor!$F$26:$I$28,4,0)</f>
        <v>1.047034764826176</v>
      </c>
      <c r="AS299">
        <f>VLOOKUP(Table1[[#This Row],[பதிலளித்தவரின் வயது/Age Group]],Factor!$F$35:$I$39,4,0)</f>
        <v>0.8797250859106529</v>
      </c>
      <c r="AT299">
        <f>VLOOKUP(Table1[[#This Row],[பதிலளித்தவரின் வயது/Age Group]]&amp;Table1[[#This Row],[பாலினம்/Gender]],Factor!$A$45:$G$53,7,0)</f>
        <v>0.98461538461538467</v>
      </c>
      <c r="AU29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299">
        <f>VLOOKUP(Table1[[#This Row],[Rev Caste]],Factor!$F$59:$I$68,4,0)</f>
        <v>0.14422535211267606</v>
      </c>
      <c r="AW299">
        <f>Table1[[#This Row],[2021 Ae Factor]]*Table1[[#This Row],[Age &amp; Gender Factor]]</f>
        <v>0.72546542719964102</v>
      </c>
      <c r="AX299">
        <f>Table1[[#This Row],[2021 Ae Factor]]*Table1[[#This Row],[Caste Factor]]</f>
        <v>0.10626535835036995</v>
      </c>
      <c r="AY299">
        <f t="shared" si="6"/>
        <v>78.544867600000003</v>
      </c>
    </row>
    <row r="300" spans="1:51" x14ac:dyDescent="0.25">
      <c r="A300" s="1" t="s">
        <v>1773</v>
      </c>
      <c r="B300" s="1" t="s">
        <v>1774</v>
      </c>
      <c r="C300" s="2">
        <v>45874</v>
      </c>
      <c r="D300" s="1" t="s">
        <v>1775</v>
      </c>
      <c r="E300" s="1" t="s">
        <v>1732</v>
      </c>
      <c r="F300" s="1" t="s">
        <v>1776</v>
      </c>
      <c r="G300" s="1">
        <v>330</v>
      </c>
      <c r="H300" s="1" t="s">
        <v>37</v>
      </c>
      <c r="I300" s="1" t="s">
        <v>1281</v>
      </c>
      <c r="J300" s="1" t="s">
        <v>1282</v>
      </c>
      <c r="K300" s="1" t="s">
        <v>50</v>
      </c>
      <c r="L300" s="1" t="s">
        <v>51</v>
      </c>
      <c r="M300" s="1" t="s">
        <v>51</v>
      </c>
      <c r="N300" s="1" t="s">
        <v>1777</v>
      </c>
      <c r="O300" s="1" t="s">
        <v>135</v>
      </c>
      <c r="P300" s="1">
        <v>8610038773</v>
      </c>
      <c r="Q300" s="1" t="s">
        <v>360</v>
      </c>
      <c r="R300" s="1" t="s">
        <v>136</v>
      </c>
      <c r="S300" s="1" t="s">
        <v>57</v>
      </c>
      <c r="T300" s="1" t="s">
        <v>137</v>
      </c>
      <c r="U300" s="1" t="s">
        <v>83</v>
      </c>
      <c r="V300" s="1" t="s">
        <v>99</v>
      </c>
      <c r="W300" s="1" t="s">
        <v>125</v>
      </c>
      <c r="X300" s="1" t="s">
        <v>101</v>
      </c>
      <c r="Y300" t="s">
        <v>429</v>
      </c>
      <c r="Z300" s="1" t="s">
        <v>95</v>
      </c>
      <c r="AA300" s="1" t="s">
        <v>126</v>
      </c>
      <c r="AB300" s="1" t="s">
        <v>138</v>
      </c>
      <c r="AC300" s="1" t="s">
        <v>58</v>
      </c>
      <c r="AD300" s="1" t="s">
        <v>127</v>
      </c>
      <c r="AE300" s="1" t="s">
        <v>66</v>
      </c>
      <c r="AF300" s="1" t="s">
        <v>101</v>
      </c>
      <c r="AG300" s="1" t="s">
        <v>68</v>
      </c>
      <c r="AH300" s="1" t="s">
        <v>88</v>
      </c>
      <c r="AI300" s="1" t="s">
        <v>269</v>
      </c>
      <c r="AJ300" s="1">
        <f>IFERROR(_xlfn.XLOOKUP(Table1[[#This Row],[Audio Url]],Qc!C:C,Qc!F:F),"")</f>
        <v>0</v>
      </c>
      <c r="AK300" s="1" t="str">
        <f>IFERROR(_xlfn.XLOOKUP(Table1[[#This Row],[Audio Url]],Qc!C:C,Qc!E:E),"")</f>
        <v>Correctly Done</v>
      </c>
      <c r="AL300" s="1" t="s">
        <v>38</v>
      </c>
      <c r="AM300" s="1" t="s">
        <v>38</v>
      </c>
      <c r="AN300" s="1" t="str">
        <f>VLOOKUP(Table1[[#This Row],[LOCALITY]],Sheet2!$F:$H,3,0)</f>
        <v>Urban</v>
      </c>
      <c r="AO300" s="1" t="s">
        <v>2241</v>
      </c>
      <c r="AP300" t="str">
        <f>IF(Table1[[#This Row],[Audio Duration (in secs)]]&gt;180,"Greater than 3 Minutes","Less than 3 Minutes")</f>
        <v>Greater than 3 Minutes</v>
      </c>
      <c r="AQ300" t="str">
        <f>IFERROR(VLOOKUP(Table1[[#This Row],[சாதி/Caste]],MApping!$E$1:$F$10,2,0),"Others")</f>
        <v>MUTTARAIYAR</v>
      </c>
      <c r="AR300">
        <f>VLOOKUP(Table1[[#This Row],[பாலினம்/Gender]],Factor!$F$26:$I$28,4,0)</f>
        <v>1.047034764826176</v>
      </c>
      <c r="AS300">
        <f>VLOOKUP(Table1[[#This Row],[பதிலளித்தவரின் வயது/Age Group]],Factor!$F$35:$I$39,4,0)</f>
        <v>1.0308724832214764</v>
      </c>
      <c r="AT300">
        <f>VLOOKUP(Table1[[#This Row],[பதிலளித்தவரின் வயது/Age Group]]&amp;Table1[[#This Row],[பாலினம்/Gender]],Factor!$A$45:$G$53,7,0)</f>
        <v>1.28</v>
      </c>
      <c r="AU30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300">
        <f>VLOOKUP(Table1[[#This Row],[Rev Caste]],Factor!$F$59:$I$68,4,0)</f>
        <v>1.2358620689655173</v>
      </c>
      <c r="AW300">
        <f>Table1[[#This Row],[2021 Ae Factor]]*Table1[[#This Row],[Age &amp; Gender Factor]]</f>
        <v>1.6792864309794564</v>
      </c>
      <c r="AX300">
        <f>Table1[[#This Row],[2021 Ae Factor]]*Table1[[#This Row],[Caste Factor]]</f>
        <v>1.6213800023249925</v>
      </c>
      <c r="AY300">
        <f t="shared" si="6"/>
        <v>78.544216800000001</v>
      </c>
    </row>
    <row r="301" spans="1:51" x14ac:dyDescent="0.25">
      <c r="A301" s="1" t="s">
        <v>1778</v>
      </c>
      <c r="B301" s="1" t="s">
        <v>1779</v>
      </c>
      <c r="C301" s="2">
        <v>45874</v>
      </c>
      <c r="D301" s="1" t="s">
        <v>1374</v>
      </c>
      <c r="E301" s="1" t="s">
        <v>1375</v>
      </c>
      <c r="F301" s="1" t="s">
        <v>1780</v>
      </c>
      <c r="G301" s="1">
        <v>363</v>
      </c>
      <c r="H301" s="1" t="s">
        <v>37</v>
      </c>
      <c r="I301" s="1" t="s">
        <v>1289</v>
      </c>
      <c r="J301" s="1" t="s">
        <v>1290</v>
      </c>
      <c r="K301" s="1" t="s">
        <v>50</v>
      </c>
      <c r="L301" s="1" t="s">
        <v>51</v>
      </c>
      <c r="M301" s="1" t="s">
        <v>51</v>
      </c>
      <c r="N301" s="1" t="s">
        <v>1781</v>
      </c>
      <c r="O301" s="1" t="s">
        <v>135</v>
      </c>
      <c r="P301" s="1">
        <v>8098674839</v>
      </c>
      <c r="Q301" s="1" t="s">
        <v>81</v>
      </c>
      <c r="R301" s="1" t="s">
        <v>97</v>
      </c>
      <c r="S301" s="1" t="s">
        <v>113</v>
      </c>
      <c r="T301" s="1" t="s">
        <v>137</v>
      </c>
      <c r="U301" s="1" t="s">
        <v>83</v>
      </c>
      <c r="V301" s="1" t="s">
        <v>60</v>
      </c>
      <c r="W301" s="1" t="s">
        <v>439</v>
      </c>
      <c r="X301" s="1" t="s">
        <v>295</v>
      </c>
      <c r="Y301" s="45" t="s">
        <v>428</v>
      </c>
      <c r="Z301" s="1" t="s">
        <v>95</v>
      </c>
      <c r="AA301" s="1" t="s">
        <v>63</v>
      </c>
      <c r="AB301" s="1" t="s">
        <v>38</v>
      </c>
      <c r="AC301" s="1" t="s">
        <v>84</v>
      </c>
      <c r="AD301" s="1" t="s">
        <v>127</v>
      </c>
      <c r="AE301" s="1" t="s">
        <v>66</v>
      </c>
      <c r="AF301" s="1" t="s">
        <v>67</v>
      </c>
      <c r="AG301" s="1" t="s">
        <v>382</v>
      </c>
      <c r="AH301" s="1" t="s">
        <v>88</v>
      </c>
      <c r="AI301" s="1" t="s">
        <v>70</v>
      </c>
      <c r="AJ301" s="1">
        <f>IFERROR(_xlfn.XLOOKUP(Table1[[#This Row],[Audio Url]],Qc!C:C,Qc!F:F),"")</f>
        <v>0</v>
      </c>
      <c r="AK301" s="1" t="str">
        <f>IFERROR(_xlfn.XLOOKUP(Table1[[#This Row],[Audio Url]],Qc!C:C,Qc!E:E),"")</f>
        <v>Correctly Done</v>
      </c>
      <c r="AL301" s="1" t="s">
        <v>38</v>
      </c>
      <c r="AM301" s="1" t="s">
        <v>38</v>
      </c>
      <c r="AN301" s="1" t="str">
        <f>VLOOKUP(Table1[[#This Row],[LOCALITY]],Sheet2!$F:$H,3,0)</f>
        <v>Urban</v>
      </c>
      <c r="AO301" s="1" t="s">
        <v>2241</v>
      </c>
      <c r="AP301" t="str">
        <f>IF(Table1[[#This Row],[Audio Duration (in secs)]]&gt;180,"Greater than 3 Minutes","Less than 3 Minutes")</f>
        <v>Greater than 3 Minutes</v>
      </c>
      <c r="AQ301" t="str">
        <f>IFERROR(VLOOKUP(Table1[[#This Row],[சாதி/Caste]],MApping!$E$1:$F$10,2,0),"Others")</f>
        <v>URALI GOUNDER</v>
      </c>
      <c r="AR301">
        <f>VLOOKUP(Table1[[#This Row],[பாலினம்/Gender]],Factor!$F$26:$I$28,4,0)</f>
        <v>1.047034764826176</v>
      </c>
      <c r="AS301">
        <f>VLOOKUP(Table1[[#This Row],[பதிலளித்தவரின் வயது/Age Group]],Factor!$F$35:$I$39,4,0)</f>
        <v>0.97523809523809524</v>
      </c>
      <c r="AT301">
        <f>VLOOKUP(Table1[[#This Row],[பதிலளித்தவரின் வயது/Age Group]]&amp;Table1[[#This Row],[பாலினம்/Gender]],Factor!$A$45:$G$53,7,0)</f>
        <v>0.89824561403508774</v>
      </c>
      <c r="AU30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01">
        <f>VLOOKUP(Table1[[#This Row],[Rev Caste]],Factor!$F$59:$I$68,4,0)</f>
        <v>1.0593103448275862</v>
      </c>
      <c r="AW301">
        <f>Table1[[#This Row],[2021 Ae Factor]]*Table1[[#This Row],[Age &amp; Gender Factor]]</f>
        <v>0.66182810902423383</v>
      </c>
      <c r="AX301">
        <f>Table1[[#This Row],[2021 Ae Factor]]*Table1[[#This Row],[Caste Factor]]</f>
        <v>0.78050073546995857</v>
      </c>
      <c r="AY301">
        <f t="shared" si="6"/>
        <v>78.546742199999997</v>
      </c>
    </row>
    <row r="302" spans="1:51" x14ac:dyDescent="0.25">
      <c r="A302" s="12" t="s">
        <v>1782</v>
      </c>
      <c r="B302" s="12" t="s">
        <v>1783</v>
      </c>
      <c r="C302" s="13">
        <v>45875</v>
      </c>
      <c r="D302" s="12" t="s">
        <v>1784</v>
      </c>
      <c r="E302" s="12" t="s">
        <v>1785</v>
      </c>
      <c r="F302" s="12" t="s">
        <v>1786</v>
      </c>
      <c r="G302" s="12">
        <v>282</v>
      </c>
      <c r="H302" s="12" t="s">
        <v>37</v>
      </c>
      <c r="I302" s="12" t="s">
        <v>1281</v>
      </c>
      <c r="J302" s="12" t="s">
        <v>1282</v>
      </c>
      <c r="K302" s="12" t="s">
        <v>50</v>
      </c>
      <c r="L302" s="12" t="s">
        <v>51</v>
      </c>
      <c r="M302" s="12" t="s">
        <v>51</v>
      </c>
      <c r="N302" s="12" t="s">
        <v>1787</v>
      </c>
      <c r="O302" s="12" t="s">
        <v>135</v>
      </c>
      <c r="P302" s="12">
        <v>6381103644</v>
      </c>
      <c r="Q302" s="12" t="s">
        <v>39</v>
      </c>
      <c r="R302" s="12" t="s">
        <v>136</v>
      </c>
      <c r="S302" s="12" t="s">
        <v>57</v>
      </c>
      <c r="T302" s="12" t="s">
        <v>137</v>
      </c>
      <c r="U302" s="12" t="s">
        <v>301</v>
      </c>
      <c r="V302" s="12" t="s">
        <v>60</v>
      </c>
      <c r="W302" s="12" t="s">
        <v>61</v>
      </c>
      <c r="X302" s="12" t="s">
        <v>101</v>
      </c>
      <c r="Y302" t="s">
        <v>428</v>
      </c>
      <c r="Z302" s="12" t="s">
        <v>95</v>
      </c>
      <c r="AA302" s="12" t="s">
        <v>126</v>
      </c>
      <c r="AB302" s="12" t="s">
        <v>99</v>
      </c>
      <c r="AC302" s="12" t="s">
        <v>64</v>
      </c>
      <c r="AD302" s="12" t="s">
        <v>85</v>
      </c>
      <c r="AE302" s="12" t="s">
        <v>66</v>
      </c>
      <c r="AF302" s="12" t="s">
        <v>622</v>
      </c>
      <c r="AG302" s="12" t="s">
        <v>382</v>
      </c>
      <c r="AH302" s="12" t="s">
        <v>88</v>
      </c>
      <c r="AI302" s="12" t="s">
        <v>2774</v>
      </c>
      <c r="AJ302" s="1" t="str">
        <f>IFERROR(_xlfn.XLOOKUP(Table1[[#This Row],[Audio Url]],Qc!C:C,Qc!F:F),"")</f>
        <v>she said her caste as chettiyar but didnt mentioned here</v>
      </c>
      <c r="AK302" s="1" t="str">
        <f>IFERROR(_xlfn.XLOOKUP(Table1[[#This Row],[Audio Url]],Qc!C:C,Qc!E:E),"")</f>
        <v>Correctly Done</v>
      </c>
      <c r="AL302" s="12" t="s">
        <v>38</v>
      </c>
      <c r="AM302" s="12" t="s">
        <v>38</v>
      </c>
      <c r="AN302" s="1" t="str">
        <f>VLOOKUP(Table1[[#This Row],[LOCALITY]],Sheet2!$F:$H,3,0)</f>
        <v>Urban</v>
      </c>
      <c r="AO302" s="1" t="s">
        <v>2241</v>
      </c>
      <c r="AP302" t="str">
        <f>IF(Table1[[#This Row],[Audio Duration (in secs)]]&gt;180,"Greater than 3 Minutes","Less than 3 Minutes")</f>
        <v>Greater than 3 Minutes</v>
      </c>
      <c r="AQ302" t="str">
        <f>IFERROR(VLOOKUP(Table1[[#This Row],[சாதி/Caste]],MApping!$E$1:$F$10,2,0),"Others")</f>
        <v>Others</v>
      </c>
      <c r="AR302">
        <f>VLOOKUP(Table1[[#This Row],[பாலினம்/Gender]],Factor!$F$26:$I$28,4,0)</f>
        <v>1.047034764826176</v>
      </c>
      <c r="AS302">
        <f>VLOOKUP(Table1[[#This Row],[பதிலளித்தவரின் வயது/Age Group]],Factor!$F$35:$I$39,4,0)</f>
        <v>0.8797250859106529</v>
      </c>
      <c r="AT302">
        <f>VLOOKUP(Table1[[#This Row],[பதிலளித்தவரின் வயது/Age Group]]&amp;Table1[[#This Row],[பாலினம்/Gender]],Factor!$A$45:$G$53,7,0)</f>
        <v>0.98461538461538467</v>
      </c>
      <c r="AU30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02">
        <f>VLOOKUP(Table1[[#This Row],[Rev Caste]],Factor!$F$59:$I$68,4,0)</f>
        <v>0.14422535211267606</v>
      </c>
      <c r="AW302">
        <f>Table1[[#This Row],[2021 Ae Factor]]*Table1[[#This Row],[Age &amp; Gender Factor]]</f>
        <v>0.72546542719964102</v>
      </c>
      <c r="AX302">
        <f>Table1[[#This Row],[2021 Ae Factor]]*Table1[[#This Row],[Caste Factor]]</f>
        <v>0.10626535835036995</v>
      </c>
      <c r="AY302">
        <f t="shared" ref="AY302:AY333" si="7">VALUE(MID(D302, FIND(",",D302)+2, FIND(")",D302)-FIND(",",D302)-2))</f>
        <v>78.545188400000001</v>
      </c>
    </row>
    <row r="303" spans="1:51" hidden="1" x14ac:dyDescent="0.25">
      <c r="A303" s="12" t="s">
        <v>1788</v>
      </c>
      <c r="B303" s="12" t="s">
        <v>1789</v>
      </c>
      <c r="C303" s="13">
        <v>45875</v>
      </c>
      <c r="D303" s="12" t="s">
        <v>1790</v>
      </c>
      <c r="E303" s="12" t="s">
        <v>1791</v>
      </c>
      <c r="F303" s="12" t="s">
        <v>1792</v>
      </c>
      <c r="G303" s="12">
        <v>306</v>
      </c>
      <c r="H303" s="12" t="s">
        <v>37</v>
      </c>
      <c r="I303" s="12" t="s">
        <v>48</v>
      </c>
      <c r="J303" s="12" t="s">
        <v>49</v>
      </c>
      <c r="K303" s="12" t="s">
        <v>50</v>
      </c>
      <c r="L303" s="12" t="s">
        <v>51</v>
      </c>
      <c r="M303" s="12" t="s">
        <v>51</v>
      </c>
      <c r="N303" s="12" t="s">
        <v>218</v>
      </c>
      <c r="O303" s="12" t="s">
        <v>54</v>
      </c>
      <c r="P303" s="12">
        <v>9965898412</v>
      </c>
      <c r="Q303" s="12" t="s">
        <v>81</v>
      </c>
      <c r="R303" s="12" t="s">
        <v>124</v>
      </c>
      <c r="S303" s="12" t="s">
        <v>57</v>
      </c>
      <c r="T303" s="12" t="s">
        <v>137</v>
      </c>
      <c r="U303" s="12" t="s">
        <v>83</v>
      </c>
      <c r="V303" s="12" t="s">
        <v>99</v>
      </c>
      <c r="W303" s="12" t="s">
        <v>100</v>
      </c>
      <c r="X303" s="12" t="s">
        <v>87</v>
      </c>
      <c r="Y303" t="s">
        <v>434</v>
      </c>
      <c r="Z303" s="12" t="s">
        <v>288</v>
      </c>
      <c r="AA303" s="12" t="s">
        <v>63</v>
      </c>
      <c r="AB303" s="12" t="s">
        <v>38</v>
      </c>
      <c r="AC303" s="12" t="s">
        <v>84</v>
      </c>
      <c r="AD303" s="12" t="s">
        <v>85</v>
      </c>
      <c r="AE303" s="12" t="s">
        <v>66</v>
      </c>
      <c r="AF303" s="12" t="s">
        <v>101</v>
      </c>
      <c r="AG303" s="12" t="s">
        <v>382</v>
      </c>
      <c r="AH303" s="12" t="s">
        <v>69</v>
      </c>
      <c r="AI303" s="12" t="s">
        <v>70</v>
      </c>
      <c r="AJ303" s="1">
        <f>IFERROR(_xlfn.XLOOKUP(Table1[[#This Row],[Audio Url]],Qc!C:C,Qc!F:F),"")</f>
        <v>0</v>
      </c>
      <c r="AK303" s="1" t="str">
        <f>IFERROR(_xlfn.XLOOKUP(Table1[[#This Row],[Audio Url]],Qc!C:C,Qc!E:E),"")</f>
        <v>Taking From Friends And Family</v>
      </c>
      <c r="AL303" s="12" t="s">
        <v>38</v>
      </c>
      <c r="AM303" s="12" t="s">
        <v>38</v>
      </c>
      <c r="AN303" s="1" t="str">
        <f>VLOOKUP(Table1[[#This Row],[LOCALITY]],Sheet2!$F:$H,3,0)</f>
        <v>Urban</v>
      </c>
      <c r="AO303" s="1" t="s">
        <v>2240</v>
      </c>
      <c r="AP303" t="str">
        <f>IF(Table1[[#This Row],[Audio Duration (in secs)]]&gt;180,"Greater than 3 Minutes","Less than 3 Minutes")</f>
        <v>Greater than 3 Minutes</v>
      </c>
      <c r="AQ303" t="str">
        <f>IFERROR(VLOOKUP(Table1[[#This Row],[சாதி/Caste]],MApping!$E$1:$F$10,2,0),"Others")</f>
        <v>URALI GOUNDER</v>
      </c>
      <c r="AR303">
        <f>VLOOKUP(Table1[[#This Row],[பாலினம்/Gender]],Factor!$F$26:$I$28,4,0)</f>
        <v>0.95700934579439256</v>
      </c>
      <c r="AS303">
        <f>VLOOKUP(Table1[[#This Row],[பதிலளித்தவரின் வயது/Age Group]],Factor!$F$35:$I$39,4,0)</f>
        <v>0.97523809523809524</v>
      </c>
      <c r="AT303">
        <f>VLOOKUP(Table1[[#This Row],[பதிலளித்தவரின் வயது/Age Group]]&amp;Table1[[#This Row],[பாலினம்/Gender]],Factor!$A$45:$G$53,7,0)</f>
        <v>1.0666666666666667</v>
      </c>
      <c r="AU30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303">
        <f>VLOOKUP(Table1[[#This Row],[Rev Caste]],Factor!$F$59:$I$68,4,0)</f>
        <v>1.0593103448275862</v>
      </c>
      <c r="AW303">
        <f>Table1[[#This Row],[2021 Ae Factor]]*Table1[[#This Row],[Age &amp; Gender Factor]]</f>
        <v>1.399405359149547</v>
      </c>
      <c r="AX303">
        <f>Table1[[#This Row],[2021 Ae Factor]]*Table1[[#This Row],[Caste Factor]]</f>
        <v>1.3897542877071363</v>
      </c>
      <c r="AY303">
        <f t="shared" si="7"/>
        <v>78.545361700000001</v>
      </c>
    </row>
    <row r="304" spans="1:51" x14ac:dyDescent="0.25">
      <c r="A304" s="12" t="s">
        <v>1793</v>
      </c>
      <c r="B304" s="12" t="s">
        <v>1794</v>
      </c>
      <c r="C304" s="13">
        <v>45875</v>
      </c>
      <c r="D304" s="12" t="s">
        <v>1795</v>
      </c>
      <c r="E304" s="12" t="s">
        <v>1796</v>
      </c>
      <c r="F304" s="12" t="s">
        <v>1797</v>
      </c>
      <c r="G304" s="12">
        <v>578</v>
      </c>
      <c r="H304" s="12" t="s">
        <v>37</v>
      </c>
      <c r="I304" s="12" t="s">
        <v>1289</v>
      </c>
      <c r="J304" s="12" t="s">
        <v>1290</v>
      </c>
      <c r="K304" s="12" t="s">
        <v>50</v>
      </c>
      <c r="L304" s="12" t="s">
        <v>51</v>
      </c>
      <c r="M304" s="12" t="s">
        <v>51</v>
      </c>
      <c r="N304" s="12" t="s">
        <v>1798</v>
      </c>
      <c r="O304" s="12" t="s">
        <v>135</v>
      </c>
      <c r="P304" s="12">
        <v>9443120818</v>
      </c>
      <c r="Q304" s="12" t="s">
        <v>39</v>
      </c>
      <c r="R304" s="12" t="s">
        <v>136</v>
      </c>
      <c r="S304" s="12" t="s">
        <v>57</v>
      </c>
      <c r="T304" s="12" t="s">
        <v>58</v>
      </c>
      <c r="U304" s="12" t="s">
        <v>59</v>
      </c>
      <c r="V304" s="12" t="s">
        <v>60</v>
      </c>
      <c r="W304" s="12" t="s">
        <v>61</v>
      </c>
      <c r="X304" s="12" t="s">
        <v>62</v>
      </c>
      <c r="Y304" t="s">
        <v>430</v>
      </c>
      <c r="Z304" s="12" t="s">
        <v>38</v>
      </c>
      <c r="AA304" s="12" t="s">
        <v>63</v>
      </c>
      <c r="AB304" s="12" t="s">
        <v>38</v>
      </c>
      <c r="AC304" s="12" t="s">
        <v>84</v>
      </c>
      <c r="AD304" s="12" t="s">
        <v>65</v>
      </c>
      <c r="AE304" s="12" t="s">
        <v>66</v>
      </c>
      <c r="AF304" s="12" t="s">
        <v>622</v>
      </c>
      <c r="AG304" s="12" t="s">
        <v>68</v>
      </c>
      <c r="AH304" s="12" t="s">
        <v>88</v>
      </c>
      <c r="AI304" s="12" t="s">
        <v>2774</v>
      </c>
      <c r="AJ304" s="1" t="str">
        <f>IFERROR(_xlfn.XLOOKUP(Table1[[#This Row],[Audio Url]],Qc!C:C,Qc!F:F),"")</f>
        <v>she said her caste as chettiyar but didnt mentioned here</v>
      </c>
      <c r="AK304" s="1" t="str">
        <f>IFERROR(_xlfn.XLOOKUP(Table1[[#This Row],[Audio Url]],Qc!C:C,Qc!E:E),"")</f>
        <v>Correctly Done</v>
      </c>
      <c r="AL304" s="12" t="s">
        <v>38</v>
      </c>
      <c r="AM304" s="12" t="s">
        <v>38</v>
      </c>
      <c r="AN304" s="1" t="str">
        <f>VLOOKUP(Table1[[#This Row],[LOCALITY]],Sheet2!$F:$H,3,0)</f>
        <v>Urban</v>
      </c>
      <c r="AO304" s="1" t="s">
        <v>2241</v>
      </c>
      <c r="AP304" t="str">
        <f>IF(Table1[[#This Row],[Audio Duration (in secs)]]&gt;180,"Greater than 3 Minutes","Less than 3 Minutes")</f>
        <v>Greater than 3 Minutes</v>
      </c>
      <c r="AQ304" t="str">
        <f>IFERROR(VLOOKUP(Table1[[#This Row],[சாதி/Caste]],MApping!$E$1:$F$10,2,0),"Others")</f>
        <v>Others</v>
      </c>
      <c r="AR304">
        <f>VLOOKUP(Table1[[#This Row],[பாலினம்/Gender]],Factor!$F$26:$I$28,4,0)</f>
        <v>1.047034764826176</v>
      </c>
      <c r="AS304">
        <f>VLOOKUP(Table1[[#This Row],[பதிலளித்தவரின் வயது/Age Group]],Factor!$F$35:$I$39,4,0)</f>
        <v>0.8797250859106529</v>
      </c>
      <c r="AT304">
        <f>VLOOKUP(Table1[[#This Row],[பதிலளித்தவரின் வயது/Age Group]]&amp;Table1[[#This Row],[பாலினம்/Gender]],Factor!$A$45:$G$53,7,0)</f>
        <v>0.98461538461538467</v>
      </c>
      <c r="AU30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04">
        <f>VLOOKUP(Table1[[#This Row],[Rev Caste]],Factor!$F$59:$I$68,4,0)</f>
        <v>0.14422535211267606</v>
      </c>
      <c r="AW304">
        <f>Table1[[#This Row],[2021 Ae Factor]]*Table1[[#This Row],[Age &amp; Gender Factor]]</f>
        <v>0.72546542719964102</v>
      </c>
      <c r="AX304">
        <f>Table1[[#This Row],[2021 Ae Factor]]*Table1[[#This Row],[Caste Factor]]</f>
        <v>0.10626535835036995</v>
      </c>
      <c r="AY304">
        <f t="shared" si="7"/>
        <v>78.546387199999998</v>
      </c>
    </row>
    <row r="305" spans="1:51" x14ac:dyDescent="0.25">
      <c r="A305" s="12" t="s">
        <v>1799</v>
      </c>
      <c r="B305" s="12" t="s">
        <v>1800</v>
      </c>
      <c r="C305" s="13">
        <v>45875</v>
      </c>
      <c r="D305" s="12" t="s">
        <v>1801</v>
      </c>
      <c r="E305" s="12" t="s">
        <v>1802</v>
      </c>
      <c r="F305" s="12" t="s">
        <v>1803</v>
      </c>
      <c r="G305" s="12">
        <v>281</v>
      </c>
      <c r="H305" s="12" t="s">
        <v>37</v>
      </c>
      <c r="I305" s="12" t="s">
        <v>1281</v>
      </c>
      <c r="J305" s="12" t="s">
        <v>1282</v>
      </c>
      <c r="K305" s="12" t="s">
        <v>50</v>
      </c>
      <c r="L305" s="12" t="s">
        <v>51</v>
      </c>
      <c r="M305" s="12" t="s">
        <v>51</v>
      </c>
      <c r="N305" s="12" t="s">
        <v>1804</v>
      </c>
      <c r="O305" s="12" t="s">
        <v>135</v>
      </c>
      <c r="P305" s="12">
        <v>9789376790</v>
      </c>
      <c r="Q305" s="12" t="s">
        <v>55</v>
      </c>
      <c r="R305" s="12" t="s">
        <v>136</v>
      </c>
      <c r="S305" s="12" t="s">
        <v>57</v>
      </c>
      <c r="T305" s="12" t="s">
        <v>58</v>
      </c>
      <c r="U305" s="12" t="s">
        <v>301</v>
      </c>
      <c r="V305" s="12" t="s">
        <v>60</v>
      </c>
      <c r="W305" s="1" t="s">
        <v>439</v>
      </c>
      <c r="X305" s="12" t="s">
        <v>295</v>
      </c>
      <c r="Y305" t="s">
        <v>439</v>
      </c>
      <c r="Z305" s="12" t="s">
        <v>38</v>
      </c>
      <c r="AA305" s="12" t="s">
        <v>126</v>
      </c>
      <c r="AB305" s="12" t="s">
        <v>138</v>
      </c>
      <c r="AC305" s="12" t="s">
        <v>64</v>
      </c>
      <c r="AD305" s="12" t="s">
        <v>65</v>
      </c>
      <c r="AE305" s="12" t="s">
        <v>66</v>
      </c>
      <c r="AF305" s="12" t="s">
        <v>622</v>
      </c>
      <c r="AG305" s="12" t="s">
        <v>400</v>
      </c>
      <c r="AH305" s="12" t="s">
        <v>88</v>
      </c>
      <c r="AI305" s="12" t="s">
        <v>519</v>
      </c>
      <c r="AJ305" s="1">
        <f>IFERROR(_xlfn.XLOOKUP(Table1[[#This Row],[Audio Url]],Qc!C:C,Qc!F:F),"")</f>
        <v>0</v>
      </c>
      <c r="AK305" s="1" t="str">
        <f>IFERROR(_xlfn.XLOOKUP(Table1[[#This Row],[Audio Url]],Qc!C:C,Qc!E:E),"")</f>
        <v>Correctly Done</v>
      </c>
      <c r="AL305" s="12" t="s">
        <v>38</v>
      </c>
      <c r="AM305" s="12" t="s">
        <v>38</v>
      </c>
      <c r="AN305" s="1" t="str">
        <f>VLOOKUP(Table1[[#This Row],[LOCALITY]],Sheet2!$F:$H,3,0)</f>
        <v>Urban</v>
      </c>
      <c r="AO305" s="1" t="s">
        <v>2241</v>
      </c>
      <c r="AP305" t="str">
        <f>IF(Table1[[#This Row],[Audio Duration (in secs)]]&gt;180,"Greater than 3 Minutes","Less than 3 Minutes")</f>
        <v>Greater than 3 Minutes</v>
      </c>
      <c r="AQ305" t="str">
        <f>IFERROR(VLOOKUP(Table1[[#This Row],[சாதி/Caste]],MApping!$E$1:$F$10,2,0),"Others")</f>
        <v>CHOLIA VELLALAR</v>
      </c>
      <c r="AR305">
        <f>VLOOKUP(Table1[[#This Row],[பாலினம்/Gender]],Factor!$F$26:$I$28,4,0)</f>
        <v>1.047034764826176</v>
      </c>
      <c r="AS305">
        <f>VLOOKUP(Table1[[#This Row],[பதிலளித்தவரின் வயது/Age Group]],Factor!$F$35:$I$39,4,0)</f>
        <v>1.0951871657754011</v>
      </c>
      <c r="AT305">
        <f>VLOOKUP(Table1[[#This Row],[பதிலளித்தவரின் வயது/Age Group]]&amp;Table1[[#This Row],[பாலினம்/Gender]],Factor!$A$45:$G$53,7,0)</f>
        <v>1.107027027027027</v>
      </c>
      <c r="AU30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05">
        <f>VLOOKUP(Table1[[#This Row],[Rev Caste]],Factor!$F$59:$I$68,4,0)</f>
        <v>1.0666666666666667</v>
      </c>
      <c r="AW305">
        <f>Table1[[#This Row],[2021 Ae Factor]]*Table1[[#This Row],[Age &amp; Gender Factor]]</f>
        <v>0.81565842625689366</v>
      </c>
      <c r="AX305">
        <f>Table1[[#This Row],[2021 Ae Factor]]*Table1[[#This Row],[Caste Factor]]</f>
        <v>0.78592087946627776</v>
      </c>
      <c r="AY305">
        <f t="shared" si="7"/>
        <v>78.545671499999997</v>
      </c>
    </row>
    <row r="306" spans="1:51" x14ac:dyDescent="0.25">
      <c r="A306" s="12" t="s">
        <v>1805</v>
      </c>
      <c r="B306" s="12" t="s">
        <v>1806</v>
      </c>
      <c r="C306" s="13">
        <v>45875</v>
      </c>
      <c r="D306" s="12" t="s">
        <v>1807</v>
      </c>
      <c r="E306" s="12" t="s">
        <v>1802</v>
      </c>
      <c r="F306" s="12" t="s">
        <v>1808</v>
      </c>
      <c r="G306" s="12">
        <v>419</v>
      </c>
      <c r="H306" s="12" t="s">
        <v>37</v>
      </c>
      <c r="I306" s="12" t="s">
        <v>1289</v>
      </c>
      <c r="J306" s="12" t="s">
        <v>1290</v>
      </c>
      <c r="K306" s="12" t="s">
        <v>50</v>
      </c>
      <c r="L306" s="12" t="s">
        <v>51</v>
      </c>
      <c r="M306" s="12" t="s">
        <v>51</v>
      </c>
      <c r="N306" s="12" t="s">
        <v>1809</v>
      </c>
      <c r="O306" s="12" t="s">
        <v>135</v>
      </c>
      <c r="P306" s="12">
        <v>9443951260</v>
      </c>
      <c r="Q306" s="12" t="s">
        <v>39</v>
      </c>
      <c r="R306" s="12" t="s">
        <v>136</v>
      </c>
      <c r="S306" s="12" t="s">
        <v>113</v>
      </c>
      <c r="T306" s="12" t="s">
        <v>137</v>
      </c>
      <c r="U306" s="12" t="s">
        <v>301</v>
      </c>
      <c r="V306" s="12" t="s">
        <v>60</v>
      </c>
      <c r="W306" s="1" t="s">
        <v>439</v>
      </c>
      <c r="X306" s="12" t="s">
        <v>101</v>
      </c>
      <c r="Y306" t="s">
        <v>428</v>
      </c>
      <c r="Z306" s="12" t="s">
        <v>288</v>
      </c>
      <c r="AA306" s="12" t="s">
        <v>63</v>
      </c>
      <c r="AB306" s="12" t="s">
        <v>38</v>
      </c>
      <c r="AC306" s="12" t="s">
        <v>64</v>
      </c>
      <c r="AD306" s="12" t="s">
        <v>85</v>
      </c>
      <c r="AE306" s="12" t="s">
        <v>66</v>
      </c>
      <c r="AF306" s="12" t="s">
        <v>447</v>
      </c>
      <c r="AG306" s="12" t="s">
        <v>116</v>
      </c>
      <c r="AH306" s="12" t="s">
        <v>88</v>
      </c>
      <c r="AI306" s="12" t="s">
        <v>519</v>
      </c>
      <c r="AJ306" s="1">
        <f>IFERROR(_xlfn.XLOOKUP(Table1[[#This Row],[Audio Url]],Qc!C:C,Qc!F:F),"")</f>
        <v>0</v>
      </c>
      <c r="AK306" s="1" t="str">
        <f>IFERROR(_xlfn.XLOOKUP(Table1[[#This Row],[Audio Url]],Qc!C:C,Qc!E:E),"")</f>
        <v>Correctly Done</v>
      </c>
      <c r="AL306" s="12" t="s">
        <v>38</v>
      </c>
      <c r="AM306" s="12" t="s">
        <v>38</v>
      </c>
      <c r="AN306" s="1" t="str">
        <f>VLOOKUP(Table1[[#This Row],[LOCALITY]],Sheet2!$F:$H,3,0)</f>
        <v>Urban</v>
      </c>
      <c r="AO306" s="1" t="s">
        <v>2241</v>
      </c>
      <c r="AP306" t="str">
        <f>IF(Table1[[#This Row],[Audio Duration (in secs)]]&gt;180,"Greater than 3 Minutes","Less than 3 Minutes")</f>
        <v>Greater than 3 Minutes</v>
      </c>
      <c r="AQ306" t="str">
        <f>IFERROR(VLOOKUP(Table1[[#This Row],[சாதி/Caste]],MApping!$E$1:$F$10,2,0),"Others")</f>
        <v>CHOLIA VELLALAR</v>
      </c>
      <c r="AR306">
        <f>VLOOKUP(Table1[[#This Row],[பாலினம்/Gender]],Factor!$F$26:$I$28,4,0)</f>
        <v>1.047034764826176</v>
      </c>
      <c r="AS306">
        <f>VLOOKUP(Table1[[#This Row],[பதிலளித்தவரின் வயது/Age Group]],Factor!$F$35:$I$39,4,0)</f>
        <v>0.8797250859106529</v>
      </c>
      <c r="AT306">
        <f>VLOOKUP(Table1[[#This Row],[பதிலளித்தவரின் வயது/Age Group]]&amp;Table1[[#This Row],[பாலினம்/Gender]],Factor!$A$45:$G$53,7,0)</f>
        <v>0.98461538461538467</v>
      </c>
      <c r="AU30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06">
        <f>VLOOKUP(Table1[[#This Row],[Rev Caste]],Factor!$F$59:$I$68,4,0)</f>
        <v>1.0666666666666667</v>
      </c>
      <c r="AW306">
        <f>Table1[[#This Row],[2021 Ae Factor]]*Table1[[#This Row],[Age &amp; Gender Factor]]</f>
        <v>0.72546542719964102</v>
      </c>
      <c r="AX306">
        <f>Table1[[#This Row],[2021 Ae Factor]]*Table1[[#This Row],[Caste Factor]]</f>
        <v>0.78592087946627776</v>
      </c>
      <c r="AY306">
        <f t="shared" si="7"/>
        <v>78.545488300000002</v>
      </c>
    </row>
    <row r="307" spans="1:51" x14ac:dyDescent="0.25">
      <c r="A307" s="12" t="s">
        <v>1810</v>
      </c>
      <c r="B307" s="12" t="s">
        <v>1811</v>
      </c>
      <c r="C307" s="13">
        <v>45875</v>
      </c>
      <c r="D307" s="12" t="s">
        <v>1812</v>
      </c>
      <c r="E307" s="12" t="s">
        <v>1813</v>
      </c>
      <c r="F307" s="12" t="s">
        <v>1814</v>
      </c>
      <c r="G307" s="12">
        <v>462</v>
      </c>
      <c r="H307" s="12" t="s">
        <v>37</v>
      </c>
      <c r="I307" s="12" t="s">
        <v>48</v>
      </c>
      <c r="J307" s="12" t="s">
        <v>49</v>
      </c>
      <c r="K307" s="12" t="s">
        <v>50</v>
      </c>
      <c r="L307" s="12" t="s">
        <v>51</v>
      </c>
      <c r="M307" s="12" t="s">
        <v>51</v>
      </c>
      <c r="N307" s="12" t="s">
        <v>1815</v>
      </c>
      <c r="O307" s="12" t="s">
        <v>135</v>
      </c>
      <c r="P307" s="12">
        <v>8110072116</v>
      </c>
      <c r="Q307" s="12" t="s">
        <v>39</v>
      </c>
      <c r="R307" s="12" t="s">
        <v>97</v>
      </c>
      <c r="S307" s="12" t="s">
        <v>57</v>
      </c>
      <c r="T307" s="12" t="s">
        <v>58</v>
      </c>
      <c r="U307" s="12" t="s">
        <v>83</v>
      </c>
      <c r="V307" s="12" t="s">
        <v>60</v>
      </c>
      <c r="W307" s="12" t="s">
        <v>61</v>
      </c>
      <c r="X307" s="12" t="s">
        <v>101</v>
      </c>
      <c r="Y307" t="s">
        <v>428</v>
      </c>
      <c r="Z307" s="12" t="s">
        <v>95</v>
      </c>
      <c r="AA307" s="12" t="s">
        <v>63</v>
      </c>
      <c r="AB307" s="12" t="s">
        <v>38</v>
      </c>
      <c r="AC307" s="12" t="s">
        <v>64</v>
      </c>
      <c r="AD307" s="12" t="s">
        <v>85</v>
      </c>
      <c r="AE307" s="12" t="s">
        <v>66</v>
      </c>
      <c r="AF307" s="12" t="s">
        <v>101</v>
      </c>
      <c r="AG307" s="12" t="s">
        <v>116</v>
      </c>
      <c r="AH307" s="12" t="s">
        <v>1456</v>
      </c>
      <c r="AI307" s="12" t="s">
        <v>129</v>
      </c>
      <c r="AJ307" s="1">
        <f>IFERROR(_xlfn.XLOOKUP(Table1[[#This Row],[Audio Url]],Qc!C:C,Qc!F:F),"")</f>
        <v>0</v>
      </c>
      <c r="AK307" s="1" t="str">
        <f>IFERROR(_xlfn.XLOOKUP(Table1[[#This Row],[Audio Url]],Qc!C:C,Qc!E:E),"")</f>
        <v>Correctly Done</v>
      </c>
      <c r="AL307" s="12" t="s">
        <v>38</v>
      </c>
      <c r="AM307" s="12" t="s">
        <v>38</v>
      </c>
      <c r="AN307" s="1" t="str">
        <f>VLOOKUP(Table1[[#This Row],[LOCALITY]],Sheet2!$F:$H,3,0)</f>
        <v>Urban</v>
      </c>
      <c r="AO307" s="1" t="s">
        <v>2241</v>
      </c>
      <c r="AP307" t="str">
        <f>IF(Table1[[#This Row],[Audio Duration (in secs)]]&gt;180,"Greater than 3 Minutes","Less than 3 Minutes")</f>
        <v>Greater than 3 Minutes</v>
      </c>
      <c r="AQ307" t="str">
        <f>IFERROR(VLOOKUP(Table1[[#This Row],[சாதி/Caste]],MApping!$E$1:$F$10,2,0),"Others")</f>
        <v>CHRISTIAN</v>
      </c>
      <c r="AR307">
        <f>VLOOKUP(Table1[[#This Row],[பாலினம்/Gender]],Factor!$F$26:$I$28,4,0)</f>
        <v>1.047034764826176</v>
      </c>
      <c r="AS307">
        <f>VLOOKUP(Table1[[#This Row],[பதிலளித்தவரின் வயது/Age Group]],Factor!$F$35:$I$39,4,0)</f>
        <v>0.8797250859106529</v>
      </c>
      <c r="AT307">
        <f>VLOOKUP(Table1[[#This Row],[பதிலளித்தவரின் வயது/Age Group]]&amp;Table1[[#This Row],[பாலினம்/Gender]],Factor!$A$45:$G$53,7,0)</f>
        <v>0.98461538461538467</v>
      </c>
      <c r="AU30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07">
        <f>VLOOKUP(Table1[[#This Row],[Rev Caste]],Factor!$F$59:$I$68,4,0)</f>
        <v>0.93090909090909091</v>
      </c>
      <c r="AW307">
        <f>Table1[[#This Row],[2021 Ae Factor]]*Table1[[#This Row],[Age &amp; Gender Factor]]</f>
        <v>0.72546542719964102</v>
      </c>
      <c r="AX307">
        <f>Table1[[#This Row],[2021 Ae Factor]]*Table1[[#This Row],[Caste Factor]]</f>
        <v>0.68589458571602413</v>
      </c>
      <c r="AY307">
        <f t="shared" si="7"/>
        <v>78.546529399999997</v>
      </c>
    </row>
    <row r="308" spans="1:51" x14ac:dyDescent="0.25">
      <c r="A308" s="12" t="s">
        <v>1816</v>
      </c>
      <c r="B308" s="12" t="s">
        <v>1817</v>
      </c>
      <c r="C308" s="13">
        <v>45875</v>
      </c>
      <c r="D308" s="12" t="s">
        <v>1818</v>
      </c>
      <c r="E308" s="12" t="s">
        <v>1819</v>
      </c>
      <c r="F308" s="12" t="s">
        <v>1820</v>
      </c>
      <c r="G308" s="12">
        <v>409</v>
      </c>
      <c r="H308" s="12" t="s">
        <v>37</v>
      </c>
      <c r="I308" s="12" t="s">
        <v>1289</v>
      </c>
      <c r="J308" s="12" t="s">
        <v>1290</v>
      </c>
      <c r="K308" s="12" t="s">
        <v>50</v>
      </c>
      <c r="L308" s="12" t="s">
        <v>51</v>
      </c>
      <c r="M308" s="12" t="s">
        <v>51</v>
      </c>
      <c r="N308" s="12" t="s">
        <v>1821</v>
      </c>
      <c r="O308" s="12" t="s">
        <v>135</v>
      </c>
      <c r="P308" s="12">
        <v>8220734630</v>
      </c>
      <c r="Q308" s="12" t="s">
        <v>360</v>
      </c>
      <c r="R308" s="12" t="s">
        <v>136</v>
      </c>
      <c r="S308" s="12" t="s">
        <v>113</v>
      </c>
      <c r="T308" s="12" t="s">
        <v>58</v>
      </c>
      <c r="U308" s="12" t="s">
        <v>59</v>
      </c>
      <c r="V308" s="12" t="s">
        <v>60</v>
      </c>
      <c r="W308" s="12" t="s">
        <v>61</v>
      </c>
      <c r="X308" s="12" t="s">
        <v>62</v>
      </c>
      <c r="Y308" t="s">
        <v>430</v>
      </c>
      <c r="Z308" s="12" t="s">
        <v>38</v>
      </c>
      <c r="AA308" s="12" t="s">
        <v>63</v>
      </c>
      <c r="AB308" s="12" t="s">
        <v>38</v>
      </c>
      <c r="AC308" s="12" t="s">
        <v>84</v>
      </c>
      <c r="AD308" s="12" t="s">
        <v>85</v>
      </c>
      <c r="AE308" s="12" t="s">
        <v>115</v>
      </c>
      <c r="AF308" s="12" t="s">
        <v>67</v>
      </c>
      <c r="AG308" s="12" t="s">
        <v>68</v>
      </c>
      <c r="AH308" s="12" t="s">
        <v>1456</v>
      </c>
      <c r="AI308" s="12" t="s">
        <v>129</v>
      </c>
      <c r="AJ308" s="1" t="str">
        <f>IFERROR(_xlfn.XLOOKUP(Table1[[#This Row],[Audio Url]],Qc!C:C,Qc!F:F),"")</f>
        <v>she said chirstian doest have caste</v>
      </c>
      <c r="AK308" s="1" t="str">
        <f>IFERROR(_xlfn.XLOOKUP(Table1[[#This Row],[Audio Url]],Qc!C:C,Qc!E:E),"")</f>
        <v>Correctly Done</v>
      </c>
      <c r="AL308" s="12" t="s">
        <v>38</v>
      </c>
      <c r="AM308" s="12" t="s">
        <v>38</v>
      </c>
      <c r="AN308" s="1" t="str">
        <f>VLOOKUP(Table1[[#This Row],[LOCALITY]],Sheet2!$F:$H,3,0)</f>
        <v>Urban</v>
      </c>
      <c r="AO308" s="1" t="s">
        <v>2241</v>
      </c>
      <c r="AP308" t="str">
        <f>IF(Table1[[#This Row],[Audio Duration (in secs)]]&gt;180,"Greater than 3 Minutes","Less than 3 Minutes")</f>
        <v>Greater than 3 Minutes</v>
      </c>
      <c r="AQ308" t="str">
        <f>IFERROR(VLOOKUP(Table1[[#This Row],[சாதி/Caste]],MApping!$E$1:$F$10,2,0),"Others")</f>
        <v>CHRISTIAN</v>
      </c>
      <c r="AR308">
        <f>VLOOKUP(Table1[[#This Row],[பாலினம்/Gender]],Factor!$F$26:$I$28,4,0)</f>
        <v>1.047034764826176</v>
      </c>
      <c r="AS308">
        <f>VLOOKUP(Table1[[#This Row],[பதிலளித்தவரின் வயது/Age Group]],Factor!$F$35:$I$39,4,0)</f>
        <v>1.0308724832214764</v>
      </c>
      <c r="AT308">
        <f>VLOOKUP(Table1[[#This Row],[பதிலளித்தவரின் வயது/Age Group]]&amp;Table1[[#This Row],[பாலினம்/Gender]],Factor!$A$45:$G$53,7,0)</f>
        <v>1.28</v>
      </c>
      <c r="AU30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08">
        <f>VLOOKUP(Table1[[#This Row],[Rev Caste]],Factor!$F$59:$I$68,4,0)</f>
        <v>0.93090909090909091</v>
      </c>
      <c r="AW308">
        <f>Table1[[#This Row],[2021 Ae Factor]]*Table1[[#This Row],[Age &amp; Gender Factor]]</f>
        <v>0.94310505535953326</v>
      </c>
      <c r="AX308">
        <f>Table1[[#This Row],[2021 Ae Factor]]*Table1[[#This Row],[Caste Factor]]</f>
        <v>0.68589458571602413</v>
      </c>
      <c r="AY308">
        <f t="shared" si="7"/>
        <v>78.544612400000005</v>
      </c>
    </row>
    <row r="309" spans="1:51" x14ac:dyDescent="0.25">
      <c r="A309" s="12" t="s">
        <v>1822</v>
      </c>
      <c r="B309" s="12" t="s">
        <v>1823</v>
      </c>
      <c r="C309" s="13">
        <v>45875</v>
      </c>
      <c r="D309" s="12" t="s">
        <v>1824</v>
      </c>
      <c r="E309" s="12" t="s">
        <v>444</v>
      </c>
      <c r="F309" s="12" t="s">
        <v>1825</v>
      </c>
      <c r="G309" s="12">
        <v>292</v>
      </c>
      <c r="H309" s="12" t="s">
        <v>37</v>
      </c>
      <c r="I309" s="12" t="s">
        <v>48</v>
      </c>
      <c r="J309" s="12" t="s">
        <v>49</v>
      </c>
      <c r="K309" s="12" t="s">
        <v>50</v>
      </c>
      <c r="L309" s="12" t="s">
        <v>51</v>
      </c>
      <c r="M309" s="12" t="s">
        <v>51</v>
      </c>
      <c r="N309" s="12" t="s">
        <v>1826</v>
      </c>
      <c r="O309" s="12" t="s">
        <v>54</v>
      </c>
      <c r="P309" s="12">
        <v>8610556047</v>
      </c>
      <c r="Q309" s="12" t="s">
        <v>55</v>
      </c>
      <c r="R309" s="12" t="s">
        <v>56</v>
      </c>
      <c r="S309" s="12" t="s">
        <v>57</v>
      </c>
      <c r="T309" s="12" t="s">
        <v>58</v>
      </c>
      <c r="U309" s="12" t="s">
        <v>83</v>
      </c>
      <c r="V309" s="12" t="s">
        <v>99</v>
      </c>
      <c r="W309" s="12" t="s">
        <v>100</v>
      </c>
      <c r="X309" s="12" t="s">
        <v>101</v>
      </c>
      <c r="Y309" t="s">
        <v>428</v>
      </c>
      <c r="Z309" s="12" t="s">
        <v>95</v>
      </c>
      <c r="AA309" s="12" t="s">
        <v>126</v>
      </c>
      <c r="AB309" s="12" t="s">
        <v>60</v>
      </c>
      <c r="AC309" s="12" t="s">
        <v>58</v>
      </c>
      <c r="AD309" s="12" t="s">
        <v>65</v>
      </c>
      <c r="AE309" s="12" t="s">
        <v>66</v>
      </c>
      <c r="AF309" s="12" t="s">
        <v>101</v>
      </c>
      <c r="AG309" s="12" t="s">
        <v>103</v>
      </c>
      <c r="AH309" s="12" t="s">
        <v>69</v>
      </c>
      <c r="AI309" s="12" t="s">
        <v>70</v>
      </c>
      <c r="AJ309" s="1" t="str">
        <f>IFERROR(_xlfn.XLOOKUP(Table1[[#This Row],[Audio Url]],Qc!C:C,Qc!F:F),"")</f>
        <v>he didnt ask the caste category</v>
      </c>
      <c r="AK309" s="1" t="str">
        <f>IFERROR(_xlfn.XLOOKUP(Table1[[#This Row],[Audio Url]],Qc!C:C,Qc!E:E),"")</f>
        <v>Correctly Done</v>
      </c>
      <c r="AL309" s="12" t="s">
        <v>38</v>
      </c>
      <c r="AM309" s="12" t="s">
        <v>38</v>
      </c>
      <c r="AN309" s="1" t="str">
        <f>VLOOKUP(Table1[[#This Row],[LOCALITY]],Sheet2!$F:$H,3,0)</f>
        <v>Urban</v>
      </c>
      <c r="AO309" s="1" t="s">
        <v>2241</v>
      </c>
      <c r="AP309" t="str">
        <f>IF(Table1[[#This Row],[Audio Duration (in secs)]]&gt;180,"Greater than 3 Minutes","Less than 3 Minutes")</f>
        <v>Greater than 3 Minutes</v>
      </c>
      <c r="AQ309" t="str">
        <f>IFERROR(VLOOKUP(Table1[[#This Row],[சாதி/Caste]],MApping!$E$1:$F$10,2,0),"Others")</f>
        <v>URALI GOUNDER</v>
      </c>
      <c r="AR309">
        <f>VLOOKUP(Table1[[#This Row],[பாலினம்/Gender]],Factor!$F$26:$I$28,4,0)</f>
        <v>0.95700934579439256</v>
      </c>
      <c r="AS309">
        <f>VLOOKUP(Table1[[#This Row],[பதிலளித்தவரின் வயது/Age Group]],Factor!$F$35:$I$39,4,0)</f>
        <v>1.0951871657754011</v>
      </c>
      <c r="AT309">
        <f>VLOOKUP(Table1[[#This Row],[பதிலளித்தவரின் வயது/Age Group]]&amp;Table1[[#This Row],[பாலினம்/Gender]],Factor!$A$45:$G$53,7,0)</f>
        <v>1.0835978835978837</v>
      </c>
      <c r="AU30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309">
        <f>VLOOKUP(Table1[[#This Row],[Rev Caste]],Factor!$F$59:$I$68,4,0)</f>
        <v>1.0593103448275862</v>
      </c>
      <c r="AW309">
        <f>Table1[[#This Row],[2021 Ae Factor]]*Table1[[#This Row],[Age &amp; Gender Factor]]</f>
        <v>1.4216181426281114</v>
      </c>
      <c r="AX309">
        <f>Table1[[#This Row],[2021 Ae Factor]]*Table1[[#This Row],[Caste Factor]]</f>
        <v>1.3897542877071363</v>
      </c>
      <c r="AY309">
        <f t="shared" si="7"/>
        <v>78.546326100000002</v>
      </c>
    </row>
    <row r="310" spans="1:51" x14ac:dyDescent="0.25">
      <c r="A310" s="12" t="s">
        <v>1827</v>
      </c>
      <c r="B310" s="12" t="s">
        <v>1828</v>
      </c>
      <c r="C310" s="13">
        <v>45875</v>
      </c>
      <c r="D310" s="12" t="s">
        <v>1829</v>
      </c>
      <c r="E310" s="12" t="s">
        <v>1830</v>
      </c>
      <c r="F310" s="12" t="s">
        <v>1831</v>
      </c>
      <c r="G310" s="12">
        <v>295</v>
      </c>
      <c r="H310" s="12" t="s">
        <v>37</v>
      </c>
      <c r="I310" s="12" t="s">
        <v>1281</v>
      </c>
      <c r="J310" s="12" t="s">
        <v>1282</v>
      </c>
      <c r="K310" s="12" t="s">
        <v>50</v>
      </c>
      <c r="L310" s="12" t="s">
        <v>51</v>
      </c>
      <c r="M310" s="12" t="s">
        <v>51</v>
      </c>
      <c r="N310" s="12" t="s">
        <v>1832</v>
      </c>
      <c r="O310" s="12" t="s">
        <v>135</v>
      </c>
      <c r="P310" s="12">
        <v>9626166282</v>
      </c>
      <c r="Q310" s="12" t="s">
        <v>55</v>
      </c>
      <c r="R310" s="12" t="s">
        <v>136</v>
      </c>
      <c r="S310" s="12" t="s">
        <v>57</v>
      </c>
      <c r="T310" s="12" t="s">
        <v>58</v>
      </c>
      <c r="U310" s="12" t="s">
        <v>59</v>
      </c>
      <c r="V310" s="12" t="s">
        <v>60</v>
      </c>
      <c r="W310" s="12" t="s">
        <v>61</v>
      </c>
      <c r="X310" s="12" t="s">
        <v>62</v>
      </c>
      <c r="Y310" t="s">
        <v>430</v>
      </c>
      <c r="Z310" s="12" t="s">
        <v>38</v>
      </c>
      <c r="AA310" s="12" t="s">
        <v>126</v>
      </c>
      <c r="AB310" s="12" t="s">
        <v>138</v>
      </c>
      <c r="AC310" s="12" t="s">
        <v>84</v>
      </c>
      <c r="AD310" s="12" t="s">
        <v>65</v>
      </c>
      <c r="AE310" s="12" t="s">
        <v>66</v>
      </c>
      <c r="AF310" s="12" t="s">
        <v>622</v>
      </c>
      <c r="AG310" s="12" t="s">
        <v>68</v>
      </c>
      <c r="AH310" s="12" t="s">
        <v>117</v>
      </c>
      <c r="AI310" s="12" t="s">
        <v>42</v>
      </c>
      <c r="AJ310" s="1">
        <f>IFERROR(_xlfn.XLOOKUP(Table1[[#This Row],[Audio Url]],Qc!C:C,Qc!F:F),"")</f>
        <v>0</v>
      </c>
      <c r="AK310" s="1" t="str">
        <f>IFERROR(_xlfn.XLOOKUP(Table1[[#This Row],[Audio Url]],Qc!C:C,Qc!E:E),"")</f>
        <v>Correctly Done</v>
      </c>
      <c r="AL310" s="12" t="s">
        <v>38</v>
      </c>
      <c r="AM310" s="12" t="s">
        <v>38</v>
      </c>
      <c r="AN310" s="1" t="str">
        <f>VLOOKUP(Table1[[#This Row],[LOCALITY]],Sheet2!$F:$H,3,0)</f>
        <v>Urban</v>
      </c>
      <c r="AO310" s="1" t="s">
        <v>2241</v>
      </c>
      <c r="AP310" t="str">
        <f>IF(Table1[[#This Row],[Audio Duration (in secs)]]&gt;180,"Greater than 3 Minutes","Less than 3 Minutes")</f>
        <v>Greater than 3 Minutes</v>
      </c>
      <c r="AQ310" t="str">
        <f>IFERROR(VLOOKUP(Table1[[#This Row],[சாதி/Caste]],MApping!$E$1:$F$10,2,0),"Others")</f>
        <v>DEVENDRA KULA VELLALAR</v>
      </c>
      <c r="AR310">
        <f>VLOOKUP(Table1[[#This Row],[பாலினம்/Gender]],Factor!$F$26:$I$28,4,0)</f>
        <v>1.047034764826176</v>
      </c>
      <c r="AS310">
        <f>VLOOKUP(Table1[[#This Row],[பதிலளித்தவரின் வயது/Age Group]],Factor!$F$35:$I$39,4,0)</f>
        <v>1.0951871657754011</v>
      </c>
      <c r="AT310">
        <f>VLOOKUP(Table1[[#This Row],[பதிலளித்தவரின் வயது/Age Group]]&amp;Table1[[#This Row],[பாலினம்/Gender]],Factor!$A$45:$G$53,7,0)</f>
        <v>1.107027027027027</v>
      </c>
      <c r="AU31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10">
        <f>VLOOKUP(Table1[[#This Row],[Rev Caste]],Factor!$F$59:$I$68,4,0)</f>
        <v>0.99902439024390244</v>
      </c>
      <c r="AW310">
        <f>Table1[[#This Row],[2021 Ae Factor]]*Table1[[#This Row],[Age &amp; Gender Factor]]</f>
        <v>0.81565842625689366</v>
      </c>
      <c r="AX310">
        <f>Table1[[#This Row],[2021 Ae Factor]]*Table1[[#This Row],[Caste Factor]]</f>
        <v>0.73608199442695277</v>
      </c>
      <c r="AY310">
        <f t="shared" si="7"/>
        <v>78.545731700000005</v>
      </c>
    </row>
    <row r="311" spans="1:51" x14ac:dyDescent="0.25">
      <c r="A311" s="12" t="s">
        <v>1833</v>
      </c>
      <c r="B311" s="12" t="s">
        <v>1834</v>
      </c>
      <c r="C311" s="13">
        <v>45875</v>
      </c>
      <c r="D311" s="12" t="s">
        <v>1835</v>
      </c>
      <c r="E311" s="12" t="s">
        <v>1836</v>
      </c>
      <c r="F311" s="12" t="s">
        <v>1837</v>
      </c>
      <c r="G311" s="12">
        <v>309</v>
      </c>
      <c r="H311" s="12" t="s">
        <v>37</v>
      </c>
      <c r="I311" s="12" t="s">
        <v>1289</v>
      </c>
      <c r="J311" s="12" t="s">
        <v>1290</v>
      </c>
      <c r="K311" s="12" t="s">
        <v>50</v>
      </c>
      <c r="L311" s="12" t="s">
        <v>51</v>
      </c>
      <c r="M311" s="12" t="s">
        <v>51</v>
      </c>
      <c r="N311" s="12" t="s">
        <v>1838</v>
      </c>
      <c r="O311" s="12" t="s">
        <v>54</v>
      </c>
      <c r="P311" s="12">
        <v>9626830666</v>
      </c>
      <c r="Q311" s="12" t="s">
        <v>39</v>
      </c>
      <c r="R311" s="12" t="s">
        <v>56</v>
      </c>
      <c r="S311" s="12" t="s">
        <v>113</v>
      </c>
      <c r="T311" s="12" t="s">
        <v>58</v>
      </c>
      <c r="U311" s="12" t="s">
        <v>59</v>
      </c>
      <c r="V311" s="12" t="s">
        <v>60</v>
      </c>
      <c r="W311" s="12" t="s">
        <v>61</v>
      </c>
      <c r="X311" s="12" t="s">
        <v>477</v>
      </c>
      <c r="Y311" t="s">
        <v>432</v>
      </c>
      <c r="Z311" s="12" t="s">
        <v>95</v>
      </c>
      <c r="AA311" s="12" t="s">
        <v>63</v>
      </c>
      <c r="AB311" s="12" t="s">
        <v>38</v>
      </c>
      <c r="AC311" s="12" t="s">
        <v>84</v>
      </c>
      <c r="AD311" s="12" t="s">
        <v>65</v>
      </c>
      <c r="AE311" s="12" t="s">
        <v>66</v>
      </c>
      <c r="AF311" s="12" t="s">
        <v>622</v>
      </c>
      <c r="AG311" s="12" t="s">
        <v>116</v>
      </c>
      <c r="AH311" s="12" t="s">
        <v>69</v>
      </c>
      <c r="AI311" s="12" t="s">
        <v>269</v>
      </c>
      <c r="AJ311" s="1" t="str">
        <f>IFERROR(_xlfn.XLOOKUP(Table1[[#This Row],[Audio Url]],Qc!C:C,Qc!F:F),"")</f>
        <v>he said MBC but here mentioned as OBC</v>
      </c>
      <c r="AK311" s="1" t="str">
        <f>IFERROR(_xlfn.XLOOKUP(Table1[[#This Row],[Audio Url]],Qc!C:C,Qc!E:E),"")</f>
        <v>Correctly Done</v>
      </c>
      <c r="AL311" s="12" t="s">
        <v>38</v>
      </c>
      <c r="AM311" s="12" t="s">
        <v>38</v>
      </c>
      <c r="AN311" s="1" t="str">
        <f>VLOOKUP(Table1[[#This Row],[LOCALITY]],Sheet2!$F:$H,3,0)</f>
        <v>Urban</v>
      </c>
      <c r="AO311" s="1" t="s">
        <v>2241</v>
      </c>
      <c r="AP311" t="str">
        <f>IF(Table1[[#This Row],[Audio Duration (in secs)]]&gt;180,"Greater than 3 Minutes","Less than 3 Minutes")</f>
        <v>Greater than 3 Minutes</v>
      </c>
      <c r="AQ311" t="str">
        <f>IFERROR(VLOOKUP(Table1[[#This Row],[சாதி/Caste]],MApping!$E$1:$F$10,2,0),"Others")</f>
        <v>MUTTARAIYAR</v>
      </c>
      <c r="AR311">
        <f>VLOOKUP(Table1[[#This Row],[பாலினம்/Gender]],Factor!$F$26:$I$28,4,0)</f>
        <v>0.95700934579439256</v>
      </c>
      <c r="AS311">
        <f>VLOOKUP(Table1[[#This Row],[பதிலளித்தவரின் வயது/Age Group]],Factor!$F$35:$I$39,4,0)</f>
        <v>0.8797250859106529</v>
      </c>
      <c r="AT311">
        <f>VLOOKUP(Table1[[#This Row],[பதிலளித்தவரின் வயது/Age Group]]&amp;Table1[[#This Row],[பாலினம்/Gender]],Factor!$A$45:$G$53,7,0)</f>
        <v>0.79503105590062106</v>
      </c>
      <c r="AU31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11">
        <f>VLOOKUP(Table1[[#This Row],[Rev Caste]],Factor!$F$59:$I$68,4,0)</f>
        <v>1.2358620689655173</v>
      </c>
      <c r="AW311">
        <f>Table1[[#This Row],[2021 Ae Factor]]*Table1[[#This Row],[Age &amp; Gender Factor]]</f>
        <v>0.58577953749039324</v>
      </c>
      <c r="AX311">
        <f>Table1[[#This Row],[2021 Ae Factor]]*Table1[[#This Row],[Caste Factor]]</f>
        <v>0.91058419138161839</v>
      </c>
      <c r="AY311">
        <f t="shared" si="7"/>
        <v>78.544967400000004</v>
      </c>
    </row>
    <row r="312" spans="1:51" x14ac:dyDescent="0.25">
      <c r="A312" s="12" t="s">
        <v>1839</v>
      </c>
      <c r="B312" s="12" t="s">
        <v>1840</v>
      </c>
      <c r="C312" s="13">
        <v>45875</v>
      </c>
      <c r="D312" s="12" t="s">
        <v>1841</v>
      </c>
      <c r="E312" s="12" t="s">
        <v>1842</v>
      </c>
      <c r="F312" s="12" t="s">
        <v>1843</v>
      </c>
      <c r="G312" s="12">
        <v>350</v>
      </c>
      <c r="H312" s="12" t="s">
        <v>37</v>
      </c>
      <c r="I312" s="12" t="s">
        <v>1281</v>
      </c>
      <c r="J312" s="12" t="s">
        <v>1282</v>
      </c>
      <c r="K312" s="12" t="s">
        <v>50</v>
      </c>
      <c r="L312" s="12" t="s">
        <v>51</v>
      </c>
      <c r="M312" s="12" t="s">
        <v>51</v>
      </c>
      <c r="N312" s="12" t="s">
        <v>1844</v>
      </c>
      <c r="O312" s="12" t="s">
        <v>135</v>
      </c>
      <c r="P312" s="12">
        <v>7397615793</v>
      </c>
      <c r="Q312" s="12" t="s">
        <v>81</v>
      </c>
      <c r="R312" s="12" t="s">
        <v>136</v>
      </c>
      <c r="S312" s="12" t="s">
        <v>57</v>
      </c>
      <c r="T312" s="12" t="s">
        <v>58</v>
      </c>
      <c r="U312" s="12" t="s">
        <v>301</v>
      </c>
      <c r="V312" s="12" t="s">
        <v>165</v>
      </c>
      <c r="W312" s="1" t="s">
        <v>125</v>
      </c>
      <c r="X312" s="12" t="s">
        <v>295</v>
      </c>
      <c r="Y312" s="45" t="s">
        <v>429</v>
      </c>
      <c r="Z312" s="12" t="s">
        <v>95</v>
      </c>
      <c r="AA312" s="12" t="s">
        <v>126</v>
      </c>
      <c r="AB312" s="12" t="s">
        <v>138</v>
      </c>
      <c r="AC312" s="12" t="s">
        <v>84</v>
      </c>
      <c r="AD312" s="12" t="s">
        <v>65</v>
      </c>
      <c r="AE312" s="12" t="s">
        <v>66</v>
      </c>
      <c r="AF312" s="12" t="s">
        <v>101</v>
      </c>
      <c r="AG312" s="12" t="s">
        <v>68</v>
      </c>
      <c r="AH312" s="12" t="s">
        <v>117</v>
      </c>
      <c r="AI312" s="12" t="s">
        <v>89</v>
      </c>
      <c r="AJ312" s="1">
        <f>IFERROR(_xlfn.XLOOKUP(Table1[[#This Row],[Audio Url]],Qc!C:C,Qc!F:F),"")</f>
        <v>0</v>
      </c>
      <c r="AK312" s="1" t="str">
        <f>IFERROR(_xlfn.XLOOKUP(Table1[[#This Row],[Audio Url]],Qc!C:C,Qc!E:E),"")</f>
        <v>Correctly Done</v>
      </c>
      <c r="AL312" s="12" t="s">
        <v>38</v>
      </c>
      <c r="AM312" s="12" t="s">
        <v>38</v>
      </c>
      <c r="AN312" s="1" t="str">
        <f>VLOOKUP(Table1[[#This Row],[LOCALITY]],Sheet2!$F:$H,3,0)</f>
        <v>Urban</v>
      </c>
      <c r="AO312" s="1" t="s">
        <v>2241</v>
      </c>
      <c r="AP312" t="str">
        <f>IF(Table1[[#This Row],[Audio Duration (in secs)]]&gt;180,"Greater than 3 Minutes","Less than 3 Minutes")</f>
        <v>Greater than 3 Minutes</v>
      </c>
      <c r="AQ312" t="str">
        <f>IFERROR(VLOOKUP(Table1[[#This Row],[சாதி/Caste]],MApping!$E$1:$F$10,2,0),"Others")</f>
        <v>MUKKULATHOR</v>
      </c>
      <c r="AR312">
        <f>VLOOKUP(Table1[[#This Row],[பாலினம்/Gender]],Factor!$F$26:$I$28,4,0)</f>
        <v>1.047034764826176</v>
      </c>
      <c r="AS312">
        <f>VLOOKUP(Table1[[#This Row],[பதிலளித்தவரின் வயது/Age Group]],Factor!$F$35:$I$39,4,0)</f>
        <v>0.97523809523809524</v>
      </c>
      <c r="AT312">
        <f>VLOOKUP(Table1[[#This Row],[பதிலளித்தவரின் வயது/Age Group]]&amp;Table1[[#This Row],[பாலினம்/Gender]],Factor!$A$45:$G$53,7,0)</f>
        <v>0.89824561403508774</v>
      </c>
      <c r="AU31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12">
        <f>VLOOKUP(Table1[[#This Row],[Rev Caste]],Factor!$F$59:$I$68,4,0)</f>
        <v>1.3479183673469388</v>
      </c>
      <c r="AW312">
        <f>Table1[[#This Row],[2021 Ae Factor]]*Table1[[#This Row],[Age &amp; Gender Factor]]</f>
        <v>0.89824561403508774</v>
      </c>
      <c r="AX312">
        <f>Table1[[#This Row],[2021 Ae Factor]]*Table1[[#This Row],[Caste Factor]]</f>
        <v>1.3479183673469388</v>
      </c>
      <c r="AY312">
        <f t="shared" si="7"/>
        <v>78.545776700000005</v>
      </c>
    </row>
    <row r="313" spans="1:51" x14ac:dyDescent="0.25">
      <c r="A313" s="12" t="s">
        <v>1845</v>
      </c>
      <c r="B313" s="12" t="s">
        <v>1846</v>
      </c>
      <c r="C313" s="13">
        <v>45875</v>
      </c>
      <c r="D313" s="12" t="s">
        <v>1847</v>
      </c>
      <c r="E313" s="12" t="s">
        <v>1848</v>
      </c>
      <c r="F313" s="12" t="s">
        <v>1849</v>
      </c>
      <c r="G313" s="12">
        <v>426</v>
      </c>
      <c r="H313" s="12" t="s">
        <v>37</v>
      </c>
      <c r="I313" s="12" t="s">
        <v>1281</v>
      </c>
      <c r="J313" s="12" t="s">
        <v>1282</v>
      </c>
      <c r="K313" s="12" t="s">
        <v>50</v>
      </c>
      <c r="L313" s="12" t="s">
        <v>51</v>
      </c>
      <c r="M313" s="12" t="s">
        <v>51</v>
      </c>
      <c r="N313" s="12" t="s">
        <v>1850</v>
      </c>
      <c r="O313" s="12" t="s">
        <v>135</v>
      </c>
      <c r="P313" s="12">
        <v>8973535717</v>
      </c>
      <c r="Q313" s="12" t="s">
        <v>55</v>
      </c>
      <c r="R313" s="12" t="s">
        <v>136</v>
      </c>
      <c r="S313" s="12" t="s">
        <v>57</v>
      </c>
      <c r="T313" s="12" t="s">
        <v>58</v>
      </c>
      <c r="U313" s="12" t="s">
        <v>59</v>
      </c>
      <c r="V313" s="12" t="s">
        <v>60</v>
      </c>
      <c r="W313" s="12" t="s">
        <v>61</v>
      </c>
      <c r="X313" s="12" t="s">
        <v>101</v>
      </c>
      <c r="Y313" t="s">
        <v>428</v>
      </c>
      <c r="Z313" s="12" t="s">
        <v>288</v>
      </c>
      <c r="AA313" s="12" t="s">
        <v>63</v>
      </c>
      <c r="AB313" s="12" t="s">
        <v>38</v>
      </c>
      <c r="AC313" s="12" t="s">
        <v>64</v>
      </c>
      <c r="AD313" s="12" t="s">
        <v>85</v>
      </c>
      <c r="AE313" s="12" t="s">
        <v>66</v>
      </c>
      <c r="AF313" s="12" t="s">
        <v>67</v>
      </c>
      <c r="AG313" s="12" t="s">
        <v>116</v>
      </c>
      <c r="AH313" s="12" t="s">
        <v>318</v>
      </c>
      <c r="AI313" s="12" t="s">
        <v>2775</v>
      </c>
      <c r="AJ313" s="1" t="str">
        <f>IFERROR(_xlfn.XLOOKUP(Table1[[#This Row],[Audio Url]],Qc!C:C,Qc!F:F),"")</f>
        <v>she said MBC but here didnt mention and also she said her caste as kammalar</v>
      </c>
      <c r="AK313" s="1" t="str">
        <f>IFERROR(_xlfn.XLOOKUP(Table1[[#This Row],[Audio Url]],Qc!C:C,Qc!E:E),"")</f>
        <v>Correctly Done</v>
      </c>
      <c r="AL313" s="12" t="s">
        <v>38</v>
      </c>
      <c r="AM313" s="12" t="s">
        <v>38</v>
      </c>
      <c r="AN313" s="1" t="str">
        <f>VLOOKUP(Table1[[#This Row],[LOCALITY]],Sheet2!$F:$H,3,0)</f>
        <v>Urban</v>
      </c>
      <c r="AO313" s="1" t="s">
        <v>2241</v>
      </c>
      <c r="AP313" t="str">
        <f>IF(Table1[[#This Row],[Audio Duration (in secs)]]&gt;180,"Greater than 3 Minutes","Less than 3 Minutes")</f>
        <v>Greater than 3 Minutes</v>
      </c>
      <c r="AQ313" t="str">
        <f>IFERROR(VLOOKUP(Table1[[#This Row],[சாதி/Caste]],MApping!$E$1:$F$10,2,0),"Others")</f>
        <v>Others</v>
      </c>
      <c r="AR313">
        <f>VLOOKUP(Table1[[#This Row],[பாலினம்/Gender]],Factor!$F$26:$I$28,4,0)</f>
        <v>1.047034764826176</v>
      </c>
      <c r="AS313">
        <f>VLOOKUP(Table1[[#This Row],[பதிலளித்தவரின் வயது/Age Group]],Factor!$F$35:$I$39,4,0)</f>
        <v>1.0951871657754011</v>
      </c>
      <c r="AT313">
        <f>VLOOKUP(Table1[[#This Row],[பதிலளித்தவரின் வயது/Age Group]]&amp;Table1[[#This Row],[பாலினம்/Gender]],Factor!$A$45:$G$53,7,0)</f>
        <v>1.107027027027027</v>
      </c>
      <c r="AU31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13">
        <f>VLOOKUP(Table1[[#This Row],[Rev Caste]],Factor!$F$59:$I$68,4,0)</f>
        <v>0.14422535211267606</v>
      </c>
      <c r="AW313">
        <f>Table1[[#This Row],[2021 Ae Factor]]*Table1[[#This Row],[Age &amp; Gender Factor]]</f>
        <v>0.81565842625689366</v>
      </c>
      <c r="AX313">
        <f>Table1[[#This Row],[2021 Ae Factor]]*Table1[[#This Row],[Caste Factor]]</f>
        <v>0.10626535835036995</v>
      </c>
      <c r="AY313">
        <f t="shared" si="7"/>
        <v>78.546206600000005</v>
      </c>
    </row>
    <row r="314" spans="1:51" x14ac:dyDescent="0.25">
      <c r="A314" s="12" t="s">
        <v>1851</v>
      </c>
      <c r="B314" s="12" t="s">
        <v>1852</v>
      </c>
      <c r="C314" s="13">
        <v>45875</v>
      </c>
      <c r="D314" s="12" t="s">
        <v>1853</v>
      </c>
      <c r="E314" s="12" t="s">
        <v>1848</v>
      </c>
      <c r="F314" s="12" t="s">
        <v>1854</v>
      </c>
      <c r="G314" s="12">
        <v>455</v>
      </c>
      <c r="H314" s="12" t="s">
        <v>37</v>
      </c>
      <c r="I314" s="12" t="s">
        <v>1289</v>
      </c>
      <c r="J314" s="12" t="s">
        <v>1290</v>
      </c>
      <c r="K314" s="12" t="s">
        <v>50</v>
      </c>
      <c r="L314" s="12" t="s">
        <v>51</v>
      </c>
      <c r="M314" s="12" t="s">
        <v>51</v>
      </c>
      <c r="N314" s="12" t="s">
        <v>1855</v>
      </c>
      <c r="O314" s="12" t="s">
        <v>135</v>
      </c>
      <c r="P314" s="12">
        <v>8098909004</v>
      </c>
      <c r="Q314" s="12" t="s">
        <v>360</v>
      </c>
      <c r="R314" s="12" t="s">
        <v>136</v>
      </c>
      <c r="S314" s="12" t="s">
        <v>113</v>
      </c>
      <c r="T314" s="12" t="s">
        <v>58</v>
      </c>
      <c r="U314" s="12" t="s">
        <v>59</v>
      </c>
      <c r="V314" s="12" t="s">
        <v>60</v>
      </c>
      <c r="W314" s="12" t="s">
        <v>61</v>
      </c>
      <c r="X314" s="12" t="s">
        <v>62</v>
      </c>
      <c r="Y314" t="s">
        <v>430</v>
      </c>
      <c r="Z314" s="12" t="s">
        <v>38</v>
      </c>
      <c r="AA314" s="12" t="s">
        <v>126</v>
      </c>
      <c r="AB314" s="12" t="s">
        <v>138</v>
      </c>
      <c r="AC314" s="12" t="s">
        <v>84</v>
      </c>
      <c r="AD314" s="12" t="s">
        <v>85</v>
      </c>
      <c r="AE314" s="12" t="s">
        <v>66</v>
      </c>
      <c r="AF314" s="12" t="s">
        <v>67</v>
      </c>
      <c r="AG314" s="12" t="s">
        <v>116</v>
      </c>
      <c r="AH314" s="12" t="s">
        <v>69</v>
      </c>
      <c r="AI314" s="12" t="s">
        <v>2828</v>
      </c>
      <c r="AJ314" s="1" t="str">
        <f>IFERROR(_xlfn.XLOOKUP(Table1[[#This Row],[Audio Url]],Qc!C:C,Qc!F:F),"")</f>
        <v>she said her caste as aantipandaram but here didnt mentioned</v>
      </c>
      <c r="AK314" s="1" t="str">
        <f>IFERROR(_xlfn.XLOOKUP(Table1[[#This Row],[Audio Url]],Qc!C:C,Qc!E:E),"")</f>
        <v>Correctly Done</v>
      </c>
      <c r="AL314" s="12" t="s">
        <v>38</v>
      </c>
      <c r="AM314" s="12" t="s">
        <v>38</v>
      </c>
      <c r="AN314" s="1" t="str">
        <f>VLOOKUP(Table1[[#This Row],[LOCALITY]],Sheet2!$F:$H,3,0)</f>
        <v>Urban</v>
      </c>
      <c r="AO314" s="1" t="s">
        <v>2241</v>
      </c>
      <c r="AP314" t="str">
        <f>IF(Table1[[#This Row],[Audio Duration (in secs)]]&gt;180,"Greater than 3 Minutes","Less than 3 Minutes")</f>
        <v>Greater than 3 Minutes</v>
      </c>
      <c r="AQ314" t="str">
        <f>IFERROR(VLOOKUP(Table1[[#This Row],[சாதி/Caste]],MApping!$E$1:$F$10,2,0),"Others")</f>
        <v>Others</v>
      </c>
      <c r="AR314">
        <f>VLOOKUP(Table1[[#This Row],[பாலினம்/Gender]],Factor!$F$26:$I$28,4,0)</f>
        <v>1.047034764826176</v>
      </c>
      <c r="AS314">
        <f>VLOOKUP(Table1[[#This Row],[பதிலளித்தவரின் வயது/Age Group]],Factor!$F$35:$I$39,4,0)</f>
        <v>1.0308724832214764</v>
      </c>
      <c r="AT314">
        <f>VLOOKUP(Table1[[#This Row],[பதிலளித்தவரின் வயது/Age Group]]&amp;Table1[[#This Row],[பாலினம்/Gender]],Factor!$A$45:$G$53,7,0)</f>
        <v>1.28</v>
      </c>
      <c r="AU31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14">
        <f>VLOOKUP(Table1[[#This Row],[Rev Caste]],Factor!$F$59:$I$68,4,0)</f>
        <v>0.14422535211267606</v>
      </c>
      <c r="AW314">
        <f>Table1[[#This Row],[2021 Ae Factor]]*Table1[[#This Row],[Age &amp; Gender Factor]]</f>
        <v>0.94310505535953326</v>
      </c>
      <c r="AX314">
        <f>Table1[[#This Row],[2021 Ae Factor]]*Table1[[#This Row],[Caste Factor]]</f>
        <v>0.10626535835036995</v>
      </c>
      <c r="AY314">
        <f t="shared" si="7"/>
        <v>78.545923700000003</v>
      </c>
    </row>
    <row r="315" spans="1:51" x14ac:dyDescent="0.25">
      <c r="A315" s="12" t="s">
        <v>1856</v>
      </c>
      <c r="B315" s="12" t="s">
        <v>1857</v>
      </c>
      <c r="C315" s="13">
        <v>45875</v>
      </c>
      <c r="D315" s="12" t="s">
        <v>1858</v>
      </c>
      <c r="E315" s="12" t="s">
        <v>1859</v>
      </c>
      <c r="F315" s="12" t="s">
        <v>1860</v>
      </c>
      <c r="G315" s="12">
        <v>260</v>
      </c>
      <c r="H315" s="12" t="s">
        <v>37</v>
      </c>
      <c r="I315" s="12" t="s">
        <v>48</v>
      </c>
      <c r="J315" s="12" t="s">
        <v>49</v>
      </c>
      <c r="K315" s="12" t="s">
        <v>50</v>
      </c>
      <c r="L315" s="12" t="s">
        <v>51</v>
      </c>
      <c r="M315" s="12" t="s">
        <v>51</v>
      </c>
      <c r="N315" s="12" t="s">
        <v>1861</v>
      </c>
      <c r="O315" s="12" t="s">
        <v>54</v>
      </c>
      <c r="P315" s="12">
        <v>9750296365</v>
      </c>
      <c r="Q315" s="12" t="s">
        <v>360</v>
      </c>
      <c r="R315" s="12" t="s">
        <v>124</v>
      </c>
      <c r="S315" s="12" t="s">
        <v>57</v>
      </c>
      <c r="T315" s="12" t="s">
        <v>137</v>
      </c>
      <c r="U315" s="12" t="s">
        <v>83</v>
      </c>
      <c r="V315" s="12" t="s">
        <v>60</v>
      </c>
      <c r="W315" s="12" t="s">
        <v>61</v>
      </c>
      <c r="X315" s="12" t="s">
        <v>62</v>
      </c>
      <c r="Y315" t="s">
        <v>430</v>
      </c>
      <c r="Z315" s="12" t="s">
        <v>38</v>
      </c>
      <c r="AA315" s="12" t="s">
        <v>63</v>
      </c>
      <c r="AB315" s="12" t="s">
        <v>38</v>
      </c>
      <c r="AC315" s="12" t="s">
        <v>84</v>
      </c>
      <c r="AD315" s="12" t="s">
        <v>85</v>
      </c>
      <c r="AE315" s="12" t="s">
        <v>115</v>
      </c>
      <c r="AF315" s="12" t="s">
        <v>622</v>
      </c>
      <c r="AG315" s="12" t="s">
        <v>103</v>
      </c>
      <c r="AH315" s="12" t="s">
        <v>88</v>
      </c>
      <c r="AI315" s="12" t="s">
        <v>1862</v>
      </c>
      <c r="AJ315" s="1">
        <f>IFERROR(_xlfn.XLOOKUP(Table1[[#This Row],[Audio Url]],Qc!C:C,Qc!F:F),"")</f>
        <v>0</v>
      </c>
      <c r="AK315" s="1" t="str">
        <f>IFERROR(_xlfn.XLOOKUP(Table1[[#This Row],[Audio Url]],Qc!C:C,Qc!E:E),"")</f>
        <v>Correctly Done</v>
      </c>
      <c r="AL315" s="12" t="s">
        <v>38</v>
      </c>
      <c r="AM315" s="12" t="s">
        <v>38</v>
      </c>
      <c r="AN315" s="1" t="str">
        <f>VLOOKUP(Table1[[#This Row],[LOCALITY]],Sheet2!$F:$H,3,0)</f>
        <v>Urban</v>
      </c>
      <c r="AO315" s="1" t="s">
        <v>2241</v>
      </c>
      <c r="AP315" t="str">
        <f>IF(Table1[[#This Row],[Audio Duration (in secs)]]&gt;180,"Greater than 3 Minutes","Less than 3 Minutes")</f>
        <v>Greater than 3 Minutes</v>
      </c>
      <c r="AQ315" t="str">
        <f>IFERROR(VLOOKUP(Table1[[#This Row],[சாதி/Caste]],MApping!$E$1:$F$10,2,0),"Others")</f>
        <v>Others</v>
      </c>
      <c r="AR315">
        <f>VLOOKUP(Table1[[#This Row],[பாலினம்/Gender]],Factor!$F$26:$I$28,4,0)</f>
        <v>0.95700934579439256</v>
      </c>
      <c r="AS315">
        <f>VLOOKUP(Table1[[#This Row],[பதிலளித்தவரின் வயது/Age Group]],Factor!$F$35:$I$39,4,0)</f>
        <v>1.0308724832214764</v>
      </c>
      <c r="AT315">
        <f>VLOOKUP(Table1[[#This Row],[பதிலளித்தவரின் வயது/Age Group]]&amp;Table1[[#This Row],[பாலினம்/Gender]],Factor!$A$45:$G$53,7,0)</f>
        <v>0.86292134831460676</v>
      </c>
      <c r="AU31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15">
        <f>VLOOKUP(Table1[[#This Row],[Rev Caste]],Factor!$F$59:$I$68,4,0)</f>
        <v>0.14422535211267606</v>
      </c>
      <c r="AW315">
        <f>Table1[[#This Row],[2021 Ae Factor]]*Table1[[#This Row],[Age &amp; Gender Factor]]</f>
        <v>0.63580116091653927</v>
      </c>
      <c r="AX315">
        <f>Table1[[#This Row],[2021 Ae Factor]]*Table1[[#This Row],[Caste Factor]]</f>
        <v>0.10626535835036995</v>
      </c>
      <c r="AY315">
        <f t="shared" si="7"/>
        <v>78.546331800000004</v>
      </c>
    </row>
    <row r="316" spans="1:51" x14ac:dyDescent="0.25">
      <c r="A316" s="12" t="s">
        <v>1863</v>
      </c>
      <c r="B316" s="12" t="s">
        <v>1864</v>
      </c>
      <c r="C316" s="13">
        <v>45875</v>
      </c>
      <c r="D316" s="12" t="s">
        <v>1865</v>
      </c>
      <c r="E316" s="12" t="s">
        <v>1802</v>
      </c>
      <c r="F316" s="12" t="s">
        <v>1866</v>
      </c>
      <c r="G316" s="12">
        <v>349</v>
      </c>
      <c r="H316" s="12" t="s">
        <v>37</v>
      </c>
      <c r="I316" s="12" t="s">
        <v>1289</v>
      </c>
      <c r="J316" s="12" t="s">
        <v>1290</v>
      </c>
      <c r="K316" s="12" t="s">
        <v>50</v>
      </c>
      <c r="L316" s="12" t="s">
        <v>51</v>
      </c>
      <c r="M316" s="12" t="s">
        <v>51</v>
      </c>
      <c r="N316" s="12" t="s">
        <v>1867</v>
      </c>
      <c r="O316" s="12" t="s">
        <v>54</v>
      </c>
      <c r="P316" s="12">
        <v>9965685797</v>
      </c>
      <c r="Q316" s="12" t="s">
        <v>55</v>
      </c>
      <c r="R316" s="12" t="s">
        <v>56</v>
      </c>
      <c r="S316" s="12" t="s">
        <v>57</v>
      </c>
      <c r="T316" s="12" t="s">
        <v>137</v>
      </c>
      <c r="U316" s="12" t="s">
        <v>83</v>
      </c>
      <c r="V316" s="12" t="s">
        <v>99</v>
      </c>
      <c r="W316" s="12" t="s">
        <v>100</v>
      </c>
      <c r="X316" s="12" t="s">
        <v>101</v>
      </c>
      <c r="Y316" t="s">
        <v>428</v>
      </c>
      <c r="Z316" s="12" t="s">
        <v>95</v>
      </c>
      <c r="AA316" s="12" t="s">
        <v>126</v>
      </c>
      <c r="AB316" s="12" t="s">
        <v>138</v>
      </c>
      <c r="AC316" s="12" t="s">
        <v>84</v>
      </c>
      <c r="AD316" s="12" t="s">
        <v>127</v>
      </c>
      <c r="AE316" s="12" t="s">
        <v>115</v>
      </c>
      <c r="AF316" s="12" t="s">
        <v>1868</v>
      </c>
      <c r="AG316" s="12" t="s">
        <v>68</v>
      </c>
      <c r="AH316" s="12" t="s">
        <v>117</v>
      </c>
      <c r="AI316" s="12" t="s">
        <v>118</v>
      </c>
      <c r="AJ316" s="1">
        <f>IFERROR(_xlfn.XLOOKUP(Table1[[#This Row],[Audio Url]],Qc!C:C,Qc!F:F),"")</f>
        <v>0</v>
      </c>
      <c r="AK316" s="1" t="str">
        <f>IFERROR(_xlfn.XLOOKUP(Table1[[#This Row],[Audio Url]],Qc!C:C,Qc!E:E),"")</f>
        <v>Correctly Done</v>
      </c>
      <c r="AL316" s="12" t="s">
        <v>38</v>
      </c>
      <c r="AM316" s="12" t="s">
        <v>38</v>
      </c>
      <c r="AN316" s="1" t="str">
        <f>VLOOKUP(Table1[[#This Row],[LOCALITY]],Sheet2!$F:$H,3,0)</f>
        <v>Urban</v>
      </c>
      <c r="AO316" s="1" t="s">
        <v>2241</v>
      </c>
      <c r="AP316" t="str">
        <f>IF(Table1[[#This Row],[Audio Duration (in secs)]]&gt;180,"Greater than 3 Minutes","Less than 3 Minutes")</f>
        <v>Greater than 3 Minutes</v>
      </c>
      <c r="AQ316" t="str">
        <f>IFERROR(VLOOKUP(Table1[[#This Row],[சாதி/Caste]],MApping!$E$1:$F$10,2,0),"Others")</f>
        <v>PALLAR SC</v>
      </c>
      <c r="AR316">
        <f>VLOOKUP(Table1[[#This Row],[பாலினம்/Gender]],Factor!$F$26:$I$28,4,0)</f>
        <v>0.95700934579439256</v>
      </c>
      <c r="AS316">
        <f>VLOOKUP(Table1[[#This Row],[பதிலளித்தவரின் வயது/Age Group]],Factor!$F$35:$I$39,4,0)</f>
        <v>1.0951871657754011</v>
      </c>
      <c r="AT316">
        <f>VLOOKUP(Table1[[#This Row],[பதிலளித்தவரின் வயது/Age Group]]&amp;Table1[[#This Row],[பாலினம்/Gender]],Factor!$A$45:$G$53,7,0)</f>
        <v>1.0835978835978837</v>
      </c>
      <c r="AU31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316">
        <f>VLOOKUP(Table1[[#This Row],[Rev Caste]],Factor!$F$59:$I$68,4,0)</f>
        <v>1.28</v>
      </c>
      <c r="AW316">
        <f>Table1[[#This Row],[2021 Ae Factor]]*Table1[[#This Row],[Age &amp; Gender Factor]]</f>
        <v>1.4216181426281114</v>
      </c>
      <c r="AX316">
        <f>Table1[[#This Row],[2021 Ae Factor]]*Table1[[#This Row],[Caste Factor]]</f>
        <v>1.6792864309794564</v>
      </c>
      <c r="AY316">
        <f t="shared" si="7"/>
        <v>78.546032299999993</v>
      </c>
    </row>
    <row r="317" spans="1:51" hidden="1" x14ac:dyDescent="0.25">
      <c r="A317" s="12" t="s">
        <v>1869</v>
      </c>
      <c r="B317" s="12" t="s">
        <v>1870</v>
      </c>
      <c r="C317" s="13">
        <v>45875</v>
      </c>
      <c r="D317" s="12" t="s">
        <v>1871</v>
      </c>
      <c r="E317" s="12" t="s">
        <v>1848</v>
      </c>
      <c r="F317" s="12" t="s">
        <v>1872</v>
      </c>
      <c r="G317" s="12">
        <v>417</v>
      </c>
      <c r="H317" s="12" t="s">
        <v>37</v>
      </c>
      <c r="I317" s="12" t="s">
        <v>1281</v>
      </c>
      <c r="J317" s="12" t="s">
        <v>1282</v>
      </c>
      <c r="K317" s="12" t="s">
        <v>50</v>
      </c>
      <c r="L317" s="12" t="s">
        <v>51</v>
      </c>
      <c r="M317" s="12" t="s">
        <v>51</v>
      </c>
      <c r="N317" s="12" t="s">
        <v>1873</v>
      </c>
      <c r="O317" s="12" t="s">
        <v>135</v>
      </c>
      <c r="P317" s="12">
        <v>9943880860</v>
      </c>
      <c r="Q317" s="12" t="s">
        <v>81</v>
      </c>
      <c r="R317" s="12" t="s">
        <v>136</v>
      </c>
      <c r="S317" s="12" t="s">
        <v>57</v>
      </c>
      <c r="T317" s="12" t="s">
        <v>58</v>
      </c>
      <c r="U317" s="12" t="s">
        <v>301</v>
      </c>
      <c r="V317" s="12" t="s">
        <v>185</v>
      </c>
      <c r="W317" s="1" t="s">
        <v>125</v>
      </c>
      <c r="X317" s="12" t="s">
        <v>62</v>
      </c>
      <c r="Y317" s="45" t="s">
        <v>429</v>
      </c>
      <c r="Z317" s="12" t="s">
        <v>38</v>
      </c>
      <c r="AA317" s="12" t="s">
        <v>63</v>
      </c>
      <c r="AB317" s="12" t="s">
        <v>38</v>
      </c>
      <c r="AC317" s="12" t="s">
        <v>58</v>
      </c>
      <c r="AD317" s="12" t="s">
        <v>85</v>
      </c>
      <c r="AE317" s="12" t="s">
        <v>66</v>
      </c>
      <c r="AF317" s="12" t="s">
        <v>67</v>
      </c>
      <c r="AG317" s="12" t="s">
        <v>116</v>
      </c>
      <c r="AH317" s="12" t="s">
        <v>88</v>
      </c>
      <c r="AI317" s="12" t="s">
        <v>38</v>
      </c>
      <c r="AJ317" s="1" t="str">
        <f>IFERROR(_xlfn.XLOOKUP(Table1[[#This Row],[Audio Url]],Qc!C:C,Qc!F:F),"")</f>
        <v>Audio Ambiance is high</v>
      </c>
      <c r="AK317" s="1" t="str">
        <f>IFERROR(_xlfn.XLOOKUP(Table1[[#This Row],[Audio Url]],Qc!C:C,Qc!E:E),"")</f>
        <v>Fake Audio/Empty Audio</v>
      </c>
      <c r="AL317" s="12" t="s">
        <v>38</v>
      </c>
      <c r="AM317" s="12" t="s">
        <v>38</v>
      </c>
      <c r="AN317" s="1" t="str">
        <f>VLOOKUP(Table1[[#This Row],[LOCALITY]],Sheet2!$F:$H,3,0)</f>
        <v>Urban</v>
      </c>
      <c r="AO317" s="1" t="s">
        <v>2240</v>
      </c>
      <c r="AP317" t="str">
        <f>IF(Table1[[#This Row],[Audio Duration (in secs)]]&gt;180,"Greater than 3 Minutes","Less than 3 Minutes")</f>
        <v>Greater than 3 Minutes</v>
      </c>
      <c r="AQ317" t="str">
        <f>IFERROR(VLOOKUP(Table1[[#This Row],[சாதி/Caste]],MApping!$E$1:$F$10,2,0),"Others")</f>
        <v>Others</v>
      </c>
      <c r="AR317">
        <f>VLOOKUP(Table1[[#This Row],[பாலினம்/Gender]],Factor!$F$26:$I$28,4,0)</f>
        <v>1.047034764826176</v>
      </c>
      <c r="AS317">
        <f>VLOOKUP(Table1[[#This Row],[பதிலளித்தவரின் வயது/Age Group]],Factor!$F$35:$I$39,4,0)</f>
        <v>0.97523809523809524</v>
      </c>
      <c r="AT317">
        <f>VLOOKUP(Table1[[#This Row],[பதிலளித்தவரின் வயது/Age Group]]&amp;Table1[[#This Row],[பாலினம்/Gender]],Factor!$A$45:$G$53,7,0)</f>
        <v>0.89824561403508774</v>
      </c>
      <c r="AU31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17">
        <f>VLOOKUP(Table1[[#This Row],[Rev Caste]],Factor!$F$59:$I$68,4,0)</f>
        <v>0.14422535211267606</v>
      </c>
      <c r="AW317">
        <f>Table1[[#This Row],[2021 Ae Factor]]*Table1[[#This Row],[Age &amp; Gender Factor]]</f>
        <v>0.89824561403508774</v>
      </c>
      <c r="AX317">
        <f>Table1[[#This Row],[2021 Ae Factor]]*Table1[[#This Row],[Caste Factor]]</f>
        <v>0.14422535211267606</v>
      </c>
      <c r="AY317">
        <f t="shared" si="7"/>
        <v>78.545903600000003</v>
      </c>
    </row>
    <row r="318" spans="1:51" x14ac:dyDescent="0.25">
      <c r="A318" s="12" t="s">
        <v>1874</v>
      </c>
      <c r="B318" s="12" t="s">
        <v>1875</v>
      </c>
      <c r="C318" s="13">
        <v>45875</v>
      </c>
      <c r="D318" s="12" t="s">
        <v>1876</v>
      </c>
      <c r="E318" s="12" t="s">
        <v>1848</v>
      </c>
      <c r="F318" s="12" t="s">
        <v>1877</v>
      </c>
      <c r="G318" s="12">
        <v>273</v>
      </c>
      <c r="H318" s="12" t="s">
        <v>37</v>
      </c>
      <c r="I318" s="12" t="s">
        <v>1289</v>
      </c>
      <c r="J318" s="12" t="s">
        <v>1290</v>
      </c>
      <c r="K318" s="12" t="s">
        <v>50</v>
      </c>
      <c r="L318" s="12" t="s">
        <v>51</v>
      </c>
      <c r="M318" s="12" t="s">
        <v>51</v>
      </c>
      <c r="N318" s="12" t="s">
        <v>1878</v>
      </c>
      <c r="O318" s="12" t="s">
        <v>135</v>
      </c>
      <c r="P318" s="12">
        <v>9940915311</v>
      </c>
      <c r="Q318" s="12" t="s">
        <v>55</v>
      </c>
      <c r="R318" s="12" t="s">
        <v>97</v>
      </c>
      <c r="S318" s="12" t="s">
        <v>57</v>
      </c>
      <c r="T318" s="12" t="s">
        <v>58</v>
      </c>
      <c r="U318" s="12" t="s">
        <v>301</v>
      </c>
      <c r="V318" s="12" t="s">
        <v>60</v>
      </c>
      <c r="W318" s="12" t="s">
        <v>61</v>
      </c>
      <c r="X318" s="12" t="s">
        <v>62</v>
      </c>
      <c r="Y318" t="s">
        <v>430</v>
      </c>
      <c r="Z318" s="12" t="s">
        <v>38</v>
      </c>
      <c r="AA318" s="12" t="s">
        <v>63</v>
      </c>
      <c r="AB318" s="12" t="s">
        <v>38</v>
      </c>
      <c r="AC318" s="12" t="s">
        <v>64</v>
      </c>
      <c r="AD318" s="12" t="s">
        <v>85</v>
      </c>
      <c r="AE318" s="12" t="s">
        <v>66</v>
      </c>
      <c r="AF318" s="12" t="s">
        <v>67</v>
      </c>
      <c r="AG318" s="12" t="s">
        <v>68</v>
      </c>
      <c r="AH318" s="12" t="s">
        <v>69</v>
      </c>
      <c r="AI318" s="12" t="s">
        <v>2774</v>
      </c>
      <c r="AJ318" s="1" t="str">
        <f>IFERROR(_xlfn.XLOOKUP(Table1[[#This Row],[Audio Url]],Qc!C:C,Qc!F:F),"")</f>
        <v>HE SAID MBC CHETTIYAR BUT HERE MENTIONED AS OBC</v>
      </c>
      <c r="AK318" s="1" t="str">
        <f>IFERROR(_xlfn.XLOOKUP(Table1[[#This Row],[Audio Url]],Qc!C:C,Qc!E:E),"")</f>
        <v>Correctly Done</v>
      </c>
      <c r="AL318" s="12" t="s">
        <v>38</v>
      </c>
      <c r="AM318" s="12" t="s">
        <v>38</v>
      </c>
      <c r="AN318" s="1" t="str">
        <f>VLOOKUP(Table1[[#This Row],[LOCALITY]],Sheet2!$F:$H,3,0)</f>
        <v>Urban</v>
      </c>
      <c r="AO318" s="1" t="s">
        <v>2241</v>
      </c>
      <c r="AP318" t="str">
        <f>IF(Table1[[#This Row],[Audio Duration (in secs)]]&gt;180,"Greater than 3 Minutes","Less than 3 Minutes")</f>
        <v>Greater than 3 Minutes</v>
      </c>
      <c r="AQ318" t="str">
        <f>IFERROR(VLOOKUP(Table1[[#This Row],[சாதி/Caste]],MApping!$E$1:$F$10,2,0),"Others")</f>
        <v>Others</v>
      </c>
      <c r="AR318">
        <f>VLOOKUP(Table1[[#This Row],[பாலினம்/Gender]],Factor!$F$26:$I$28,4,0)</f>
        <v>1.047034764826176</v>
      </c>
      <c r="AS318">
        <f>VLOOKUP(Table1[[#This Row],[பதிலளித்தவரின் வயது/Age Group]],Factor!$F$35:$I$39,4,0)</f>
        <v>1.0951871657754011</v>
      </c>
      <c r="AT318">
        <f>VLOOKUP(Table1[[#This Row],[பதிலளித்தவரின் வயது/Age Group]]&amp;Table1[[#This Row],[பாலினம்/Gender]],Factor!$A$45:$G$53,7,0)</f>
        <v>1.107027027027027</v>
      </c>
      <c r="AU31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18">
        <f>VLOOKUP(Table1[[#This Row],[Rev Caste]],Factor!$F$59:$I$68,4,0)</f>
        <v>0.14422535211267606</v>
      </c>
      <c r="AW318">
        <f>Table1[[#This Row],[2021 Ae Factor]]*Table1[[#This Row],[Age &amp; Gender Factor]]</f>
        <v>0.81565842625689366</v>
      </c>
      <c r="AX318">
        <f>Table1[[#This Row],[2021 Ae Factor]]*Table1[[#This Row],[Caste Factor]]</f>
        <v>0.10626535835036995</v>
      </c>
      <c r="AY318">
        <f t="shared" si="7"/>
        <v>78.545904399999998</v>
      </c>
    </row>
    <row r="319" spans="1:51" x14ac:dyDescent="0.25">
      <c r="A319" s="12" t="s">
        <v>1879</v>
      </c>
      <c r="B319" s="12" t="s">
        <v>1880</v>
      </c>
      <c r="C319" s="13">
        <v>45875</v>
      </c>
      <c r="D319" s="12" t="s">
        <v>1881</v>
      </c>
      <c r="E319" s="12" t="s">
        <v>1381</v>
      </c>
      <c r="F319" s="12" t="s">
        <v>1882</v>
      </c>
      <c r="G319" s="12">
        <v>403</v>
      </c>
      <c r="H319" s="12" t="s">
        <v>37</v>
      </c>
      <c r="I319" s="12" t="s">
        <v>48</v>
      </c>
      <c r="J319" s="12" t="s">
        <v>49</v>
      </c>
      <c r="K319" s="12" t="s">
        <v>50</v>
      </c>
      <c r="L319" s="12" t="s">
        <v>51</v>
      </c>
      <c r="M319" s="12" t="s">
        <v>51</v>
      </c>
      <c r="N319" s="12" t="s">
        <v>1883</v>
      </c>
      <c r="O319" s="12" t="s">
        <v>54</v>
      </c>
      <c r="P319" s="12">
        <v>6381681981</v>
      </c>
      <c r="Q319" s="12" t="s">
        <v>55</v>
      </c>
      <c r="R319" s="12" t="s">
        <v>97</v>
      </c>
      <c r="S319" s="12" t="s">
        <v>1884</v>
      </c>
      <c r="T319" s="12" t="s">
        <v>137</v>
      </c>
      <c r="U319" s="12" t="s">
        <v>301</v>
      </c>
      <c r="V319" s="12" t="s">
        <v>60</v>
      </c>
      <c r="W319" s="12" t="s">
        <v>61</v>
      </c>
      <c r="X319" s="12" t="s">
        <v>62</v>
      </c>
      <c r="Y319" t="s">
        <v>430</v>
      </c>
      <c r="Z319" s="12" t="s">
        <v>38</v>
      </c>
      <c r="AA319" s="12" t="s">
        <v>63</v>
      </c>
      <c r="AB319" s="12" t="s">
        <v>38</v>
      </c>
      <c r="AC319" s="12" t="s">
        <v>64</v>
      </c>
      <c r="AD319" s="12" t="s">
        <v>127</v>
      </c>
      <c r="AE319" s="12" t="s">
        <v>66</v>
      </c>
      <c r="AF319" s="12" t="s">
        <v>101</v>
      </c>
      <c r="AG319" s="12" t="s">
        <v>103</v>
      </c>
      <c r="AH319" s="12" t="s">
        <v>88</v>
      </c>
      <c r="AI319" s="12" t="s">
        <v>1885</v>
      </c>
      <c r="AJ319" s="1">
        <f>IFERROR(_xlfn.XLOOKUP(Table1[[#This Row],[Audio Url]],Qc!C:C,Qc!F:F),"")</f>
        <v>0</v>
      </c>
      <c r="AK319" s="1" t="str">
        <f>IFERROR(_xlfn.XLOOKUP(Table1[[#This Row],[Audio Url]],Qc!C:C,Qc!E:E),"")</f>
        <v>Correctly Done</v>
      </c>
      <c r="AL319" s="12" t="s">
        <v>38</v>
      </c>
      <c r="AM319" s="12" t="s">
        <v>38</v>
      </c>
      <c r="AN319" s="1" t="str">
        <f>VLOOKUP(Table1[[#This Row],[LOCALITY]],Sheet2!$F:$H,3,0)</f>
        <v>Urban</v>
      </c>
      <c r="AO319" s="1" t="s">
        <v>2241</v>
      </c>
      <c r="AP319" t="str">
        <f>IF(Table1[[#This Row],[Audio Duration (in secs)]]&gt;180,"Greater than 3 Minutes","Less than 3 Minutes")</f>
        <v>Greater than 3 Minutes</v>
      </c>
      <c r="AQ319" t="str">
        <f>IFERROR(VLOOKUP(Table1[[#This Row],[சாதி/Caste]],MApping!$E$1:$F$10,2,0),"Others")</f>
        <v>Others</v>
      </c>
      <c r="AR319">
        <f>VLOOKUP(Table1[[#This Row],[பாலினம்/Gender]],Factor!$F$26:$I$28,4,0)</f>
        <v>0.95700934579439256</v>
      </c>
      <c r="AS319">
        <f>VLOOKUP(Table1[[#This Row],[பதிலளித்தவரின் வயது/Age Group]],Factor!$F$35:$I$39,4,0)</f>
        <v>1.0951871657754011</v>
      </c>
      <c r="AT319">
        <f>VLOOKUP(Table1[[#This Row],[பதிலளித்தவரின் வயது/Age Group]]&amp;Table1[[#This Row],[பாலினம்/Gender]],Factor!$A$45:$G$53,7,0)</f>
        <v>1.0835978835978837</v>
      </c>
      <c r="AU31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19">
        <f>VLOOKUP(Table1[[#This Row],[Rev Caste]],Factor!$F$59:$I$68,4,0)</f>
        <v>0.14422535211267606</v>
      </c>
      <c r="AW319">
        <f>Table1[[#This Row],[2021 Ae Factor]]*Table1[[#This Row],[Age &amp; Gender Factor]]</f>
        <v>0.79839581406098059</v>
      </c>
      <c r="AX319">
        <f>Table1[[#This Row],[2021 Ae Factor]]*Table1[[#This Row],[Caste Factor]]</f>
        <v>0.10626535835036995</v>
      </c>
      <c r="AY319">
        <f t="shared" si="7"/>
        <v>78.546342600000003</v>
      </c>
    </row>
    <row r="320" spans="1:51" x14ac:dyDescent="0.25">
      <c r="A320" s="12" t="s">
        <v>1886</v>
      </c>
      <c r="B320" s="12" t="s">
        <v>1887</v>
      </c>
      <c r="C320" s="13">
        <v>45875</v>
      </c>
      <c r="D320" s="12" t="s">
        <v>1888</v>
      </c>
      <c r="E320" s="12" t="s">
        <v>1848</v>
      </c>
      <c r="F320" s="12" t="s">
        <v>1889</v>
      </c>
      <c r="G320" s="12">
        <v>425</v>
      </c>
      <c r="H320" s="12" t="s">
        <v>37</v>
      </c>
      <c r="I320" s="12" t="s">
        <v>1281</v>
      </c>
      <c r="J320" s="12" t="s">
        <v>1282</v>
      </c>
      <c r="K320" s="12" t="s">
        <v>50</v>
      </c>
      <c r="L320" s="12" t="s">
        <v>51</v>
      </c>
      <c r="M320" s="12" t="s">
        <v>51</v>
      </c>
      <c r="N320" s="12" t="s">
        <v>1890</v>
      </c>
      <c r="O320" s="12" t="s">
        <v>135</v>
      </c>
      <c r="P320" s="12">
        <v>9092646582</v>
      </c>
      <c r="Q320" s="12" t="s">
        <v>55</v>
      </c>
      <c r="R320" s="12" t="s">
        <v>56</v>
      </c>
      <c r="S320" s="12" t="s">
        <v>57</v>
      </c>
      <c r="T320" s="12" t="s">
        <v>137</v>
      </c>
      <c r="U320" s="12" t="s">
        <v>301</v>
      </c>
      <c r="V320" s="12" t="s">
        <v>99</v>
      </c>
      <c r="W320" s="12" t="s">
        <v>100</v>
      </c>
      <c r="X320" s="12" t="s">
        <v>295</v>
      </c>
      <c r="Y320" t="s">
        <v>439</v>
      </c>
      <c r="Z320" s="12" t="s">
        <v>38</v>
      </c>
      <c r="AA320" s="12" t="s">
        <v>126</v>
      </c>
      <c r="AB320" s="12" t="s">
        <v>138</v>
      </c>
      <c r="AC320" s="12" t="s">
        <v>64</v>
      </c>
      <c r="AD320" s="12" t="s">
        <v>85</v>
      </c>
      <c r="AE320" s="12" t="s">
        <v>66</v>
      </c>
      <c r="AF320" s="12" t="s">
        <v>101</v>
      </c>
      <c r="AG320" s="12" t="s">
        <v>68</v>
      </c>
      <c r="AH320" s="12" t="s">
        <v>117</v>
      </c>
      <c r="AI320" s="12" t="s">
        <v>118</v>
      </c>
      <c r="AJ320" s="1" t="str">
        <f>IFERROR(_xlfn.XLOOKUP(Table1[[#This Row],[Audio Url]],Qc!C:C,Qc!F:F),"")</f>
        <v>her name is didnt audiable in the audio</v>
      </c>
      <c r="AK320" s="1" t="str">
        <f>IFERROR(_xlfn.XLOOKUP(Table1[[#This Row],[Audio Url]],Qc!C:C,Qc!E:E),"")</f>
        <v>Correctly Done</v>
      </c>
      <c r="AL320" s="12" t="s">
        <v>38</v>
      </c>
      <c r="AM320" s="12" t="s">
        <v>38</v>
      </c>
      <c r="AN320" s="1" t="str">
        <f>VLOOKUP(Table1[[#This Row],[LOCALITY]],Sheet2!$F:$H,3,0)</f>
        <v>Urban</v>
      </c>
      <c r="AO320" s="1" t="s">
        <v>2241</v>
      </c>
      <c r="AP320" t="str">
        <f>IF(Table1[[#This Row],[Audio Duration (in secs)]]&gt;180,"Greater than 3 Minutes","Less than 3 Minutes")</f>
        <v>Greater than 3 Minutes</v>
      </c>
      <c r="AQ320" t="str">
        <f>IFERROR(VLOOKUP(Table1[[#This Row],[சாதி/Caste]],MApping!$E$1:$F$10,2,0),"Others")</f>
        <v>PALLAR SC</v>
      </c>
      <c r="AR320">
        <f>VLOOKUP(Table1[[#This Row],[பாலினம்/Gender]],Factor!$F$26:$I$28,4,0)</f>
        <v>1.047034764826176</v>
      </c>
      <c r="AS320">
        <f>VLOOKUP(Table1[[#This Row],[பதிலளித்தவரின் வயது/Age Group]],Factor!$F$35:$I$39,4,0)</f>
        <v>1.0951871657754011</v>
      </c>
      <c r="AT320">
        <f>VLOOKUP(Table1[[#This Row],[பதிலளித்தவரின் வயது/Age Group]]&amp;Table1[[#This Row],[பாலினம்/Gender]],Factor!$A$45:$G$53,7,0)</f>
        <v>1.107027027027027</v>
      </c>
      <c r="AU32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320">
        <f>VLOOKUP(Table1[[#This Row],[Rev Caste]],Factor!$F$59:$I$68,4,0)</f>
        <v>1.28</v>
      </c>
      <c r="AW320">
        <f>Table1[[#This Row],[2021 Ae Factor]]*Table1[[#This Row],[Age &amp; Gender Factor]]</f>
        <v>1.4523558321984489</v>
      </c>
      <c r="AX320">
        <f>Table1[[#This Row],[2021 Ae Factor]]*Table1[[#This Row],[Caste Factor]]</f>
        <v>1.6792864309794564</v>
      </c>
      <c r="AY320">
        <f t="shared" si="7"/>
        <v>78.545940099999996</v>
      </c>
    </row>
    <row r="321" spans="1:51" x14ac:dyDescent="0.25">
      <c r="A321" s="12" t="s">
        <v>1891</v>
      </c>
      <c r="B321" s="12" t="s">
        <v>1892</v>
      </c>
      <c r="C321" s="13">
        <v>45875</v>
      </c>
      <c r="D321" s="12" t="s">
        <v>1893</v>
      </c>
      <c r="E321" s="12" t="s">
        <v>1894</v>
      </c>
      <c r="F321" s="12" t="s">
        <v>1895</v>
      </c>
      <c r="G321" s="12">
        <v>438</v>
      </c>
      <c r="H321" s="12" t="s">
        <v>37</v>
      </c>
      <c r="I321" s="12" t="s">
        <v>1289</v>
      </c>
      <c r="J321" s="12" t="s">
        <v>1290</v>
      </c>
      <c r="K321" s="12" t="s">
        <v>50</v>
      </c>
      <c r="L321" s="12" t="s">
        <v>51</v>
      </c>
      <c r="M321" s="12" t="s">
        <v>51</v>
      </c>
      <c r="N321" s="12" t="s">
        <v>1896</v>
      </c>
      <c r="O321" s="12" t="s">
        <v>54</v>
      </c>
      <c r="P321" s="12">
        <v>8148055758</v>
      </c>
      <c r="Q321" s="12" t="s">
        <v>55</v>
      </c>
      <c r="R321" s="12" t="s">
        <v>56</v>
      </c>
      <c r="S321" s="12" t="s">
        <v>57</v>
      </c>
      <c r="T321" s="12" t="s">
        <v>98</v>
      </c>
      <c r="U321" s="12" t="s">
        <v>59</v>
      </c>
      <c r="V321" s="12" t="s">
        <v>60</v>
      </c>
      <c r="W321" s="12" t="s">
        <v>61</v>
      </c>
      <c r="X321" s="12" t="s">
        <v>101</v>
      </c>
      <c r="Y321" t="s">
        <v>428</v>
      </c>
      <c r="Z321" s="12" t="s">
        <v>288</v>
      </c>
      <c r="AA321" s="12" t="s">
        <v>63</v>
      </c>
      <c r="AB321" s="12" t="s">
        <v>38</v>
      </c>
      <c r="AC321" s="12" t="s">
        <v>64</v>
      </c>
      <c r="AD321" s="12" t="s">
        <v>85</v>
      </c>
      <c r="AE321" s="12" t="s">
        <v>66</v>
      </c>
      <c r="AF321" s="12" t="s">
        <v>67</v>
      </c>
      <c r="AG321" s="12" t="s">
        <v>68</v>
      </c>
      <c r="AH321" s="12" t="s">
        <v>88</v>
      </c>
      <c r="AI321" s="12" t="s">
        <v>2776</v>
      </c>
      <c r="AJ321" s="1" t="str">
        <f>IFERROR(_xlfn.XLOOKUP(Table1[[#This Row],[Audio Url]],Qc!C:C,Qc!F:F),"")</f>
        <v>he said konar but here didnt mentioned in table</v>
      </c>
      <c r="AK321" s="1" t="str">
        <f>IFERROR(_xlfn.XLOOKUP(Table1[[#This Row],[Audio Url]],Qc!C:C,Qc!E:E),"")</f>
        <v>Correctly Done</v>
      </c>
      <c r="AL321" s="12" t="s">
        <v>38</v>
      </c>
      <c r="AM321" s="12" t="s">
        <v>38</v>
      </c>
      <c r="AN321" s="1" t="str">
        <f>VLOOKUP(Table1[[#This Row],[LOCALITY]],Sheet2!$F:$H,3,0)</f>
        <v>Urban</v>
      </c>
      <c r="AO321" s="1" t="s">
        <v>2241</v>
      </c>
      <c r="AP321" t="str">
        <f>IF(Table1[[#This Row],[Audio Duration (in secs)]]&gt;180,"Greater than 3 Minutes","Less than 3 Minutes")</f>
        <v>Greater than 3 Minutes</v>
      </c>
      <c r="AQ321" t="str">
        <f>IFERROR(VLOOKUP(Table1[[#This Row],[சாதி/Caste]],MApping!$E$1:$F$10,2,0),"Others")</f>
        <v>Others</v>
      </c>
      <c r="AR321">
        <f>VLOOKUP(Table1[[#This Row],[பாலினம்/Gender]],Factor!$F$26:$I$28,4,0)</f>
        <v>0.95700934579439256</v>
      </c>
      <c r="AS321">
        <f>VLOOKUP(Table1[[#This Row],[பதிலளித்தவரின் வயது/Age Group]],Factor!$F$35:$I$39,4,0)</f>
        <v>1.0951871657754011</v>
      </c>
      <c r="AT321">
        <f>VLOOKUP(Table1[[#This Row],[பதிலளித்தவரின் வயது/Age Group]]&amp;Table1[[#This Row],[பாலினம்/Gender]],Factor!$A$45:$G$53,7,0)</f>
        <v>1.0835978835978837</v>
      </c>
      <c r="AU32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21">
        <f>VLOOKUP(Table1[[#This Row],[Rev Caste]],Factor!$F$59:$I$68,4,0)</f>
        <v>0.14422535211267606</v>
      </c>
      <c r="AW321">
        <f>Table1[[#This Row],[2021 Ae Factor]]*Table1[[#This Row],[Age &amp; Gender Factor]]</f>
        <v>0.79839581406098059</v>
      </c>
      <c r="AX321">
        <f>Table1[[#This Row],[2021 Ae Factor]]*Table1[[#This Row],[Caste Factor]]</f>
        <v>0.10626535835036995</v>
      </c>
      <c r="AY321">
        <f t="shared" si="7"/>
        <v>78.545677299999994</v>
      </c>
    </row>
    <row r="322" spans="1:51" x14ac:dyDescent="0.25">
      <c r="A322" s="12" t="s">
        <v>1897</v>
      </c>
      <c r="B322" s="12" t="s">
        <v>1898</v>
      </c>
      <c r="C322" s="13">
        <v>45875</v>
      </c>
      <c r="D322" s="12" t="s">
        <v>1899</v>
      </c>
      <c r="E322" s="12" t="s">
        <v>1509</v>
      </c>
      <c r="F322" s="12" t="s">
        <v>1900</v>
      </c>
      <c r="G322" s="12">
        <v>279</v>
      </c>
      <c r="H322" s="12" t="s">
        <v>37</v>
      </c>
      <c r="I322" s="12" t="s">
        <v>1281</v>
      </c>
      <c r="J322" s="12" t="s">
        <v>1282</v>
      </c>
      <c r="K322" s="12" t="s">
        <v>50</v>
      </c>
      <c r="L322" s="12" t="s">
        <v>51</v>
      </c>
      <c r="M322" s="12" t="s">
        <v>51</v>
      </c>
      <c r="N322" s="12" t="s">
        <v>1901</v>
      </c>
      <c r="O322" s="12" t="s">
        <v>54</v>
      </c>
      <c r="P322" s="12">
        <v>6385579488</v>
      </c>
      <c r="Q322" s="12" t="s">
        <v>81</v>
      </c>
      <c r="R322" s="12" t="s">
        <v>219</v>
      </c>
      <c r="S322" s="12" t="s">
        <v>57</v>
      </c>
      <c r="T322" s="12" t="s">
        <v>98</v>
      </c>
      <c r="U322" s="12" t="s">
        <v>301</v>
      </c>
      <c r="V322" s="12" t="s">
        <v>60</v>
      </c>
      <c r="W322" s="12" t="s">
        <v>125</v>
      </c>
      <c r="X322" s="12" t="s">
        <v>101</v>
      </c>
      <c r="Y322" t="s">
        <v>429</v>
      </c>
      <c r="Z322" s="12" t="s">
        <v>95</v>
      </c>
      <c r="AA322" s="12" t="s">
        <v>126</v>
      </c>
      <c r="AB322" s="12" t="s">
        <v>138</v>
      </c>
      <c r="AC322" s="12" t="s">
        <v>58</v>
      </c>
      <c r="AD322" s="12" t="s">
        <v>127</v>
      </c>
      <c r="AE322" s="12" t="s">
        <v>102</v>
      </c>
      <c r="AF322" s="12" t="s">
        <v>87</v>
      </c>
      <c r="AG322" s="12" t="s">
        <v>382</v>
      </c>
      <c r="AH322" s="12" t="s">
        <v>88</v>
      </c>
      <c r="AI322" s="12" t="s">
        <v>89</v>
      </c>
      <c r="AJ322" s="1">
        <f>IFERROR(_xlfn.XLOOKUP(Table1[[#This Row],[Audio Url]],Qc!C:C,Qc!F:F),"")</f>
        <v>0</v>
      </c>
      <c r="AK322" s="1" t="str">
        <f>IFERROR(_xlfn.XLOOKUP(Table1[[#This Row],[Audio Url]],Qc!C:C,Qc!E:E),"")</f>
        <v>Correctly Done</v>
      </c>
      <c r="AL322" s="12" t="s">
        <v>38</v>
      </c>
      <c r="AM322" s="12" t="s">
        <v>38</v>
      </c>
      <c r="AN322" s="1" t="str">
        <f>VLOOKUP(Table1[[#This Row],[LOCALITY]],Sheet2!$F:$H,3,0)</f>
        <v>Urban</v>
      </c>
      <c r="AO322" s="1" t="s">
        <v>2241</v>
      </c>
      <c r="AP322" t="str">
        <f>IF(Table1[[#This Row],[Audio Duration (in secs)]]&gt;180,"Greater than 3 Minutes","Less than 3 Minutes")</f>
        <v>Greater than 3 Minutes</v>
      </c>
      <c r="AQ322" t="str">
        <f>IFERROR(VLOOKUP(Table1[[#This Row],[சாதி/Caste]],MApping!$E$1:$F$10,2,0),"Others")</f>
        <v>MUKKULATHOR</v>
      </c>
      <c r="AR322">
        <f>VLOOKUP(Table1[[#This Row],[பாலினம்/Gender]],Factor!$F$26:$I$28,4,0)</f>
        <v>0.95700934579439256</v>
      </c>
      <c r="AS322">
        <f>VLOOKUP(Table1[[#This Row],[பதிலளித்தவரின் வயது/Age Group]],Factor!$F$35:$I$39,4,0)</f>
        <v>0.97523809523809524</v>
      </c>
      <c r="AT322">
        <f>VLOOKUP(Table1[[#This Row],[பதிலளித்தவரின் வயது/Age Group]]&amp;Table1[[#This Row],[பாலினம்/Gender]],Factor!$A$45:$G$53,7,0)</f>
        <v>1.0666666666666667</v>
      </c>
      <c r="AU32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22">
        <f>VLOOKUP(Table1[[#This Row],[Rev Caste]],Factor!$F$59:$I$68,4,0)</f>
        <v>1.3479183673469388</v>
      </c>
      <c r="AW322">
        <f>Table1[[#This Row],[2021 Ae Factor]]*Table1[[#This Row],[Age &amp; Gender Factor]]</f>
        <v>0.78592087946627776</v>
      </c>
      <c r="AX322">
        <f>Table1[[#This Row],[2021 Ae Factor]]*Table1[[#This Row],[Caste Factor]]</f>
        <v>0.99314736441942686</v>
      </c>
      <c r="AY322">
        <f t="shared" si="7"/>
        <v>78.548084799999998</v>
      </c>
    </row>
    <row r="323" spans="1:51" x14ac:dyDescent="0.25">
      <c r="A323" s="12" t="s">
        <v>1902</v>
      </c>
      <c r="B323" s="12" t="s">
        <v>1903</v>
      </c>
      <c r="C323" s="13">
        <v>45875</v>
      </c>
      <c r="D323" s="12" t="s">
        <v>1893</v>
      </c>
      <c r="E323" s="12" t="s">
        <v>1894</v>
      </c>
      <c r="F323" s="12" t="s">
        <v>1904</v>
      </c>
      <c r="G323" s="12">
        <v>346</v>
      </c>
      <c r="H323" s="12" t="s">
        <v>37</v>
      </c>
      <c r="I323" s="12" t="s">
        <v>1289</v>
      </c>
      <c r="J323" s="12" t="s">
        <v>1290</v>
      </c>
      <c r="K323" s="12" t="s">
        <v>50</v>
      </c>
      <c r="L323" s="12" t="s">
        <v>51</v>
      </c>
      <c r="M323" s="12" t="s">
        <v>51</v>
      </c>
      <c r="N323" s="12" t="s">
        <v>1905</v>
      </c>
      <c r="O323" s="12" t="s">
        <v>135</v>
      </c>
      <c r="P323" s="12">
        <v>7094601123</v>
      </c>
      <c r="Q323" s="12" t="s">
        <v>55</v>
      </c>
      <c r="R323" s="12" t="s">
        <v>56</v>
      </c>
      <c r="S323" s="12" t="s">
        <v>57</v>
      </c>
      <c r="T323" s="12" t="s">
        <v>137</v>
      </c>
      <c r="U323" s="12" t="s">
        <v>83</v>
      </c>
      <c r="V323" s="12" t="s">
        <v>99</v>
      </c>
      <c r="W323" s="12" t="s">
        <v>100</v>
      </c>
      <c r="X323" s="12" t="s">
        <v>101</v>
      </c>
      <c r="Y323" t="s">
        <v>428</v>
      </c>
      <c r="Z323" s="12" t="s">
        <v>288</v>
      </c>
      <c r="AA323" s="12" t="s">
        <v>63</v>
      </c>
      <c r="AB323" s="12" t="s">
        <v>38</v>
      </c>
      <c r="AC323" s="12" t="s">
        <v>64</v>
      </c>
      <c r="AD323" s="12" t="s">
        <v>85</v>
      </c>
      <c r="AE323" s="12" t="s">
        <v>115</v>
      </c>
      <c r="AF323" s="12" t="s">
        <v>67</v>
      </c>
      <c r="AG323" s="12" t="s">
        <v>68</v>
      </c>
      <c r="AH323" s="12" t="s">
        <v>88</v>
      </c>
      <c r="AI323" s="12" t="s">
        <v>129</v>
      </c>
      <c r="AJ323" s="1" t="str">
        <f>IFERROR(_xlfn.XLOOKUP(Table1[[#This Row],[Audio Url]],Qc!C:C,Qc!F:F),"")</f>
        <v>she said kammalar as her caste</v>
      </c>
      <c r="AK323" s="1" t="str">
        <f>IFERROR(_xlfn.XLOOKUP(Table1[[#This Row],[Audio Url]],Qc!C:C,Qc!E:E),"")</f>
        <v>Correctly Done</v>
      </c>
      <c r="AL323" s="12" t="s">
        <v>38</v>
      </c>
      <c r="AM323" s="12" t="s">
        <v>38</v>
      </c>
      <c r="AN323" s="1" t="str">
        <f>VLOOKUP(Table1[[#This Row],[LOCALITY]],Sheet2!$F:$H,3,0)</f>
        <v>Urban</v>
      </c>
      <c r="AO323" s="1" t="s">
        <v>2241</v>
      </c>
      <c r="AP323" t="str">
        <f>IF(Table1[[#This Row],[Audio Duration (in secs)]]&gt;180,"Greater than 3 Minutes","Less than 3 Minutes")</f>
        <v>Greater than 3 Minutes</v>
      </c>
      <c r="AQ323" t="str">
        <f>IFERROR(VLOOKUP(Table1[[#This Row],[சாதி/Caste]],MApping!$E$1:$F$10,2,0),"Others")</f>
        <v>CHRISTIAN</v>
      </c>
      <c r="AR323">
        <f>VLOOKUP(Table1[[#This Row],[பாலினம்/Gender]],Factor!$F$26:$I$28,4,0)</f>
        <v>1.047034764826176</v>
      </c>
      <c r="AS323">
        <f>VLOOKUP(Table1[[#This Row],[பதிலளித்தவரின் வயது/Age Group]],Factor!$F$35:$I$39,4,0)</f>
        <v>1.0951871657754011</v>
      </c>
      <c r="AT323">
        <f>VLOOKUP(Table1[[#This Row],[பதிலளித்தவரின் வயது/Age Group]]&amp;Table1[[#This Row],[பாலினம்/Gender]],Factor!$A$45:$G$53,7,0)</f>
        <v>1.107027027027027</v>
      </c>
      <c r="AU32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323">
        <f>VLOOKUP(Table1[[#This Row],[Rev Caste]],Factor!$F$59:$I$68,4,0)</f>
        <v>0.93090909090909091</v>
      </c>
      <c r="AW323">
        <f>Table1[[#This Row],[2021 Ae Factor]]*Table1[[#This Row],[Age &amp; Gender Factor]]</f>
        <v>1.4523558321984489</v>
      </c>
      <c r="AX323">
        <f>Table1[[#This Row],[2021 Ae Factor]]*Table1[[#This Row],[Caste Factor]]</f>
        <v>1.2212992225305137</v>
      </c>
      <c r="AY323">
        <f t="shared" si="7"/>
        <v>78.545677299999994</v>
      </c>
    </row>
    <row r="324" spans="1:51" x14ac:dyDescent="0.25">
      <c r="A324" s="12" t="s">
        <v>1906</v>
      </c>
      <c r="B324" s="12" t="s">
        <v>1907</v>
      </c>
      <c r="C324" s="13">
        <v>45875</v>
      </c>
      <c r="D324" s="12" t="s">
        <v>1908</v>
      </c>
      <c r="E324" s="12" t="s">
        <v>1909</v>
      </c>
      <c r="F324" s="12" t="s">
        <v>1910</v>
      </c>
      <c r="G324" s="12">
        <v>366</v>
      </c>
      <c r="H324" s="12" t="s">
        <v>37</v>
      </c>
      <c r="I324" s="12" t="s">
        <v>48</v>
      </c>
      <c r="J324" s="12" t="s">
        <v>49</v>
      </c>
      <c r="K324" s="12" t="s">
        <v>50</v>
      </c>
      <c r="L324" s="12" t="s">
        <v>51</v>
      </c>
      <c r="M324" s="12" t="s">
        <v>51</v>
      </c>
      <c r="N324" s="12" t="s">
        <v>1911</v>
      </c>
      <c r="O324" s="12" t="s">
        <v>54</v>
      </c>
      <c r="P324" s="12">
        <v>6381171822</v>
      </c>
      <c r="Q324" s="12" t="s">
        <v>39</v>
      </c>
      <c r="R324" s="12" t="s">
        <v>124</v>
      </c>
      <c r="S324" s="12" t="s">
        <v>1006</v>
      </c>
      <c r="T324" s="12" t="s">
        <v>98</v>
      </c>
      <c r="U324" s="12" t="s">
        <v>301</v>
      </c>
      <c r="V324" s="12" t="s">
        <v>60</v>
      </c>
      <c r="W324" s="12" t="s">
        <v>100</v>
      </c>
      <c r="X324" s="12" t="s">
        <v>101</v>
      </c>
      <c r="Y324" t="s">
        <v>428</v>
      </c>
      <c r="Z324" s="12" t="s">
        <v>288</v>
      </c>
      <c r="AA324" s="12" t="s">
        <v>63</v>
      </c>
      <c r="AB324" s="12" t="s">
        <v>38</v>
      </c>
      <c r="AC324" s="12" t="s">
        <v>64</v>
      </c>
      <c r="AD324" s="12" t="s">
        <v>85</v>
      </c>
      <c r="AE324" s="12" t="s">
        <v>66</v>
      </c>
      <c r="AF324" s="12" t="s">
        <v>101</v>
      </c>
      <c r="AG324" s="12" t="s">
        <v>68</v>
      </c>
      <c r="AH324" s="12" t="s">
        <v>88</v>
      </c>
      <c r="AI324" s="12" t="s">
        <v>1912</v>
      </c>
      <c r="AJ324" s="1" t="str">
        <f>IFERROR(_xlfn.XLOOKUP(Table1[[#This Row],[Audio Url]],Qc!C:C,Qc!F:F),"")</f>
        <v>he did ask his caste</v>
      </c>
      <c r="AK324" s="1" t="str">
        <f>IFERROR(_xlfn.XLOOKUP(Table1[[#This Row],[Audio Url]],Qc!C:C,Qc!E:E),"")</f>
        <v>Not Doing It Properly</v>
      </c>
      <c r="AL324" s="12" t="s">
        <v>38</v>
      </c>
      <c r="AM324" s="12" t="s">
        <v>38</v>
      </c>
      <c r="AN324" s="1" t="str">
        <f>VLOOKUP(Table1[[#This Row],[LOCALITY]],Sheet2!$F:$H,3,0)</f>
        <v>Urban</v>
      </c>
      <c r="AO324" s="1" t="s">
        <v>2241</v>
      </c>
      <c r="AP324" t="str">
        <f>IF(Table1[[#This Row],[Audio Duration (in secs)]]&gt;180,"Greater than 3 Minutes","Less than 3 Minutes")</f>
        <v>Greater than 3 Minutes</v>
      </c>
      <c r="AQ324" t="str">
        <f>IFERROR(VLOOKUP(Table1[[#This Row],[சாதி/Caste]],MApping!$E$1:$F$10,2,0),"Others")</f>
        <v>Others</v>
      </c>
      <c r="AR324">
        <f>VLOOKUP(Table1[[#This Row],[பாலினம்/Gender]],Factor!$F$26:$I$28,4,0)</f>
        <v>0.95700934579439256</v>
      </c>
      <c r="AS324">
        <f>VLOOKUP(Table1[[#This Row],[பதிலளித்தவரின் வயது/Age Group]],Factor!$F$35:$I$39,4,0)</f>
        <v>0.8797250859106529</v>
      </c>
      <c r="AT324">
        <f>VLOOKUP(Table1[[#This Row],[பதிலளித்தவரின் வயது/Age Group]]&amp;Table1[[#This Row],[பாலினம்/Gender]],Factor!$A$45:$G$53,7,0)</f>
        <v>0.79503105590062106</v>
      </c>
      <c r="AU32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24">
        <f>VLOOKUP(Table1[[#This Row],[Rev Caste]],Factor!$F$59:$I$68,4,0)</f>
        <v>0.14422535211267606</v>
      </c>
      <c r="AW324">
        <f>Table1[[#This Row],[2021 Ae Factor]]*Table1[[#This Row],[Age &amp; Gender Factor]]</f>
        <v>0.58577953749039324</v>
      </c>
      <c r="AX324">
        <f>Table1[[#This Row],[2021 Ae Factor]]*Table1[[#This Row],[Caste Factor]]</f>
        <v>0.10626535835036995</v>
      </c>
      <c r="AY324">
        <f t="shared" si="7"/>
        <v>78.546391700000001</v>
      </c>
    </row>
    <row r="325" spans="1:51" x14ac:dyDescent="0.25">
      <c r="A325" s="12" t="s">
        <v>1913</v>
      </c>
      <c r="B325" s="12" t="s">
        <v>1914</v>
      </c>
      <c r="C325" s="13">
        <v>45875</v>
      </c>
      <c r="D325" s="12" t="s">
        <v>1915</v>
      </c>
      <c r="E325" s="12" t="s">
        <v>1509</v>
      </c>
      <c r="F325" s="12" t="s">
        <v>1916</v>
      </c>
      <c r="G325" s="12">
        <v>383</v>
      </c>
      <c r="H325" s="12" t="s">
        <v>37</v>
      </c>
      <c r="I325" s="12" t="s">
        <v>1281</v>
      </c>
      <c r="J325" s="12" t="s">
        <v>1282</v>
      </c>
      <c r="K325" s="12" t="s">
        <v>50</v>
      </c>
      <c r="L325" s="12" t="s">
        <v>51</v>
      </c>
      <c r="M325" s="12" t="s">
        <v>51</v>
      </c>
      <c r="N325" s="12" t="s">
        <v>1917</v>
      </c>
      <c r="O325" s="12" t="s">
        <v>135</v>
      </c>
      <c r="P325" s="12">
        <v>9976630169</v>
      </c>
      <c r="Q325" s="12" t="s">
        <v>360</v>
      </c>
      <c r="R325" s="12" t="s">
        <v>56</v>
      </c>
      <c r="S325" s="12" t="s">
        <v>57</v>
      </c>
      <c r="T325" s="12" t="s">
        <v>58</v>
      </c>
      <c r="U325" s="12" t="s">
        <v>301</v>
      </c>
      <c r="V325" s="12" t="s">
        <v>165</v>
      </c>
      <c r="W325" s="1" t="s">
        <v>125</v>
      </c>
      <c r="X325" s="12" t="s">
        <v>295</v>
      </c>
      <c r="Y325" t="s">
        <v>429</v>
      </c>
      <c r="Z325" s="12" t="s">
        <v>38</v>
      </c>
      <c r="AA325" s="12" t="s">
        <v>63</v>
      </c>
      <c r="AB325" s="12" t="s">
        <v>38</v>
      </c>
      <c r="AC325" s="12" t="s">
        <v>64</v>
      </c>
      <c r="AD325" s="12" t="s">
        <v>85</v>
      </c>
      <c r="AE325" s="12" t="s">
        <v>66</v>
      </c>
      <c r="AF325" s="12" t="s">
        <v>67</v>
      </c>
      <c r="AG325" s="1" t="s">
        <v>3052</v>
      </c>
      <c r="AH325" s="12" t="s">
        <v>88</v>
      </c>
      <c r="AI325" s="12" t="s">
        <v>38</v>
      </c>
      <c r="AJ325" s="1" t="str">
        <f>IFERROR(_xlfn.XLOOKUP(Table1[[#This Row],[Audio Url]],Qc!C:C,Qc!F:F),"")</f>
        <v>she didnt say that caste properly</v>
      </c>
      <c r="AK325" s="1" t="str">
        <f>IFERROR(_xlfn.XLOOKUP(Table1[[#This Row],[Audio Url]],Qc!C:C,Qc!E:E),"")</f>
        <v>Not Doing It Properly</v>
      </c>
      <c r="AL325" s="12" t="s">
        <v>38</v>
      </c>
      <c r="AM325" s="12" t="s">
        <v>38</v>
      </c>
      <c r="AN325" s="1" t="str">
        <f>VLOOKUP(Table1[[#This Row],[LOCALITY]],Sheet2!$F:$H,3,0)</f>
        <v>Urban</v>
      </c>
      <c r="AO325" s="1" t="s">
        <v>2241</v>
      </c>
      <c r="AP325" t="str">
        <f>IF(Table1[[#This Row],[Audio Duration (in secs)]]&gt;180,"Greater than 3 Minutes","Less than 3 Minutes")</f>
        <v>Greater than 3 Minutes</v>
      </c>
      <c r="AQ325" t="str">
        <f>IFERROR(VLOOKUP(Table1[[#This Row],[சாதி/Caste]],MApping!$E$1:$F$10,2,0),"Others")</f>
        <v>Others</v>
      </c>
      <c r="AR325">
        <f>VLOOKUP(Table1[[#This Row],[பாலினம்/Gender]],Factor!$F$26:$I$28,4,0)</f>
        <v>1.047034764826176</v>
      </c>
      <c r="AS325">
        <f>VLOOKUP(Table1[[#This Row],[பதிலளித்தவரின் வயது/Age Group]],Factor!$F$35:$I$39,4,0)</f>
        <v>1.0308724832214764</v>
      </c>
      <c r="AT325">
        <f>VLOOKUP(Table1[[#This Row],[பதிலளித்தவரின் வயது/Age Group]]&amp;Table1[[#This Row],[பாலினம்/Gender]],Factor!$A$45:$G$53,7,0)</f>
        <v>1.28</v>
      </c>
      <c r="AU32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25">
        <f>VLOOKUP(Table1[[#This Row],[Rev Caste]],Factor!$F$59:$I$68,4,0)</f>
        <v>0.14422535211267606</v>
      </c>
      <c r="AW325">
        <f>Table1[[#This Row],[2021 Ae Factor]]*Table1[[#This Row],[Age &amp; Gender Factor]]</f>
        <v>1.28</v>
      </c>
      <c r="AX325">
        <f>Table1[[#This Row],[2021 Ae Factor]]*Table1[[#This Row],[Caste Factor]]</f>
        <v>0.14422535211267606</v>
      </c>
      <c r="AY325">
        <f t="shared" si="7"/>
        <v>78.5477767</v>
      </c>
    </row>
    <row r="326" spans="1:51" x14ac:dyDescent="0.25">
      <c r="A326" s="12" t="s">
        <v>1918</v>
      </c>
      <c r="B326" s="12" t="s">
        <v>1919</v>
      </c>
      <c r="C326" s="13">
        <v>45875</v>
      </c>
      <c r="D326" s="12" t="s">
        <v>1893</v>
      </c>
      <c r="E326" s="12" t="s">
        <v>1894</v>
      </c>
      <c r="F326" s="12" t="s">
        <v>1920</v>
      </c>
      <c r="G326" s="12">
        <v>363</v>
      </c>
      <c r="H326" s="12" t="s">
        <v>37</v>
      </c>
      <c r="I326" s="12" t="s">
        <v>1289</v>
      </c>
      <c r="J326" s="12" t="s">
        <v>1290</v>
      </c>
      <c r="K326" s="12" t="s">
        <v>50</v>
      </c>
      <c r="L326" s="12" t="s">
        <v>51</v>
      </c>
      <c r="M326" s="12" t="s">
        <v>51</v>
      </c>
      <c r="N326" s="12" t="s">
        <v>1921</v>
      </c>
      <c r="O326" s="12" t="s">
        <v>135</v>
      </c>
      <c r="P326" s="12">
        <v>9585765395</v>
      </c>
      <c r="Q326" s="12" t="s">
        <v>55</v>
      </c>
      <c r="R326" s="12" t="s">
        <v>56</v>
      </c>
      <c r="S326" s="12" t="s">
        <v>113</v>
      </c>
      <c r="T326" s="12" t="s">
        <v>58</v>
      </c>
      <c r="U326" s="12" t="s">
        <v>83</v>
      </c>
      <c r="V326" s="12" t="s">
        <v>60</v>
      </c>
      <c r="W326" s="12" t="s">
        <v>61</v>
      </c>
      <c r="X326" s="12" t="s">
        <v>62</v>
      </c>
      <c r="Y326" t="s">
        <v>430</v>
      </c>
      <c r="Z326" s="12" t="s">
        <v>38</v>
      </c>
      <c r="AA326" s="12" t="s">
        <v>63</v>
      </c>
      <c r="AB326" s="12" t="s">
        <v>38</v>
      </c>
      <c r="AC326" s="12" t="s">
        <v>64</v>
      </c>
      <c r="AD326" s="12" t="s">
        <v>65</v>
      </c>
      <c r="AE326" s="12" t="s">
        <v>115</v>
      </c>
      <c r="AF326" s="12" t="s">
        <v>67</v>
      </c>
      <c r="AG326" s="12" t="s">
        <v>418</v>
      </c>
      <c r="AH326" s="12" t="s">
        <v>88</v>
      </c>
      <c r="AI326" s="12" t="s">
        <v>519</v>
      </c>
      <c r="AJ326" s="1">
        <f>IFERROR(_xlfn.XLOOKUP(Table1[[#This Row],[Audio Url]],Qc!C:C,Qc!F:F),"")</f>
        <v>0</v>
      </c>
      <c r="AK326" s="1" t="str">
        <f>IFERROR(_xlfn.XLOOKUP(Table1[[#This Row],[Audio Url]],Qc!C:C,Qc!E:E),"")</f>
        <v>Correctly Done</v>
      </c>
      <c r="AL326" s="12" t="s">
        <v>38</v>
      </c>
      <c r="AM326" s="12" t="s">
        <v>38</v>
      </c>
      <c r="AN326" s="1" t="str">
        <f>VLOOKUP(Table1[[#This Row],[LOCALITY]],Sheet2!$F:$H,3,0)</f>
        <v>Urban</v>
      </c>
      <c r="AO326" s="1" t="s">
        <v>2241</v>
      </c>
      <c r="AP326" t="str">
        <f>IF(Table1[[#This Row],[Audio Duration (in secs)]]&gt;180,"Greater than 3 Minutes","Less than 3 Minutes")</f>
        <v>Greater than 3 Minutes</v>
      </c>
      <c r="AQ326" t="str">
        <f>IFERROR(VLOOKUP(Table1[[#This Row],[சாதி/Caste]],MApping!$E$1:$F$10,2,0),"Others")</f>
        <v>CHOLIA VELLALAR</v>
      </c>
      <c r="AR326">
        <f>VLOOKUP(Table1[[#This Row],[பாலினம்/Gender]],Factor!$F$26:$I$28,4,0)</f>
        <v>1.047034764826176</v>
      </c>
      <c r="AS326">
        <f>VLOOKUP(Table1[[#This Row],[பதிலளித்தவரின் வயது/Age Group]],Factor!$F$35:$I$39,4,0)</f>
        <v>1.0951871657754011</v>
      </c>
      <c r="AT326">
        <f>VLOOKUP(Table1[[#This Row],[பதிலளித்தவரின் வயது/Age Group]]&amp;Table1[[#This Row],[பாலினம்/Gender]],Factor!$A$45:$G$53,7,0)</f>
        <v>1.107027027027027</v>
      </c>
      <c r="AU32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26">
        <f>VLOOKUP(Table1[[#This Row],[Rev Caste]],Factor!$F$59:$I$68,4,0)</f>
        <v>1.0666666666666667</v>
      </c>
      <c r="AW326">
        <f>Table1[[#This Row],[2021 Ae Factor]]*Table1[[#This Row],[Age &amp; Gender Factor]]</f>
        <v>0.81565842625689366</v>
      </c>
      <c r="AX326">
        <f>Table1[[#This Row],[2021 Ae Factor]]*Table1[[#This Row],[Caste Factor]]</f>
        <v>0.78592087946627776</v>
      </c>
      <c r="AY326">
        <f t="shared" si="7"/>
        <v>78.545677299999994</v>
      </c>
    </row>
    <row r="327" spans="1:51" x14ac:dyDescent="0.25">
      <c r="A327" s="12" t="s">
        <v>1922</v>
      </c>
      <c r="B327" s="12" t="s">
        <v>1923</v>
      </c>
      <c r="C327" s="13">
        <v>45875</v>
      </c>
      <c r="D327" s="12" t="s">
        <v>1924</v>
      </c>
      <c r="E327" s="12" t="s">
        <v>1909</v>
      </c>
      <c r="F327" s="12" t="s">
        <v>1925</v>
      </c>
      <c r="G327" s="12">
        <v>350</v>
      </c>
      <c r="H327" s="12" t="s">
        <v>37</v>
      </c>
      <c r="I327" s="12" t="s">
        <v>48</v>
      </c>
      <c r="J327" s="12" t="s">
        <v>49</v>
      </c>
      <c r="K327" s="12" t="s">
        <v>50</v>
      </c>
      <c r="L327" s="12" t="s">
        <v>51</v>
      </c>
      <c r="M327" s="12" t="s">
        <v>51</v>
      </c>
      <c r="N327" s="12" t="s">
        <v>1896</v>
      </c>
      <c r="O327" s="12" t="s">
        <v>54</v>
      </c>
      <c r="P327" s="12">
        <v>9791479477</v>
      </c>
      <c r="Q327" s="12" t="s">
        <v>39</v>
      </c>
      <c r="R327" s="12" t="s">
        <v>56</v>
      </c>
      <c r="S327" s="12" t="s">
        <v>1006</v>
      </c>
      <c r="T327" s="12" t="s">
        <v>137</v>
      </c>
      <c r="U327" s="12" t="s">
        <v>59</v>
      </c>
      <c r="V327" s="12" t="s">
        <v>60</v>
      </c>
      <c r="W327" s="12" t="s">
        <v>61</v>
      </c>
      <c r="X327" s="12" t="s">
        <v>101</v>
      </c>
      <c r="Y327" s="45" t="s">
        <v>439</v>
      </c>
      <c r="Z327" s="12" t="s">
        <v>288</v>
      </c>
      <c r="AA327" s="12" t="s">
        <v>63</v>
      </c>
      <c r="AB327" s="12" t="s">
        <v>38</v>
      </c>
      <c r="AC327" s="12" t="s">
        <v>58</v>
      </c>
      <c r="AD327" s="12" t="s">
        <v>65</v>
      </c>
      <c r="AE327" s="12" t="s">
        <v>86</v>
      </c>
      <c r="AF327" s="12" t="s">
        <v>622</v>
      </c>
      <c r="AG327" s="12" t="s">
        <v>116</v>
      </c>
      <c r="AH327" s="12" t="s">
        <v>88</v>
      </c>
      <c r="AI327" s="12" t="s">
        <v>519</v>
      </c>
      <c r="AJ327" s="1">
        <f>IFERROR(_xlfn.XLOOKUP(Table1[[#This Row],[Audio Url]],Qc!C:C,Qc!F:F),"")</f>
        <v>0</v>
      </c>
      <c r="AK327" s="1" t="str">
        <f>IFERROR(_xlfn.XLOOKUP(Table1[[#This Row],[Audio Url]],Qc!C:C,Qc!E:E),"")</f>
        <v>Correctly Done</v>
      </c>
      <c r="AL327" s="12" t="s">
        <v>38</v>
      </c>
      <c r="AM327" s="12" t="s">
        <v>38</v>
      </c>
      <c r="AN327" s="1" t="str">
        <f>VLOOKUP(Table1[[#This Row],[LOCALITY]],Sheet2!$F:$H,3,0)</f>
        <v>Urban</v>
      </c>
      <c r="AO327" s="1" t="s">
        <v>2241</v>
      </c>
      <c r="AP327" t="str">
        <f>IF(Table1[[#This Row],[Audio Duration (in secs)]]&gt;180,"Greater than 3 Minutes","Less than 3 Minutes")</f>
        <v>Greater than 3 Minutes</v>
      </c>
      <c r="AQ327" t="str">
        <f>IFERROR(VLOOKUP(Table1[[#This Row],[சாதி/Caste]],MApping!$E$1:$F$10,2,0),"Others")</f>
        <v>CHOLIA VELLALAR</v>
      </c>
      <c r="AR327">
        <f>VLOOKUP(Table1[[#This Row],[பாலினம்/Gender]],Factor!$F$26:$I$28,4,0)</f>
        <v>0.95700934579439256</v>
      </c>
      <c r="AS327">
        <f>VLOOKUP(Table1[[#This Row],[பதிலளித்தவரின் வயது/Age Group]],Factor!$F$35:$I$39,4,0)</f>
        <v>0.8797250859106529</v>
      </c>
      <c r="AT327">
        <f>VLOOKUP(Table1[[#This Row],[பதிலளித்தவரின் வயது/Age Group]]&amp;Table1[[#This Row],[பாலினம்/Gender]],Factor!$A$45:$G$53,7,0)</f>
        <v>0.79503105590062106</v>
      </c>
      <c r="AU32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27">
        <f>VLOOKUP(Table1[[#This Row],[Rev Caste]],Factor!$F$59:$I$68,4,0)</f>
        <v>1.0666666666666667</v>
      </c>
      <c r="AW327">
        <f>Table1[[#This Row],[2021 Ae Factor]]*Table1[[#This Row],[Age &amp; Gender Factor]]</f>
        <v>0.58577953749039324</v>
      </c>
      <c r="AX327">
        <f>Table1[[#This Row],[2021 Ae Factor]]*Table1[[#This Row],[Caste Factor]]</f>
        <v>0.78592087946627776</v>
      </c>
      <c r="AY327">
        <f t="shared" si="7"/>
        <v>78.546395099999998</v>
      </c>
    </row>
    <row r="328" spans="1:51" x14ac:dyDescent="0.25">
      <c r="A328" s="12" t="s">
        <v>1926</v>
      </c>
      <c r="B328" s="12" t="s">
        <v>1927</v>
      </c>
      <c r="C328" s="13">
        <v>45875</v>
      </c>
      <c r="D328" s="12" t="s">
        <v>1928</v>
      </c>
      <c r="E328" s="12" t="s">
        <v>1929</v>
      </c>
      <c r="F328" s="12" t="s">
        <v>1930</v>
      </c>
      <c r="G328" s="12">
        <v>282</v>
      </c>
      <c r="H328" s="12" t="s">
        <v>37</v>
      </c>
      <c r="I328" s="12" t="s">
        <v>1281</v>
      </c>
      <c r="J328" s="12" t="s">
        <v>1282</v>
      </c>
      <c r="K328" s="12" t="s">
        <v>50</v>
      </c>
      <c r="L328" s="12" t="s">
        <v>51</v>
      </c>
      <c r="M328" s="12" t="s">
        <v>51</v>
      </c>
      <c r="N328" s="12" t="s">
        <v>1931</v>
      </c>
      <c r="O328" s="12" t="s">
        <v>135</v>
      </c>
      <c r="P328" s="12">
        <v>9965673048</v>
      </c>
      <c r="Q328" s="12" t="s">
        <v>55</v>
      </c>
      <c r="R328" s="12" t="s">
        <v>97</v>
      </c>
      <c r="S328" s="12" t="s">
        <v>57</v>
      </c>
      <c r="T328" s="12" t="s">
        <v>137</v>
      </c>
      <c r="U328" s="12" t="s">
        <v>59</v>
      </c>
      <c r="V328" s="12" t="s">
        <v>60</v>
      </c>
      <c r="W328" s="1" t="s">
        <v>439</v>
      </c>
      <c r="X328" s="12" t="s">
        <v>295</v>
      </c>
      <c r="Y328" t="s">
        <v>439</v>
      </c>
      <c r="Z328" s="12" t="s">
        <v>38</v>
      </c>
      <c r="AA328" s="12" t="s">
        <v>63</v>
      </c>
      <c r="AB328" s="12" t="s">
        <v>38</v>
      </c>
      <c r="AC328" s="12" t="s">
        <v>58</v>
      </c>
      <c r="AD328" s="12" t="s">
        <v>127</v>
      </c>
      <c r="AE328" s="12" t="s">
        <v>66</v>
      </c>
      <c r="AF328" s="12" t="s">
        <v>67</v>
      </c>
      <c r="AG328" s="1" t="s">
        <v>3052</v>
      </c>
      <c r="AH328" s="12" t="s">
        <v>88</v>
      </c>
      <c r="AI328" s="12" t="s">
        <v>269</v>
      </c>
      <c r="AJ328" s="1" t="str">
        <f>IFERROR(_xlfn.XLOOKUP(Table1[[#This Row],[Audio Url]],Qc!C:C,Qc!F:F),"")</f>
        <v>she said MUTTARAIYAR but didnt mentioned here</v>
      </c>
      <c r="AK328" s="1" t="str">
        <f>IFERROR(_xlfn.XLOOKUP(Table1[[#This Row],[Audio Url]],Qc!C:C,Qc!E:E),"")</f>
        <v>Correctly Done</v>
      </c>
      <c r="AL328" s="12" t="s">
        <v>38</v>
      </c>
      <c r="AM328" s="12" t="s">
        <v>38</v>
      </c>
      <c r="AN328" s="1" t="str">
        <f>VLOOKUP(Table1[[#This Row],[LOCALITY]],Sheet2!$F:$H,3,0)</f>
        <v>Urban</v>
      </c>
      <c r="AO328" s="1" t="s">
        <v>2241</v>
      </c>
      <c r="AP328" t="str">
        <f>IF(Table1[[#This Row],[Audio Duration (in secs)]]&gt;180,"Greater than 3 Minutes","Less than 3 Minutes")</f>
        <v>Greater than 3 Minutes</v>
      </c>
      <c r="AQ328" t="str">
        <f>IFERROR(VLOOKUP(Table1[[#This Row],[சாதி/Caste]],MApping!$E$1:$F$10,2,0),"Others")</f>
        <v>MUTTARAIYAR</v>
      </c>
      <c r="AR328">
        <f>VLOOKUP(Table1[[#This Row],[பாலினம்/Gender]],Factor!$F$26:$I$28,4,0)</f>
        <v>1.047034764826176</v>
      </c>
      <c r="AS328">
        <f>VLOOKUP(Table1[[#This Row],[பதிலளித்தவரின் வயது/Age Group]],Factor!$F$35:$I$39,4,0)</f>
        <v>1.0951871657754011</v>
      </c>
      <c r="AT328">
        <f>VLOOKUP(Table1[[#This Row],[பதிலளித்தவரின் வயது/Age Group]]&amp;Table1[[#This Row],[பாலினம்/Gender]],Factor!$A$45:$G$53,7,0)</f>
        <v>1.107027027027027</v>
      </c>
      <c r="AU32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28">
        <f>VLOOKUP(Table1[[#This Row],[Rev Caste]],Factor!$F$59:$I$68,4,0)</f>
        <v>1.2358620689655173</v>
      </c>
      <c r="AW328">
        <f>Table1[[#This Row],[2021 Ae Factor]]*Table1[[#This Row],[Age &amp; Gender Factor]]</f>
        <v>0.81565842625689366</v>
      </c>
      <c r="AX328">
        <f>Table1[[#This Row],[2021 Ae Factor]]*Table1[[#This Row],[Caste Factor]]</f>
        <v>0.91058419138161839</v>
      </c>
      <c r="AY328">
        <f t="shared" si="7"/>
        <v>78.546875</v>
      </c>
    </row>
    <row r="329" spans="1:51" x14ac:dyDescent="0.25">
      <c r="A329" s="12" t="s">
        <v>1932</v>
      </c>
      <c r="B329" s="12" t="s">
        <v>1933</v>
      </c>
      <c r="C329" s="13">
        <v>45875</v>
      </c>
      <c r="D329" s="12" t="s">
        <v>1934</v>
      </c>
      <c r="E329" s="12" t="s">
        <v>1848</v>
      </c>
      <c r="F329" s="12" t="s">
        <v>1935</v>
      </c>
      <c r="G329" s="12">
        <v>328</v>
      </c>
      <c r="H329" s="12" t="s">
        <v>37</v>
      </c>
      <c r="I329" s="12" t="s">
        <v>1289</v>
      </c>
      <c r="J329" s="12" t="s">
        <v>1290</v>
      </c>
      <c r="K329" s="12" t="s">
        <v>50</v>
      </c>
      <c r="L329" s="12" t="s">
        <v>51</v>
      </c>
      <c r="M329" s="12" t="s">
        <v>51</v>
      </c>
      <c r="N329" s="12" t="s">
        <v>1936</v>
      </c>
      <c r="O329" s="12" t="s">
        <v>54</v>
      </c>
      <c r="P329" s="12">
        <v>9444371536</v>
      </c>
      <c r="Q329" s="12" t="s">
        <v>81</v>
      </c>
      <c r="R329" s="12" t="s">
        <v>97</v>
      </c>
      <c r="S329" s="12" t="s">
        <v>57</v>
      </c>
      <c r="T329" s="12" t="s">
        <v>137</v>
      </c>
      <c r="U329" s="12" t="s">
        <v>83</v>
      </c>
      <c r="V329" s="12" t="s">
        <v>295</v>
      </c>
      <c r="W329" s="12" t="s">
        <v>125</v>
      </c>
      <c r="X329" s="12" t="s">
        <v>114</v>
      </c>
      <c r="Y329" t="s">
        <v>429</v>
      </c>
      <c r="Z329" s="12" t="s">
        <v>38</v>
      </c>
      <c r="AA329" s="12" t="s">
        <v>126</v>
      </c>
      <c r="AB329" s="12" t="s">
        <v>138</v>
      </c>
      <c r="AC329" s="12" t="s">
        <v>58</v>
      </c>
      <c r="AD329" s="12" t="s">
        <v>127</v>
      </c>
      <c r="AE329" s="12" t="s">
        <v>66</v>
      </c>
      <c r="AF329" s="12" t="s">
        <v>67</v>
      </c>
      <c r="AG329" s="12" t="s">
        <v>418</v>
      </c>
      <c r="AH329" s="12" t="s">
        <v>117</v>
      </c>
      <c r="AI329" s="12" t="s">
        <v>42</v>
      </c>
      <c r="AJ329" s="1">
        <f>IFERROR(_xlfn.XLOOKUP(Table1[[#This Row],[Audio Url]],Qc!C:C,Qc!F:F),"")</f>
        <v>0</v>
      </c>
      <c r="AK329" s="1" t="str">
        <f>IFERROR(_xlfn.XLOOKUP(Table1[[#This Row],[Audio Url]],Qc!C:C,Qc!E:E),"")</f>
        <v>Correctly Done</v>
      </c>
      <c r="AL329" s="12" t="s">
        <v>38</v>
      </c>
      <c r="AM329" s="12" t="s">
        <v>38</v>
      </c>
      <c r="AN329" s="1" t="str">
        <f>VLOOKUP(Table1[[#This Row],[LOCALITY]],Sheet2!$F:$H,3,0)</f>
        <v>Urban</v>
      </c>
      <c r="AO329" s="1" t="s">
        <v>2241</v>
      </c>
      <c r="AP329" t="str">
        <f>IF(Table1[[#This Row],[Audio Duration (in secs)]]&gt;180,"Greater than 3 Minutes","Less than 3 Minutes")</f>
        <v>Greater than 3 Minutes</v>
      </c>
      <c r="AQ329" t="str">
        <f>IFERROR(VLOOKUP(Table1[[#This Row],[சாதி/Caste]],MApping!$E$1:$F$10,2,0),"Others")</f>
        <v>DEVENDRA KULA VELLALAR</v>
      </c>
      <c r="AR329">
        <f>VLOOKUP(Table1[[#This Row],[பாலினம்/Gender]],Factor!$F$26:$I$28,4,0)</f>
        <v>0.95700934579439256</v>
      </c>
      <c r="AS329">
        <f>VLOOKUP(Table1[[#This Row],[பதிலளித்தவரின் வயது/Age Group]],Factor!$F$35:$I$39,4,0)</f>
        <v>0.97523809523809524</v>
      </c>
      <c r="AT329">
        <f>VLOOKUP(Table1[[#This Row],[பதிலளித்தவரின் வயது/Age Group]]&amp;Table1[[#This Row],[பாலினம்/Gender]],Factor!$A$45:$G$53,7,0)</f>
        <v>1.0666666666666667</v>
      </c>
      <c r="AU32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329">
        <f>VLOOKUP(Table1[[#This Row],[Rev Caste]],Factor!$F$59:$I$68,4,0)</f>
        <v>0.99902439024390244</v>
      </c>
      <c r="AW329">
        <f>Table1[[#This Row],[2021 Ae Factor]]*Table1[[#This Row],[Age &amp; Gender Factor]]</f>
        <v>1.5197744131555693</v>
      </c>
      <c r="AX329">
        <f>Table1[[#This Row],[2021 Ae Factor]]*Table1[[#This Row],[Caste Factor]]</f>
        <v>1.4233984747603381</v>
      </c>
      <c r="AY329">
        <f t="shared" si="7"/>
        <v>78.546688000000003</v>
      </c>
    </row>
    <row r="330" spans="1:51" x14ac:dyDescent="0.25">
      <c r="A330" s="12" t="s">
        <v>1937</v>
      </c>
      <c r="B330" s="12" t="s">
        <v>1938</v>
      </c>
      <c r="C330" s="13">
        <v>45875</v>
      </c>
      <c r="D330" s="12" t="s">
        <v>1939</v>
      </c>
      <c r="E330" s="12" t="s">
        <v>1848</v>
      </c>
      <c r="F330" s="12" t="s">
        <v>1940</v>
      </c>
      <c r="G330" s="12">
        <v>251</v>
      </c>
      <c r="H330" s="12" t="s">
        <v>37</v>
      </c>
      <c r="I330" s="12" t="s">
        <v>1281</v>
      </c>
      <c r="J330" s="12" t="s">
        <v>1282</v>
      </c>
      <c r="K330" s="12" t="s">
        <v>50</v>
      </c>
      <c r="L330" s="12" t="s">
        <v>51</v>
      </c>
      <c r="M330" s="12" t="s">
        <v>51</v>
      </c>
      <c r="N330" s="12" t="s">
        <v>1941</v>
      </c>
      <c r="O330" s="12" t="s">
        <v>135</v>
      </c>
      <c r="P330" s="12">
        <v>9016855674</v>
      </c>
      <c r="Q330" s="12" t="s">
        <v>81</v>
      </c>
      <c r="R330" s="12" t="s">
        <v>97</v>
      </c>
      <c r="S330" s="12" t="s">
        <v>57</v>
      </c>
      <c r="T330" s="12" t="s">
        <v>98</v>
      </c>
      <c r="U330" s="12" t="s">
        <v>83</v>
      </c>
      <c r="V330" s="12" t="s">
        <v>60</v>
      </c>
      <c r="W330" s="12" t="s">
        <v>125</v>
      </c>
      <c r="X330" s="12" t="s">
        <v>295</v>
      </c>
      <c r="Y330" t="s">
        <v>429</v>
      </c>
      <c r="Z330" s="12" t="s">
        <v>38</v>
      </c>
      <c r="AA330" s="12" t="s">
        <v>126</v>
      </c>
      <c r="AB330" s="12" t="s">
        <v>60</v>
      </c>
      <c r="AC330" s="12" t="s">
        <v>84</v>
      </c>
      <c r="AD330" s="12" t="s">
        <v>65</v>
      </c>
      <c r="AE330" s="12" t="s">
        <v>66</v>
      </c>
      <c r="AF330" s="12" t="s">
        <v>67</v>
      </c>
      <c r="AG330" s="12" t="s">
        <v>382</v>
      </c>
      <c r="AH330" s="12" t="s">
        <v>69</v>
      </c>
      <c r="AI330" s="12" t="s">
        <v>2828</v>
      </c>
      <c r="AJ330" s="1" t="str">
        <f>IFERROR(_xlfn.XLOOKUP(Table1[[#This Row],[Audio Url]],Qc!C:C,Qc!F:F),"")</f>
        <v>she said her caste as aantipandaram but here didnt mentioned</v>
      </c>
      <c r="AK330" s="1" t="str">
        <f>IFERROR(_xlfn.XLOOKUP(Table1[[#This Row],[Audio Url]],Qc!C:C,Qc!E:E),"")</f>
        <v>Correctly Done</v>
      </c>
      <c r="AL330" s="12" t="s">
        <v>38</v>
      </c>
      <c r="AM330" s="12" t="s">
        <v>38</v>
      </c>
      <c r="AN330" s="1" t="str">
        <f>VLOOKUP(Table1[[#This Row],[LOCALITY]],Sheet2!$F:$H,3,0)</f>
        <v>Urban</v>
      </c>
      <c r="AO330" s="1" t="s">
        <v>2241</v>
      </c>
      <c r="AP330" t="str">
        <f>IF(Table1[[#This Row],[Audio Duration (in secs)]]&gt;180,"Greater than 3 Minutes","Less than 3 Minutes")</f>
        <v>Greater than 3 Minutes</v>
      </c>
      <c r="AQ330" t="str">
        <f>IFERROR(VLOOKUP(Table1[[#This Row],[சாதி/Caste]],MApping!$E$1:$F$10,2,0),"Others")</f>
        <v>Others</v>
      </c>
      <c r="AR330">
        <f>VLOOKUP(Table1[[#This Row],[பாலினம்/Gender]],Factor!$F$26:$I$28,4,0)</f>
        <v>1.047034764826176</v>
      </c>
      <c r="AS330">
        <f>VLOOKUP(Table1[[#This Row],[பதிலளித்தவரின் வயது/Age Group]],Factor!$F$35:$I$39,4,0)</f>
        <v>0.97523809523809524</v>
      </c>
      <c r="AT330">
        <f>VLOOKUP(Table1[[#This Row],[பதிலளித்தவரின் வயது/Age Group]]&amp;Table1[[#This Row],[பாலினம்/Gender]],Factor!$A$45:$G$53,7,0)</f>
        <v>0.89824561403508774</v>
      </c>
      <c r="AU33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30">
        <f>VLOOKUP(Table1[[#This Row],[Rev Caste]],Factor!$F$59:$I$68,4,0)</f>
        <v>0.14422535211267606</v>
      </c>
      <c r="AW330">
        <f>Table1[[#This Row],[2021 Ae Factor]]*Table1[[#This Row],[Age &amp; Gender Factor]]</f>
        <v>0.66182810902423383</v>
      </c>
      <c r="AX330">
        <f>Table1[[#This Row],[2021 Ae Factor]]*Table1[[#This Row],[Caste Factor]]</f>
        <v>0.10626535835036995</v>
      </c>
      <c r="AY330">
        <f t="shared" si="7"/>
        <v>78.54674</v>
      </c>
    </row>
    <row r="331" spans="1:51" x14ac:dyDescent="0.25">
      <c r="A331" s="12" t="s">
        <v>1942</v>
      </c>
      <c r="B331" s="12" t="s">
        <v>1943</v>
      </c>
      <c r="C331" s="13">
        <v>45875</v>
      </c>
      <c r="D331" s="12" t="s">
        <v>1944</v>
      </c>
      <c r="E331" s="12" t="s">
        <v>1842</v>
      </c>
      <c r="F331" s="12" t="s">
        <v>1945</v>
      </c>
      <c r="G331" s="12">
        <v>311</v>
      </c>
      <c r="H331" s="12" t="s">
        <v>37</v>
      </c>
      <c r="I331" s="12" t="s">
        <v>1289</v>
      </c>
      <c r="J331" s="12" t="s">
        <v>1290</v>
      </c>
      <c r="K331" s="12" t="s">
        <v>50</v>
      </c>
      <c r="L331" s="12" t="s">
        <v>51</v>
      </c>
      <c r="M331" s="12" t="s">
        <v>51</v>
      </c>
      <c r="N331" s="12" t="s">
        <v>1946</v>
      </c>
      <c r="O331" s="12" t="s">
        <v>54</v>
      </c>
      <c r="P331" s="12">
        <v>9543435328</v>
      </c>
      <c r="Q331" s="12" t="s">
        <v>55</v>
      </c>
      <c r="R331" s="12" t="s">
        <v>56</v>
      </c>
      <c r="S331" s="12" t="s">
        <v>113</v>
      </c>
      <c r="T331" s="12" t="s">
        <v>58</v>
      </c>
      <c r="U331" s="12" t="s">
        <v>83</v>
      </c>
      <c r="V331" s="12" t="s">
        <v>60</v>
      </c>
      <c r="W331" s="12" t="s">
        <v>61</v>
      </c>
      <c r="X331" s="12" t="s">
        <v>62</v>
      </c>
      <c r="Y331" t="s">
        <v>430</v>
      </c>
      <c r="Z331" s="12" t="s">
        <v>38</v>
      </c>
      <c r="AA331" s="12" t="s">
        <v>63</v>
      </c>
      <c r="AB331" s="12" t="s">
        <v>38</v>
      </c>
      <c r="AC331" s="12" t="s">
        <v>58</v>
      </c>
      <c r="AD331" s="12" t="s">
        <v>65</v>
      </c>
      <c r="AE331" s="12" t="s">
        <v>66</v>
      </c>
      <c r="AF331" s="12" t="s">
        <v>67</v>
      </c>
      <c r="AG331" s="12" t="s">
        <v>68</v>
      </c>
      <c r="AH331" s="12" t="s">
        <v>69</v>
      </c>
      <c r="AI331" s="12" t="s">
        <v>269</v>
      </c>
      <c r="AJ331" s="1">
        <f>IFERROR(_xlfn.XLOOKUP(Table1[[#This Row],[Audio Url]],Qc!C:C,Qc!F:F),"")</f>
        <v>0</v>
      </c>
      <c r="AK331" s="1" t="str">
        <f>IFERROR(_xlfn.XLOOKUP(Table1[[#This Row],[Audio Url]],Qc!C:C,Qc!E:E),"")</f>
        <v>Correctly Done</v>
      </c>
      <c r="AL331" s="12" t="s">
        <v>38</v>
      </c>
      <c r="AM331" s="12" t="s">
        <v>38</v>
      </c>
      <c r="AN331" s="1" t="str">
        <f>VLOOKUP(Table1[[#This Row],[LOCALITY]],Sheet2!$F:$H,3,0)</f>
        <v>Urban</v>
      </c>
      <c r="AO331" s="1" t="s">
        <v>2241</v>
      </c>
      <c r="AP331" t="str">
        <f>IF(Table1[[#This Row],[Audio Duration (in secs)]]&gt;180,"Greater than 3 Minutes","Less than 3 Minutes")</f>
        <v>Greater than 3 Minutes</v>
      </c>
      <c r="AQ331" t="str">
        <f>IFERROR(VLOOKUP(Table1[[#This Row],[சாதி/Caste]],MApping!$E$1:$F$10,2,0),"Others")</f>
        <v>MUTTARAIYAR</v>
      </c>
      <c r="AR331">
        <f>VLOOKUP(Table1[[#This Row],[பாலினம்/Gender]],Factor!$F$26:$I$28,4,0)</f>
        <v>0.95700934579439256</v>
      </c>
      <c r="AS331">
        <f>VLOOKUP(Table1[[#This Row],[பதிலளித்தவரின் வயது/Age Group]],Factor!$F$35:$I$39,4,0)</f>
        <v>1.0951871657754011</v>
      </c>
      <c r="AT331">
        <f>VLOOKUP(Table1[[#This Row],[பதிலளித்தவரின் வயது/Age Group]]&amp;Table1[[#This Row],[பாலினம்/Gender]],Factor!$A$45:$G$53,7,0)</f>
        <v>1.0835978835978837</v>
      </c>
      <c r="AU33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31">
        <f>VLOOKUP(Table1[[#This Row],[Rev Caste]],Factor!$F$59:$I$68,4,0)</f>
        <v>1.2358620689655173</v>
      </c>
      <c r="AW331">
        <f>Table1[[#This Row],[2021 Ae Factor]]*Table1[[#This Row],[Age &amp; Gender Factor]]</f>
        <v>0.79839581406098059</v>
      </c>
      <c r="AX331">
        <f>Table1[[#This Row],[2021 Ae Factor]]*Table1[[#This Row],[Caste Factor]]</f>
        <v>0.91058419138161839</v>
      </c>
      <c r="AY331">
        <f t="shared" si="7"/>
        <v>78.545677299999994</v>
      </c>
    </row>
    <row r="332" spans="1:51" x14ac:dyDescent="0.25">
      <c r="A332" s="12" t="s">
        <v>1947</v>
      </c>
      <c r="B332" s="12" t="s">
        <v>1948</v>
      </c>
      <c r="C332" s="13">
        <v>45875</v>
      </c>
      <c r="D332" s="12" t="s">
        <v>1949</v>
      </c>
      <c r="E332" s="12" t="s">
        <v>1848</v>
      </c>
      <c r="F332" s="12" t="s">
        <v>1950</v>
      </c>
      <c r="G332" s="12">
        <v>221</v>
      </c>
      <c r="H332" s="12" t="s">
        <v>37</v>
      </c>
      <c r="I332" s="12" t="s">
        <v>1281</v>
      </c>
      <c r="J332" s="12" t="s">
        <v>1282</v>
      </c>
      <c r="K332" s="12" t="s">
        <v>50</v>
      </c>
      <c r="L332" s="12" t="s">
        <v>51</v>
      </c>
      <c r="M332" s="12" t="s">
        <v>51</v>
      </c>
      <c r="N332" s="12" t="s">
        <v>1951</v>
      </c>
      <c r="O332" s="12" t="s">
        <v>135</v>
      </c>
      <c r="P332" s="12">
        <v>8939631450</v>
      </c>
      <c r="Q332" s="12" t="s">
        <v>81</v>
      </c>
      <c r="R332" s="12" t="s">
        <v>136</v>
      </c>
      <c r="S332" s="12" t="s">
        <v>57</v>
      </c>
      <c r="T332" s="12" t="s">
        <v>98</v>
      </c>
      <c r="U332" s="12" t="s">
        <v>301</v>
      </c>
      <c r="V332" s="12" t="s">
        <v>165</v>
      </c>
      <c r="W332" s="12" t="s">
        <v>125</v>
      </c>
      <c r="X332" s="12" t="s">
        <v>114</v>
      </c>
      <c r="Y332" t="s">
        <v>429</v>
      </c>
      <c r="Z332" s="12" t="s">
        <v>38</v>
      </c>
      <c r="AA332" s="12" t="s">
        <v>63</v>
      </c>
      <c r="AB332" s="12" t="s">
        <v>38</v>
      </c>
      <c r="AC332" s="12" t="s">
        <v>64</v>
      </c>
      <c r="AD332" s="12" t="s">
        <v>85</v>
      </c>
      <c r="AE332" s="12" t="s">
        <v>66</v>
      </c>
      <c r="AF332" s="12" t="s">
        <v>67</v>
      </c>
      <c r="AG332" s="12" t="s">
        <v>68</v>
      </c>
      <c r="AH332" s="12" t="s">
        <v>69</v>
      </c>
      <c r="AI332" s="12" t="s">
        <v>2828</v>
      </c>
      <c r="AJ332" s="1" t="str">
        <f>IFERROR(_xlfn.XLOOKUP(Table1[[#This Row],[Audio Url]],Qc!C:C,Qc!F:F),"")</f>
        <v>she said her caste as aantipandaram but here didnt mentioned</v>
      </c>
      <c r="AK332" s="1" t="str">
        <f>IFERROR(_xlfn.XLOOKUP(Table1[[#This Row],[Audio Url]],Qc!C:C,Qc!E:E),"")</f>
        <v>Correctly Done</v>
      </c>
      <c r="AL332" s="12" t="s">
        <v>38</v>
      </c>
      <c r="AM332" s="12" t="s">
        <v>38</v>
      </c>
      <c r="AN332" s="1" t="str">
        <f>VLOOKUP(Table1[[#This Row],[LOCALITY]],Sheet2!$F:$H,3,0)</f>
        <v>Urban</v>
      </c>
      <c r="AO332" s="1" t="s">
        <v>2241</v>
      </c>
      <c r="AP332" t="str">
        <f>IF(Table1[[#This Row],[Audio Duration (in secs)]]&gt;180,"Greater than 3 Minutes","Less than 3 Minutes")</f>
        <v>Greater than 3 Minutes</v>
      </c>
      <c r="AQ332" t="str">
        <f>IFERROR(VLOOKUP(Table1[[#This Row],[சாதி/Caste]],MApping!$E$1:$F$10,2,0),"Others")</f>
        <v>Others</v>
      </c>
      <c r="AR332">
        <f>VLOOKUP(Table1[[#This Row],[பாலினம்/Gender]],Factor!$F$26:$I$28,4,0)</f>
        <v>1.047034764826176</v>
      </c>
      <c r="AS332">
        <f>VLOOKUP(Table1[[#This Row],[பதிலளித்தவரின் வயது/Age Group]],Factor!$F$35:$I$39,4,0)</f>
        <v>0.97523809523809524</v>
      </c>
      <c r="AT332">
        <f>VLOOKUP(Table1[[#This Row],[பதிலளித்தவரின் வயது/Age Group]]&amp;Table1[[#This Row],[பாலினம்/Gender]],Factor!$A$45:$G$53,7,0)</f>
        <v>0.89824561403508774</v>
      </c>
      <c r="AU33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32">
        <f>VLOOKUP(Table1[[#This Row],[Rev Caste]],Factor!$F$59:$I$68,4,0)</f>
        <v>0.14422535211267606</v>
      </c>
      <c r="AW332">
        <f>Table1[[#This Row],[2021 Ae Factor]]*Table1[[#This Row],[Age &amp; Gender Factor]]</f>
        <v>0.89824561403508774</v>
      </c>
      <c r="AX332">
        <f>Table1[[#This Row],[2021 Ae Factor]]*Table1[[#This Row],[Caste Factor]]</f>
        <v>0.14422535211267606</v>
      </c>
      <c r="AY332">
        <f t="shared" si="7"/>
        <v>78.546661700000001</v>
      </c>
    </row>
    <row r="333" spans="1:51" x14ac:dyDescent="0.25">
      <c r="A333" s="12" t="s">
        <v>1952</v>
      </c>
      <c r="B333" s="12" t="s">
        <v>1953</v>
      </c>
      <c r="C333" s="13">
        <v>45875</v>
      </c>
      <c r="D333" s="12" t="s">
        <v>1954</v>
      </c>
      <c r="E333" s="12" t="s">
        <v>1955</v>
      </c>
      <c r="F333" s="12" t="s">
        <v>1956</v>
      </c>
      <c r="G333" s="12">
        <v>354</v>
      </c>
      <c r="H333" s="12" t="s">
        <v>37</v>
      </c>
      <c r="I333" s="12" t="s">
        <v>48</v>
      </c>
      <c r="J333" s="12" t="s">
        <v>49</v>
      </c>
      <c r="K333" s="12" t="s">
        <v>50</v>
      </c>
      <c r="L333" s="12" t="s">
        <v>51</v>
      </c>
      <c r="M333" s="12" t="s">
        <v>51</v>
      </c>
      <c r="N333" s="12" t="s">
        <v>1957</v>
      </c>
      <c r="O333" s="12" t="s">
        <v>54</v>
      </c>
      <c r="P333" s="12">
        <v>7200222763</v>
      </c>
      <c r="Q333" s="12" t="s">
        <v>81</v>
      </c>
      <c r="R333" s="12" t="s">
        <v>82</v>
      </c>
      <c r="S333" s="12" t="s">
        <v>40</v>
      </c>
      <c r="T333" s="12" t="s">
        <v>137</v>
      </c>
      <c r="U333" s="12" t="s">
        <v>301</v>
      </c>
      <c r="V333" s="12" t="s">
        <v>185</v>
      </c>
      <c r="W333" s="12" t="s">
        <v>125</v>
      </c>
      <c r="X333" s="12" t="s">
        <v>114</v>
      </c>
      <c r="Y333" t="s">
        <v>429</v>
      </c>
      <c r="Z333" s="12" t="s">
        <v>38</v>
      </c>
      <c r="AA333" s="12" t="s">
        <v>126</v>
      </c>
      <c r="AB333" s="12" t="s">
        <v>87</v>
      </c>
      <c r="AC333" s="12" t="s">
        <v>84</v>
      </c>
      <c r="AD333" s="12" t="s">
        <v>127</v>
      </c>
      <c r="AE333" s="12" t="s">
        <v>115</v>
      </c>
      <c r="AF333" s="12" t="s">
        <v>67</v>
      </c>
      <c r="AG333" s="12" t="s">
        <v>116</v>
      </c>
      <c r="AH333" s="12" t="s">
        <v>88</v>
      </c>
      <c r="AI333" s="12" t="s">
        <v>1958</v>
      </c>
      <c r="AJ333" s="1">
        <f>IFERROR(_xlfn.XLOOKUP(Table1[[#This Row],[Audio Url]],Qc!C:C,Qc!F:F),"")</f>
        <v>0</v>
      </c>
      <c r="AK333" s="1" t="str">
        <f>IFERROR(_xlfn.XLOOKUP(Table1[[#This Row],[Audio Url]],Qc!C:C,Qc!E:E),"")</f>
        <v>Correctly Done</v>
      </c>
      <c r="AL333" s="12" t="s">
        <v>38</v>
      </c>
      <c r="AM333" s="12" t="s">
        <v>38</v>
      </c>
      <c r="AN333" s="1" t="str">
        <f>VLOOKUP(Table1[[#This Row],[LOCALITY]],Sheet2!$F:$H,3,0)</f>
        <v>Urban</v>
      </c>
      <c r="AO333" s="1" t="s">
        <v>2241</v>
      </c>
      <c r="AP333" t="str">
        <f>IF(Table1[[#This Row],[Audio Duration (in secs)]]&gt;180,"Greater than 3 Minutes","Less than 3 Minutes")</f>
        <v>Greater than 3 Minutes</v>
      </c>
      <c r="AQ333" t="str">
        <f>IFERROR(VLOOKUP(Table1[[#This Row],[சாதி/Caste]],MApping!$E$1:$F$10,2,0),"Others")</f>
        <v>Others</v>
      </c>
      <c r="AR333">
        <f>VLOOKUP(Table1[[#This Row],[பாலினம்/Gender]],Factor!$F$26:$I$28,4,0)</f>
        <v>0.95700934579439256</v>
      </c>
      <c r="AS333">
        <f>VLOOKUP(Table1[[#This Row],[பதிலளித்தவரின் வயது/Age Group]],Factor!$F$35:$I$39,4,0)</f>
        <v>0.97523809523809524</v>
      </c>
      <c r="AT333">
        <f>VLOOKUP(Table1[[#This Row],[பதிலளித்தவரின் வயது/Age Group]]&amp;Table1[[#This Row],[பாலினம்/Gender]],Factor!$A$45:$G$53,7,0)</f>
        <v>1.0666666666666667</v>
      </c>
      <c r="AU33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33">
        <f>VLOOKUP(Table1[[#This Row],[Rev Caste]],Factor!$F$59:$I$68,4,0)</f>
        <v>0.14422535211267606</v>
      </c>
      <c r="AW333">
        <f>Table1[[#This Row],[2021 Ae Factor]]*Table1[[#This Row],[Age &amp; Gender Factor]]</f>
        <v>1.0666666666666667</v>
      </c>
      <c r="AX333">
        <f>Table1[[#This Row],[2021 Ae Factor]]*Table1[[#This Row],[Caste Factor]]</f>
        <v>0.14422535211267606</v>
      </c>
      <c r="AY333">
        <f t="shared" si="7"/>
        <v>78.545967899999994</v>
      </c>
    </row>
    <row r="334" spans="1:51" x14ac:dyDescent="0.25">
      <c r="A334" s="12" t="s">
        <v>1959</v>
      </c>
      <c r="B334" s="12" t="s">
        <v>1960</v>
      </c>
      <c r="C334" s="13">
        <v>45875</v>
      </c>
      <c r="D334" s="12" t="s">
        <v>1961</v>
      </c>
      <c r="E334" s="12" t="s">
        <v>1962</v>
      </c>
      <c r="F334" s="12" t="s">
        <v>1963</v>
      </c>
      <c r="G334" s="12">
        <v>393</v>
      </c>
      <c r="H334" s="12" t="s">
        <v>37</v>
      </c>
      <c r="I334" s="12" t="s">
        <v>1281</v>
      </c>
      <c r="J334" s="12" t="s">
        <v>1282</v>
      </c>
      <c r="K334" s="12" t="s">
        <v>50</v>
      </c>
      <c r="L334" s="12" t="s">
        <v>51</v>
      </c>
      <c r="M334" s="12" t="s">
        <v>51</v>
      </c>
      <c r="N334" s="12" t="s">
        <v>1964</v>
      </c>
      <c r="O334" s="12" t="s">
        <v>135</v>
      </c>
      <c r="P334" s="12">
        <v>9095707128</v>
      </c>
      <c r="Q334" s="12" t="s">
        <v>360</v>
      </c>
      <c r="R334" s="12" t="s">
        <v>219</v>
      </c>
      <c r="S334" s="12" t="s">
        <v>57</v>
      </c>
      <c r="T334" s="12" t="s">
        <v>98</v>
      </c>
      <c r="U334" s="12" t="s">
        <v>83</v>
      </c>
      <c r="V334" s="12" t="s">
        <v>165</v>
      </c>
      <c r="W334" s="1" t="s">
        <v>125</v>
      </c>
      <c r="X334" s="12" t="s">
        <v>295</v>
      </c>
      <c r="Y334" s="45" t="s">
        <v>430</v>
      </c>
      <c r="Z334" s="12" t="s">
        <v>38</v>
      </c>
      <c r="AA334" s="12" t="s">
        <v>126</v>
      </c>
      <c r="AB334" s="12" t="s">
        <v>138</v>
      </c>
      <c r="AC334" s="12" t="s">
        <v>64</v>
      </c>
      <c r="AD334" s="12" t="s">
        <v>85</v>
      </c>
      <c r="AE334" s="12" t="s">
        <v>66</v>
      </c>
      <c r="AF334" s="12" t="s">
        <v>67</v>
      </c>
      <c r="AG334" s="1" t="s">
        <v>3052</v>
      </c>
      <c r="AH334" s="12" t="s">
        <v>88</v>
      </c>
      <c r="AI334" s="12" t="s">
        <v>519</v>
      </c>
      <c r="AJ334" s="1">
        <f>IFERROR(_xlfn.XLOOKUP(Table1[[#This Row],[Audio Url]],Qc!C:C,Qc!F:F),"")</f>
        <v>0</v>
      </c>
      <c r="AK334" s="1" t="str">
        <f>IFERROR(_xlfn.XLOOKUP(Table1[[#This Row],[Audio Url]],Qc!C:C,Qc!E:E),"")</f>
        <v>Correctly Done</v>
      </c>
      <c r="AL334" s="12" t="s">
        <v>38</v>
      </c>
      <c r="AM334" s="12" t="s">
        <v>38</v>
      </c>
      <c r="AN334" s="1" t="str">
        <f>VLOOKUP(Table1[[#This Row],[LOCALITY]],Sheet2!$F:$H,3,0)</f>
        <v>Urban</v>
      </c>
      <c r="AO334" s="1" t="s">
        <v>2241</v>
      </c>
      <c r="AP334" t="str">
        <f>IF(Table1[[#This Row],[Audio Duration (in secs)]]&gt;180,"Greater than 3 Minutes","Less than 3 Minutes")</f>
        <v>Greater than 3 Minutes</v>
      </c>
      <c r="AQ334" t="str">
        <f>IFERROR(VLOOKUP(Table1[[#This Row],[சாதி/Caste]],MApping!$E$1:$F$10,2,0),"Others")</f>
        <v>CHOLIA VELLALAR</v>
      </c>
      <c r="AR334">
        <f>VLOOKUP(Table1[[#This Row],[பாலினம்/Gender]],Factor!$F$26:$I$28,4,0)</f>
        <v>1.047034764826176</v>
      </c>
      <c r="AS334">
        <f>VLOOKUP(Table1[[#This Row],[பதிலளித்தவரின் வயது/Age Group]],Factor!$F$35:$I$39,4,0)</f>
        <v>1.0308724832214764</v>
      </c>
      <c r="AT334">
        <f>VLOOKUP(Table1[[#This Row],[பதிலளித்தவரின் வயது/Age Group]]&amp;Table1[[#This Row],[பாலினம்/Gender]],Factor!$A$45:$G$53,7,0)</f>
        <v>1.28</v>
      </c>
      <c r="AU33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34">
        <f>VLOOKUP(Table1[[#This Row],[Rev Caste]],Factor!$F$59:$I$68,4,0)</f>
        <v>1.0666666666666667</v>
      </c>
      <c r="AW334">
        <f>Table1[[#This Row],[2021 Ae Factor]]*Table1[[#This Row],[Age &amp; Gender Factor]]</f>
        <v>1.28</v>
      </c>
      <c r="AX334">
        <f>Table1[[#This Row],[2021 Ae Factor]]*Table1[[#This Row],[Caste Factor]]</f>
        <v>1.0666666666666667</v>
      </c>
      <c r="AY334">
        <f t="shared" ref="AY334:AY367" si="8">VALUE(MID(D334, FIND(",",D334)+2, FIND(")",D334)-FIND(",",D334)-2))</f>
        <v>78.547090400000002</v>
      </c>
    </row>
    <row r="335" spans="1:51" x14ac:dyDescent="0.25">
      <c r="A335" s="12" t="s">
        <v>1965</v>
      </c>
      <c r="B335" s="12" t="s">
        <v>1966</v>
      </c>
      <c r="C335" s="13">
        <v>45875</v>
      </c>
      <c r="D335" s="12" t="s">
        <v>1967</v>
      </c>
      <c r="E335" s="12" t="s">
        <v>1962</v>
      </c>
      <c r="F335" s="12" t="s">
        <v>1968</v>
      </c>
      <c r="G335" s="12">
        <v>345</v>
      </c>
      <c r="H335" s="12" t="s">
        <v>37</v>
      </c>
      <c r="I335" s="12" t="s">
        <v>1289</v>
      </c>
      <c r="J335" s="12" t="s">
        <v>1290</v>
      </c>
      <c r="K335" s="12" t="s">
        <v>50</v>
      </c>
      <c r="L335" s="12" t="s">
        <v>51</v>
      </c>
      <c r="M335" s="12" t="s">
        <v>51</v>
      </c>
      <c r="N335" s="12" t="s">
        <v>1969</v>
      </c>
      <c r="O335" s="12" t="s">
        <v>135</v>
      </c>
      <c r="P335" s="12">
        <v>9443247213</v>
      </c>
      <c r="Q335" s="12" t="s">
        <v>55</v>
      </c>
      <c r="R335" s="12" t="s">
        <v>124</v>
      </c>
      <c r="S335" s="12" t="s">
        <v>113</v>
      </c>
      <c r="T335" s="12" t="s">
        <v>98</v>
      </c>
      <c r="U335" s="12" t="s">
        <v>83</v>
      </c>
      <c r="V335" s="12" t="s">
        <v>99</v>
      </c>
      <c r="W335" s="12" t="s">
        <v>100</v>
      </c>
      <c r="X335" s="12" t="s">
        <v>101</v>
      </c>
      <c r="Y335" t="s">
        <v>428</v>
      </c>
      <c r="Z335" s="12" t="s">
        <v>95</v>
      </c>
      <c r="AA335" s="12" t="s">
        <v>126</v>
      </c>
      <c r="AB335" s="12" t="s">
        <v>99</v>
      </c>
      <c r="AC335" s="12" t="s">
        <v>64</v>
      </c>
      <c r="AD335" s="12" t="s">
        <v>85</v>
      </c>
      <c r="AE335" s="12" t="s">
        <v>66</v>
      </c>
      <c r="AF335" s="12" t="s">
        <v>101</v>
      </c>
      <c r="AG335" s="12" t="s">
        <v>68</v>
      </c>
      <c r="AH335" s="12" t="s">
        <v>88</v>
      </c>
      <c r="AI335" s="12" t="s">
        <v>269</v>
      </c>
      <c r="AJ335" s="1">
        <f>IFERROR(_xlfn.XLOOKUP(Table1[[#This Row],[Audio Url]],Qc!C:C,Qc!F:F),"")</f>
        <v>0</v>
      </c>
      <c r="AK335" s="1" t="str">
        <f>IFERROR(_xlfn.XLOOKUP(Table1[[#This Row],[Audio Url]],Qc!C:C,Qc!E:E),"")</f>
        <v>Correctly Done</v>
      </c>
      <c r="AL335" s="12" t="s">
        <v>38</v>
      </c>
      <c r="AM335" s="12" t="s">
        <v>38</v>
      </c>
      <c r="AN335" s="1" t="str">
        <f>VLOOKUP(Table1[[#This Row],[LOCALITY]],Sheet2!$F:$H,3,0)</f>
        <v>Urban</v>
      </c>
      <c r="AO335" s="1" t="s">
        <v>2241</v>
      </c>
      <c r="AP335" t="str">
        <f>IF(Table1[[#This Row],[Audio Duration (in secs)]]&gt;180,"Greater than 3 Minutes","Less than 3 Minutes")</f>
        <v>Greater than 3 Minutes</v>
      </c>
      <c r="AQ335" t="str">
        <f>IFERROR(VLOOKUP(Table1[[#This Row],[சாதி/Caste]],MApping!$E$1:$F$10,2,0),"Others")</f>
        <v>MUTTARAIYAR</v>
      </c>
      <c r="AR335">
        <f>VLOOKUP(Table1[[#This Row],[பாலினம்/Gender]],Factor!$F$26:$I$28,4,0)</f>
        <v>1.047034764826176</v>
      </c>
      <c r="AS335">
        <f>VLOOKUP(Table1[[#This Row],[பதிலளித்தவரின் வயது/Age Group]],Factor!$F$35:$I$39,4,0)</f>
        <v>1.0951871657754011</v>
      </c>
      <c r="AT335">
        <f>VLOOKUP(Table1[[#This Row],[பதிலளித்தவரின் வயது/Age Group]]&amp;Table1[[#This Row],[பாலினம்/Gender]],Factor!$A$45:$G$53,7,0)</f>
        <v>1.107027027027027</v>
      </c>
      <c r="AU33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335">
        <f>VLOOKUP(Table1[[#This Row],[Rev Caste]],Factor!$F$59:$I$68,4,0)</f>
        <v>1.2358620689655173</v>
      </c>
      <c r="AW335">
        <f>Table1[[#This Row],[2021 Ae Factor]]*Table1[[#This Row],[Age &amp; Gender Factor]]</f>
        <v>1.4523558321984489</v>
      </c>
      <c r="AX335">
        <f>Table1[[#This Row],[2021 Ae Factor]]*Table1[[#This Row],[Caste Factor]]</f>
        <v>1.6213800023249925</v>
      </c>
      <c r="AY335">
        <f t="shared" si="8"/>
        <v>78.5472939</v>
      </c>
    </row>
    <row r="336" spans="1:51" x14ac:dyDescent="0.25">
      <c r="A336" s="12" t="s">
        <v>1970</v>
      </c>
      <c r="B336" s="12" t="s">
        <v>1971</v>
      </c>
      <c r="C336" s="13">
        <v>45875</v>
      </c>
      <c r="D336" s="12" t="s">
        <v>1972</v>
      </c>
      <c r="E336" s="12" t="s">
        <v>1973</v>
      </c>
      <c r="F336" s="12" t="s">
        <v>1974</v>
      </c>
      <c r="G336" s="12">
        <v>351</v>
      </c>
      <c r="H336" s="12" t="s">
        <v>37</v>
      </c>
      <c r="I336" s="12" t="s">
        <v>48</v>
      </c>
      <c r="J336" s="12" t="s">
        <v>49</v>
      </c>
      <c r="K336" s="12" t="s">
        <v>50</v>
      </c>
      <c r="L336" s="12" t="s">
        <v>51</v>
      </c>
      <c r="M336" s="12" t="s">
        <v>51</v>
      </c>
      <c r="N336" s="12" t="s">
        <v>1975</v>
      </c>
      <c r="O336" s="12" t="s">
        <v>54</v>
      </c>
      <c r="P336" s="12">
        <v>9047170526</v>
      </c>
      <c r="Q336" s="12" t="s">
        <v>39</v>
      </c>
      <c r="R336" s="12" t="s">
        <v>97</v>
      </c>
      <c r="S336" s="12" t="s">
        <v>1006</v>
      </c>
      <c r="T336" s="12" t="s">
        <v>58</v>
      </c>
      <c r="U336" s="12" t="s">
        <v>83</v>
      </c>
      <c r="V336" s="12" t="s">
        <v>165</v>
      </c>
      <c r="W336" s="12" t="s">
        <v>61</v>
      </c>
      <c r="X336" s="12" t="s">
        <v>857</v>
      </c>
      <c r="Y336" t="s">
        <v>433</v>
      </c>
      <c r="Z336" s="12" t="s">
        <v>38</v>
      </c>
      <c r="AA336" s="1" t="s">
        <v>126</v>
      </c>
      <c r="AB336" s="1" t="s">
        <v>99</v>
      </c>
      <c r="AC336" s="12" t="s">
        <v>58</v>
      </c>
      <c r="AD336" s="12" t="s">
        <v>127</v>
      </c>
      <c r="AE336" s="12" t="s">
        <v>66</v>
      </c>
      <c r="AF336" s="12" t="s">
        <v>67</v>
      </c>
      <c r="AG336" s="12" t="s">
        <v>116</v>
      </c>
      <c r="AH336" s="12" t="s">
        <v>88</v>
      </c>
      <c r="AI336" s="12" t="s">
        <v>1976</v>
      </c>
      <c r="AJ336" s="1" t="str">
        <f>IFERROR(_xlfn.XLOOKUP(Table1[[#This Row],[Audio Url]],Qc!C:C,Qc!F:F),"")</f>
        <v>he didnt said his caste</v>
      </c>
      <c r="AK336" s="1" t="str">
        <f>IFERROR(_xlfn.XLOOKUP(Table1[[#This Row],[Audio Url]],Qc!C:C,Qc!E:E),"")</f>
        <v>Not Doing It Properly</v>
      </c>
      <c r="AL336" s="12" t="s">
        <v>38</v>
      </c>
      <c r="AM336" s="12" t="s">
        <v>38</v>
      </c>
      <c r="AN336" s="1" t="str">
        <f>VLOOKUP(Table1[[#This Row],[LOCALITY]],Sheet2!$F:$H,3,0)</f>
        <v>Urban</v>
      </c>
      <c r="AO336" s="1" t="s">
        <v>2241</v>
      </c>
      <c r="AP336" t="str">
        <f>IF(Table1[[#This Row],[Audio Duration (in secs)]]&gt;180,"Greater than 3 Minutes","Less than 3 Minutes")</f>
        <v>Greater than 3 Minutes</v>
      </c>
      <c r="AQ336" t="str">
        <f>IFERROR(VLOOKUP(Table1[[#This Row],[சாதி/Caste]],MApping!$E$1:$F$10,2,0),"Others")</f>
        <v>Others</v>
      </c>
      <c r="AR336">
        <f>VLOOKUP(Table1[[#This Row],[பாலினம்/Gender]],Factor!$F$26:$I$28,4,0)</f>
        <v>0.95700934579439256</v>
      </c>
      <c r="AS336">
        <f>VLOOKUP(Table1[[#This Row],[பதிலளித்தவரின் வயது/Age Group]],Factor!$F$35:$I$39,4,0)</f>
        <v>0.8797250859106529</v>
      </c>
      <c r="AT336">
        <f>VLOOKUP(Table1[[#This Row],[பதிலளித்தவரின் வயது/Age Group]]&amp;Table1[[#This Row],[பாலினம்/Gender]],Factor!$A$45:$G$53,7,0)</f>
        <v>0.79503105590062106</v>
      </c>
      <c r="AU33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36">
        <f>VLOOKUP(Table1[[#This Row],[Rev Caste]],Factor!$F$59:$I$68,4,0)</f>
        <v>0.14422535211267606</v>
      </c>
      <c r="AW336">
        <f>Table1[[#This Row],[2021 Ae Factor]]*Table1[[#This Row],[Age &amp; Gender Factor]]</f>
        <v>0.79503105590062106</v>
      </c>
      <c r="AX336">
        <f>Table1[[#This Row],[2021 Ae Factor]]*Table1[[#This Row],[Caste Factor]]</f>
        <v>0.14422535211267606</v>
      </c>
      <c r="AY336">
        <f t="shared" si="8"/>
        <v>78.546802400000004</v>
      </c>
    </row>
    <row r="337" spans="1:51" x14ac:dyDescent="0.25">
      <c r="A337" s="12" t="s">
        <v>1977</v>
      </c>
      <c r="B337" s="12" t="s">
        <v>1978</v>
      </c>
      <c r="C337" s="13">
        <v>45875</v>
      </c>
      <c r="D337" s="12" t="s">
        <v>1979</v>
      </c>
      <c r="E337" s="12" t="s">
        <v>1980</v>
      </c>
      <c r="F337" s="12" t="s">
        <v>1981</v>
      </c>
      <c r="G337" s="12">
        <v>295</v>
      </c>
      <c r="H337" s="12" t="s">
        <v>37</v>
      </c>
      <c r="I337" s="12" t="s">
        <v>48</v>
      </c>
      <c r="J337" s="12" t="s">
        <v>49</v>
      </c>
      <c r="K337" s="12" t="s">
        <v>50</v>
      </c>
      <c r="L337" s="12" t="s">
        <v>51</v>
      </c>
      <c r="M337" s="12" t="s">
        <v>51</v>
      </c>
      <c r="N337" s="12" t="s">
        <v>1982</v>
      </c>
      <c r="O337" s="12" t="s">
        <v>54</v>
      </c>
      <c r="P337" s="12">
        <v>9994650207</v>
      </c>
      <c r="Q337" s="12" t="s">
        <v>39</v>
      </c>
      <c r="R337" s="12" t="s">
        <v>97</v>
      </c>
      <c r="S337" s="12" t="s">
        <v>57</v>
      </c>
      <c r="T337" s="12" t="s">
        <v>58</v>
      </c>
      <c r="U337" s="12" t="s">
        <v>59</v>
      </c>
      <c r="V337" s="12" t="s">
        <v>60</v>
      </c>
      <c r="W337" s="12" t="s">
        <v>61</v>
      </c>
      <c r="X337" s="12" t="s">
        <v>62</v>
      </c>
      <c r="Y337" t="s">
        <v>430</v>
      </c>
      <c r="Z337" s="12" t="s">
        <v>38</v>
      </c>
      <c r="AA337" s="12" t="s">
        <v>63</v>
      </c>
      <c r="AB337" s="12" t="s">
        <v>38</v>
      </c>
      <c r="AC337" s="12" t="s">
        <v>64</v>
      </c>
      <c r="AD337" s="12" t="s">
        <v>85</v>
      </c>
      <c r="AE337" s="12" t="s">
        <v>66</v>
      </c>
      <c r="AF337" s="12" t="s">
        <v>67</v>
      </c>
      <c r="AG337" s="12" t="s">
        <v>382</v>
      </c>
      <c r="AH337" s="12" t="s">
        <v>88</v>
      </c>
      <c r="AI337" s="12" t="s">
        <v>269</v>
      </c>
      <c r="AJ337" s="1">
        <f>IFERROR(_xlfn.XLOOKUP(Table1[[#This Row],[Audio Url]],Qc!C:C,Qc!F:F),"")</f>
        <v>0</v>
      </c>
      <c r="AK337" s="1" t="str">
        <f>IFERROR(_xlfn.XLOOKUP(Table1[[#This Row],[Audio Url]],Qc!C:C,Qc!E:E),"")</f>
        <v>Correctly Done</v>
      </c>
      <c r="AL337" s="12" t="s">
        <v>38</v>
      </c>
      <c r="AM337" s="12" t="s">
        <v>38</v>
      </c>
      <c r="AN337" s="1" t="str">
        <f>VLOOKUP(Table1[[#This Row],[LOCALITY]],Sheet2!$F:$H,3,0)</f>
        <v>Urban</v>
      </c>
      <c r="AO337" s="1" t="s">
        <v>2241</v>
      </c>
      <c r="AP337" t="str">
        <f>IF(Table1[[#This Row],[Audio Duration (in secs)]]&gt;180,"Greater than 3 Minutes","Less than 3 Minutes")</f>
        <v>Greater than 3 Minutes</v>
      </c>
      <c r="AQ337" t="str">
        <f>IFERROR(VLOOKUP(Table1[[#This Row],[சாதி/Caste]],MApping!$E$1:$F$10,2,0),"Others")</f>
        <v>MUTTARAIYAR</v>
      </c>
      <c r="AR337">
        <f>VLOOKUP(Table1[[#This Row],[பாலினம்/Gender]],Factor!$F$26:$I$28,4,0)</f>
        <v>0.95700934579439256</v>
      </c>
      <c r="AS337">
        <f>VLOOKUP(Table1[[#This Row],[பதிலளித்தவரின் வயது/Age Group]],Factor!$F$35:$I$39,4,0)</f>
        <v>0.8797250859106529</v>
      </c>
      <c r="AT337">
        <f>VLOOKUP(Table1[[#This Row],[பதிலளித்தவரின் வயது/Age Group]]&amp;Table1[[#This Row],[பாலினம்/Gender]],Factor!$A$45:$G$53,7,0)</f>
        <v>0.79503105590062106</v>
      </c>
      <c r="AU33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37">
        <f>VLOOKUP(Table1[[#This Row],[Rev Caste]],Factor!$F$59:$I$68,4,0)</f>
        <v>1.2358620689655173</v>
      </c>
      <c r="AW337">
        <f>Table1[[#This Row],[2021 Ae Factor]]*Table1[[#This Row],[Age &amp; Gender Factor]]</f>
        <v>0.58577953749039324</v>
      </c>
      <c r="AX337">
        <f>Table1[[#This Row],[2021 Ae Factor]]*Table1[[#This Row],[Caste Factor]]</f>
        <v>0.91058419138161839</v>
      </c>
      <c r="AY337">
        <f t="shared" si="8"/>
        <v>78.547096100000005</v>
      </c>
    </row>
    <row r="338" spans="1:51" x14ac:dyDescent="0.25">
      <c r="A338" s="12" t="s">
        <v>1983</v>
      </c>
      <c r="B338" s="12" t="s">
        <v>1984</v>
      </c>
      <c r="C338" s="13">
        <v>45875</v>
      </c>
      <c r="D338" s="12" t="s">
        <v>1985</v>
      </c>
      <c r="E338" s="12" t="s">
        <v>1986</v>
      </c>
      <c r="F338" s="12" t="s">
        <v>1987</v>
      </c>
      <c r="G338" s="12">
        <v>231</v>
      </c>
      <c r="H338" s="12" t="s">
        <v>37</v>
      </c>
      <c r="I338" s="12" t="s">
        <v>1289</v>
      </c>
      <c r="J338" s="12" t="s">
        <v>1290</v>
      </c>
      <c r="K338" s="12" t="s">
        <v>50</v>
      </c>
      <c r="L338" s="12" t="s">
        <v>51</v>
      </c>
      <c r="M338" s="12" t="s">
        <v>51</v>
      </c>
      <c r="N338" s="12" t="s">
        <v>1988</v>
      </c>
      <c r="O338" s="12" t="s">
        <v>135</v>
      </c>
      <c r="P338" s="12">
        <v>6381472711</v>
      </c>
      <c r="Q338" s="12" t="s">
        <v>81</v>
      </c>
      <c r="R338" s="12" t="s">
        <v>219</v>
      </c>
      <c r="S338" s="12" t="s">
        <v>57</v>
      </c>
      <c r="T338" s="12" t="s">
        <v>58</v>
      </c>
      <c r="U338" s="12" t="s">
        <v>59</v>
      </c>
      <c r="V338" s="12" t="s">
        <v>60</v>
      </c>
      <c r="W338" s="12" t="s">
        <v>61</v>
      </c>
      <c r="X338" s="12" t="s">
        <v>62</v>
      </c>
      <c r="Y338" t="s">
        <v>430</v>
      </c>
      <c r="Z338" s="12" t="s">
        <v>38</v>
      </c>
      <c r="AA338" s="12" t="s">
        <v>63</v>
      </c>
      <c r="AB338" s="12" t="s">
        <v>38</v>
      </c>
      <c r="AC338" s="12" t="s">
        <v>64</v>
      </c>
      <c r="AD338" s="12" t="s">
        <v>65</v>
      </c>
      <c r="AE338" s="12" t="s">
        <v>66</v>
      </c>
      <c r="AF338" s="12" t="s">
        <v>622</v>
      </c>
      <c r="AG338" s="12" t="s">
        <v>116</v>
      </c>
      <c r="AH338" s="12" t="s">
        <v>88</v>
      </c>
      <c r="AI338" s="12" t="s">
        <v>519</v>
      </c>
      <c r="AJ338" s="1">
        <f>IFERROR(_xlfn.XLOOKUP(Table1[[#This Row],[Audio Url]],Qc!C:C,Qc!F:F),"")</f>
        <v>0</v>
      </c>
      <c r="AK338" s="1" t="str">
        <f>IFERROR(_xlfn.XLOOKUP(Table1[[#This Row],[Audio Url]],Qc!C:C,Qc!E:E),"")</f>
        <v>Correctly Done</v>
      </c>
      <c r="AL338" s="12" t="s">
        <v>38</v>
      </c>
      <c r="AM338" s="12" t="s">
        <v>38</v>
      </c>
      <c r="AN338" s="1" t="str">
        <f>VLOOKUP(Table1[[#This Row],[LOCALITY]],Sheet2!$F:$H,3,0)</f>
        <v>Urban</v>
      </c>
      <c r="AO338" s="1" t="s">
        <v>2241</v>
      </c>
      <c r="AP338" t="str">
        <f>IF(Table1[[#This Row],[Audio Duration (in secs)]]&gt;180,"Greater than 3 Minutes","Less than 3 Minutes")</f>
        <v>Greater than 3 Minutes</v>
      </c>
      <c r="AQ338" t="str">
        <f>IFERROR(VLOOKUP(Table1[[#This Row],[சாதி/Caste]],MApping!$E$1:$F$10,2,0),"Others")</f>
        <v>CHOLIA VELLALAR</v>
      </c>
      <c r="AR338">
        <f>VLOOKUP(Table1[[#This Row],[பாலினம்/Gender]],Factor!$F$26:$I$28,4,0)</f>
        <v>1.047034764826176</v>
      </c>
      <c r="AS338">
        <f>VLOOKUP(Table1[[#This Row],[பதிலளித்தவரின் வயது/Age Group]],Factor!$F$35:$I$39,4,0)</f>
        <v>0.97523809523809524</v>
      </c>
      <c r="AT338">
        <f>VLOOKUP(Table1[[#This Row],[பதிலளித்தவரின் வயது/Age Group]]&amp;Table1[[#This Row],[பாலினம்/Gender]],Factor!$A$45:$G$53,7,0)</f>
        <v>0.89824561403508774</v>
      </c>
      <c r="AU33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38">
        <f>VLOOKUP(Table1[[#This Row],[Rev Caste]],Factor!$F$59:$I$68,4,0)</f>
        <v>1.0666666666666667</v>
      </c>
      <c r="AW338">
        <f>Table1[[#This Row],[2021 Ae Factor]]*Table1[[#This Row],[Age &amp; Gender Factor]]</f>
        <v>0.66182810902423383</v>
      </c>
      <c r="AX338">
        <f>Table1[[#This Row],[2021 Ae Factor]]*Table1[[#This Row],[Caste Factor]]</f>
        <v>0.78592087946627776</v>
      </c>
      <c r="AY338">
        <f t="shared" si="8"/>
        <v>78.542844700000003</v>
      </c>
    </row>
    <row r="339" spans="1:51" x14ac:dyDescent="0.25">
      <c r="A339" s="12" t="s">
        <v>1989</v>
      </c>
      <c r="B339" s="12" t="s">
        <v>1990</v>
      </c>
      <c r="C339" s="13">
        <v>45875</v>
      </c>
      <c r="D339" s="12" t="s">
        <v>1991</v>
      </c>
      <c r="E339" s="12" t="s">
        <v>1992</v>
      </c>
      <c r="F339" s="12" t="s">
        <v>1993</v>
      </c>
      <c r="G339" s="12">
        <v>331</v>
      </c>
      <c r="H339" s="12" t="s">
        <v>37</v>
      </c>
      <c r="I339" s="12" t="s">
        <v>1281</v>
      </c>
      <c r="J339" s="12" t="s">
        <v>1282</v>
      </c>
      <c r="K339" s="12" t="s">
        <v>50</v>
      </c>
      <c r="L339" s="12" t="s">
        <v>51</v>
      </c>
      <c r="M339" s="12" t="s">
        <v>51</v>
      </c>
      <c r="N339" s="12" t="s">
        <v>1994</v>
      </c>
      <c r="O339" s="12" t="s">
        <v>135</v>
      </c>
      <c r="P339" s="12">
        <v>8675220254</v>
      </c>
      <c r="Q339" s="12" t="s">
        <v>39</v>
      </c>
      <c r="R339" s="12" t="s">
        <v>136</v>
      </c>
      <c r="S339" s="12" t="s">
        <v>57</v>
      </c>
      <c r="T339" s="12" t="s">
        <v>137</v>
      </c>
      <c r="U339" s="12" t="s">
        <v>83</v>
      </c>
      <c r="V339" s="12" t="s">
        <v>165</v>
      </c>
      <c r="W339" s="1" t="s">
        <v>125</v>
      </c>
      <c r="X339" s="12" t="s">
        <v>101</v>
      </c>
      <c r="Y339" s="45" t="s">
        <v>429</v>
      </c>
      <c r="Z339" s="12" t="s">
        <v>288</v>
      </c>
      <c r="AA339" s="12" t="s">
        <v>63</v>
      </c>
      <c r="AB339" s="12" t="s">
        <v>38</v>
      </c>
      <c r="AC339" s="12" t="s">
        <v>64</v>
      </c>
      <c r="AD339" s="12" t="s">
        <v>65</v>
      </c>
      <c r="AE339" s="12" t="s">
        <v>66</v>
      </c>
      <c r="AF339" s="12" t="s">
        <v>622</v>
      </c>
      <c r="AG339" s="12" t="s">
        <v>68</v>
      </c>
      <c r="AH339" s="12" t="s">
        <v>117</v>
      </c>
      <c r="AI339" s="12" t="s">
        <v>38</v>
      </c>
      <c r="AJ339" s="1" t="str">
        <f>IFERROR(_xlfn.XLOOKUP(Table1[[#This Row],[Audio Url]],Qc!C:C,Qc!F:F),"")</f>
        <v>she didnt said her caste</v>
      </c>
      <c r="AK339" s="1" t="str">
        <f>IFERROR(_xlfn.XLOOKUP(Table1[[#This Row],[Audio Url]],Qc!C:C,Qc!E:E),"")</f>
        <v>Not Doing It Properly</v>
      </c>
      <c r="AL339" s="12" t="s">
        <v>38</v>
      </c>
      <c r="AM339" s="12" t="s">
        <v>38</v>
      </c>
      <c r="AN339" s="1" t="str">
        <f>VLOOKUP(Table1[[#This Row],[LOCALITY]],Sheet2!$F:$H,3,0)</f>
        <v>Urban</v>
      </c>
      <c r="AO339" s="1" t="s">
        <v>2241</v>
      </c>
      <c r="AP339" t="str">
        <f>IF(Table1[[#This Row],[Audio Duration (in secs)]]&gt;180,"Greater than 3 Minutes","Less than 3 Minutes")</f>
        <v>Greater than 3 Minutes</v>
      </c>
      <c r="AQ339" t="str">
        <f>IFERROR(VLOOKUP(Table1[[#This Row],[சாதி/Caste]],MApping!$E$1:$F$10,2,0),"Others")</f>
        <v>Others</v>
      </c>
      <c r="AR339">
        <f>VLOOKUP(Table1[[#This Row],[பாலினம்/Gender]],Factor!$F$26:$I$28,4,0)</f>
        <v>1.047034764826176</v>
      </c>
      <c r="AS339">
        <f>VLOOKUP(Table1[[#This Row],[பதிலளித்தவரின் வயது/Age Group]],Factor!$F$35:$I$39,4,0)</f>
        <v>0.8797250859106529</v>
      </c>
      <c r="AT339">
        <f>VLOOKUP(Table1[[#This Row],[பதிலளித்தவரின் வயது/Age Group]]&amp;Table1[[#This Row],[பாலினம்/Gender]],Factor!$A$45:$G$53,7,0)</f>
        <v>0.98461538461538467</v>
      </c>
      <c r="AU33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39">
        <f>VLOOKUP(Table1[[#This Row],[Rev Caste]],Factor!$F$59:$I$68,4,0)</f>
        <v>0.14422535211267606</v>
      </c>
      <c r="AW339">
        <f>Table1[[#This Row],[2021 Ae Factor]]*Table1[[#This Row],[Age &amp; Gender Factor]]</f>
        <v>0.98461538461538467</v>
      </c>
      <c r="AX339">
        <f>Table1[[#This Row],[2021 Ae Factor]]*Table1[[#This Row],[Caste Factor]]</f>
        <v>0.14422535211267606</v>
      </c>
      <c r="AY339">
        <f t="shared" si="8"/>
        <v>78.542946299999997</v>
      </c>
    </row>
    <row r="340" spans="1:51" x14ac:dyDescent="0.25">
      <c r="A340" s="12" t="s">
        <v>1995</v>
      </c>
      <c r="B340" s="12" t="s">
        <v>1996</v>
      </c>
      <c r="C340" s="13">
        <v>45875</v>
      </c>
      <c r="D340" s="12" t="s">
        <v>1997</v>
      </c>
      <c r="E340" s="12" t="s">
        <v>1422</v>
      </c>
      <c r="F340" s="12" t="s">
        <v>1998</v>
      </c>
      <c r="G340" s="12">
        <v>431</v>
      </c>
      <c r="H340" s="12" t="s">
        <v>37</v>
      </c>
      <c r="I340" s="12" t="s">
        <v>48</v>
      </c>
      <c r="J340" s="12" t="s">
        <v>49</v>
      </c>
      <c r="K340" s="12" t="s">
        <v>50</v>
      </c>
      <c r="L340" s="12" t="s">
        <v>51</v>
      </c>
      <c r="M340" s="12" t="s">
        <v>51</v>
      </c>
      <c r="N340" s="12" t="s">
        <v>1999</v>
      </c>
      <c r="O340" s="12" t="s">
        <v>135</v>
      </c>
      <c r="P340" s="12">
        <v>7200497689</v>
      </c>
      <c r="Q340" s="12" t="s">
        <v>81</v>
      </c>
      <c r="R340" s="12" t="s">
        <v>219</v>
      </c>
      <c r="S340" s="12" t="s">
        <v>57</v>
      </c>
      <c r="T340" s="12" t="s">
        <v>98</v>
      </c>
      <c r="U340" s="12" t="s">
        <v>83</v>
      </c>
      <c r="V340" s="12" t="s">
        <v>99</v>
      </c>
      <c r="W340" s="1" t="s">
        <v>125</v>
      </c>
      <c r="X340" s="12" t="s">
        <v>101</v>
      </c>
      <c r="Y340" t="s">
        <v>429</v>
      </c>
      <c r="Z340" s="12" t="s">
        <v>288</v>
      </c>
      <c r="AA340" s="12" t="s">
        <v>126</v>
      </c>
      <c r="AB340" s="12" t="s">
        <v>87</v>
      </c>
      <c r="AC340" s="12" t="s">
        <v>58</v>
      </c>
      <c r="AD340" s="12" t="s">
        <v>127</v>
      </c>
      <c r="AE340" s="12" t="s">
        <v>66</v>
      </c>
      <c r="AF340" s="12" t="s">
        <v>101</v>
      </c>
      <c r="AG340" s="12" t="s">
        <v>418</v>
      </c>
      <c r="AH340" s="12" t="s">
        <v>117</v>
      </c>
      <c r="AI340" s="12" t="s">
        <v>42</v>
      </c>
      <c r="AJ340" s="1">
        <f>IFERROR(_xlfn.XLOOKUP(Table1[[#This Row],[Audio Url]],Qc!C:C,Qc!F:F),"")</f>
        <v>0</v>
      </c>
      <c r="AK340" s="1" t="str">
        <f>IFERROR(_xlfn.XLOOKUP(Table1[[#This Row],[Audio Url]],Qc!C:C,Qc!E:E),"")</f>
        <v>Correctly Done</v>
      </c>
      <c r="AL340" s="12" t="s">
        <v>38</v>
      </c>
      <c r="AM340" s="12" t="s">
        <v>38</v>
      </c>
      <c r="AN340" s="1" t="str">
        <f>VLOOKUP(Table1[[#This Row],[LOCALITY]],Sheet2!$F:$H,3,0)</f>
        <v>Urban</v>
      </c>
      <c r="AO340" s="1" t="s">
        <v>2241</v>
      </c>
      <c r="AP340" t="str">
        <f>IF(Table1[[#This Row],[Audio Duration (in secs)]]&gt;180,"Greater than 3 Minutes","Less than 3 Minutes")</f>
        <v>Greater than 3 Minutes</v>
      </c>
      <c r="AQ340" t="str">
        <f>IFERROR(VLOOKUP(Table1[[#This Row],[சாதி/Caste]],MApping!$E$1:$F$10,2,0),"Others")</f>
        <v>DEVENDRA KULA VELLALAR</v>
      </c>
      <c r="AR340">
        <f>VLOOKUP(Table1[[#This Row],[பாலினம்/Gender]],Factor!$F$26:$I$28,4,0)</f>
        <v>1.047034764826176</v>
      </c>
      <c r="AS340">
        <f>VLOOKUP(Table1[[#This Row],[பதிலளித்தவரின் வயது/Age Group]],Factor!$F$35:$I$39,4,0)</f>
        <v>0.97523809523809524</v>
      </c>
      <c r="AT340">
        <f>VLOOKUP(Table1[[#This Row],[பதிலளித்தவரின் வயது/Age Group]]&amp;Table1[[#This Row],[பாலினம்/Gender]],Factor!$A$45:$G$53,7,0)</f>
        <v>0.89824561403508774</v>
      </c>
      <c r="AU34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340">
        <f>VLOOKUP(Table1[[#This Row],[Rev Caste]],Factor!$F$59:$I$68,4,0)</f>
        <v>0.99902439024390244</v>
      </c>
      <c r="AW340">
        <f>Table1[[#This Row],[2021 Ae Factor]]*Table1[[#This Row],[Age &amp; Gender Factor]]</f>
        <v>1.1784466182311975</v>
      </c>
      <c r="AX340">
        <f>Table1[[#This Row],[2021 Ae Factor]]*Table1[[#This Row],[Caste Factor]]</f>
        <v>1.3106625802766489</v>
      </c>
      <c r="AY340">
        <f t="shared" si="8"/>
        <v>78.547183000000004</v>
      </c>
    </row>
    <row r="341" spans="1:51" x14ac:dyDescent="0.25">
      <c r="A341" s="12" t="s">
        <v>2000</v>
      </c>
      <c r="B341" s="12" t="s">
        <v>2001</v>
      </c>
      <c r="C341" s="13">
        <v>45875</v>
      </c>
      <c r="D341" s="12" t="s">
        <v>2002</v>
      </c>
      <c r="E341" s="12" t="s">
        <v>1992</v>
      </c>
      <c r="F341" s="12" t="s">
        <v>2003</v>
      </c>
      <c r="G341" s="12">
        <v>333</v>
      </c>
      <c r="H341" s="12" t="s">
        <v>37</v>
      </c>
      <c r="I341" s="12" t="s">
        <v>1281</v>
      </c>
      <c r="J341" s="12" t="s">
        <v>1282</v>
      </c>
      <c r="K341" s="12" t="s">
        <v>50</v>
      </c>
      <c r="L341" s="12" t="s">
        <v>51</v>
      </c>
      <c r="M341" s="12" t="s">
        <v>51</v>
      </c>
      <c r="N341" s="12" t="s">
        <v>2004</v>
      </c>
      <c r="O341" s="12" t="s">
        <v>135</v>
      </c>
      <c r="P341" s="12">
        <v>8270807115</v>
      </c>
      <c r="Q341" s="12" t="s">
        <v>55</v>
      </c>
      <c r="R341" s="12" t="s">
        <v>97</v>
      </c>
      <c r="S341" s="12" t="s">
        <v>57</v>
      </c>
      <c r="T341" s="12" t="s">
        <v>137</v>
      </c>
      <c r="U341" s="12" t="s">
        <v>59</v>
      </c>
      <c r="V341" s="12" t="s">
        <v>60</v>
      </c>
      <c r="W341" s="1" t="s">
        <v>439</v>
      </c>
      <c r="X341" s="12" t="s">
        <v>295</v>
      </c>
      <c r="Y341" t="s">
        <v>439</v>
      </c>
      <c r="Z341" s="12" t="s">
        <v>38</v>
      </c>
      <c r="AA341" s="12" t="s">
        <v>126</v>
      </c>
      <c r="AB341" s="12" t="s">
        <v>138</v>
      </c>
      <c r="AC341" s="12" t="s">
        <v>64</v>
      </c>
      <c r="AD341" s="12" t="s">
        <v>85</v>
      </c>
      <c r="AE341" s="12" t="s">
        <v>66</v>
      </c>
      <c r="AF341" s="12" t="s">
        <v>67</v>
      </c>
      <c r="AG341" s="12" t="s">
        <v>68</v>
      </c>
      <c r="AH341" s="12" t="s">
        <v>88</v>
      </c>
      <c r="AI341" s="12" t="s">
        <v>519</v>
      </c>
      <c r="AJ341" s="1">
        <f>IFERROR(_xlfn.XLOOKUP(Table1[[#This Row],[Audio Url]],Qc!C:C,Qc!F:F),"")</f>
        <v>0</v>
      </c>
      <c r="AK341" s="1" t="str">
        <f>IFERROR(_xlfn.XLOOKUP(Table1[[#This Row],[Audio Url]],Qc!C:C,Qc!E:E),"")</f>
        <v>Correctly Done</v>
      </c>
      <c r="AL341" s="12" t="s">
        <v>38</v>
      </c>
      <c r="AM341" s="12" t="s">
        <v>38</v>
      </c>
      <c r="AN341" s="1" t="str">
        <f>VLOOKUP(Table1[[#This Row],[LOCALITY]],Sheet2!$F:$H,3,0)</f>
        <v>Urban</v>
      </c>
      <c r="AO341" s="1" t="s">
        <v>2241</v>
      </c>
      <c r="AP341" t="str">
        <f>IF(Table1[[#This Row],[Audio Duration (in secs)]]&gt;180,"Greater than 3 Minutes","Less than 3 Minutes")</f>
        <v>Greater than 3 Minutes</v>
      </c>
      <c r="AQ341" t="str">
        <f>IFERROR(VLOOKUP(Table1[[#This Row],[சாதி/Caste]],MApping!$E$1:$F$10,2,0),"Others")</f>
        <v>CHOLIA VELLALAR</v>
      </c>
      <c r="AR341">
        <f>VLOOKUP(Table1[[#This Row],[பாலினம்/Gender]],Factor!$F$26:$I$28,4,0)</f>
        <v>1.047034764826176</v>
      </c>
      <c r="AS341">
        <f>VLOOKUP(Table1[[#This Row],[பதிலளித்தவரின் வயது/Age Group]],Factor!$F$35:$I$39,4,0)</f>
        <v>1.0951871657754011</v>
      </c>
      <c r="AT341">
        <f>VLOOKUP(Table1[[#This Row],[பதிலளித்தவரின் வயது/Age Group]]&amp;Table1[[#This Row],[பாலினம்/Gender]],Factor!$A$45:$G$53,7,0)</f>
        <v>1.107027027027027</v>
      </c>
      <c r="AU34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41">
        <f>VLOOKUP(Table1[[#This Row],[Rev Caste]],Factor!$F$59:$I$68,4,0)</f>
        <v>1.0666666666666667</v>
      </c>
      <c r="AW341">
        <f>Table1[[#This Row],[2021 Ae Factor]]*Table1[[#This Row],[Age &amp; Gender Factor]]</f>
        <v>0.81565842625689366</v>
      </c>
      <c r="AX341">
        <f>Table1[[#This Row],[2021 Ae Factor]]*Table1[[#This Row],[Caste Factor]]</f>
        <v>0.78592087946627776</v>
      </c>
      <c r="AY341">
        <f t="shared" si="8"/>
        <v>78.542951099999996</v>
      </c>
    </row>
    <row r="342" spans="1:51" x14ac:dyDescent="0.25">
      <c r="A342" s="12" t="s">
        <v>2005</v>
      </c>
      <c r="B342" s="12" t="s">
        <v>2006</v>
      </c>
      <c r="C342" s="13">
        <v>45875</v>
      </c>
      <c r="D342" s="12" t="s">
        <v>2007</v>
      </c>
      <c r="E342" s="12" t="s">
        <v>2008</v>
      </c>
      <c r="F342" s="12" t="s">
        <v>2009</v>
      </c>
      <c r="G342" s="12">
        <v>504</v>
      </c>
      <c r="H342" s="12" t="s">
        <v>37</v>
      </c>
      <c r="I342" s="12" t="s">
        <v>1289</v>
      </c>
      <c r="J342" s="12" t="s">
        <v>1290</v>
      </c>
      <c r="K342" s="12" t="s">
        <v>50</v>
      </c>
      <c r="L342" s="12" t="s">
        <v>51</v>
      </c>
      <c r="M342" s="12" t="s">
        <v>51</v>
      </c>
      <c r="N342" s="12" t="s">
        <v>2010</v>
      </c>
      <c r="O342" s="12" t="s">
        <v>135</v>
      </c>
      <c r="P342" s="12">
        <v>8015853969</v>
      </c>
      <c r="Q342" s="12" t="s">
        <v>360</v>
      </c>
      <c r="R342" s="12" t="s">
        <v>136</v>
      </c>
      <c r="S342" s="12" t="s">
        <v>113</v>
      </c>
      <c r="T342" s="12" t="s">
        <v>58</v>
      </c>
      <c r="U342" s="12" t="s">
        <v>59</v>
      </c>
      <c r="V342" s="12" t="s">
        <v>60</v>
      </c>
      <c r="W342" s="12" t="s">
        <v>61</v>
      </c>
      <c r="X342" s="12" t="s">
        <v>101</v>
      </c>
      <c r="Y342" t="s">
        <v>428</v>
      </c>
      <c r="Z342" s="12" t="s">
        <v>288</v>
      </c>
      <c r="AA342" s="12" t="s">
        <v>63</v>
      </c>
      <c r="AB342" s="12" t="s">
        <v>38</v>
      </c>
      <c r="AC342" s="12" t="s">
        <v>64</v>
      </c>
      <c r="AD342" s="12" t="s">
        <v>65</v>
      </c>
      <c r="AE342" s="12" t="s">
        <v>66</v>
      </c>
      <c r="AF342" s="12" t="s">
        <v>67</v>
      </c>
      <c r="AG342" s="12" t="s">
        <v>116</v>
      </c>
      <c r="AH342" s="12" t="s">
        <v>117</v>
      </c>
      <c r="AI342" s="12" t="s">
        <v>42</v>
      </c>
      <c r="AJ342" s="1">
        <f>IFERROR(_xlfn.XLOOKUP(Table1[[#This Row],[Audio Url]],Qc!C:C,Qc!F:F),"")</f>
        <v>0</v>
      </c>
      <c r="AK342" s="1" t="str">
        <f>IFERROR(_xlfn.XLOOKUP(Table1[[#This Row],[Audio Url]],Qc!C:C,Qc!E:E),"")</f>
        <v>Correctly Done</v>
      </c>
      <c r="AL342" s="12" t="s">
        <v>38</v>
      </c>
      <c r="AM342" s="12" t="s">
        <v>38</v>
      </c>
      <c r="AN342" s="1" t="str">
        <f>VLOOKUP(Table1[[#This Row],[LOCALITY]],Sheet2!$F:$H,3,0)</f>
        <v>Urban</v>
      </c>
      <c r="AO342" s="1" t="s">
        <v>2241</v>
      </c>
      <c r="AP342" t="str">
        <f>IF(Table1[[#This Row],[Audio Duration (in secs)]]&gt;180,"Greater than 3 Minutes","Less than 3 Minutes")</f>
        <v>Greater than 3 Minutes</v>
      </c>
      <c r="AQ342" t="str">
        <f>IFERROR(VLOOKUP(Table1[[#This Row],[சாதி/Caste]],MApping!$E$1:$F$10,2,0),"Others")</f>
        <v>DEVENDRA KULA VELLALAR</v>
      </c>
      <c r="AR342">
        <f>VLOOKUP(Table1[[#This Row],[பாலினம்/Gender]],Factor!$F$26:$I$28,4,0)</f>
        <v>1.047034764826176</v>
      </c>
      <c r="AS342">
        <f>VLOOKUP(Table1[[#This Row],[பதிலளித்தவரின் வயது/Age Group]],Factor!$F$35:$I$39,4,0)</f>
        <v>1.0308724832214764</v>
      </c>
      <c r="AT342">
        <f>VLOOKUP(Table1[[#This Row],[பதிலளித்தவரின் வயது/Age Group]]&amp;Table1[[#This Row],[பாலினம்/Gender]],Factor!$A$45:$G$53,7,0)</f>
        <v>1.28</v>
      </c>
      <c r="AU34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42">
        <f>VLOOKUP(Table1[[#This Row],[Rev Caste]],Factor!$F$59:$I$68,4,0)</f>
        <v>0.99902439024390244</v>
      </c>
      <c r="AW342">
        <f>Table1[[#This Row],[2021 Ae Factor]]*Table1[[#This Row],[Age &amp; Gender Factor]]</f>
        <v>0.94310505535953326</v>
      </c>
      <c r="AX342">
        <f>Table1[[#This Row],[2021 Ae Factor]]*Table1[[#This Row],[Caste Factor]]</f>
        <v>0.73608199442695277</v>
      </c>
      <c r="AY342">
        <f t="shared" si="8"/>
        <v>78.543059600000007</v>
      </c>
    </row>
    <row r="343" spans="1:51" x14ac:dyDescent="0.25">
      <c r="A343" s="12" t="s">
        <v>2011</v>
      </c>
      <c r="B343" s="12" t="s">
        <v>2012</v>
      </c>
      <c r="C343" s="13">
        <v>45875</v>
      </c>
      <c r="D343" s="12" t="s">
        <v>2013</v>
      </c>
      <c r="E343" s="12" t="s">
        <v>1599</v>
      </c>
      <c r="F343" s="12" t="s">
        <v>2014</v>
      </c>
      <c r="G343" s="12">
        <v>469</v>
      </c>
      <c r="H343" s="12" t="s">
        <v>37</v>
      </c>
      <c r="I343" s="12" t="s">
        <v>48</v>
      </c>
      <c r="J343" s="12" t="s">
        <v>49</v>
      </c>
      <c r="K343" s="12" t="s">
        <v>50</v>
      </c>
      <c r="L343" s="12" t="s">
        <v>51</v>
      </c>
      <c r="M343" s="12" t="s">
        <v>51</v>
      </c>
      <c r="N343" s="12" t="s">
        <v>2015</v>
      </c>
      <c r="O343" s="12" t="s">
        <v>135</v>
      </c>
      <c r="P343" s="12">
        <v>9043903442</v>
      </c>
      <c r="Q343" s="12" t="s">
        <v>81</v>
      </c>
      <c r="R343" s="12" t="s">
        <v>82</v>
      </c>
      <c r="S343" s="12" t="s">
        <v>57</v>
      </c>
      <c r="T343" s="12" t="s">
        <v>58</v>
      </c>
      <c r="U343" s="12" t="s">
        <v>301</v>
      </c>
      <c r="V343" s="12" t="s">
        <v>185</v>
      </c>
      <c r="W343" s="12" t="s">
        <v>125</v>
      </c>
      <c r="X343" s="12" t="s">
        <v>62</v>
      </c>
      <c r="Y343" t="s">
        <v>430</v>
      </c>
      <c r="Z343" s="12" t="s">
        <v>38</v>
      </c>
      <c r="AA343" s="12" t="s">
        <v>126</v>
      </c>
      <c r="AB343" s="12" t="s">
        <v>138</v>
      </c>
      <c r="AC343" s="12" t="s">
        <v>84</v>
      </c>
      <c r="AD343" s="12" t="s">
        <v>127</v>
      </c>
      <c r="AE343" s="12" t="s">
        <v>66</v>
      </c>
      <c r="AF343" s="12" t="s">
        <v>67</v>
      </c>
      <c r="AG343" s="1" t="s">
        <v>3052</v>
      </c>
      <c r="AH343" s="12" t="s">
        <v>88</v>
      </c>
      <c r="AI343" s="12" t="s">
        <v>2016</v>
      </c>
      <c r="AJ343" s="1">
        <f>IFERROR(_xlfn.XLOOKUP(Table1[[#This Row],[Audio Url]],Qc!C:C,Qc!F:F),"")</f>
        <v>0</v>
      </c>
      <c r="AK343" s="1" t="str">
        <f>IFERROR(_xlfn.XLOOKUP(Table1[[#This Row],[Audio Url]],Qc!C:C,Qc!E:E),"")</f>
        <v>Correctly Done</v>
      </c>
      <c r="AL343" s="12" t="s">
        <v>38</v>
      </c>
      <c r="AM343" s="12" t="s">
        <v>38</v>
      </c>
      <c r="AN343" s="1" t="str">
        <f>VLOOKUP(Table1[[#This Row],[LOCALITY]],Sheet2!$F:$H,3,0)</f>
        <v>Urban</v>
      </c>
      <c r="AO343" s="1" t="s">
        <v>2241</v>
      </c>
      <c r="AP343" t="str">
        <f>IF(Table1[[#This Row],[Audio Duration (in secs)]]&gt;180,"Greater than 3 Minutes","Less than 3 Minutes")</f>
        <v>Greater than 3 Minutes</v>
      </c>
      <c r="AQ343" t="str">
        <f>IFERROR(VLOOKUP(Table1[[#This Row],[சாதி/Caste]],MApping!$E$1:$F$10,2,0),"Others")</f>
        <v>Others</v>
      </c>
      <c r="AR343">
        <f>VLOOKUP(Table1[[#This Row],[பாலினம்/Gender]],Factor!$F$26:$I$28,4,0)</f>
        <v>1.047034764826176</v>
      </c>
      <c r="AS343">
        <f>VLOOKUP(Table1[[#This Row],[பதிலளித்தவரின் வயது/Age Group]],Factor!$F$35:$I$39,4,0)</f>
        <v>0.97523809523809524</v>
      </c>
      <c r="AT343">
        <f>VLOOKUP(Table1[[#This Row],[பதிலளித்தவரின் வயது/Age Group]]&amp;Table1[[#This Row],[பாலினம்/Gender]],Factor!$A$45:$G$53,7,0)</f>
        <v>0.89824561403508774</v>
      </c>
      <c r="AU34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43">
        <f>VLOOKUP(Table1[[#This Row],[Rev Caste]],Factor!$F$59:$I$68,4,0)</f>
        <v>0.14422535211267606</v>
      </c>
      <c r="AW343">
        <f>Table1[[#This Row],[2021 Ae Factor]]*Table1[[#This Row],[Age &amp; Gender Factor]]</f>
        <v>0.89824561403508774</v>
      </c>
      <c r="AX343">
        <f>Table1[[#This Row],[2021 Ae Factor]]*Table1[[#This Row],[Caste Factor]]</f>
        <v>0.14422535211267606</v>
      </c>
      <c r="AY343">
        <f t="shared" si="8"/>
        <v>78.547624299999995</v>
      </c>
    </row>
    <row r="344" spans="1:51" x14ac:dyDescent="0.25">
      <c r="A344" s="12" t="s">
        <v>2017</v>
      </c>
      <c r="B344" s="12" t="s">
        <v>2018</v>
      </c>
      <c r="C344" s="13">
        <v>45875</v>
      </c>
      <c r="D344" s="12" t="s">
        <v>2019</v>
      </c>
      <c r="E344" s="12" t="s">
        <v>2020</v>
      </c>
      <c r="F344" s="12" t="s">
        <v>2021</v>
      </c>
      <c r="G344" s="12">
        <v>298</v>
      </c>
      <c r="H344" s="12" t="s">
        <v>37</v>
      </c>
      <c r="I344" s="12" t="s">
        <v>1289</v>
      </c>
      <c r="J344" s="12" t="s">
        <v>1290</v>
      </c>
      <c r="K344" s="12" t="s">
        <v>50</v>
      </c>
      <c r="L344" s="12" t="s">
        <v>51</v>
      </c>
      <c r="M344" s="12" t="s">
        <v>51</v>
      </c>
      <c r="N344" s="12" t="s">
        <v>2022</v>
      </c>
      <c r="O344" s="12" t="s">
        <v>135</v>
      </c>
      <c r="P344" s="12">
        <v>9994565076</v>
      </c>
      <c r="Q344" s="12" t="s">
        <v>39</v>
      </c>
      <c r="R344" s="12" t="s">
        <v>136</v>
      </c>
      <c r="S344" s="12" t="s">
        <v>113</v>
      </c>
      <c r="T344" s="12" t="s">
        <v>58</v>
      </c>
      <c r="U344" s="12" t="s">
        <v>83</v>
      </c>
      <c r="V344" s="12" t="s">
        <v>165</v>
      </c>
      <c r="W344" s="12" t="s">
        <v>125</v>
      </c>
      <c r="X344" s="12" t="s">
        <v>101</v>
      </c>
      <c r="Y344" t="s">
        <v>429</v>
      </c>
      <c r="Z344" s="12" t="s">
        <v>288</v>
      </c>
      <c r="AA344" s="12" t="s">
        <v>126</v>
      </c>
      <c r="AB344" s="12" t="s">
        <v>99</v>
      </c>
      <c r="AC344" s="12" t="s">
        <v>58</v>
      </c>
      <c r="AD344" s="12" t="s">
        <v>127</v>
      </c>
      <c r="AE344" s="12" t="s">
        <v>115</v>
      </c>
      <c r="AF344" s="12" t="s">
        <v>67</v>
      </c>
      <c r="AG344" s="12" t="s">
        <v>418</v>
      </c>
      <c r="AH344" s="12" t="s">
        <v>88</v>
      </c>
      <c r="AI344" s="12" t="s">
        <v>519</v>
      </c>
      <c r="AJ344" s="1">
        <f>IFERROR(_xlfn.XLOOKUP(Table1[[#This Row],[Audio Url]],Qc!C:C,Qc!F:F),"")</f>
        <v>0</v>
      </c>
      <c r="AK344" s="1" t="str">
        <f>IFERROR(_xlfn.XLOOKUP(Table1[[#This Row],[Audio Url]],Qc!C:C,Qc!E:E),"")</f>
        <v>Correctly Done</v>
      </c>
      <c r="AL344" s="12" t="s">
        <v>38</v>
      </c>
      <c r="AM344" s="12" t="s">
        <v>38</v>
      </c>
      <c r="AN344" s="1" t="str">
        <f>VLOOKUP(Table1[[#This Row],[LOCALITY]],Sheet2!$F:$H,3,0)</f>
        <v>Urban</v>
      </c>
      <c r="AO344" s="1" t="s">
        <v>2241</v>
      </c>
      <c r="AP344" t="str">
        <f>IF(Table1[[#This Row],[Audio Duration (in secs)]]&gt;180,"Greater than 3 Minutes","Less than 3 Minutes")</f>
        <v>Greater than 3 Minutes</v>
      </c>
      <c r="AQ344" t="str">
        <f>IFERROR(VLOOKUP(Table1[[#This Row],[சாதி/Caste]],MApping!$E$1:$F$10,2,0),"Others")</f>
        <v>CHOLIA VELLALAR</v>
      </c>
      <c r="AR344">
        <f>VLOOKUP(Table1[[#This Row],[பாலினம்/Gender]],Factor!$F$26:$I$28,4,0)</f>
        <v>1.047034764826176</v>
      </c>
      <c r="AS344">
        <f>VLOOKUP(Table1[[#This Row],[பதிலளித்தவரின் வயது/Age Group]],Factor!$F$35:$I$39,4,0)</f>
        <v>0.8797250859106529</v>
      </c>
      <c r="AT344">
        <f>VLOOKUP(Table1[[#This Row],[பதிலளித்தவரின் வயது/Age Group]]&amp;Table1[[#This Row],[பாலினம்/Gender]],Factor!$A$45:$G$53,7,0)</f>
        <v>0.98461538461538467</v>
      </c>
      <c r="AU34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44">
        <f>VLOOKUP(Table1[[#This Row],[Rev Caste]],Factor!$F$59:$I$68,4,0)</f>
        <v>1.0666666666666667</v>
      </c>
      <c r="AW344">
        <f>Table1[[#This Row],[2021 Ae Factor]]*Table1[[#This Row],[Age &amp; Gender Factor]]</f>
        <v>0.98461538461538467</v>
      </c>
      <c r="AX344">
        <f>Table1[[#This Row],[2021 Ae Factor]]*Table1[[#This Row],[Caste Factor]]</f>
        <v>1.0666666666666667</v>
      </c>
      <c r="AY344">
        <f t="shared" si="8"/>
        <v>78.542587299999994</v>
      </c>
    </row>
    <row r="345" spans="1:51" x14ac:dyDescent="0.25">
      <c r="A345" s="12" t="s">
        <v>2023</v>
      </c>
      <c r="B345" s="12" t="s">
        <v>2024</v>
      </c>
      <c r="C345" s="13">
        <v>45875</v>
      </c>
      <c r="D345" s="12" t="s">
        <v>2025</v>
      </c>
      <c r="E345" s="12" t="s">
        <v>2026</v>
      </c>
      <c r="F345" s="12" t="s">
        <v>2027</v>
      </c>
      <c r="G345" s="12">
        <v>351</v>
      </c>
      <c r="H345" s="12" t="s">
        <v>37</v>
      </c>
      <c r="I345" s="12" t="s">
        <v>1281</v>
      </c>
      <c r="J345" s="12" t="s">
        <v>1282</v>
      </c>
      <c r="K345" s="12" t="s">
        <v>50</v>
      </c>
      <c r="L345" s="12" t="s">
        <v>51</v>
      </c>
      <c r="M345" s="12" t="s">
        <v>51</v>
      </c>
      <c r="N345" s="12" t="s">
        <v>2028</v>
      </c>
      <c r="O345" s="12" t="s">
        <v>135</v>
      </c>
      <c r="P345" s="12">
        <v>9585967486</v>
      </c>
      <c r="Q345" s="12" t="s">
        <v>81</v>
      </c>
      <c r="R345" s="12" t="s">
        <v>136</v>
      </c>
      <c r="S345" s="12" t="s">
        <v>57</v>
      </c>
      <c r="T345" s="12" t="s">
        <v>98</v>
      </c>
      <c r="U345" s="12" t="s">
        <v>301</v>
      </c>
      <c r="V345" s="12" t="s">
        <v>165</v>
      </c>
      <c r="W345" s="1" t="s">
        <v>125</v>
      </c>
      <c r="X345" s="12" t="s">
        <v>295</v>
      </c>
      <c r="Y345" t="s">
        <v>429</v>
      </c>
      <c r="Z345" s="12" t="s">
        <v>38</v>
      </c>
      <c r="AA345" s="12" t="s">
        <v>63</v>
      </c>
      <c r="AB345" s="12" t="s">
        <v>38</v>
      </c>
      <c r="AC345" s="12" t="s">
        <v>58</v>
      </c>
      <c r="AD345" s="12" t="s">
        <v>65</v>
      </c>
      <c r="AE345" s="12" t="s">
        <v>66</v>
      </c>
      <c r="AF345" s="12" t="s">
        <v>101</v>
      </c>
      <c r="AG345" s="12" t="s">
        <v>400</v>
      </c>
      <c r="AH345" s="12" t="s">
        <v>88</v>
      </c>
      <c r="AI345" s="12" t="s">
        <v>38</v>
      </c>
      <c r="AJ345" s="1" t="str">
        <f>IFERROR(_xlfn.XLOOKUP(Table1[[#This Row],[Audio Url]],Qc!C:C,Qc!F:F),"")</f>
        <v>she didnt tell her caste</v>
      </c>
      <c r="AK345" s="1" t="str">
        <f>IFERROR(_xlfn.XLOOKUP(Table1[[#This Row],[Audio Url]],Qc!C:C,Qc!E:E),"")</f>
        <v>Not Doing It Properly</v>
      </c>
      <c r="AL345" s="12" t="s">
        <v>38</v>
      </c>
      <c r="AM345" s="12" t="s">
        <v>38</v>
      </c>
      <c r="AN345" s="1" t="str">
        <f>VLOOKUP(Table1[[#This Row],[LOCALITY]],Sheet2!$F:$H,3,0)</f>
        <v>Urban</v>
      </c>
      <c r="AO345" s="1" t="s">
        <v>2241</v>
      </c>
      <c r="AP345" t="str">
        <f>IF(Table1[[#This Row],[Audio Duration (in secs)]]&gt;180,"Greater than 3 Minutes","Less than 3 Minutes")</f>
        <v>Greater than 3 Minutes</v>
      </c>
      <c r="AQ345" t="str">
        <f>IFERROR(VLOOKUP(Table1[[#This Row],[சாதி/Caste]],MApping!$E$1:$F$10,2,0),"Others")</f>
        <v>Others</v>
      </c>
      <c r="AR345">
        <f>VLOOKUP(Table1[[#This Row],[பாலினம்/Gender]],Factor!$F$26:$I$28,4,0)</f>
        <v>1.047034764826176</v>
      </c>
      <c r="AS345">
        <f>VLOOKUP(Table1[[#This Row],[பதிலளித்தவரின் வயது/Age Group]],Factor!$F$35:$I$39,4,0)</f>
        <v>0.97523809523809524</v>
      </c>
      <c r="AT345">
        <f>VLOOKUP(Table1[[#This Row],[பதிலளித்தவரின் வயது/Age Group]]&amp;Table1[[#This Row],[பாலினம்/Gender]],Factor!$A$45:$G$53,7,0)</f>
        <v>0.89824561403508774</v>
      </c>
      <c r="AU34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45">
        <f>VLOOKUP(Table1[[#This Row],[Rev Caste]],Factor!$F$59:$I$68,4,0)</f>
        <v>0.14422535211267606</v>
      </c>
      <c r="AW345">
        <f>Table1[[#This Row],[2021 Ae Factor]]*Table1[[#This Row],[Age &amp; Gender Factor]]</f>
        <v>0.89824561403508774</v>
      </c>
      <c r="AX345">
        <f>Table1[[#This Row],[2021 Ae Factor]]*Table1[[#This Row],[Caste Factor]]</f>
        <v>0.14422535211267606</v>
      </c>
      <c r="AY345">
        <f t="shared" si="8"/>
        <v>78.543566900000002</v>
      </c>
    </row>
    <row r="346" spans="1:51" x14ac:dyDescent="0.25">
      <c r="A346" s="12" t="s">
        <v>2029</v>
      </c>
      <c r="B346" s="12" t="s">
        <v>2030</v>
      </c>
      <c r="C346" s="13">
        <v>45875</v>
      </c>
      <c r="D346" s="12" t="s">
        <v>2031</v>
      </c>
      <c r="E346" s="12" t="s">
        <v>2032</v>
      </c>
      <c r="F346" s="12" t="s">
        <v>2033</v>
      </c>
      <c r="G346" s="12">
        <v>351</v>
      </c>
      <c r="H346" s="12" t="s">
        <v>37</v>
      </c>
      <c r="I346" s="12" t="s">
        <v>1289</v>
      </c>
      <c r="J346" s="12" t="s">
        <v>1290</v>
      </c>
      <c r="K346" s="12" t="s">
        <v>50</v>
      </c>
      <c r="L346" s="12" t="s">
        <v>51</v>
      </c>
      <c r="M346" s="12" t="s">
        <v>51</v>
      </c>
      <c r="N346" s="12" t="s">
        <v>2034</v>
      </c>
      <c r="O346" s="12" t="s">
        <v>135</v>
      </c>
      <c r="P346" s="12">
        <v>9597325490</v>
      </c>
      <c r="Q346" s="12" t="s">
        <v>39</v>
      </c>
      <c r="R346" s="12" t="s">
        <v>136</v>
      </c>
      <c r="S346" s="12" t="s">
        <v>113</v>
      </c>
      <c r="T346" s="12" t="s">
        <v>58</v>
      </c>
      <c r="U346" s="12" t="s">
        <v>59</v>
      </c>
      <c r="V346" s="12" t="s">
        <v>60</v>
      </c>
      <c r="W346" s="12" t="s">
        <v>61</v>
      </c>
      <c r="X346" s="12" t="s">
        <v>62</v>
      </c>
      <c r="Y346" t="s">
        <v>430</v>
      </c>
      <c r="Z346" s="12" t="s">
        <v>38</v>
      </c>
      <c r="AA346" s="12" t="s">
        <v>126</v>
      </c>
      <c r="AB346" s="12" t="s">
        <v>138</v>
      </c>
      <c r="AC346" s="12" t="s">
        <v>64</v>
      </c>
      <c r="AD346" s="12" t="s">
        <v>65</v>
      </c>
      <c r="AE346" s="12" t="s">
        <v>66</v>
      </c>
      <c r="AF346" s="12" t="s">
        <v>67</v>
      </c>
      <c r="AG346" s="12" t="s">
        <v>68</v>
      </c>
      <c r="AH346" s="12" t="s">
        <v>117</v>
      </c>
      <c r="AI346" s="12" t="s">
        <v>42</v>
      </c>
      <c r="AJ346" s="1">
        <f>IFERROR(_xlfn.XLOOKUP(Table1[[#This Row],[Audio Url]],Qc!C:C,Qc!F:F),"")</f>
        <v>0</v>
      </c>
      <c r="AK346" s="1" t="str">
        <f>IFERROR(_xlfn.XLOOKUP(Table1[[#This Row],[Audio Url]],Qc!C:C,Qc!E:E),"")</f>
        <v>Correctly Done</v>
      </c>
      <c r="AL346" s="12" t="s">
        <v>38</v>
      </c>
      <c r="AM346" s="12" t="s">
        <v>38</v>
      </c>
      <c r="AN346" s="1" t="str">
        <f>VLOOKUP(Table1[[#This Row],[LOCALITY]],Sheet2!$F:$H,3,0)</f>
        <v>Urban</v>
      </c>
      <c r="AO346" s="1" t="s">
        <v>2241</v>
      </c>
      <c r="AP346" t="str">
        <f>IF(Table1[[#This Row],[Audio Duration (in secs)]]&gt;180,"Greater than 3 Minutes","Less than 3 Minutes")</f>
        <v>Greater than 3 Minutes</v>
      </c>
      <c r="AQ346" t="str">
        <f>IFERROR(VLOOKUP(Table1[[#This Row],[சாதி/Caste]],MApping!$E$1:$F$10,2,0),"Others")</f>
        <v>DEVENDRA KULA VELLALAR</v>
      </c>
      <c r="AR346">
        <f>VLOOKUP(Table1[[#This Row],[பாலினம்/Gender]],Factor!$F$26:$I$28,4,0)</f>
        <v>1.047034764826176</v>
      </c>
      <c r="AS346">
        <f>VLOOKUP(Table1[[#This Row],[பதிலளித்தவரின் வயது/Age Group]],Factor!$F$35:$I$39,4,0)</f>
        <v>0.8797250859106529</v>
      </c>
      <c r="AT346">
        <f>VLOOKUP(Table1[[#This Row],[பதிலளித்தவரின் வயது/Age Group]]&amp;Table1[[#This Row],[பாலினம்/Gender]],Factor!$A$45:$G$53,7,0)</f>
        <v>0.98461538461538467</v>
      </c>
      <c r="AU34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46">
        <f>VLOOKUP(Table1[[#This Row],[Rev Caste]],Factor!$F$59:$I$68,4,0)</f>
        <v>0.99902439024390244</v>
      </c>
      <c r="AW346">
        <f>Table1[[#This Row],[2021 Ae Factor]]*Table1[[#This Row],[Age &amp; Gender Factor]]</f>
        <v>0.72546542719964102</v>
      </c>
      <c r="AX346">
        <f>Table1[[#This Row],[2021 Ae Factor]]*Table1[[#This Row],[Caste Factor]]</f>
        <v>0.73608199442695277</v>
      </c>
      <c r="AY346">
        <f t="shared" si="8"/>
        <v>78.542349299999998</v>
      </c>
    </row>
    <row r="347" spans="1:51" x14ac:dyDescent="0.25">
      <c r="A347" s="12" t="s">
        <v>2035</v>
      </c>
      <c r="B347" s="12" t="s">
        <v>2036</v>
      </c>
      <c r="C347" s="13">
        <v>45875</v>
      </c>
      <c r="D347" s="12" t="s">
        <v>2037</v>
      </c>
      <c r="E347" s="12" t="s">
        <v>2038</v>
      </c>
      <c r="F347" s="12" t="s">
        <v>2039</v>
      </c>
      <c r="G347" s="12">
        <v>537</v>
      </c>
      <c r="H347" s="12" t="s">
        <v>37</v>
      </c>
      <c r="I347" s="12" t="s">
        <v>48</v>
      </c>
      <c r="J347" s="12" t="s">
        <v>49</v>
      </c>
      <c r="K347" s="12" t="s">
        <v>50</v>
      </c>
      <c r="L347" s="12" t="s">
        <v>51</v>
      </c>
      <c r="M347" s="12" t="s">
        <v>51</v>
      </c>
      <c r="N347" s="12" t="s">
        <v>2040</v>
      </c>
      <c r="O347" s="12" t="s">
        <v>54</v>
      </c>
      <c r="P347" s="12">
        <v>9940979598</v>
      </c>
      <c r="Q347" s="12" t="s">
        <v>39</v>
      </c>
      <c r="R347" s="12" t="s">
        <v>97</v>
      </c>
      <c r="S347" s="12" t="s">
        <v>57</v>
      </c>
      <c r="T347" s="12" t="s">
        <v>58</v>
      </c>
      <c r="U347" s="12" t="s">
        <v>83</v>
      </c>
      <c r="V347" s="12" t="s">
        <v>60</v>
      </c>
      <c r="W347" s="12" t="s">
        <v>61</v>
      </c>
      <c r="X347" s="12" t="s">
        <v>101</v>
      </c>
      <c r="Y347" t="s">
        <v>428</v>
      </c>
      <c r="Z347" s="12" t="s">
        <v>288</v>
      </c>
      <c r="AA347" s="12" t="s">
        <v>126</v>
      </c>
      <c r="AB347" s="12" t="s">
        <v>99</v>
      </c>
      <c r="AC347" s="12" t="s">
        <v>64</v>
      </c>
      <c r="AD347" s="12" t="s">
        <v>65</v>
      </c>
      <c r="AE347" s="12" t="s">
        <v>66</v>
      </c>
      <c r="AF347" s="12" t="s">
        <v>101</v>
      </c>
      <c r="AG347" s="12" t="s">
        <v>400</v>
      </c>
      <c r="AH347" s="12" t="s">
        <v>88</v>
      </c>
      <c r="AI347" s="12" t="s">
        <v>2041</v>
      </c>
      <c r="AJ347" s="1">
        <f>IFERROR(_xlfn.XLOOKUP(Table1[[#This Row],[Audio Url]],Qc!C:C,Qc!F:F),"")</f>
        <v>0</v>
      </c>
      <c r="AK347" s="1" t="str">
        <f>IFERROR(_xlfn.XLOOKUP(Table1[[#This Row],[Audio Url]],Qc!C:C,Qc!E:E),"")</f>
        <v>Correctly Done</v>
      </c>
      <c r="AL347" s="12" t="s">
        <v>38</v>
      </c>
      <c r="AM347" s="12" t="s">
        <v>38</v>
      </c>
      <c r="AN347" s="1" t="str">
        <f>VLOOKUP(Table1[[#This Row],[LOCALITY]],Sheet2!$F:$H,3,0)</f>
        <v>Urban</v>
      </c>
      <c r="AO347" s="1" t="s">
        <v>2241</v>
      </c>
      <c r="AP347" t="str">
        <f>IF(Table1[[#This Row],[Audio Duration (in secs)]]&gt;180,"Greater than 3 Minutes","Less than 3 Minutes")</f>
        <v>Greater than 3 Minutes</v>
      </c>
      <c r="AQ347" t="str">
        <f>IFERROR(VLOOKUP(Table1[[#This Row],[சாதி/Caste]],MApping!$E$1:$F$10,2,0),"Others")</f>
        <v>Others</v>
      </c>
      <c r="AR347">
        <f>VLOOKUP(Table1[[#This Row],[பாலினம்/Gender]],Factor!$F$26:$I$28,4,0)</f>
        <v>0.95700934579439256</v>
      </c>
      <c r="AS347">
        <f>VLOOKUP(Table1[[#This Row],[பதிலளித்தவரின் வயது/Age Group]],Factor!$F$35:$I$39,4,0)</f>
        <v>0.8797250859106529</v>
      </c>
      <c r="AT347">
        <f>VLOOKUP(Table1[[#This Row],[பதிலளித்தவரின் வயது/Age Group]]&amp;Table1[[#This Row],[பாலினம்/Gender]],Factor!$A$45:$G$53,7,0)</f>
        <v>0.79503105590062106</v>
      </c>
      <c r="AU34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47">
        <f>VLOOKUP(Table1[[#This Row],[Rev Caste]],Factor!$F$59:$I$68,4,0)</f>
        <v>0.14422535211267606</v>
      </c>
      <c r="AW347">
        <f>Table1[[#This Row],[2021 Ae Factor]]*Table1[[#This Row],[Age &amp; Gender Factor]]</f>
        <v>0.58577953749039324</v>
      </c>
      <c r="AX347">
        <f>Table1[[#This Row],[2021 Ae Factor]]*Table1[[#This Row],[Caste Factor]]</f>
        <v>0.10626535835036995</v>
      </c>
      <c r="AY347">
        <f t="shared" si="8"/>
        <v>78.547896800000004</v>
      </c>
    </row>
    <row r="348" spans="1:51" x14ac:dyDescent="0.25">
      <c r="A348" s="12" t="s">
        <v>2042</v>
      </c>
      <c r="B348" s="12" t="s">
        <v>2043</v>
      </c>
      <c r="C348" s="13">
        <v>45875</v>
      </c>
      <c r="D348" s="12" t="s">
        <v>2044</v>
      </c>
      <c r="E348" s="12" t="s">
        <v>2045</v>
      </c>
      <c r="F348" s="12" t="s">
        <v>2046</v>
      </c>
      <c r="G348" s="12">
        <v>393</v>
      </c>
      <c r="H348" s="12" t="s">
        <v>37</v>
      </c>
      <c r="I348" s="12" t="s">
        <v>1281</v>
      </c>
      <c r="J348" s="12" t="s">
        <v>1282</v>
      </c>
      <c r="K348" s="12" t="s">
        <v>50</v>
      </c>
      <c r="L348" s="12" t="s">
        <v>51</v>
      </c>
      <c r="M348" s="12" t="s">
        <v>51</v>
      </c>
      <c r="N348" s="12" t="s">
        <v>2047</v>
      </c>
      <c r="O348" s="12" t="s">
        <v>135</v>
      </c>
      <c r="P348" s="12">
        <v>8675638673</v>
      </c>
      <c r="Q348" s="12" t="s">
        <v>360</v>
      </c>
      <c r="R348" s="12" t="s">
        <v>56</v>
      </c>
      <c r="S348" s="12" t="s">
        <v>57</v>
      </c>
      <c r="T348" s="12" t="s">
        <v>58</v>
      </c>
      <c r="U348" s="12" t="s">
        <v>301</v>
      </c>
      <c r="V348" s="12" t="s">
        <v>60</v>
      </c>
      <c r="W348" s="12" t="s">
        <v>61</v>
      </c>
      <c r="X348" s="12" t="s">
        <v>295</v>
      </c>
      <c r="Y348" t="s">
        <v>439</v>
      </c>
      <c r="Z348" s="12" t="s">
        <v>38</v>
      </c>
      <c r="AA348" s="12" t="s">
        <v>63</v>
      </c>
      <c r="AB348" s="12" t="s">
        <v>38</v>
      </c>
      <c r="AC348" s="12" t="s">
        <v>84</v>
      </c>
      <c r="AD348" s="12" t="s">
        <v>65</v>
      </c>
      <c r="AE348" s="12" t="s">
        <v>66</v>
      </c>
      <c r="AF348" s="12" t="s">
        <v>67</v>
      </c>
      <c r="AG348" s="12" t="s">
        <v>68</v>
      </c>
      <c r="AH348" s="12" t="s">
        <v>88</v>
      </c>
      <c r="AI348" s="12" t="s">
        <v>519</v>
      </c>
      <c r="AJ348" s="1">
        <f>IFERROR(_xlfn.XLOOKUP(Table1[[#This Row],[Audio Url]],Qc!C:C,Qc!F:F),"")</f>
        <v>0</v>
      </c>
      <c r="AK348" s="1" t="str">
        <f>IFERROR(_xlfn.XLOOKUP(Table1[[#This Row],[Audio Url]],Qc!C:C,Qc!E:E),"")</f>
        <v>Correctly Done</v>
      </c>
      <c r="AL348" s="12" t="s">
        <v>38</v>
      </c>
      <c r="AM348" s="12" t="s">
        <v>38</v>
      </c>
      <c r="AN348" s="1" t="str">
        <f>VLOOKUP(Table1[[#This Row],[LOCALITY]],Sheet2!$F:$H,3,0)</f>
        <v>Urban</v>
      </c>
      <c r="AO348" s="1" t="s">
        <v>2241</v>
      </c>
      <c r="AP348" t="str">
        <f>IF(Table1[[#This Row],[Audio Duration (in secs)]]&gt;180,"Greater than 3 Minutes","Less than 3 Minutes")</f>
        <v>Greater than 3 Minutes</v>
      </c>
      <c r="AQ348" t="str">
        <f>IFERROR(VLOOKUP(Table1[[#This Row],[சாதி/Caste]],MApping!$E$1:$F$10,2,0),"Others")</f>
        <v>CHOLIA VELLALAR</v>
      </c>
      <c r="AR348">
        <f>VLOOKUP(Table1[[#This Row],[பாலினம்/Gender]],Factor!$F$26:$I$28,4,0)</f>
        <v>1.047034764826176</v>
      </c>
      <c r="AS348">
        <f>VLOOKUP(Table1[[#This Row],[பதிலளித்தவரின் வயது/Age Group]],Factor!$F$35:$I$39,4,0)</f>
        <v>1.0308724832214764</v>
      </c>
      <c r="AT348">
        <f>VLOOKUP(Table1[[#This Row],[பதிலளித்தவரின் வயது/Age Group]]&amp;Table1[[#This Row],[பாலினம்/Gender]],Factor!$A$45:$G$53,7,0)</f>
        <v>1.28</v>
      </c>
      <c r="AU34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48">
        <f>VLOOKUP(Table1[[#This Row],[Rev Caste]],Factor!$F$59:$I$68,4,0)</f>
        <v>1.0666666666666667</v>
      </c>
      <c r="AW348">
        <f>Table1[[#This Row],[2021 Ae Factor]]*Table1[[#This Row],[Age &amp; Gender Factor]]</f>
        <v>0.94310505535953326</v>
      </c>
      <c r="AX348">
        <f>Table1[[#This Row],[2021 Ae Factor]]*Table1[[#This Row],[Caste Factor]]</f>
        <v>0.78592087946627776</v>
      </c>
      <c r="AY348">
        <f t="shared" si="8"/>
        <v>78.543614300000002</v>
      </c>
    </row>
    <row r="349" spans="1:51" x14ac:dyDescent="0.25">
      <c r="A349" s="12" t="s">
        <v>2048</v>
      </c>
      <c r="B349" s="12" t="s">
        <v>2049</v>
      </c>
      <c r="C349" s="13">
        <v>45875</v>
      </c>
      <c r="D349" s="12" t="s">
        <v>2050</v>
      </c>
      <c r="E349" s="12" t="s">
        <v>2032</v>
      </c>
      <c r="F349" s="12" t="s">
        <v>2051</v>
      </c>
      <c r="G349" s="12">
        <v>235</v>
      </c>
      <c r="H349" s="12" t="s">
        <v>37</v>
      </c>
      <c r="I349" s="12" t="s">
        <v>1289</v>
      </c>
      <c r="J349" s="12" t="s">
        <v>1290</v>
      </c>
      <c r="K349" s="12" t="s">
        <v>50</v>
      </c>
      <c r="L349" s="12" t="s">
        <v>51</v>
      </c>
      <c r="M349" s="12" t="s">
        <v>51</v>
      </c>
      <c r="N349" s="12" t="s">
        <v>2052</v>
      </c>
      <c r="O349" s="12" t="s">
        <v>135</v>
      </c>
      <c r="P349" s="12">
        <v>9677329206</v>
      </c>
      <c r="Q349" s="12" t="s">
        <v>55</v>
      </c>
      <c r="R349" s="12" t="s">
        <v>136</v>
      </c>
      <c r="S349" s="12" t="s">
        <v>57</v>
      </c>
      <c r="T349" s="12" t="s">
        <v>58</v>
      </c>
      <c r="U349" s="12" t="s">
        <v>59</v>
      </c>
      <c r="V349" s="12" t="s">
        <v>60</v>
      </c>
      <c r="W349" s="12" t="s">
        <v>61</v>
      </c>
      <c r="X349" s="12" t="s">
        <v>101</v>
      </c>
      <c r="Y349" t="s">
        <v>428</v>
      </c>
      <c r="Z349" s="12" t="s">
        <v>95</v>
      </c>
      <c r="AA349" s="12" t="s">
        <v>126</v>
      </c>
      <c r="AB349" s="12" t="s">
        <v>87</v>
      </c>
      <c r="AC349" s="12" t="s">
        <v>58</v>
      </c>
      <c r="AD349" s="12" t="s">
        <v>127</v>
      </c>
      <c r="AE349" s="12" t="s">
        <v>66</v>
      </c>
      <c r="AF349" s="12" t="s">
        <v>67</v>
      </c>
      <c r="AG349" s="12" t="s">
        <v>400</v>
      </c>
      <c r="AH349" s="12" t="s">
        <v>88</v>
      </c>
      <c r="AI349" s="12" t="s">
        <v>2777</v>
      </c>
      <c r="AJ349" s="1" t="str">
        <f>IFERROR(_xlfn.XLOOKUP(Table1[[#This Row],[Audio Url]],Qc!C:C,Qc!F:F),"")</f>
        <v>she said udaiyar as her caste</v>
      </c>
      <c r="AK349" s="1" t="str">
        <f>IFERROR(_xlfn.XLOOKUP(Table1[[#This Row],[Audio Url]],Qc!C:C,Qc!E:E),"")</f>
        <v>Correctly Done</v>
      </c>
      <c r="AL349" s="12" t="s">
        <v>38</v>
      </c>
      <c r="AM349" s="12" t="s">
        <v>38</v>
      </c>
      <c r="AN349" s="1" t="str">
        <f>VLOOKUP(Table1[[#This Row],[LOCALITY]],Sheet2!$F:$H,3,0)</f>
        <v>Urban</v>
      </c>
      <c r="AO349" s="1" t="s">
        <v>2241</v>
      </c>
      <c r="AP349" t="str">
        <f>IF(Table1[[#This Row],[Audio Duration (in secs)]]&gt;180,"Greater than 3 Minutes","Less than 3 Minutes")</f>
        <v>Greater than 3 Minutes</v>
      </c>
      <c r="AQ349" t="str">
        <f>IFERROR(VLOOKUP(Table1[[#This Row],[சாதி/Caste]],MApping!$E$1:$F$10,2,0),"Others")</f>
        <v>Others</v>
      </c>
      <c r="AR349">
        <f>VLOOKUP(Table1[[#This Row],[பாலினம்/Gender]],Factor!$F$26:$I$28,4,0)</f>
        <v>1.047034764826176</v>
      </c>
      <c r="AS349">
        <f>VLOOKUP(Table1[[#This Row],[பதிலளித்தவரின் வயது/Age Group]],Factor!$F$35:$I$39,4,0)</f>
        <v>1.0951871657754011</v>
      </c>
      <c r="AT349">
        <f>VLOOKUP(Table1[[#This Row],[பதிலளித்தவரின் வயது/Age Group]]&amp;Table1[[#This Row],[பாலினம்/Gender]],Factor!$A$45:$G$53,7,0)</f>
        <v>1.107027027027027</v>
      </c>
      <c r="AU34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49">
        <f>VLOOKUP(Table1[[#This Row],[Rev Caste]],Factor!$F$59:$I$68,4,0)</f>
        <v>0.14422535211267606</v>
      </c>
      <c r="AW349">
        <f>Table1[[#This Row],[2021 Ae Factor]]*Table1[[#This Row],[Age &amp; Gender Factor]]</f>
        <v>0.81565842625689366</v>
      </c>
      <c r="AX349">
        <f>Table1[[#This Row],[2021 Ae Factor]]*Table1[[#This Row],[Caste Factor]]</f>
        <v>0.10626535835036995</v>
      </c>
      <c r="AY349">
        <f t="shared" si="8"/>
        <v>78.542332500000001</v>
      </c>
    </row>
    <row r="350" spans="1:51" x14ac:dyDescent="0.25">
      <c r="A350" s="12" t="s">
        <v>2053</v>
      </c>
      <c r="B350" s="12" t="s">
        <v>2054</v>
      </c>
      <c r="C350" s="13">
        <v>45875</v>
      </c>
      <c r="D350" s="12" t="s">
        <v>2055</v>
      </c>
      <c r="E350" s="12" t="s">
        <v>2026</v>
      </c>
      <c r="F350" s="12" t="s">
        <v>2056</v>
      </c>
      <c r="G350" s="12">
        <v>281</v>
      </c>
      <c r="H350" s="12" t="s">
        <v>37</v>
      </c>
      <c r="I350" s="12" t="s">
        <v>1281</v>
      </c>
      <c r="J350" s="12" t="s">
        <v>1282</v>
      </c>
      <c r="K350" s="12" t="s">
        <v>50</v>
      </c>
      <c r="L350" s="12" t="s">
        <v>51</v>
      </c>
      <c r="M350" s="12" t="s">
        <v>51</v>
      </c>
      <c r="N350" s="12" t="s">
        <v>2057</v>
      </c>
      <c r="O350" s="12" t="s">
        <v>135</v>
      </c>
      <c r="P350" s="12">
        <v>8610208825</v>
      </c>
      <c r="Q350" s="12" t="s">
        <v>55</v>
      </c>
      <c r="R350" s="12" t="s">
        <v>97</v>
      </c>
      <c r="S350" s="12" t="s">
        <v>57</v>
      </c>
      <c r="T350" s="12" t="s">
        <v>58</v>
      </c>
      <c r="U350" s="12" t="s">
        <v>59</v>
      </c>
      <c r="V350" s="12" t="s">
        <v>60</v>
      </c>
      <c r="W350" s="12" t="s">
        <v>61</v>
      </c>
      <c r="X350" s="12" t="s">
        <v>101</v>
      </c>
      <c r="Y350" t="s">
        <v>428</v>
      </c>
      <c r="Z350" s="12" t="s">
        <v>95</v>
      </c>
      <c r="AA350" s="1" t="s">
        <v>126</v>
      </c>
      <c r="AB350" s="1" t="s">
        <v>99</v>
      </c>
      <c r="AC350" s="12" t="s">
        <v>58</v>
      </c>
      <c r="AD350" s="12" t="s">
        <v>85</v>
      </c>
      <c r="AE350" s="12" t="s">
        <v>66</v>
      </c>
      <c r="AF350" s="12" t="s">
        <v>67</v>
      </c>
      <c r="AG350" s="12" t="s">
        <v>68</v>
      </c>
      <c r="AH350" s="12" t="s">
        <v>69</v>
      </c>
      <c r="AI350" s="12" t="s">
        <v>2827</v>
      </c>
      <c r="AJ350" s="1" t="str">
        <f>IFERROR(_xlfn.XLOOKUP(Table1[[#This Row],[Audio Url]],Qc!C:C,Qc!F:F),"")</f>
        <v>she said her MBC Isaivellalar</v>
      </c>
      <c r="AK350" s="1" t="str">
        <f>IFERROR(_xlfn.XLOOKUP(Table1[[#This Row],[Audio Url]],Qc!C:C,Qc!E:E),"")</f>
        <v>Correctly Done</v>
      </c>
      <c r="AL350" s="12" t="s">
        <v>38</v>
      </c>
      <c r="AM350" s="12" t="s">
        <v>38</v>
      </c>
      <c r="AN350" s="1" t="str">
        <f>VLOOKUP(Table1[[#This Row],[LOCALITY]],Sheet2!$F:$H,3,0)</f>
        <v>Urban</v>
      </c>
      <c r="AO350" s="1" t="s">
        <v>2241</v>
      </c>
      <c r="AP350" t="str">
        <f>IF(Table1[[#This Row],[Audio Duration (in secs)]]&gt;180,"Greater than 3 Minutes","Less than 3 Minutes")</f>
        <v>Greater than 3 Minutes</v>
      </c>
      <c r="AQ350" t="str">
        <f>IFERROR(VLOOKUP(Table1[[#This Row],[சாதி/Caste]],MApping!$E$1:$F$10,2,0),"Others")</f>
        <v>Others</v>
      </c>
      <c r="AR350">
        <f>VLOOKUP(Table1[[#This Row],[பாலினம்/Gender]],Factor!$F$26:$I$28,4,0)</f>
        <v>1.047034764826176</v>
      </c>
      <c r="AS350">
        <f>VLOOKUP(Table1[[#This Row],[பதிலளித்தவரின் வயது/Age Group]],Factor!$F$35:$I$39,4,0)</f>
        <v>1.0951871657754011</v>
      </c>
      <c r="AT350">
        <f>VLOOKUP(Table1[[#This Row],[பதிலளித்தவரின் வயது/Age Group]]&amp;Table1[[#This Row],[பாலினம்/Gender]],Factor!$A$45:$G$53,7,0)</f>
        <v>1.107027027027027</v>
      </c>
      <c r="AU35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50">
        <f>VLOOKUP(Table1[[#This Row],[Rev Caste]],Factor!$F$59:$I$68,4,0)</f>
        <v>0.14422535211267606</v>
      </c>
      <c r="AW350">
        <f>Table1[[#This Row],[2021 Ae Factor]]*Table1[[#This Row],[Age &amp; Gender Factor]]</f>
        <v>0.81565842625689366</v>
      </c>
      <c r="AX350">
        <f>Table1[[#This Row],[2021 Ae Factor]]*Table1[[#This Row],[Caste Factor]]</f>
        <v>0.10626535835036995</v>
      </c>
      <c r="AY350">
        <f t="shared" si="8"/>
        <v>78.544045999999994</v>
      </c>
    </row>
    <row r="351" spans="1:51" x14ac:dyDescent="0.25">
      <c r="A351" s="12" t="s">
        <v>2058</v>
      </c>
      <c r="B351" s="12" t="s">
        <v>2059</v>
      </c>
      <c r="C351" s="13">
        <v>45875</v>
      </c>
      <c r="D351" s="12" t="s">
        <v>2060</v>
      </c>
      <c r="E351" s="12" t="s">
        <v>2026</v>
      </c>
      <c r="F351" s="12" t="s">
        <v>2061</v>
      </c>
      <c r="G351" s="12">
        <v>292</v>
      </c>
      <c r="H351" s="12" t="s">
        <v>37</v>
      </c>
      <c r="I351" s="12" t="s">
        <v>1289</v>
      </c>
      <c r="J351" s="12" t="s">
        <v>1290</v>
      </c>
      <c r="K351" s="12" t="s">
        <v>50</v>
      </c>
      <c r="L351" s="12" t="s">
        <v>51</v>
      </c>
      <c r="M351" s="12" t="s">
        <v>51</v>
      </c>
      <c r="N351" s="12" t="s">
        <v>2062</v>
      </c>
      <c r="O351" s="12" t="s">
        <v>135</v>
      </c>
      <c r="P351" s="12">
        <v>9585054650</v>
      </c>
      <c r="Q351" s="12" t="s">
        <v>81</v>
      </c>
      <c r="R351" s="12" t="s">
        <v>136</v>
      </c>
      <c r="S351" s="12" t="s">
        <v>113</v>
      </c>
      <c r="T351" s="12" t="s">
        <v>58</v>
      </c>
      <c r="U351" s="12" t="s">
        <v>301</v>
      </c>
      <c r="V351" s="12" t="s">
        <v>165</v>
      </c>
      <c r="W351" s="1" t="s">
        <v>125</v>
      </c>
      <c r="X351" s="12" t="s">
        <v>62</v>
      </c>
      <c r="Y351" s="45" t="s">
        <v>429</v>
      </c>
      <c r="Z351" s="12" t="s">
        <v>38</v>
      </c>
      <c r="AA351" s="12" t="s">
        <v>126</v>
      </c>
      <c r="AB351" s="12" t="s">
        <v>138</v>
      </c>
      <c r="AC351" s="12" t="s">
        <v>84</v>
      </c>
      <c r="AD351" s="12" t="s">
        <v>65</v>
      </c>
      <c r="AE351" s="12" t="s">
        <v>115</v>
      </c>
      <c r="AF351" s="12" t="s">
        <v>622</v>
      </c>
      <c r="AG351" s="12" t="s">
        <v>68</v>
      </c>
      <c r="AH351" s="12" t="s">
        <v>88</v>
      </c>
      <c r="AI351" s="12" t="s">
        <v>519</v>
      </c>
      <c r="AJ351" s="1">
        <f>IFERROR(_xlfn.XLOOKUP(Table1[[#This Row],[Audio Url]],Qc!C:C,Qc!F:F),"")</f>
        <v>0</v>
      </c>
      <c r="AK351" s="1" t="str">
        <f>IFERROR(_xlfn.XLOOKUP(Table1[[#This Row],[Audio Url]],Qc!C:C,Qc!E:E),"")</f>
        <v>Correctly Done</v>
      </c>
      <c r="AL351" s="12" t="s">
        <v>38</v>
      </c>
      <c r="AM351" s="12" t="s">
        <v>38</v>
      </c>
      <c r="AN351" s="1" t="str">
        <f>VLOOKUP(Table1[[#This Row],[LOCALITY]],Sheet2!$F:$H,3,0)</f>
        <v>Urban</v>
      </c>
      <c r="AO351" s="1" t="s">
        <v>2241</v>
      </c>
      <c r="AP351" t="str">
        <f>IF(Table1[[#This Row],[Audio Duration (in secs)]]&gt;180,"Greater than 3 Minutes","Less than 3 Minutes")</f>
        <v>Greater than 3 Minutes</v>
      </c>
      <c r="AQ351" t="str">
        <f>IFERROR(VLOOKUP(Table1[[#This Row],[சாதி/Caste]],MApping!$E$1:$F$10,2,0),"Others")</f>
        <v>CHOLIA VELLALAR</v>
      </c>
      <c r="AR351">
        <f>VLOOKUP(Table1[[#This Row],[பாலினம்/Gender]],Factor!$F$26:$I$28,4,0)</f>
        <v>1.047034764826176</v>
      </c>
      <c r="AS351">
        <f>VLOOKUP(Table1[[#This Row],[பதிலளித்தவரின் வயது/Age Group]],Factor!$F$35:$I$39,4,0)</f>
        <v>0.97523809523809524</v>
      </c>
      <c r="AT351">
        <f>VLOOKUP(Table1[[#This Row],[பதிலளித்தவரின் வயது/Age Group]]&amp;Table1[[#This Row],[பாலினம்/Gender]],Factor!$A$45:$G$53,7,0)</f>
        <v>0.89824561403508774</v>
      </c>
      <c r="AU35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51">
        <f>VLOOKUP(Table1[[#This Row],[Rev Caste]],Factor!$F$59:$I$68,4,0)</f>
        <v>1.0666666666666667</v>
      </c>
      <c r="AW351">
        <f>Table1[[#This Row],[2021 Ae Factor]]*Table1[[#This Row],[Age &amp; Gender Factor]]</f>
        <v>0.89824561403508774</v>
      </c>
      <c r="AX351">
        <f>Table1[[#This Row],[2021 Ae Factor]]*Table1[[#This Row],[Caste Factor]]</f>
        <v>1.0666666666666667</v>
      </c>
      <c r="AY351">
        <f t="shared" si="8"/>
        <v>78.544044200000002</v>
      </c>
    </row>
    <row r="352" spans="1:51" x14ac:dyDescent="0.25">
      <c r="A352" s="12" t="s">
        <v>2063</v>
      </c>
      <c r="B352" s="12" t="s">
        <v>2064</v>
      </c>
      <c r="C352" s="13">
        <v>45875</v>
      </c>
      <c r="D352" s="12" t="s">
        <v>2065</v>
      </c>
      <c r="E352" s="12" t="s">
        <v>2026</v>
      </c>
      <c r="F352" s="12" t="s">
        <v>2066</v>
      </c>
      <c r="G352" s="12">
        <v>318</v>
      </c>
      <c r="H352" s="12" t="s">
        <v>37</v>
      </c>
      <c r="I352" s="12" t="s">
        <v>1281</v>
      </c>
      <c r="J352" s="12" t="s">
        <v>1282</v>
      </c>
      <c r="K352" s="12" t="s">
        <v>50</v>
      </c>
      <c r="L352" s="12" t="s">
        <v>51</v>
      </c>
      <c r="M352" s="12" t="s">
        <v>51</v>
      </c>
      <c r="N352" s="12" t="s">
        <v>2067</v>
      </c>
      <c r="O352" s="1" t="s">
        <v>135</v>
      </c>
      <c r="P352" s="12">
        <v>8870050530</v>
      </c>
      <c r="Q352" s="12" t="s">
        <v>39</v>
      </c>
      <c r="R352" s="12" t="s">
        <v>136</v>
      </c>
      <c r="S352" s="12" t="s">
        <v>57</v>
      </c>
      <c r="T352" s="12" t="s">
        <v>58</v>
      </c>
      <c r="U352" s="12" t="s">
        <v>59</v>
      </c>
      <c r="V352" s="12" t="s">
        <v>165</v>
      </c>
      <c r="W352" s="1" t="s">
        <v>125</v>
      </c>
      <c r="X352" s="12" t="s">
        <v>295</v>
      </c>
      <c r="Y352" s="45" t="s">
        <v>429</v>
      </c>
      <c r="Z352" s="12" t="s">
        <v>38</v>
      </c>
      <c r="AA352" s="12" t="s">
        <v>63</v>
      </c>
      <c r="AB352" s="12" t="s">
        <v>38</v>
      </c>
      <c r="AC352" s="12" t="s">
        <v>58</v>
      </c>
      <c r="AD352" s="12" t="s">
        <v>65</v>
      </c>
      <c r="AE352" s="12" t="s">
        <v>66</v>
      </c>
      <c r="AF352" s="12" t="s">
        <v>67</v>
      </c>
      <c r="AG352" s="1" t="s">
        <v>3052</v>
      </c>
      <c r="AH352" s="12" t="s">
        <v>88</v>
      </c>
      <c r="AI352" s="12" t="s">
        <v>519</v>
      </c>
      <c r="AJ352" s="1">
        <f>IFERROR(_xlfn.XLOOKUP(Table1[[#This Row],[Audio Url]],Qc!C:C,Qc!F:F),"")</f>
        <v>0</v>
      </c>
      <c r="AK352" s="1" t="str">
        <f>IFERROR(_xlfn.XLOOKUP(Table1[[#This Row],[Audio Url]],Qc!C:C,Qc!E:E),"")</f>
        <v>Correctly Done</v>
      </c>
      <c r="AL352" s="12" t="s">
        <v>38</v>
      </c>
      <c r="AM352" s="12" t="s">
        <v>38</v>
      </c>
      <c r="AN352" s="1" t="str">
        <f>VLOOKUP(Table1[[#This Row],[LOCALITY]],Sheet2!$F:$H,3,0)</f>
        <v>Urban</v>
      </c>
      <c r="AO352" s="1" t="s">
        <v>2241</v>
      </c>
      <c r="AP352" t="str">
        <f>IF(Table1[[#This Row],[Audio Duration (in secs)]]&gt;180,"Greater than 3 Minutes","Less than 3 Minutes")</f>
        <v>Greater than 3 Minutes</v>
      </c>
      <c r="AQ352" t="str">
        <f>IFERROR(VLOOKUP(Table1[[#This Row],[சாதி/Caste]],MApping!$E$1:$F$10,2,0),"Others")</f>
        <v>CHOLIA VELLALAR</v>
      </c>
      <c r="AR352">
        <f>VLOOKUP(Table1[[#This Row],[பாலினம்/Gender]],Factor!$F$26:$I$28,4,0)</f>
        <v>1.047034764826176</v>
      </c>
      <c r="AS352">
        <f>VLOOKUP(Table1[[#This Row],[பதிலளித்தவரின் வயது/Age Group]],Factor!$F$35:$I$39,4,0)</f>
        <v>0.8797250859106529</v>
      </c>
      <c r="AT352">
        <f>VLOOKUP(Table1[[#This Row],[பதிலளித்தவரின் வயது/Age Group]]&amp;Table1[[#This Row],[பாலினம்/Gender]],Factor!$A$45:$G$53,7,0)</f>
        <v>0.98461538461538467</v>
      </c>
      <c r="AU35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52">
        <f>VLOOKUP(Table1[[#This Row],[Rev Caste]],Factor!$F$59:$I$68,4,0)</f>
        <v>1.0666666666666667</v>
      </c>
      <c r="AW352">
        <f>Table1[[#This Row],[2021 Ae Factor]]*Table1[[#This Row],[Age &amp; Gender Factor]]</f>
        <v>0.98461538461538467</v>
      </c>
      <c r="AX352">
        <f>Table1[[#This Row],[2021 Ae Factor]]*Table1[[#This Row],[Caste Factor]]</f>
        <v>1.0666666666666667</v>
      </c>
      <c r="AY352">
        <f t="shared" si="8"/>
        <v>78.544058500000006</v>
      </c>
    </row>
    <row r="353" spans="1:51" x14ac:dyDescent="0.25">
      <c r="A353" s="12" t="s">
        <v>2068</v>
      </c>
      <c r="B353" s="12" t="s">
        <v>2069</v>
      </c>
      <c r="C353" s="13">
        <v>45875</v>
      </c>
      <c r="D353" s="12" t="s">
        <v>2070</v>
      </c>
      <c r="E353" s="12" t="s">
        <v>2026</v>
      </c>
      <c r="F353" s="12" t="s">
        <v>2071</v>
      </c>
      <c r="G353" s="12">
        <v>344</v>
      </c>
      <c r="H353" s="12" t="s">
        <v>37</v>
      </c>
      <c r="I353" s="12" t="s">
        <v>1289</v>
      </c>
      <c r="J353" s="12" t="s">
        <v>1290</v>
      </c>
      <c r="K353" s="12" t="s">
        <v>50</v>
      </c>
      <c r="L353" s="12" t="s">
        <v>51</v>
      </c>
      <c r="M353" s="12" t="s">
        <v>51</v>
      </c>
      <c r="N353" s="12" t="s">
        <v>2072</v>
      </c>
      <c r="O353" s="12" t="s">
        <v>135</v>
      </c>
      <c r="P353" s="12">
        <v>9597930255</v>
      </c>
      <c r="Q353" s="12" t="s">
        <v>360</v>
      </c>
      <c r="R353" s="12" t="s">
        <v>136</v>
      </c>
      <c r="S353" s="12" t="s">
        <v>1884</v>
      </c>
      <c r="T353" s="12" t="s">
        <v>137</v>
      </c>
      <c r="U353" s="12" t="s">
        <v>59</v>
      </c>
      <c r="V353" s="12" t="s">
        <v>60</v>
      </c>
      <c r="W353" s="12" t="s">
        <v>61</v>
      </c>
      <c r="X353" s="12" t="s">
        <v>62</v>
      </c>
      <c r="Y353" t="s">
        <v>430</v>
      </c>
      <c r="Z353" s="12" t="s">
        <v>38</v>
      </c>
      <c r="AA353" s="12" t="s">
        <v>63</v>
      </c>
      <c r="AB353" s="12" t="s">
        <v>38</v>
      </c>
      <c r="AC353" s="12" t="s">
        <v>84</v>
      </c>
      <c r="AD353" s="12" t="s">
        <v>85</v>
      </c>
      <c r="AE353" s="12" t="s">
        <v>66</v>
      </c>
      <c r="AF353" s="12" t="s">
        <v>67</v>
      </c>
      <c r="AG353" s="12" t="s">
        <v>103</v>
      </c>
      <c r="AH353" s="12" t="s">
        <v>69</v>
      </c>
      <c r="AI353" s="12" t="s">
        <v>2774</v>
      </c>
      <c r="AJ353" s="1" t="str">
        <f>IFERROR(_xlfn.XLOOKUP(Table1[[#This Row],[Audio Url]],Qc!C:C,Qc!F:F),"")</f>
        <v>she said chettiyar as her caste</v>
      </c>
      <c r="AK353" s="1" t="str">
        <f>IFERROR(_xlfn.XLOOKUP(Table1[[#This Row],[Audio Url]],Qc!C:C,Qc!E:E),"")</f>
        <v>Correctly Done</v>
      </c>
      <c r="AL353" s="12" t="s">
        <v>38</v>
      </c>
      <c r="AM353" s="12" t="s">
        <v>38</v>
      </c>
      <c r="AN353" s="1" t="str">
        <f>VLOOKUP(Table1[[#This Row],[LOCALITY]],Sheet2!$F:$H,3,0)</f>
        <v>Urban</v>
      </c>
      <c r="AO353" s="1" t="s">
        <v>2241</v>
      </c>
      <c r="AP353" t="str">
        <f>IF(Table1[[#This Row],[Audio Duration (in secs)]]&gt;180,"Greater than 3 Minutes","Less than 3 Minutes")</f>
        <v>Greater than 3 Minutes</v>
      </c>
      <c r="AQ353" t="str">
        <f>IFERROR(VLOOKUP(Table1[[#This Row],[சாதி/Caste]],MApping!$E$1:$F$10,2,0),"Others")</f>
        <v>Others</v>
      </c>
      <c r="AR353">
        <f>VLOOKUP(Table1[[#This Row],[பாலினம்/Gender]],Factor!$F$26:$I$28,4,0)</f>
        <v>1.047034764826176</v>
      </c>
      <c r="AS353">
        <f>VLOOKUP(Table1[[#This Row],[பதிலளித்தவரின் வயது/Age Group]],Factor!$F$35:$I$39,4,0)</f>
        <v>1.0308724832214764</v>
      </c>
      <c r="AT353">
        <f>VLOOKUP(Table1[[#This Row],[பதிலளித்தவரின் வயது/Age Group]]&amp;Table1[[#This Row],[பாலினம்/Gender]],Factor!$A$45:$G$53,7,0)</f>
        <v>1.28</v>
      </c>
      <c r="AU35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53">
        <f>VLOOKUP(Table1[[#This Row],[Rev Caste]],Factor!$F$59:$I$68,4,0)</f>
        <v>0.14422535211267606</v>
      </c>
      <c r="AW353">
        <f>Table1[[#This Row],[2021 Ae Factor]]*Table1[[#This Row],[Age &amp; Gender Factor]]</f>
        <v>0.94310505535953326</v>
      </c>
      <c r="AX353">
        <f>Table1[[#This Row],[2021 Ae Factor]]*Table1[[#This Row],[Caste Factor]]</f>
        <v>0.10626535835036995</v>
      </c>
      <c r="AY353">
        <f t="shared" si="8"/>
        <v>78.544040499999994</v>
      </c>
    </row>
    <row r="354" spans="1:51" x14ac:dyDescent="0.25">
      <c r="A354" s="12" t="s">
        <v>2073</v>
      </c>
      <c r="B354" s="12" t="s">
        <v>2074</v>
      </c>
      <c r="C354" s="13">
        <v>45875</v>
      </c>
      <c r="D354" s="12" t="s">
        <v>2075</v>
      </c>
      <c r="E354" s="12" t="s">
        <v>2026</v>
      </c>
      <c r="F354" s="12" t="s">
        <v>2076</v>
      </c>
      <c r="G354" s="12">
        <v>259</v>
      </c>
      <c r="H354" s="12" t="s">
        <v>37</v>
      </c>
      <c r="I354" s="12" t="s">
        <v>1281</v>
      </c>
      <c r="J354" s="12" t="s">
        <v>1282</v>
      </c>
      <c r="K354" s="12" t="s">
        <v>50</v>
      </c>
      <c r="L354" s="12" t="s">
        <v>51</v>
      </c>
      <c r="M354" s="12" t="s">
        <v>51</v>
      </c>
      <c r="N354" s="12" t="s">
        <v>2077</v>
      </c>
      <c r="O354" s="12" t="s">
        <v>135</v>
      </c>
      <c r="P354" s="12">
        <v>9943366863</v>
      </c>
      <c r="Q354" s="12" t="s">
        <v>360</v>
      </c>
      <c r="R354" s="12" t="s">
        <v>136</v>
      </c>
      <c r="S354" s="12" t="s">
        <v>57</v>
      </c>
      <c r="T354" s="12" t="s">
        <v>58</v>
      </c>
      <c r="U354" s="12" t="s">
        <v>59</v>
      </c>
      <c r="V354" s="12" t="s">
        <v>60</v>
      </c>
      <c r="W354" s="12" t="s">
        <v>61</v>
      </c>
      <c r="X354" s="12" t="s">
        <v>295</v>
      </c>
      <c r="Y354" t="s">
        <v>439</v>
      </c>
      <c r="Z354" s="12" t="s">
        <v>38</v>
      </c>
      <c r="AA354" s="12" t="s">
        <v>63</v>
      </c>
      <c r="AB354" s="12" t="s">
        <v>38</v>
      </c>
      <c r="AC354" s="12" t="s">
        <v>64</v>
      </c>
      <c r="AD354" s="12" t="s">
        <v>85</v>
      </c>
      <c r="AE354" s="12" t="s">
        <v>66</v>
      </c>
      <c r="AF354" s="12" t="s">
        <v>67</v>
      </c>
      <c r="AG354" s="12" t="s">
        <v>68</v>
      </c>
      <c r="AH354" s="12" t="s">
        <v>88</v>
      </c>
      <c r="AI354" s="12" t="s">
        <v>2774</v>
      </c>
      <c r="AJ354" s="1" t="str">
        <f>IFERROR(_xlfn.XLOOKUP(Table1[[#This Row],[Audio Url]],Qc!C:C,Qc!F:F),"")</f>
        <v>she said chettiyar as her caste</v>
      </c>
      <c r="AK354" s="1" t="str">
        <f>IFERROR(_xlfn.XLOOKUP(Table1[[#This Row],[Audio Url]],Qc!C:C,Qc!E:E),"")</f>
        <v>Correctly Done</v>
      </c>
      <c r="AL354" s="12" t="s">
        <v>38</v>
      </c>
      <c r="AM354" s="12" t="s">
        <v>38</v>
      </c>
      <c r="AN354" s="1" t="str">
        <f>VLOOKUP(Table1[[#This Row],[LOCALITY]],Sheet2!$F:$H,3,0)</f>
        <v>Urban</v>
      </c>
      <c r="AO354" s="1" t="s">
        <v>2241</v>
      </c>
      <c r="AP354" t="str">
        <f>IF(Table1[[#This Row],[Audio Duration (in secs)]]&gt;180,"Greater than 3 Minutes","Less than 3 Minutes")</f>
        <v>Greater than 3 Minutes</v>
      </c>
      <c r="AQ354" t="str">
        <f>IFERROR(VLOOKUP(Table1[[#This Row],[சாதி/Caste]],MApping!$E$1:$F$10,2,0),"Others")</f>
        <v>Others</v>
      </c>
      <c r="AR354">
        <f>VLOOKUP(Table1[[#This Row],[பாலினம்/Gender]],Factor!$F$26:$I$28,4,0)</f>
        <v>1.047034764826176</v>
      </c>
      <c r="AS354">
        <f>VLOOKUP(Table1[[#This Row],[பதிலளித்தவரின் வயது/Age Group]],Factor!$F$35:$I$39,4,0)</f>
        <v>1.0308724832214764</v>
      </c>
      <c r="AT354">
        <f>VLOOKUP(Table1[[#This Row],[பதிலளித்தவரின் வயது/Age Group]]&amp;Table1[[#This Row],[பாலினம்/Gender]],Factor!$A$45:$G$53,7,0)</f>
        <v>1.28</v>
      </c>
      <c r="AU35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54">
        <f>VLOOKUP(Table1[[#This Row],[Rev Caste]],Factor!$F$59:$I$68,4,0)</f>
        <v>0.14422535211267606</v>
      </c>
      <c r="AW354">
        <f>Table1[[#This Row],[2021 Ae Factor]]*Table1[[#This Row],[Age &amp; Gender Factor]]</f>
        <v>0.94310505535953326</v>
      </c>
      <c r="AX354">
        <f>Table1[[#This Row],[2021 Ae Factor]]*Table1[[#This Row],[Caste Factor]]</f>
        <v>0.10626535835036995</v>
      </c>
      <c r="AY354">
        <f t="shared" si="8"/>
        <v>78.544005499999997</v>
      </c>
    </row>
    <row r="355" spans="1:51" x14ac:dyDescent="0.25">
      <c r="A355" s="12" t="s">
        <v>2078</v>
      </c>
      <c r="B355" s="12" t="s">
        <v>2079</v>
      </c>
      <c r="C355" s="13">
        <v>45875</v>
      </c>
      <c r="D355" s="12" t="s">
        <v>2080</v>
      </c>
      <c r="E355" s="12" t="s">
        <v>2081</v>
      </c>
      <c r="F355" s="12" t="s">
        <v>2082</v>
      </c>
      <c r="G355" s="12">
        <v>492</v>
      </c>
      <c r="H355" s="12" t="s">
        <v>37</v>
      </c>
      <c r="I355" s="12" t="s">
        <v>48</v>
      </c>
      <c r="J355" s="12" t="s">
        <v>49</v>
      </c>
      <c r="K355" s="12" t="s">
        <v>50</v>
      </c>
      <c r="L355" s="12" t="s">
        <v>51</v>
      </c>
      <c r="M355" s="12" t="s">
        <v>51</v>
      </c>
      <c r="N355" s="12" t="s">
        <v>2083</v>
      </c>
      <c r="O355" s="12" t="s">
        <v>135</v>
      </c>
      <c r="P355" s="12">
        <v>8072402579</v>
      </c>
      <c r="Q355" s="12" t="s">
        <v>39</v>
      </c>
      <c r="R355" s="12" t="s">
        <v>136</v>
      </c>
      <c r="S355" s="12" t="s">
        <v>57</v>
      </c>
      <c r="T355" s="12" t="s">
        <v>58</v>
      </c>
      <c r="U355" s="12" t="s">
        <v>59</v>
      </c>
      <c r="V355" s="12" t="s">
        <v>60</v>
      </c>
      <c r="W355" s="12" t="s">
        <v>61</v>
      </c>
      <c r="X355" s="12" t="s">
        <v>62</v>
      </c>
      <c r="Y355" t="s">
        <v>430</v>
      </c>
      <c r="Z355" s="12" t="s">
        <v>38</v>
      </c>
      <c r="AA355" s="12" t="s">
        <v>63</v>
      </c>
      <c r="AB355" s="12" t="s">
        <v>38</v>
      </c>
      <c r="AC355" s="12" t="s">
        <v>84</v>
      </c>
      <c r="AD355" s="12" t="s">
        <v>65</v>
      </c>
      <c r="AE355" s="12" t="s">
        <v>66</v>
      </c>
      <c r="AF355" s="12" t="s">
        <v>478</v>
      </c>
      <c r="AG355" s="12" t="s">
        <v>103</v>
      </c>
      <c r="AH355" s="12" t="s">
        <v>88</v>
      </c>
      <c r="AI355" s="12" t="s">
        <v>2084</v>
      </c>
      <c r="AJ355" s="1">
        <f>IFERROR(_xlfn.XLOOKUP(Table1[[#This Row],[Audio Url]],Qc!C:C,Qc!F:F),"")</f>
        <v>0</v>
      </c>
      <c r="AK355" s="1" t="str">
        <f>IFERROR(_xlfn.XLOOKUP(Table1[[#This Row],[Audio Url]],Qc!C:C,Qc!E:E),"")</f>
        <v>Correctly Done</v>
      </c>
      <c r="AL355" s="12" t="s">
        <v>38</v>
      </c>
      <c r="AM355" s="12" t="s">
        <v>38</v>
      </c>
      <c r="AN355" s="1" t="str">
        <f>VLOOKUP(Table1[[#This Row],[LOCALITY]],Sheet2!$F:$H,3,0)</f>
        <v>Urban</v>
      </c>
      <c r="AO355" s="1" t="s">
        <v>2241</v>
      </c>
      <c r="AP355" t="str">
        <f>IF(Table1[[#This Row],[Audio Duration (in secs)]]&gt;180,"Greater than 3 Minutes","Less than 3 Minutes")</f>
        <v>Greater than 3 Minutes</v>
      </c>
      <c r="AQ355" t="str">
        <f>IFERROR(VLOOKUP(Table1[[#This Row],[சாதி/Caste]],MApping!$E$1:$F$10,2,0),"Others")</f>
        <v>Others</v>
      </c>
      <c r="AR355">
        <f>VLOOKUP(Table1[[#This Row],[பாலினம்/Gender]],Factor!$F$26:$I$28,4,0)</f>
        <v>1.047034764826176</v>
      </c>
      <c r="AS355">
        <f>VLOOKUP(Table1[[#This Row],[பதிலளித்தவரின் வயது/Age Group]],Factor!$F$35:$I$39,4,0)</f>
        <v>0.8797250859106529</v>
      </c>
      <c r="AT355">
        <f>VLOOKUP(Table1[[#This Row],[பதிலளித்தவரின் வயது/Age Group]]&amp;Table1[[#This Row],[பாலினம்/Gender]],Factor!$A$45:$G$53,7,0)</f>
        <v>0.98461538461538467</v>
      </c>
      <c r="AU35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55">
        <f>VLOOKUP(Table1[[#This Row],[Rev Caste]],Factor!$F$59:$I$68,4,0)</f>
        <v>0.14422535211267606</v>
      </c>
      <c r="AW355">
        <f>Table1[[#This Row],[2021 Ae Factor]]*Table1[[#This Row],[Age &amp; Gender Factor]]</f>
        <v>0.72546542719964102</v>
      </c>
      <c r="AX355">
        <f>Table1[[#This Row],[2021 Ae Factor]]*Table1[[#This Row],[Caste Factor]]</f>
        <v>0.10626535835036995</v>
      </c>
      <c r="AY355">
        <f t="shared" si="8"/>
        <v>78.546421699999996</v>
      </c>
    </row>
    <row r="356" spans="1:51" x14ac:dyDescent="0.25">
      <c r="A356" s="12" t="s">
        <v>2085</v>
      </c>
      <c r="B356" s="12" t="s">
        <v>2086</v>
      </c>
      <c r="C356" s="13">
        <v>45875</v>
      </c>
      <c r="D356" s="12" t="s">
        <v>2087</v>
      </c>
      <c r="E356" s="12" t="s">
        <v>2088</v>
      </c>
      <c r="F356" s="12" t="s">
        <v>2089</v>
      </c>
      <c r="G356" s="12">
        <v>427</v>
      </c>
      <c r="H356" s="12" t="s">
        <v>37</v>
      </c>
      <c r="I356" s="12" t="s">
        <v>48</v>
      </c>
      <c r="J356" s="12" t="s">
        <v>49</v>
      </c>
      <c r="K356" s="12" t="s">
        <v>50</v>
      </c>
      <c r="L356" s="12" t="s">
        <v>51</v>
      </c>
      <c r="M356" s="12" t="s">
        <v>51</v>
      </c>
      <c r="N356" s="12" t="s">
        <v>2090</v>
      </c>
      <c r="O356" s="12" t="s">
        <v>54</v>
      </c>
      <c r="P356" s="12">
        <v>9159966024</v>
      </c>
      <c r="Q356" s="12" t="s">
        <v>39</v>
      </c>
      <c r="R356" s="12" t="s">
        <v>97</v>
      </c>
      <c r="S356" s="12" t="s">
        <v>57</v>
      </c>
      <c r="T356" s="12" t="s">
        <v>137</v>
      </c>
      <c r="U356" s="12" t="s">
        <v>59</v>
      </c>
      <c r="V356" s="12" t="s">
        <v>99</v>
      </c>
      <c r="W356" s="12" t="s">
        <v>100</v>
      </c>
      <c r="X356" s="12" t="s">
        <v>101</v>
      </c>
      <c r="Y356" t="s">
        <v>428</v>
      </c>
      <c r="Z356" s="12" t="s">
        <v>288</v>
      </c>
      <c r="AA356" s="12" t="s">
        <v>63</v>
      </c>
      <c r="AB356" s="12" t="s">
        <v>38</v>
      </c>
      <c r="AC356" s="12" t="s">
        <v>58</v>
      </c>
      <c r="AD356" s="12" t="s">
        <v>65</v>
      </c>
      <c r="AE356" s="12" t="s">
        <v>115</v>
      </c>
      <c r="AF356" s="12" t="s">
        <v>101</v>
      </c>
      <c r="AG356" s="12" t="s">
        <v>103</v>
      </c>
      <c r="AH356" s="12" t="s">
        <v>69</v>
      </c>
      <c r="AI356" s="12" t="s">
        <v>2091</v>
      </c>
      <c r="AJ356" s="1">
        <f>IFERROR(_xlfn.XLOOKUP(Table1[[#This Row],[Audio Url]],Qc!C:C,Qc!F:F),"")</f>
        <v>0</v>
      </c>
      <c r="AK356" s="1" t="str">
        <f>IFERROR(_xlfn.XLOOKUP(Table1[[#This Row],[Audio Url]],Qc!C:C,Qc!E:E),"")</f>
        <v>Correctly Done</v>
      </c>
      <c r="AL356" s="12" t="s">
        <v>38</v>
      </c>
      <c r="AM356" s="12" t="s">
        <v>38</v>
      </c>
      <c r="AN356" s="1" t="str">
        <f>VLOOKUP(Table1[[#This Row],[LOCALITY]],Sheet2!$F:$H,3,0)</f>
        <v>Urban</v>
      </c>
      <c r="AO356" s="1" t="s">
        <v>2241</v>
      </c>
      <c r="AP356" t="str">
        <f>IF(Table1[[#This Row],[Audio Duration (in secs)]]&gt;180,"Greater than 3 Minutes","Less than 3 Minutes")</f>
        <v>Greater than 3 Minutes</v>
      </c>
      <c r="AQ356" t="str">
        <f>IFERROR(VLOOKUP(Table1[[#This Row],[சாதி/Caste]],MApping!$E$1:$F$10,2,0),"Others")</f>
        <v>Others</v>
      </c>
      <c r="AR356">
        <f>VLOOKUP(Table1[[#This Row],[பாலினம்/Gender]],Factor!$F$26:$I$28,4,0)</f>
        <v>0.95700934579439256</v>
      </c>
      <c r="AS356">
        <f>VLOOKUP(Table1[[#This Row],[பதிலளித்தவரின் வயது/Age Group]],Factor!$F$35:$I$39,4,0)</f>
        <v>0.8797250859106529</v>
      </c>
      <c r="AT356">
        <f>VLOOKUP(Table1[[#This Row],[பதிலளித்தவரின் வயது/Age Group]]&amp;Table1[[#This Row],[பாலினம்/Gender]],Factor!$A$45:$G$53,7,0)</f>
        <v>0.79503105590062106</v>
      </c>
      <c r="AU35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356">
        <f>VLOOKUP(Table1[[#This Row],[Rev Caste]],Factor!$F$59:$I$68,4,0)</f>
        <v>0.14422535211267606</v>
      </c>
      <c r="AW356">
        <f>Table1[[#This Row],[2021 Ae Factor]]*Table1[[#This Row],[Age &amp; Gender Factor]]</f>
        <v>1.043035050297799</v>
      </c>
      <c r="AX356">
        <f>Table1[[#This Row],[2021 Ae Factor]]*Table1[[#This Row],[Caste Factor]]</f>
        <v>0.1892153725047275</v>
      </c>
      <c r="AY356">
        <f t="shared" si="8"/>
        <v>78.547311300000004</v>
      </c>
    </row>
    <row r="357" spans="1:51" x14ac:dyDescent="0.25">
      <c r="A357" s="12" t="s">
        <v>2092</v>
      </c>
      <c r="B357" s="12" t="s">
        <v>2093</v>
      </c>
      <c r="C357" s="13">
        <v>45875</v>
      </c>
      <c r="D357" s="12" t="s">
        <v>2094</v>
      </c>
      <c r="E357" s="12" t="s">
        <v>1362</v>
      </c>
      <c r="F357" s="12" t="s">
        <v>2095</v>
      </c>
      <c r="G357" s="12">
        <v>246</v>
      </c>
      <c r="H357" s="12" t="s">
        <v>37</v>
      </c>
      <c r="I357" s="12" t="s">
        <v>48</v>
      </c>
      <c r="J357" s="12" t="s">
        <v>49</v>
      </c>
      <c r="K357" s="12" t="s">
        <v>50</v>
      </c>
      <c r="L357" s="12" t="s">
        <v>51</v>
      </c>
      <c r="M357" s="12" t="s">
        <v>51</v>
      </c>
      <c r="N357" s="12" t="s">
        <v>246</v>
      </c>
      <c r="O357" s="12" t="s">
        <v>135</v>
      </c>
      <c r="P357" s="12">
        <v>9786691539</v>
      </c>
      <c r="Q357" s="12" t="s">
        <v>39</v>
      </c>
      <c r="R357" s="12" t="s">
        <v>56</v>
      </c>
      <c r="S357" s="12" t="s">
        <v>57</v>
      </c>
      <c r="T357" s="12" t="s">
        <v>58</v>
      </c>
      <c r="U357" s="12" t="s">
        <v>59</v>
      </c>
      <c r="V357" s="12" t="s">
        <v>60</v>
      </c>
      <c r="W357" s="12" t="s">
        <v>61</v>
      </c>
      <c r="X357" s="12" t="s">
        <v>101</v>
      </c>
      <c r="Y357" t="s">
        <v>428</v>
      </c>
      <c r="Z357" s="12" t="s">
        <v>95</v>
      </c>
      <c r="AA357" s="12" t="s">
        <v>63</v>
      </c>
      <c r="AB357" s="12" t="s">
        <v>38</v>
      </c>
      <c r="AC357" s="12" t="s">
        <v>58</v>
      </c>
      <c r="AD357" s="12" t="s">
        <v>65</v>
      </c>
      <c r="AE357" s="12" t="s">
        <v>66</v>
      </c>
      <c r="AF357" s="12" t="s">
        <v>622</v>
      </c>
      <c r="AG357" s="12" t="s">
        <v>116</v>
      </c>
      <c r="AH357" s="12" t="s">
        <v>117</v>
      </c>
      <c r="AI357" s="12" t="s">
        <v>42</v>
      </c>
      <c r="AJ357" s="1">
        <f>IFERROR(_xlfn.XLOOKUP(Table1[[#This Row],[Audio Url]],Qc!C:C,Qc!F:F),"")</f>
        <v>0</v>
      </c>
      <c r="AK357" s="1" t="str">
        <f>IFERROR(_xlfn.XLOOKUP(Table1[[#This Row],[Audio Url]],Qc!C:C,Qc!E:E),"")</f>
        <v>Correctly Done</v>
      </c>
      <c r="AL357" s="12" t="s">
        <v>38</v>
      </c>
      <c r="AM357" s="12" t="s">
        <v>38</v>
      </c>
      <c r="AN357" s="1" t="str">
        <f>VLOOKUP(Table1[[#This Row],[LOCALITY]],Sheet2!$F:$H,3,0)</f>
        <v>Urban</v>
      </c>
      <c r="AO357" s="1" t="s">
        <v>2241</v>
      </c>
      <c r="AP357" t="str">
        <f>IF(Table1[[#This Row],[Audio Duration (in secs)]]&gt;180,"Greater than 3 Minutes","Less than 3 Minutes")</f>
        <v>Greater than 3 Minutes</v>
      </c>
      <c r="AQ357" t="str">
        <f>IFERROR(VLOOKUP(Table1[[#This Row],[சாதி/Caste]],MApping!$E$1:$F$10,2,0),"Others")</f>
        <v>DEVENDRA KULA VELLALAR</v>
      </c>
      <c r="AR357">
        <f>VLOOKUP(Table1[[#This Row],[பாலினம்/Gender]],Factor!$F$26:$I$28,4,0)</f>
        <v>1.047034764826176</v>
      </c>
      <c r="AS357">
        <f>VLOOKUP(Table1[[#This Row],[பதிலளித்தவரின் வயது/Age Group]],Factor!$F$35:$I$39,4,0)</f>
        <v>0.8797250859106529</v>
      </c>
      <c r="AT357">
        <f>VLOOKUP(Table1[[#This Row],[பதிலளித்தவரின் வயது/Age Group]]&amp;Table1[[#This Row],[பாலினம்/Gender]],Factor!$A$45:$G$53,7,0)</f>
        <v>0.98461538461538467</v>
      </c>
      <c r="AU35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57">
        <f>VLOOKUP(Table1[[#This Row],[Rev Caste]],Factor!$F$59:$I$68,4,0)</f>
        <v>0.99902439024390244</v>
      </c>
      <c r="AW357">
        <f>Table1[[#This Row],[2021 Ae Factor]]*Table1[[#This Row],[Age &amp; Gender Factor]]</f>
        <v>0.72546542719964102</v>
      </c>
      <c r="AX357">
        <f>Table1[[#This Row],[2021 Ae Factor]]*Table1[[#This Row],[Caste Factor]]</f>
        <v>0.73608199442695277</v>
      </c>
      <c r="AY357">
        <f t="shared" si="8"/>
        <v>78.546485599999997</v>
      </c>
    </row>
    <row r="358" spans="1:51" x14ac:dyDescent="0.25">
      <c r="A358" s="12" t="s">
        <v>2096</v>
      </c>
      <c r="B358" s="12" t="s">
        <v>2097</v>
      </c>
      <c r="C358" s="13">
        <v>45875</v>
      </c>
      <c r="D358" s="12" t="s">
        <v>2098</v>
      </c>
      <c r="E358" s="12" t="s">
        <v>2038</v>
      </c>
      <c r="F358" s="12" t="s">
        <v>2099</v>
      </c>
      <c r="G358" s="12">
        <v>256</v>
      </c>
      <c r="H358" s="12" t="s">
        <v>37</v>
      </c>
      <c r="I358" s="12" t="s">
        <v>2100</v>
      </c>
      <c r="J358" s="12" t="s">
        <v>2101</v>
      </c>
      <c r="K358" s="12" t="s">
        <v>50</v>
      </c>
      <c r="L358" s="12" t="s">
        <v>51</v>
      </c>
      <c r="M358" s="12" t="s">
        <v>51</v>
      </c>
      <c r="N358" s="12" t="s">
        <v>2102</v>
      </c>
      <c r="O358" s="12" t="s">
        <v>54</v>
      </c>
      <c r="P358" s="12">
        <v>9789695504</v>
      </c>
      <c r="Q358" s="12" t="s">
        <v>81</v>
      </c>
      <c r="R358" s="12" t="s">
        <v>56</v>
      </c>
      <c r="S358" s="12" t="s">
        <v>57</v>
      </c>
      <c r="T358" s="12" t="s">
        <v>137</v>
      </c>
      <c r="U358" s="12" t="s">
        <v>301</v>
      </c>
      <c r="V358" s="12" t="s">
        <v>60</v>
      </c>
      <c r="W358" s="12" t="s">
        <v>61</v>
      </c>
      <c r="X358" s="12" t="s">
        <v>62</v>
      </c>
      <c r="Y358" t="s">
        <v>430</v>
      </c>
      <c r="Z358" s="12" t="s">
        <v>38</v>
      </c>
      <c r="AA358" s="12" t="s">
        <v>126</v>
      </c>
      <c r="AB358" s="12" t="s">
        <v>60</v>
      </c>
      <c r="AC358" s="12" t="s">
        <v>84</v>
      </c>
      <c r="AD358" s="12" t="s">
        <v>65</v>
      </c>
      <c r="AE358" s="12" t="s">
        <v>86</v>
      </c>
      <c r="AF358" s="12" t="s">
        <v>1868</v>
      </c>
      <c r="AG358" s="12" t="s">
        <v>418</v>
      </c>
      <c r="AH358" s="12" t="s">
        <v>69</v>
      </c>
      <c r="AI358" s="12" t="s">
        <v>2084</v>
      </c>
      <c r="AJ358" s="1">
        <f>IFERROR(_xlfn.XLOOKUP(Table1[[#This Row],[Audio Url]],Qc!C:C,Qc!F:F),"")</f>
        <v>0</v>
      </c>
      <c r="AK358" s="1" t="str">
        <f>IFERROR(_xlfn.XLOOKUP(Table1[[#This Row],[Audio Url]],Qc!C:C,Qc!E:E),"")</f>
        <v>Correctly Done</v>
      </c>
      <c r="AL358" s="12" t="s">
        <v>38</v>
      </c>
      <c r="AM358" s="12" t="s">
        <v>38</v>
      </c>
      <c r="AN358" s="1" t="str">
        <f>VLOOKUP(Table1[[#This Row],[LOCALITY]],Sheet2!$F:$H,3,0)</f>
        <v>Urban</v>
      </c>
      <c r="AO358" s="1" t="s">
        <v>2241</v>
      </c>
      <c r="AP358" t="str">
        <f>IF(Table1[[#This Row],[Audio Duration (in secs)]]&gt;180,"Greater than 3 Minutes","Less than 3 Minutes")</f>
        <v>Greater than 3 Minutes</v>
      </c>
      <c r="AQ358" t="str">
        <f>IFERROR(VLOOKUP(Table1[[#This Row],[சாதி/Caste]],MApping!$E$1:$F$10,2,0),"Others")</f>
        <v>Others</v>
      </c>
      <c r="AR358">
        <f>VLOOKUP(Table1[[#This Row],[பாலினம்/Gender]],Factor!$F$26:$I$28,4,0)</f>
        <v>0.95700934579439256</v>
      </c>
      <c r="AS358">
        <f>VLOOKUP(Table1[[#This Row],[பதிலளித்தவரின் வயது/Age Group]],Factor!$F$35:$I$39,4,0)</f>
        <v>0.97523809523809524</v>
      </c>
      <c r="AT358">
        <f>VLOOKUP(Table1[[#This Row],[பதிலளித்தவரின் வயது/Age Group]]&amp;Table1[[#This Row],[பாலினம்/Gender]],Factor!$A$45:$G$53,7,0)</f>
        <v>1.0666666666666667</v>
      </c>
      <c r="AU35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58">
        <f>VLOOKUP(Table1[[#This Row],[Rev Caste]],Factor!$F$59:$I$68,4,0)</f>
        <v>0.14422535211267606</v>
      </c>
      <c r="AW358">
        <f>Table1[[#This Row],[2021 Ae Factor]]*Table1[[#This Row],[Age &amp; Gender Factor]]</f>
        <v>0.78592087946627776</v>
      </c>
      <c r="AX358">
        <f>Table1[[#This Row],[2021 Ae Factor]]*Table1[[#This Row],[Caste Factor]]</f>
        <v>0.10626535835036995</v>
      </c>
      <c r="AY358">
        <f t="shared" si="8"/>
        <v>78.548128500000004</v>
      </c>
    </row>
    <row r="359" spans="1:51" x14ac:dyDescent="0.25">
      <c r="A359" s="12" t="s">
        <v>2103</v>
      </c>
      <c r="B359" s="12" t="s">
        <v>2104</v>
      </c>
      <c r="C359" s="13">
        <v>45875</v>
      </c>
      <c r="D359" s="12" t="s">
        <v>2105</v>
      </c>
      <c r="E359" s="12" t="s">
        <v>2106</v>
      </c>
      <c r="F359" s="12" t="s">
        <v>2107</v>
      </c>
      <c r="G359" s="12">
        <v>729</v>
      </c>
      <c r="H359" s="12" t="s">
        <v>37</v>
      </c>
      <c r="I359" s="12" t="s">
        <v>2100</v>
      </c>
      <c r="J359" s="12" t="s">
        <v>2101</v>
      </c>
      <c r="K359" s="12" t="s">
        <v>50</v>
      </c>
      <c r="L359" s="12" t="s">
        <v>51</v>
      </c>
      <c r="M359" s="12" t="s">
        <v>51</v>
      </c>
      <c r="N359" s="12" t="s">
        <v>2108</v>
      </c>
      <c r="O359" s="12" t="s">
        <v>54</v>
      </c>
      <c r="P359" s="12">
        <v>7548851692</v>
      </c>
      <c r="Q359" s="12" t="s">
        <v>39</v>
      </c>
      <c r="R359" s="12" t="s">
        <v>56</v>
      </c>
      <c r="S359" s="12" t="s">
        <v>113</v>
      </c>
      <c r="T359" s="12" t="s">
        <v>137</v>
      </c>
      <c r="U359" s="12" t="s">
        <v>59</v>
      </c>
      <c r="V359" s="12" t="s">
        <v>60</v>
      </c>
      <c r="W359" s="12" t="s">
        <v>61</v>
      </c>
      <c r="X359" s="12" t="s">
        <v>62</v>
      </c>
      <c r="Y359" t="s">
        <v>430</v>
      </c>
      <c r="Z359" s="12" t="s">
        <v>38</v>
      </c>
      <c r="AA359" s="12" t="s">
        <v>126</v>
      </c>
      <c r="AB359" s="12" t="s">
        <v>99</v>
      </c>
      <c r="AC359" s="12" t="s">
        <v>64</v>
      </c>
      <c r="AD359" s="12" t="s">
        <v>85</v>
      </c>
      <c r="AE359" s="12" t="s">
        <v>86</v>
      </c>
      <c r="AF359" s="12" t="s">
        <v>101</v>
      </c>
      <c r="AG359" s="12" t="s">
        <v>68</v>
      </c>
      <c r="AH359" s="12" t="s">
        <v>88</v>
      </c>
      <c r="AI359" s="12" t="s">
        <v>2109</v>
      </c>
      <c r="AJ359" s="1">
        <f>IFERROR(_xlfn.XLOOKUP(Table1[[#This Row],[Audio Url]],Qc!C:C,Qc!F:F),"")</f>
        <v>0</v>
      </c>
      <c r="AK359" s="1" t="str">
        <f>IFERROR(_xlfn.XLOOKUP(Table1[[#This Row],[Audio Url]],Qc!C:C,Qc!E:E),"")</f>
        <v>Correctly Done</v>
      </c>
      <c r="AL359" s="12" t="s">
        <v>38</v>
      </c>
      <c r="AM359" s="12" t="s">
        <v>38</v>
      </c>
      <c r="AN359" s="1" t="str">
        <f>VLOOKUP(Table1[[#This Row],[LOCALITY]],Sheet2!$F:$H,3,0)</f>
        <v>Urban</v>
      </c>
      <c r="AO359" s="1" t="s">
        <v>2241</v>
      </c>
      <c r="AP359" t="str">
        <f>IF(Table1[[#This Row],[Audio Duration (in secs)]]&gt;180,"Greater than 3 Minutes","Less than 3 Minutes")</f>
        <v>Greater than 3 Minutes</v>
      </c>
      <c r="AQ359" t="str">
        <f>IFERROR(VLOOKUP(Table1[[#This Row],[சாதி/Caste]],MApping!$E$1:$F$10,2,0),"Others")</f>
        <v>Others</v>
      </c>
      <c r="AR359">
        <f>VLOOKUP(Table1[[#This Row],[பாலினம்/Gender]],Factor!$F$26:$I$28,4,0)</f>
        <v>0.95700934579439256</v>
      </c>
      <c r="AS359">
        <f>VLOOKUP(Table1[[#This Row],[பதிலளித்தவரின் வயது/Age Group]],Factor!$F$35:$I$39,4,0)</f>
        <v>0.8797250859106529</v>
      </c>
      <c r="AT359">
        <f>VLOOKUP(Table1[[#This Row],[பதிலளித்தவரின் வயது/Age Group]]&amp;Table1[[#This Row],[பாலினம்/Gender]],Factor!$A$45:$G$53,7,0)</f>
        <v>0.79503105590062106</v>
      </c>
      <c r="AU35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59">
        <f>VLOOKUP(Table1[[#This Row],[Rev Caste]],Factor!$F$59:$I$68,4,0)</f>
        <v>0.14422535211267606</v>
      </c>
      <c r="AW359">
        <f>Table1[[#This Row],[2021 Ae Factor]]*Table1[[#This Row],[Age &amp; Gender Factor]]</f>
        <v>0.58577953749039324</v>
      </c>
      <c r="AX359">
        <f>Table1[[#This Row],[2021 Ae Factor]]*Table1[[#This Row],[Caste Factor]]</f>
        <v>0.10626535835036995</v>
      </c>
      <c r="AY359">
        <f t="shared" si="8"/>
        <v>78.547683199999994</v>
      </c>
    </row>
    <row r="360" spans="1:51" x14ac:dyDescent="0.25">
      <c r="A360" s="12" t="s">
        <v>2110</v>
      </c>
      <c r="B360" s="12" t="s">
        <v>2111</v>
      </c>
      <c r="C360" s="13">
        <v>45875</v>
      </c>
      <c r="D360" s="12" t="s">
        <v>2112</v>
      </c>
      <c r="E360" s="12" t="s">
        <v>2106</v>
      </c>
      <c r="F360" s="12" t="s">
        <v>2113</v>
      </c>
      <c r="G360" s="12">
        <v>313</v>
      </c>
      <c r="H360" s="12" t="s">
        <v>37</v>
      </c>
      <c r="I360" s="12" t="s">
        <v>2100</v>
      </c>
      <c r="J360" s="12" t="s">
        <v>2101</v>
      </c>
      <c r="K360" s="12" t="s">
        <v>50</v>
      </c>
      <c r="L360" s="12" t="s">
        <v>51</v>
      </c>
      <c r="M360" s="12" t="s">
        <v>51</v>
      </c>
      <c r="N360" s="12" t="s">
        <v>218</v>
      </c>
      <c r="O360" s="12" t="s">
        <v>54</v>
      </c>
      <c r="P360" s="12">
        <v>9500893766</v>
      </c>
      <c r="Q360" s="12" t="s">
        <v>55</v>
      </c>
      <c r="R360" s="12" t="s">
        <v>56</v>
      </c>
      <c r="S360" s="12" t="s">
        <v>57</v>
      </c>
      <c r="T360" s="12" t="s">
        <v>137</v>
      </c>
      <c r="U360" s="12" t="s">
        <v>83</v>
      </c>
      <c r="V360" s="12" t="s">
        <v>60</v>
      </c>
      <c r="W360" s="12" t="s">
        <v>100</v>
      </c>
      <c r="X360" s="12" t="s">
        <v>101</v>
      </c>
      <c r="Y360" t="s">
        <v>428</v>
      </c>
      <c r="Z360" s="12" t="s">
        <v>95</v>
      </c>
      <c r="AA360" s="12" t="s">
        <v>126</v>
      </c>
      <c r="AB360" s="12" t="s">
        <v>60</v>
      </c>
      <c r="AC360" s="12" t="s">
        <v>84</v>
      </c>
      <c r="AD360" s="12" t="s">
        <v>65</v>
      </c>
      <c r="AE360" s="12" t="s">
        <v>66</v>
      </c>
      <c r="AF360" s="12" t="s">
        <v>276</v>
      </c>
      <c r="AG360" s="12" t="s">
        <v>382</v>
      </c>
      <c r="AH360" s="12" t="s">
        <v>88</v>
      </c>
      <c r="AI360" s="12" t="s">
        <v>2114</v>
      </c>
      <c r="AJ360" s="1">
        <f>IFERROR(_xlfn.XLOOKUP(Table1[[#This Row],[Audio Url]],Qc!C:C,Qc!F:F),"")</f>
        <v>0</v>
      </c>
      <c r="AK360" s="1" t="str">
        <f>IFERROR(_xlfn.XLOOKUP(Table1[[#This Row],[Audio Url]],Qc!C:C,Qc!E:E),"")</f>
        <v>Correctly Done</v>
      </c>
      <c r="AL360" s="12" t="s">
        <v>38</v>
      </c>
      <c r="AM360" s="12" t="s">
        <v>38</v>
      </c>
      <c r="AN360" s="1" t="str">
        <f>VLOOKUP(Table1[[#This Row],[LOCALITY]],Sheet2!$F:$H,3,0)</f>
        <v>Urban</v>
      </c>
      <c r="AO360" s="1" t="s">
        <v>2241</v>
      </c>
      <c r="AP360" t="str">
        <f>IF(Table1[[#This Row],[Audio Duration (in secs)]]&gt;180,"Greater than 3 Minutes","Less than 3 Minutes")</f>
        <v>Greater than 3 Minutes</v>
      </c>
      <c r="AQ360" t="str">
        <f>IFERROR(VLOOKUP(Table1[[#This Row],[சாதி/Caste]],MApping!$E$1:$F$10,2,0),"Others")</f>
        <v>Others</v>
      </c>
      <c r="AR360">
        <f>VLOOKUP(Table1[[#This Row],[பாலினம்/Gender]],Factor!$F$26:$I$28,4,0)</f>
        <v>0.95700934579439256</v>
      </c>
      <c r="AS360">
        <f>VLOOKUP(Table1[[#This Row],[பதிலளித்தவரின் வயது/Age Group]],Factor!$F$35:$I$39,4,0)</f>
        <v>1.0951871657754011</v>
      </c>
      <c r="AT360">
        <f>VLOOKUP(Table1[[#This Row],[பதிலளித்தவரின் வயது/Age Group]]&amp;Table1[[#This Row],[பாலினம்/Gender]],Factor!$A$45:$G$53,7,0)</f>
        <v>1.0835978835978837</v>
      </c>
      <c r="AU36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60">
        <f>VLOOKUP(Table1[[#This Row],[Rev Caste]],Factor!$F$59:$I$68,4,0)</f>
        <v>0.14422535211267606</v>
      </c>
      <c r="AW360">
        <f>Table1[[#This Row],[2021 Ae Factor]]*Table1[[#This Row],[Age &amp; Gender Factor]]</f>
        <v>0.79839581406098059</v>
      </c>
      <c r="AX360">
        <f>Table1[[#This Row],[2021 Ae Factor]]*Table1[[#This Row],[Caste Factor]]</f>
        <v>0.10626535835036995</v>
      </c>
      <c r="AY360">
        <f t="shared" si="8"/>
        <v>78.547690399999993</v>
      </c>
    </row>
    <row r="361" spans="1:51" x14ac:dyDescent="0.25">
      <c r="A361" s="12" t="s">
        <v>2115</v>
      </c>
      <c r="B361" s="12" t="s">
        <v>2116</v>
      </c>
      <c r="C361" s="13">
        <v>45875</v>
      </c>
      <c r="D361" s="12" t="s">
        <v>2117</v>
      </c>
      <c r="E361" s="12" t="s">
        <v>2118</v>
      </c>
      <c r="F361" s="12" t="s">
        <v>2119</v>
      </c>
      <c r="G361" s="12">
        <v>288</v>
      </c>
      <c r="H361" s="12" t="s">
        <v>37</v>
      </c>
      <c r="I361" s="12" t="s">
        <v>2100</v>
      </c>
      <c r="J361" s="12" t="s">
        <v>2101</v>
      </c>
      <c r="K361" s="12" t="s">
        <v>50</v>
      </c>
      <c r="L361" s="12" t="s">
        <v>51</v>
      </c>
      <c r="M361" s="12" t="s">
        <v>51</v>
      </c>
      <c r="N361" s="12" t="s">
        <v>2120</v>
      </c>
      <c r="O361" s="12" t="s">
        <v>54</v>
      </c>
      <c r="P361" s="12">
        <v>9788209153</v>
      </c>
      <c r="Q361" s="12" t="s">
        <v>39</v>
      </c>
      <c r="R361" s="12" t="s">
        <v>97</v>
      </c>
      <c r="S361" s="12" t="s">
        <v>113</v>
      </c>
      <c r="T361" s="12" t="s">
        <v>98</v>
      </c>
      <c r="U361" s="12" t="s">
        <v>83</v>
      </c>
      <c r="V361" s="12" t="s">
        <v>99</v>
      </c>
      <c r="W361" s="12" t="s">
        <v>100</v>
      </c>
      <c r="X361" s="12" t="s">
        <v>101</v>
      </c>
      <c r="Y361" t="s">
        <v>428</v>
      </c>
      <c r="Z361" s="12" t="s">
        <v>95</v>
      </c>
      <c r="AA361" s="12" t="s">
        <v>63</v>
      </c>
      <c r="AB361" s="12" t="s">
        <v>38</v>
      </c>
      <c r="AC361" s="12" t="s">
        <v>64</v>
      </c>
      <c r="AD361" s="12" t="s">
        <v>65</v>
      </c>
      <c r="AE361" s="12" t="s">
        <v>66</v>
      </c>
      <c r="AF361" s="12" t="s">
        <v>67</v>
      </c>
      <c r="AG361" s="12" t="s">
        <v>116</v>
      </c>
      <c r="AH361" s="12" t="s">
        <v>69</v>
      </c>
      <c r="AI361" s="12" t="s">
        <v>2121</v>
      </c>
      <c r="AJ361" s="1">
        <f>IFERROR(_xlfn.XLOOKUP(Table1[[#This Row],[Audio Url]],Qc!C:C,Qc!F:F),"")</f>
        <v>0</v>
      </c>
      <c r="AK361" s="1" t="str">
        <f>IFERROR(_xlfn.XLOOKUP(Table1[[#This Row],[Audio Url]],Qc!C:C,Qc!E:E),"")</f>
        <v>Correctly Done</v>
      </c>
      <c r="AL361" s="12" t="s">
        <v>38</v>
      </c>
      <c r="AM361" s="12" t="s">
        <v>38</v>
      </c>
      <c r="AN361" s="1" t="str">
        <f>VLOOKUP(Table1[[#This Row],[LOCALITY]],Sheet2!$F:$H,3,0)</f>
        <v>Urban</v>
      </c>
      <c r="AO361" s="1" t="s">
        <v>2241</v>
      </c>
      <c r="AP361" t="str">
        <f>IF(Table1[[#This Row],[Audio Duration (in secs)]]&gt;180,"Greater than 3 Minutes","Less than 3 Minutes")</f>
        <v>Greater than 3 Minutes</v>
      </c>
      <c r="AQ361" t="str">
        <f>IFERROR(VLOOKUP(Table1[[#This Row],[சாதி/Caste]],MApping!$E$1:$F$10,2,0),"Others")</f>
        <v>Others</v>
      </c>
      <c r="AR361">
        <f>VLOOKUP(Table1[[#This Row],[பாலினம்/Gender]],Factor!$F$26:$I$28,4,0)</f>
        <v>0.95700934579439256</v>
      </c>
      <c r="AS361">
        <f>VLOOKUP(Table1[[#This Row],[பதிலளித்தவரின் வயது/Age Group]],Factor!$F$35:$I$39,4,0)</f>
        <v>0.8797250859106529</v>
      </c>
      <c r="AT361">
        <f>VLOOKUP(Table1[[#This Row],[பதிலளித்தவரின் வயது/Age Group]]&amp;Table1[[#This Row],[பாலினம்/Gender]],Factor!$A$45:$G$53,7,0)</f>
        <v>0.79503105590062106</v>
      </c>
      <c r="AU36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361">
        <f>VLOOKUP(Table1[[#This Row],[Rev Caste]],Factor!$F$59:$I$68,4,0)</f>
        <v>0.14422535211267606</v>
      </c>
      <c r="AW361">
        <f>Table1[[#This Row],[2021 Ae Factor]]*Table1[[#This Row],[Age &amp; Gender Factor]]</f>
        <v>1.043035050297799</v>
      </c>
      <c r="AX361">
        <f>Table1[[#This Row],[2021 Ae Factor]]*Table1[[#This Row],[Caste Factor]]</f>
        <v>0.1892153725047275</v>
      </c>
      <c r="AY361">
        <f t="shared" si="8"/>
        <v>78.547312599999998</v>
      </c>
    </row>
    <row r="362" spans="1:51" x14ac:dyDescent="0.25">
      <c r="A362" s="12" t="s">
        <v>2122</v>
      </c>
      <c r="B362" s="12" t="s">
        <v>2123</v>
      </c>
      <c r="C362" s="13">
        <v>45875</v>
      </c>
      <c r="D362" s="12" t="s">
        <v>2124</v>
      </c>
      <c r="E362" s="12" t="s">
        <v>2125</v>
      </c>
      <c r="F362" s="12" t="s">
        <v>2126</v>
      </c>
      <c r="G362" s="12">
        <v>258</v>
      </c>
      <c r="H362" s="12" t="s">
        <v>37</v>
      </c>
      <c r="I362" s="12" t="s">
        <v>2100</v>
      </c>
      <c r="J362" s="12" t="s">
        <v>2101</v>
      </c>
      <c r="K362" s="12" t="s">
        <v>50</v>
      </c>
      <c r="L362" s="12" t="s">
        <v>51</v>
      </c>
      <c r="M362" s="12" t="s">
        <v>51</v>
      </c>
      <c r="N362" s="12" t="s">
        <v>2127</v>
      </c>
      <c r="O362" s="12" t="s">
        <v>54</v>
      </c>
      <c r="P362" s="12">
        <v>7373552934</v>
      </c>
      <c r="Q362" s="12" t="s">
        <v>55</v>
      </c>
      <c r="R362" s="12" t="s">
        <v>56</v>
      </c>
      <c r="S362" s="12" t="s">
        <v>57</v>
      </c>
      <c r="T362" s="12" t="s">
        <v>58</v>
      </c>
      <c r="U362" s="12" t="s">
        <v>59</v>
      </c>
      <c r="V362" s="12" t="s">
        <v>60</v>
      </c>
      <c r="W362" s="12" t="s">
        <v>61</v>
      </c>
      <c r="X362" s="12" t="s">
        <v>101</v>
      </c>
      <c r="Y362" t="s">
        <v>428</v>
      </c>
      <c r="Z362" s="12" t="s">
        <v>288</v>
      </c>
      <c r="AA362" s="12" t="s">
        <v>63</v>
      </c>
      <c r="AB362" s="12" t="s">
        <v>38</v>
      </c>
      <c r="AC362" s="12" t="s">
        <v>84</v>
      </c>
      <c r="AD362" s="12" t="s">
        <v>85</v>
      </c>
      <c r="AE362" s="12" t="s">
        <v>115</v>
      </c>
      <c r="AF362" s="12" t="s">
        <v>67</v>
      </c>
      <c r="AG362" s="12" t="s">
        <v>68</v>
      </c>
      <c r="AH362" s="12" t="s">
        <v>117</v>
      </c>
      <c r="AI362" s="12" t="s">
        <v>38</v>
      </c>
      <c r="AJ362" s="1" t="str">
        <f>IFERROR(_xlfn.XLOOKUP(Table1[[#This Row],[Audio Url]],Qc!C:C,Qc!F:F),"")</f>
        <v>HE DIDNT SAY HIS CASTE</v>
      </c>
      <c r="AK362" s="1" t="str">
        <f>IFERROR(_xlfn.XLOOKUP(Table1[[#This Row],[Audio Url]],Qc!C:C,Qc!E:E),"")</f>
        <v>Not Doing It Properly</v>
      </c>
      <c r="AL362" s="12" t="s">
        <v>38</v>
      </c>
      <c r="AM362" s="12" t="s">
        <v>38</v>
      </c>
      <c r="AN362" s="1" t="str">
        <f>VLOOKUP(Table1[[#This Row],[LOCALITY]],Sheet2!$F:$H,3,0)</f>
        <v>Urban</v>
      </c>
      <c r="AO362" s="1" t="s">
        <v>2241</v>
      </c>
      <c r="AP362" t="str">
        <f>IF(Table1[[#This Row],[Audio Duration (in secs)]]&gt;180,"Greater than 3 Minutes","Less than 3 Minutes")</f>
        <v>Greater than 3 Minutes</v>
      </c>
      <c r="AQ362" t="str">
        <f>IFERROR(VLOOKUP(Table1[[#This Row],[சாதி/Caste]],MApping!$E$1:$F$10,2,0),"Others")</f>
        <v>Others</v>
      </c>
      <c r="AR362">
        <f>VLOOKUP(Table1[[#This Row],[பாலினம்/Gender]],Factor!$F$26:$I$28,4,0)</f>
        <v>0.95700934579439256</v>
      </c>
      <c r="AS362">
        <f>VLOOKUP(Table1[[#This Row],[பதிலளித்தவரின் வயது/Age Group]],Factor!$F$35:$I$39,4,0)</f>
        <v>1.0951871657754011</v>
      </c>
      <c r="AT362">
        <f>VLOOKUP(Table1[[#This Row],[பதிலளித்தவரின் வயது/Age Group]]&amp;Table1[[#This Row],[பாலினம்/Gender]],Factor!$A$45:$G$53,7,0)</f>
        <v>1.0835978835978837</v>
      </c>
      <c r="AU36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62">
        <f>VLOOKUP(Table1[[#This Row],[Rev Caste]],Factor!$F$59:$I$68,4,0)</f>
        <v>0.14422535211267606</v>
      </c>
      <c r="AW362">
        <f>Table1[[#This Row],[2021 Ae Factor]]*Table1[[#This Row],[Age &amp; Gender Factor]]</f>
        <v>0.79839581406098059</v>
      </c>
      <c r="AX362">
        <f>Table1[[#This Row],[2021 Ae Factor]]*Table1[[#This Row],[Caste Factor]]</f>
        <v>0.10626535835036995</v>
      </c>
      <c r="AY362">
        <f t="shared" si="8"/>
        <v>78.5484048</v>
      </c>
    </row>
    <row r="363" spans="1:51" x14ac:dyDescent="0.25">
      <c r="A363" s="12" t="s">
        <v>2128</v>
      </c>
      <c r="B363" s="12" t="s">
        <v>2129</v>
      </c>
      <c r="C363" s="13">
        <v>45875</v>
      </c>
      <c r="D363" s="12" t="s">
        <v>2130</v>
      </c>
      <c r="E363" s="12" t="s">
        <v>2131</v>
      </c>
      <c r="F363" s="12" t="s">
        <v>2132</v>
      </c>
      <c r="G363" s="12">
        <v>381</v>
      </c>
      <c r="H363" s="12" t="s">
        <v>37</v>
      </c>
      <c r="I363" s="12" t="s">
        <v>2100</v>
      </c>
      <c r="J363" s="12" t="s">
        <v>2101</v>
      </c>
      <c r="K363" s="12" t="s">
        <v>50</v>
      </c>
      <c r="L363" s="12" t="s">
        <v>51</v>
      </c>
      <c r="M363" s="12" t="s">
        <v>51</v>
      </c>
      <c r="N363" s="12" t="s">
        <v>2133</v>
      </c>
      <c r="O363" s="12" t="s">
        <v>54</v>
      </c>
      <c r="P363" s="12">
        <v>9585481070</v>
      </c>
      <c r="Q363" s="12" t="s">
        <v>39</v>
      </c>
      <c r="R363" s="12" t="s">
        <v>97</v>
      </c>
      <c r="S363" s="12" t="s">
        <v>57</v>
      </c>
      <c r="T363" s="12" t="s">
        <v>58</v>
      </c>
      <c r="U363" s="12" t="s">
        <v>59</v>
      </c>
      <c r="V363" s="12" t="s">
        <v>60</v>
      </c>
      <c r="W363" s="12" t="s">
        <v>61</v>
      </c>
      <c r="X363" s="12" t="s">
        <v>62</v>
      </c>
      <c r="Y363" t="s">
        <v>430</v>
      </c>
      <c r="Z363" s="12" t="s">
        <v>38</v>
      </c>
      <c r="AA363" s="12" t="s">
        <v>63</v>
      </c>
      <c r="AB363" s="12" t="s">
        <v>38</v>
      </c>
      <c r="AC363" s="12" t="s">
        <v>64</v>
      </c>
      <c r="AD363" s="12" t="s">
        <v>85</v>
      </c>
      <c r="AE363" s="12" t="s">
        <v>66</v>
      </c>
      <c r="AF363" s="12" t="s">
        <v>1868</v>
      </c>
      <c r="AG363" s="1" t="s">
        <v>3052</v>
      </c>
      <c r="AH363" s="12" t="s">
        <v>88</v>
      </c>
      <c r="AI363" s="12" t="s">
        <v>2134</v>
      </c>
      <c r="AJ363" s="1">
        <f>IFERROR(_xlfn.XLOOKUP(Table1[[#This Row],[Audio Url]],Qc!C:C,Qc!F:F),"")</f>
        <v>0</v>
      </c>
      <c r="AK363" s="1" t="str">
        <f>IFERROR(_xlfn.XLOOKUP(Table1[[#This Row],[Audio Url]],Qc!C:C,Qc!E:E),"")</f>
        <v>Correctly Done</v>
      </c>
      <c r="AL363" s="12" t="s">
        <v>38</v>
      </c>
      <c r="AM363" s="12" t="s">
        <v>38</v>
      </c>
      <c r="AN363" s="1" t="str">
        <f>VLOOKUP(Table1[[#This Row],[LOCALITY]],Sheet2!$F:$H,3,0)</f>
        <v>Urban</v>
      </c>
      <c r="AO363" s="1" t="s">
        <v>2241</v>
      </c>
      <c r="AP363" t="str">
        <f>IF(Table1[[#This Row],[Audio Duration (in secs)]]&gt;180,"Greater than 3 Minutes","Less than 3 Minutes")</f>
        <v>Greater than 3 Minutes</v>
      </c>
      <c r="AQ363" t="str">
        <f>IFERROR(VLOOKUP(Table1[[#This Row],[சாதி/Caste]],MApping!$E$1:$F$10,2,0),"Others")</f>
        <v>Others</v>
      </c>
      <c r="AR363">
        <f>VLOOKUP(Table1[[#This Row],[பாலினம்/Gender]],Factor!$F$26:$I$28,4,0)</f>
        <v>0.95700934579439256</v>
      </c>
      <c r="AS363">
        <f>VLOOKUP(Table1[[#This Row],[பதிலளித்தவரின் வயது/Age Group]],Factor!$F$35:$I$39,4,0)</f>
        <v>0.8797250859106529</v>
      </c>
      <c r="AT363">
        <f>VLOOKUP(Table1[[#This Row],[பதிலளித்தவரின் வயது/Age Group]]&amp;Table1[[#This Row],[பாலினம்/Gender]],Factor!$A$45:$G$53,7,0)</f>
        <v>0.79503105590062106</v>
      </c>
      <c r="AU36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63">
        <f>VLOOKUP(Table1[[#This Row],[Rev Caste]],Factor!$F$59:$I$68,4,0)</f>
        <v>0.14422535211267606</v>
      </c>
      <c r="AW363">
        <f>Table1[[#This Row],[2021 Ae Factor]]*Table1[[#This Row],[Age &amp; Gender Factor]]</f>
        <v>0.58577953749039324</v>
      </c>
      <c r="AX363">
        <f>Table1[[#This Row],[2021 Ae Factor]]*Table1[[#This Row],[Caste Factor]]</f>
        <v>0.10626535835036995</v>
      </c>
      <c r="AY363">
        <f t="shared" si="8"/>
        <v>78.548749999999998</v>
      </c>
    </row>
    <row r="364" spans="1:51" x14ac:dyDescent="0.25">
      <c r="A364" s="12" t="s">
        <v>2135</v>
      </c>
      <c r="B364" s="12" t="s">
        <v>2136</v>
      </c>
      <c r="C364" s="13">
        <v>45875</v>
      </c>
      <c r="D364" s="12" t="s">
        <v>2137</v>
      </c>
      <c r="E364" s="12" t="s">
        <v>2138</v>
      </c>
      <c r="F364" s="12" t="s">
        <v>2139</v>
      </c>
      <c r="G364" s="12">
        <v>260</v>
      </c>
      <c r="H364" s="12" t="s">
        <v>37</v>
      </c>
      <c r="I364" s="12" t="s">
        <v>2100</v>
      </c>
      <c r="J364" s="12" t="s">
        <v>2101</v>
      </c>
      <c r="K364" s="12" t="s">
        <v>50</v>
      </c>
      <c r="L364" s="12" t="s">
        <v>51</v>
      </c>
      <c r="M364" s="12" t="s">
        <v>51</v>
      </c>
      <c r="N364" s="12" t="s">
        <v>2108</v>
      </c>
      <c r="O364" s="12" t="s">
        <v>54</v>
      </c>
      <c r="P364" s="12">
        <v>8883576297</v>
      </c>
      <c r="Q364" s="12" t="s">
        <v>39</v>
      </c>
      <c r="R364" s="12" t="s">
        <v>97</v>
      </c>
      <c r="S364" s="12" t="s">
        <v>57</v>
      </c>
      <c r="T364" s="12" t="s">
        <v>137</v>
      </c>
      <c r="U364" s="12" t="s">
        <v>59</v>
      </c>
      <c r="V364" s="12" t="s">
        <v>60</v>
      </c>
      <c r="W364" s="12" t="s">
        <v>61</v>
      </c>
      <c r="X364" s="12" t="s">
        <v>62</v>
      </c>
      <c r="Y364" t="s">
        <v>430</v>
      </c>
      <c r="Z364" s="12" t="s">
        <v>38</v>
      </c>
      <c r="AA364" s="12" t="s">
        <v>63</v>
      </c>
      <c r="AB364" s="12" t="s">
        <v>38</v>
      </c>
      <c r="AC364" s="12" t="s">
        <v>84</v>
      </c>
      <c r="AD364" s="12" t="s">
        <v>85</v>
      </c>
      <c r="AE364" s="12" t="s">
        <v>66</v>
      </c>
      <c r="AF364" s="12" t="s">
        <v>67</v>
      </c>
      <c r="AG364" s="12" t="s">
        <v>382</v>
      </c>
      <c r="AH364" s="12" t="s">
        <v>117</v>
      </c>
      <c r="AI364" s="12" t="s">
        <v>42</v>
      </c>
      <c r="AJ364" s="1">
        <f>IFERROR(_xlfn.XLOOKUP(Table1[[#This Row],[Audio Url]],Qc!C:C,Qc!F:F),"")</f>
        <v>0</v>
      </c>
      <c r="AK364" s="1" t="str">
        <f>IFERROR(_xlfn.XLOOKUP(Table1[[#This Row],[Audio Url]],Qc!C:C,Qc!E:E),"")</f>
        <v>Correctly Done</v>
      </c>
      <c r="AL364" s="12" t="s">
        <v>38</v>
      </c>
      <c r="AM364" s="12" t="s">
        <v>38</v>
      </c>
      <c r="AN364" s="1" t="str">
        <f>VLOOKUP(Table1[[#This Row],[LOCALITY]],Sheet2!$F:$H,3,0)</f>
        <v>Urban</v>
      </c>
      <c r="AO364" s="1" t="s">
        <v>2241</v>
      </c>
      <c r="AP364" t="str">
        <f>IF(Table1[[#This Row],[Audio Duration (in secs)]]&gt;180,"Greater than 3 Minutes","Less than 3 Minutes")</f>
        <v>Greater than 3 Minutes</v>
      </c>
      <c r="AQ364" t="str">
        <f>IFERROR(VLOOKUP(Table1[[#This Row],[சாதி/Caste]],MApping!$E$1:$F$10,2,0),"Others")</f>
        <v>DEVENDRA KULA VELLALAR</v>
      </c>
      <c r="AR364">
        <f>VLOOKUP(Table1[[#This Row],[பாலினம்/Gender]],Factor!$F$26:$I$28,4,0)</f>
        <v>0.95700934579439256</v>
      </c>
      <c r="AS364">
        <f>VLOOKUP(Table1[[#This Row],[பதிலளித்தவரின் வயது/Age Group]],Factor!$F$35:$I$39,4,0)</f>
        <v>0.8797250859106529</v>
      </c>
      <c r="AT364">
        <f>VLOOKUP(Table1[[#This Row],[பதிலளித்தவரின் வயது/Age Group]]&amp;Table1[[#This Row],[பாலினம்/Gender]],Factor!$A$45:$G$53,7,0)</f>
        <v>0.79503105590062106</v>
      </c>
      <c r="AU36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64">
        <f>VLOOKUP(Table1[[#This Row],[Rev Caste]],Factor!$F$59:$I$68,4,0)</f>
        <v>0.99902439024390244</v>
      </c>
      <c r="AW364">
        <f>Table1[[#This Row],[2021 Ae Factor]]*Table1[[#This Row],[Age &amp; Gender Factor]]</f>
        <v>0.58577953749039324</v>
      </c>
      <c r="AX364">
        <f>Table1[[#This Row],[2021 Ae Factor]]*Table1[[#This Row],[Caste Factor]]</f>
        <v>0.73608199442695277</v>
      </c>
      <c r="AY364">
        <f t="shared" si="8"/>
        <v>78.548638100000005</v>
      </c>
    </row>
    <row r="365" spans="1:51" x14ac:dyDescent="0.25">
      <c r="A365" s="12" t="s">
        <v>2140</v>
      </c>
      <c r="B365" s="12" t="s">
        <v>2141</v>
      </c>
      <c r="C365" s="13">
        <v>45875</v>
      </c>
      <c r="D365" s="12" t="s">
        <v>2142</v>
      </c>
      <c r="E365" s="12" t="s">
        <v>2143</v>
      </c>
      <c r="F365" s="12" t="s">
        <v>2144</v>
      </c>
      <c r="G365" s="12">
        <v>223</v>
      </c>
      <c r="H365" s="12" t="s">
        <v>37</v>
      </c>
      <c r="I365" s="12" t="s">
        <v>2100</v>
      </c>
      <c r="J365" s="12" t="s">
        <v>2101</v>
      </c>
      <c r="K365" s="12" t="s">
        <v>50</v>
      </c>
      <c r="L365" s="12" t="s">
        <v>51</v>
      </c>
      <c r="M365" s="12" t="s">
        <v>51</v>
      </c>
      <c r="N365" s="12" t="s">
        <v>2145</v>
      </c>
      <c r="O365" s="12" t="s">
        <v>135</v>
      </c>
      <c r="P365" s="12">
        <v>9629053159</v>
      </c>
      <c r="Q365" s="12" t="s">
        <v>39</v>
      </c>
      <c r="R365" s="12" t="s">
        <v>56</v>
      </c>
      <c r="S365" s="12" t="s">
        <v>57</v>
      </c>
      <c r="T365" s="12" t="s">
        <v>58</v>
      </c>
      <c r="U365" s="12" t="s">
        <v>59</v>
      </c>
      <c r="V365" s="12" t="s">
        <v>60</v>
      </c>
      <c r="W365" s="12" t="s">
        <v>61</v>
      </c>
      <c r="X365" s="12" t="s">
        <v>62</v>
      </c>
      <c r="Y365" t="s">
        <v>430</v>
      </c>
      <c r="Z365" s="12" t="s">
        <v>38</v>
      </c>
      <c r="AA365" s="12" t="s">
        <v>63</v>
      </c>
      <c r="AB365" s="12" t="s">
        <v>38</v>
      </c>
      <c r="AC365" s="12" t="s">
        <v>84</v>
      </c>
      <c r="AD365" s="12" t="s">
        <v>65</v>
      </c>
      <c r="AE365" s="12" t="s">
        <v>66</v>
      </c>
      <c r="AF365" s="12" t="s">
        <v>622</v>
      </c>
      <c r="AG365" s="12" t="s">
        <v>116</v>
      </c>
      <c r="AH365" s="12" t="s">
        <v>69</v>
      </c>
      <c r="AI365" s="12" t="s">
        <v>2121</v>
      </c>
      <c r="AJ365" s="1">
        <f>IFERROR(_xlfn.XLOOKUP(Table1[[#This Row],[Audio Url]],Qc!C:C,Qc!F:F),"")</f>
        <v>0</v>
      </c>
      <c r="AK365" s="1" t="str">
        <f>IFERROR(_xlfn.XLOOKUP(Table1[[#This Row],[Audio Url]],Qc!C:C,Qc!E:E),"")</f>
        <v>Correctly Done</v>
      </c>
      <c r="AL365" s="12" t="s">
        <v>38</v>
      </c>
      <c r="AM365" s="12" t="s">
        <v>38</v>
      </c>
      <c r="AN365" s="1" t="str">
        <f>VLOOKUP(Table1[[#This Row],[LOCALITY]],Sheet2!$F:$H,3,0)</f>
        <v>Urban</v>
      </c>
      <c r="AO365" s="1" t="s">
        <v>2241</v>
      </c>
      <c r="AP365" t="str">
        <f>IF(Table1[[#This Row],[Audio Duration (in secs)]]&gt;180,"Greater than 3 Minutes","Less than 3 Minutes")</f>
        <v>Greater than 3 Minutes</v>
      </c>
      <c r="AQ365" t="str">
        <f>IFERROR(VLOOKUP(Table1[[#This Row],[சாதி/Caste]],MApping!$E$1:$F$10,2,0),"Others")</f>
        <v>Others</v>
      </c>
      <c r="AR365">
        <f>VLOOKUP(Table1[[#This Row],[பாலினம்/Gender]],Factor!$F$26:$I$28,4,0)</f>
        <v>1.047034764826176</v>
      </c>
      <c r="AS365">
        <f>VLOOKUP(Table1[[#This Row],[பதிலளித்தவரின் வயது/Age Group]],Factor!$F$35:$I$39,4,0)</f>
        <v>0.8797250859106529</v>
      </c>
      <c r="AT365">
        <f>VLOOKUP(Table1[[#This Row],[பதிலளித்தவரின் வயது/Age Group]]&amp;Table1[[#This Row],[பாலினம்/Gender]],Factor!$A$45:$G$53,7,0)</f>
        <v>0.98461538461538467</v>
      </c>
      <c r="AU36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65">
        <f>VLOOKUP(Table1[[#This Row],[Rev Caste]],Factor!$F$59:$I$68,4,0)</f>
        <v>0.14422535211267606</v>
      </c>
      <c r="AW365">
        <f>Table1[[#This Row],[2021 Ae Factor]]*Table1[[#This Row],[Age &amp; Gender Factor]]</f>
        <v>0.72546542719964102</v>
      </c>
      <c r="AX365">
        <f>Table1[[#This Row],[2021 Ae Factor]]*Table1[[#This Row],[Caste Factor]]</f>
        <v>0.10626535835036995</v>
      </c>
      <c r="AY365">
        <f t="shared" si="8"/>
        <v>78.547807000000006</v>
      </c>
    </row>
    <row r="366" spans="1:51" x14ac:dyDescent="0.25">
      <c r="A366" s="12" t="s">
        <v>2146</v>
      </c>
      <c r="B366" s="12" t="s">
        <v>2147</v>
      </c>
      <c r="C366" s="13">
        <v>45875</v>
      </c>
      <c r="D366" s="12" t="s">
        <v>2148</v>
      </c>
      <c r="E366" s="12" t="s">
        <v>2149</v>
      </c>
      <c r="F366" s="12" t="s">
        <v>2150</v>
      </c>
      <c r="G366" s="12">
        <v>414</v>
      </c>
      <c r="H366" s="12" t="s">
        <v>37</v>
      </c>
      <c r="I366" s="12" t="s">
        <v>2100</v>
      </c>
      <c r="J366" s="12" t="s">
        <v>2101</v>
      </c>
      <c r="K366" s="12" t="s">
        <v>50</v>
      </c>
      <c r="L366" s="12" t="s">
        <v>51</v>
      </c>
      <c r="M366" s="12" t="s">
        <v>51</v>
      </c>
      <c r="N366" s="12" t="s">
        <v>2151</v>
      </c>
      <c r="O366" s="12" t="s">
        <v>135</v>
      </c>
      <c r="P366" s="12">
        <v>7418937770</v>
      </c>
      <c r="Q366" s="12" t="s">
        <v>55</v>
      </c>
      <c r="R366" s="12" t="s">
        <v>97</v>
      </c>
      <c r="S366" s="12" t="s">
        <v>113</v>
      </c>
      <c r="T366" s="12" t="s">
        <v>137</v>
      </c>
      <c r="U366" s="12" t="s">
        <v>83</v>
      </c>
      <c r="V366" s="12" t="s">
        <v>60</v>
      </c>
      <c r="W366" s="12" t="s">
        <v>125</v>
      </c>
      <c r="X366" s="12" t="s">
        <v>101</v>
      </c>
      <c r="Y366" t="s">
        <v>429</v>
      </c>
      <c r="Z366" s="12" t="s">
        <v>175</v>
      </c>
      <c r="AA366" s="12" t="s">
        <v>126</v>
      </c>
      <c r="AB366" s="12" t="s">
        <v>99</v>
      </c>
      <c r="AC366" s="12" t="s">
        <v>84</v>
      </c>
      <c r="AD366" s="12" t="s">
        <v>65</v>
      </c>
      <c r="AE366" s="12" t="s">
        <v>86</v>
      </c>
      <c r="AF366" s="12" t="s">
        <v>67</v>
      </c>
      <c r="AG366" s="12" t="s">
        <v>68</v>
      </c>
      <c r="AH366" s="12" t="s">
        <v>88</v>
      </c>
      <c r="AI366" s="12" t="s">
        <v>2152</v>
      </c>
      <c r="AJ366" s="1">
        <f>IFERROR(_xlfn.XLOOKUP(Table1[[#This Row],[Audio Url]],Qc!C:C,Qc!F:F),"")</f>
        <v>0</v>
      </c>
      <c r="AK366" s="1" t="str">
        <f>IFERROR(_xlfn.XLOOKUP(Table1[[#This Row],[Audio Url]],Qc!C:C,Qc!E:E),"")</f>
        <v>Correctly Done</v>
      </c>
      <c r="AL366" s="12" t="s">
        <v>38</v>
      </c>
      <c r="AM366" s="12" t="s">
        <v>38</v>
      </c>
      <c r="AN366" s="1" t="str">
        <f>VLOOKUP(Table1[[#This Row],[LOCALITY]],Sheet2!$F:$H,3,0)</f>
        <v>Urban</v>
      </c>
      <c r="AO366" s="1" t="s">
        <v>2241</v>
      </c>
      <c r="AP366" t="str">
        <f>IF(Table1[[#This Row],[Audio Duration (in secs)]]&gt;180,"Greater than 3 Minutes","Less than 3 Minutes")</f>
        <v>Greater than 3 Minutes</v>
      </c>
      <c r="AQ366" t="str">
        <f>IFERROR(VLOOKUP(Table1[[#This Row],[சாதி/Caste]],MApping!$E$1:$F$10,2,0),"Others")</f>
        <v>Others</v>
      </c>
      <c r="AR366">
        <f>VLOOKUP(Table1[[#This Row],[பாலினம்/Gender]],Factor!$F$26:$I$28,4,0)</f>
        <v>1.047034764826176</v>
      </c>
      <c r="AS366">
        <f>VLOOKUP(Table1[[#This Row],[பதிலளித்தவரின் வயது/Age Group]],Factor!$F$35:$I$39,4,0)</f>
        <v>1.0951871657754011</v>
      </c>
      <c r="AT366">
        <f>VLOOKUP(Table1[[#This Row],[பதிலளித்தவரின் வயது/Age Group]]&amp;Table1[[#This Row],[பாலினம்/Gender]],Factor!$A$45:$G$53,7,0)</f>
        <v>1.107027027027027</v>
      </c>
      <c r="AU36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66">
        <f>VLOOKUP(Table1[[#This Row],[Rev Caste]],Factor!$F$59:$I$68,4,0)</f>
        <v>0.14422535211267606</v>
      </c>
      <c r="AW366">
        <f>Table1[[#This Row],[2021 Ae Factor]]*Table1[[#This Row],[Age &amp; Gender Factor]]</f>
        <v>0.81565842625689366</v>
      </c>
      <c r="AX366">
        <f>Table1[[#This Row],[2021 Ae Factor]]*Table1[[#This Row],[Caste Factor]]</f>
        <v>0.10626535835036995</v>
      </c>
      <c r="AY366">
        <f t="shared" si="8"/>
        <v>78.547758299999998</v>
      </c>
    </row>
    <row r="367" spans="1:51" x14ac:dyDescent="0.25">
      <c r="A367" s="12" t="s">
        <v>2153</v>
      </c>
      <c r="B367" s="12" t="s">
        <v>2154</v>
      </c>
      <c r="C367" s="13">
        <v>45875</v>
      </c>
      <c r="D367" s="12" t="s">
        <v>2155</v>
      </c>
      <c r="E367" s="12" t="s">
        <v>2156</v>
      </c>
      <c r="F367" s="12" t="s">
        <v>2157</v>
      </c>
      <c r="G367" s="12">
        <v>272</v>
      </c>
      <c r="H367" s="12" t="s">
        <v>37</v>
      </c>
      <c r="I367" s="12" t="s">
        <v>2100</v>
      </c>
      <c r="J367" s="12" t="s">
        <v>2101</v>
      </c>
      <c r="K367" s="12" t="s">
        <v>50</v>
      </c>
      <c r="L367" s="12" t="s">
        <v>51</v>
      </c>
      <c r="M367" s="12" t="s">
        <v>51</v>
      </c>
      <c r="N367" s="12" t="s">
        <v>1489</v>
      </c>
      <c r="O367" s="12" t="s">
        <v>135</v>
      </c>
      <c r="P367" s="12">
        <v>9629001929</v>
      </c>
      <c r="Q367" s="12" t="s">
        <v>39</v>
      </c>
      <c r="R367" s="12" t="s">
        <v>97</v>
      </c>
      <c r="S367" s="12" t="s">
        <v>57</v>
      </c>
      <c r="T367" s="12" t="s">
        <v>58</v>
      </c>
      <c r="U367" s="12" t="s">
        <v>59</v>
      </c>
      <c r="V367" s="12" t="s">
        <v>60</v>
      </c>
      <c r="W367" s="12" t="s">
        <v>61</v>
      </c>
      <c r="X367" s="12" t="s">
        <v>62</v>
      </c>
      <c r="Y367" t="s">
        <v>430</v>
      </c>
      <c r="Z367" s="12" t="s">
        <v>38</v>
      </c>
      <c r="AA367" s="12" t="s">
        <v>126</v>
      </c>
      <c r="AB367" s="12" t="s">
        <v>60</v>
      </c>
      <c r="AC367" s="12" t="s">
        <v>58</v>
      </c>
      <c r="AD367" s="12" t="s">
        <v>85</v>
      </c>
      <c r="AE367" s="12" t="s">
        <v>66</v>
      </c>
      <c r="AF367" s="12" t="s">
        <v>478</v>
      </c>
      <c r="AG367" s="12" t="s">
        <v>68</v>
      </c>
      <c r="AH367" s="12" t="s">
        <v>88</v>
      </c>
      <c r="AI367" s="12" t="s">
        <v>2158</v>
      </c>
      <c r="AJ367" s="1">
        <f>IFERROR(_xlfn.XLOOKUP(Table1[[#This Row],[Audio Url]],Qc!C:C,Qc!F:F),"")</f>
        <v>0</v>
      </c>
      <c r="AK367" s="1" t="str">
        <f>IFERROR(_xlfn.XLOOKUP(Table1[[#This Row],[Audio Url]],Qc!C:C,Qc!E:E),"")</f>
        <v>Correctly Done</v>
      </c>
      <c r="AL367" s="12" t="s">
        <v>38</v>
      </c>
      <c r="AM367" s="12" t="s">
        <v>38</v>
      </c>
      <c r="AN367" s="1" t="str">
        <f>VLOOKUP(Table1[[#This Row],[LOCALITY]],Sheet2!$F:$H,3,0)</f>
        <v>Urban</v>
      </c>
      <c r="AO367" s="1" t="s">
        <v>2241</v>
      </c>
      <c r="AP367" t="str">
        <f>IF(Table1[[#This Row],[Audio Duration (in secs)]]&gt;180,"Greater than 3 Minutes","Less than 3 Minutes")</f>
        <v>Greater than 3 Minutes</v>
      </c>
      <c r="AQ367" t="str">
        <f>IFERROR(VLOOKUP(Table1[[#This Row],[சாதி/Caste]],MApping!$E$1:$F$10,2,0),"Others")</f>
        <v>Others</v>
      </c>
      <c r="AR367">
        <f>VLOOKUP(Table1[[#This Row],[பாலினம்/Gender]],Factor!$F$26:$I$28,4,0)</f>
        <v>1.047034764826176</v>
      </c>
      <c r="AS367">
        <f>VLOOKUP(Table1[[#This Row],[பதிலளித்தவரின் வயது/Age Group]],Factor!$F$35:$I$39,4,0)</f>
        <v>0.8797250859106529</v>
      </c>
      <c r="AT367">
        <f>VLOOKUP(Table1[[#This Row],[பதிலளித்தவரின் வயது/Age Group]]&amp;Table1[[#This Row],[பாலினம்/Gender]],Factor!$A$45:$G$53,7,0)</f>
        <v>0.98461538461538467</v>
      </c>
      <c r="AU36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67">
        <f>VLOOKUP(Table1[[#This Row],[Rev Caste]],Factor!$F$59:$I$68,4,0)</f>
        <v>0.14422535211267606</v>
      </c>
      <c r="AW367">
        <f>Table1[[#This Row],[2021 Ae Factor]]*Table1[[#This Row],[Age &amp; Gender Factor]]</f>
        <v>0.72546542719964102</v>
      </c>
      <c r="AX367">
        <f>Table1[[#This Row],[2021 Ae Factor]]*Table1[[#This Row],[Caste Factor]]</f>
        <v>0.10626535835036995</v>
      </c>
      <c r="AY367">
        <f t="shared" si="8"/>
        <v>78.547053300000002</v>
      </c>
    </row>
    <row r="368" spans="1:51" x14ac:dyDescent="0.25">
      <c r="A368" s="12" t="s">
        <v>2244</v>
      </c>
      <c r="B368" s="12" t="s">
        <v>2245</v>
      </c>
      <c r="C368" s="13">
        <v>45876</v>
      </c>
      <c r="D368" s="12" t="s">
        <v>2246</v>
      </c>
      <c r="E368" s="12" t="s">
        <v>2247</v>
      </c>
      <c r="F368" s="12" t="s">
        <v>2248</v>
      </c>
      <c r="G368" s="12">
        <v>323</v>
      </c>
      <c r="H368" s="12" t="s">
        <v>37</v>
      </c>
      <c r="I368" s="12" t="s">
        <v>48</v>
      </c>
      <c r="J368" s="12" t="s">
        <v>49</v>
      </c>
      <c r="K368" s="12" t="s">
        <v>50</v>
      </c>
      <c r="L368" s="12" t="s">
        <v>51</v>
      </c>
      <c r="M368" s="12" t="s">
        <v>51</v>
      </c>
      <c r="N368" s="12" t="s">
        <v>2249</v>
      </c>
      <c r="O368" s="12" t="s">
        <v>54</v>
      </c>
      <c r="P368" s="12">
        <v>7010464812</v>
      </c>
      <c r="Q368" s="12" t="s">
        <v>39</v>
      </c>
      <c r="R368" s="12" t="s">
        <v>124</v>
      </c>
      <c r="S368" s="12" t="s">
        <v>57</v>
      </c>
      <c r="T368" s="12" t="s">
        <v>98</v>
      </c>
      <c r="U368" s="12" t="s">
        <v>83</v>
      </c>
      <c r="V368" s="12" t="s">
        <v>60</v>
      </c>
      <c r="W368" s="12" t="s">
        <v>100</v>
      </c>
      <c r="X368" s="12" t="s">
        <v>101</v>
      </c>
      <c r="Y368" t="s">
        <v>428</v>
      </c>
      <c r="Z368" s="12" t="s">
        <v>288</v>
      </c>
      <c r="AA368" s="12" t="s">
        <v>63</v>
      </c>
      <c r="AB368" s="12" t="s">
        <v>38</v>
      </c>
      <c r="AC368" s="12" t="s">
        <v>64</v>
      </c>
      <c r="AD368" s="12" t="s">
        <v>85</v>
      </c>
      <c r="AE368" s="12" t="s">
        <v>66</v>
      </c>
      <c r="AF368" s="12" t="s">
        <v>276</v>
      </c>
      <c r="AG368" s="12" t="s">
        <v>68</v>
      </c>
      <c r="AH368" s="12" t="s">
        <v>88</v>
      </c>
      <c r="AI368" s="12" t="s">
        <v>70</v>
      </c>
      <c r="AJ368" s="1">
        <f>IFERROR(_xlfn.XLOOKUP(Table1[[#This Row],[Audio Url]],Qc!C:C,Qc!F:F),"")</f>
        <v>0</v>
      </c>
      <c r="AK368" s="12" t="s">
        <v>38</v>
      </c>
      <c r="AL368" s="12" t="s">
        <v>38</v>
      </c>
      <c r="AM368" s="12" t="s">
        <v>38</v>
      </c>
      <c r="AN368" s="1" t="str">
        <f>VLOOKUP(Table1[[#This Row],[LOCALITY]],Sheet2!$F:$H,3,0)</f>
        <v>Urban</v>
      </c>
      <c r="AO368" s="1" t="s">
        <v>2241</v>
      </c>
      <c r="AP368" t="str">
        <f>IF(Table1[[#This Row],[Audio Duration (in secs)]]&gt;180,"Greater than 3 Minutes","Less than 3 Minutes")</f>
        <v>Greater than 3 Minutes</v>
      </c>
      <c r="AQ368" t="str">
        <f>IFERROR(VLOOKUP(Table1[[#This Row],[சாதி/Caste]],MApping!$E$1:$F$10,2,0),"Others")</f>
        <v>URALI GOUNDER</v>
      </c>
      <c r="AR368">
        <f>VLOOKUP(Table1[[#This Row],[பாலினம்/Gender]],Factor!$F$26:$I$28,4,0)</f>
        <v>0.95700934579439256</v>
      </c>
      <c r="AS368">
        <f>VLOOKUP(Table1[[#This Row],[பதிலளித்தவரின் வயது/Age Group]],Factor!$F$35:$I$39,4,0)</f>
        <v>0.8797250859106529</v>
      </c>
      <c r="AT368">
        <f>VLOOKUP(Table1[[#This Row],[பதிலளித்தவரின் வயது/Age Group]]&amp;Table1[[#This Row],[பாலினம்/Gender]],Factor!$A$45:$G$53,7,0)</f>
        <v>0.79503105590062106</v>
      </c>
      <c r="AU36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68">
        <f>VLOOKUP(Table1[[#This Row],[Rev Caste]],Factor!$F$59:$I$68,4,0)</f>
        <v>1.0593103448275862</v>
      </c>
      <c r="AW368">
        <f>Table1[[#This Row],[2021 Ae Factor]]*Table1[[#This Row],[Age &amp; Gender Factor]]</f>
        <v>0.58577953749039324</v>
      </c>
      <c r="AX368">
        <f>Table1[[#This Row],[2021 Ae Factor]]*Table1[[#This Row],[Caste Factor]]</f>
        <v>0.78050073546995857</v>
      </c>
      <c r="AY368">
        <f t="shared" ref="AY368:AY399" si="9">VALUE(MID(D368, FIND(",",D368)+2, FIND(")",D368)-FIND(",",D368)-2))</f>
        <v>78.552559599999995</v>
      </c>
    </row>
    <row r="369" spans="1:51" x14ac:dyDescent="0.25">
      <c r="A369" s="12" t="s">
        <v>2250</v>
      </c>
      <c r="B369" s="12" t="s">
        <v>2251</v>
      </c>
      <c r="C369" s="13">
        <v>45876</v>
      </c>
      <c r="D369" s="12" t="s">
        <v>2252</v>
      </c>
      <c r="E369" s="12" t="s">
        <v>2247</v>
      </c>
      <c r="F369" s="12" t="s">
        <v>2253</v>
      </c>
      <c r="G369" s="12">
        <v>272</v>
      </c>
      <c r="H369" s="12" t="s">
        <v>37</v>
      </c>
      <c r="I369" s="12" t="s">
        <v>48</v>
      </c>
      <c r="J369" s="12" t="s">
        <v>49</v>
      </c>
      <c r="K369" s="12" t="s">
        <v>50</v>
      </c>
      <c r="L369" s="12" t="s">
        <v>51</v>
      </c>
      <c r="M369" s="12" t="s">
        <v>51</v>
      </c>
      <c r="N369" s="12" t="s">
        <v>2254</v>
      </c>
      <c r="O369" s="12" t="s">
        <v>54</v>
      </c>
      <c r="P369" s="12">
        <v>8870631556</v>
      </c>
      <c r="Q369" s="12" t="s">
        <v>81</v>
      </c>
      <c r="R369" s="12" t="s">
        <v>97</v>
      </c>
      <c r="S369" s="12" t="s">
        <v>57</v>
      </c>
      <c r="T369" s="12" t="s">
        <v>137</v>
      </c>
      <c r="U369" s="12" t="s">
        <v>301</v>
      </c>
      <c r="V369" s="12" t="s">
        <v>99</v>
      </c>
      <c r="W369" s="12" t="s">
        <v>100</v>
      </c>
      <c r="X369" s="12" t="s">
        <v>101</v>
      </c>
      <c r="Y369" t="s">
        <v>428</v>
      </c>
      <c r="Z369" s="12" t="s">
        <v>288</v>
      </c>
      <c r="AA369" s="12" t="s">
        <v>126</v>
      </c>
      <c r="AB369" s="12" t="s">
        <v>60</v>
      </c>
      <c r="AC369" s="12" t="s">
        <v>84</v>
      </c>
      <c r="AD369" s="12" t="s">
        <v>65</v>
      </c>
      <c r="AE369" s="12" t="s">
        <v>115</v>
      </c>
      <c r="AF369" s="12" t="s">
        <v>276</v>
      </c>
      <c r="AG369" s="12" t="s">
        <v>68</v>
      </c>
      <c r="AH369" s="12" t="s">
        <v>117</v>
      </c>
      <c r="AI369" s="12" t="s">
        <v>42</v>
      </c>
      <c r="AJ369" s="1">
        <f>IFERROR(_xlfn.XLOOKUP(Table1[[#This Row],[Audio Url]],Qc!C:C,Qc!F:F),"")</f>
        <v>0</v>
      </c>
      <c r="AK369" s="12" t="s">
        <v>38</v>
      </c>
      <c r="AL369" s="12" t="s">
        <v>38</v>
      </c>
      <c r="AM369" s="12" t="s">
        <v>38</v>
      </c>
      <c r="AN369" s="1" t="str">
        <f>VLOOKUP(Table1[[#This Row],[LOCALITY]],Sheet2!$F:$H,3,0)</f>
        <v>Urban</v>
      </c>
      <c r="AO369" s="1" t="s">
        <v>2241</v>
      </c>
      <c r="AP369" t="str">
        <f>IF(Table1[[#This Row],[Audio Duration (in secs)]]&gt;180,"Greater than 3 Minutes","Less than 3 Minutes")</f>
        <v>Greater than 3 Minutes</v>
      </c>
      <c r="AQ369" t="str">
        <f>IFERROR(VLOOKUP(Table1[[#This Row],[சாதி/Caste]],MApping!$E$1:$F$10,2,0),"Others")</f>
        <v>DEVENDRA KULA VELLALAR</v>
      </c>
      <c r="AR369">
        <f>VLOOKUP(Table1[[#This Row],[பாலினம்/Gender]],Factor!$F$26:$I$28,4,0)</f>
        <v>0.95700934579439256</v>
      </c>
      <c r="AS369">
        <f>VLOOKUP(Table1[[#This Row],[பதிலளித்தவரின் வயது/Age Group]],Factor!$F$35:$I$39,4,0)</f>
        <v>0.97523809523809524</v>
      </c>
      <c r="AT369">
        <f>VLOOKUP(Table1[[#This Row],[பதிலளித்தவரின் வயது/Age Group]]&amp;Table1[[#This Row],[பாலினம்/Gender]],Factor!$A$45:$G$53,7,0)</f>
        <v>1.0666666666666667</v>
      </c>
      <c r="AU36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369">
        <f>VLOOKUP(Table1[[#This Row],[Rev Caste]],Factor!$F$59:$I$68,4,0)</f>
        <v>0.99902439024390244</v>
      </c>
      <c r="AW369">
        <f>Table1[[#This Row],[2021 Ae Factor]]*Table1[[#This Row],[Age &amp; Gender Factor]]</f>
        <v>1.399405359149547</v>
      </c>
      <c r="AX369">
        <f>Table1[[#This Row],[2021 Ae Factor]]*Table1[[#This Row],[Caste Factor]]</f>
        <v>1.3106625802766489</v>
      </c>
      <c r="AY369">
        <f t="shared" si="9"/>
        <v>78.5525612</v>
      </c>
    </row>
    <row r="370" spans="1:51" x14ac:dyDescent="0.25">
      <c r="A370" s="12" t="s">
        <v>2255</v>
      </c>
      <c r="B370" s="12" t="s">
        <v>2256</v>
      </c>
      <c r="C370" s="13">
        <v>45876</v>
      </c>
      <c r="D370" s="12" t="s">
        <v>2257</v>
      </c>
      <c r="E370" s="12" t="s">
        <v>1986</v>
      </c>
      <c r="F370" s="12" t="s">
        <v>2258</v>
      </c>
      <c r="G370" s="12">
        <v>587</v>
      </c>
      <c r="H370" s="12" t="s">
        <v>37</v>
      </c>
      <c r="I370" s="12" t="s">
        <v>2100</v>
      </c>
      <c r="J370" s="12" t="s">
        <v>2101</v>
      </c>
      <c r="K370" s="12" t="s">
        <v>50</v>
      </c>
      <c r="L370" s="12" t="s">
        <v>51</v>
      </c>
      <c r="M370" s="12" t="s">
        <v>51</v>
      </c>
      <c r="N370" s="12" t="s">
        <v>2259</v>
      </c>
      <c r="O370" s="12" t="s">
        <v>54</v>
      </c>
      <c r="P370" s="12">
        <v>9894812901</v>
      </c>
      <c r="Q370" s="12" t="s">
        <v>360</v>
      </c>
      <c r="R370" s="12" t="s">
        <v>56</v>
      </c>
      <c r="S370" s="12" t="s">
        <v>1006</v>
      </c>
      <c r="T370" s="12" t="s">
        <v>58</v>
      </c>
      <c r="U370" s="12" t="s">
        <v>83</v>
      </c>
      <c r="V370" s="12" t="s">
        <v>165</v>
      </c>
      <c r="W370" s="12" t="s">
        <v>61</v>
      </c>
      <c r="X370" s="12" t="s">
        <v>178</v>
      </c>
      <c r="Y370" t="s">
        <v>431</v>
      </c>
      <c r="Z370" s="12" t="s">
        <v>288</v>
      </c>
      <c r="AA370" s="12" t="s">
        <v>126</v>
      </c>
      <c r="AB370" s="12" t="s">
        <v>99</v>
      </c>
      <c r="AC370" s="12" t="s">
        <v>84</v>
      </c>
      <c r="AD370" s="12" t="s">
        <v>127</v>
      </c>
      <c r="AE370" s="12" t="s">
        <v>66</v>
      </c>
      <c r="AF370" s="12" t="s">
        <v>67</v>
      </c>
      <c r="AG370" s="12" t="s">
        <v>68</v>
      </c>
      <c r="AH370" s="12" t="s">
        <v>88</v>
      </c>
      <c r="AI370" s="12" t="s">
        <v>519</v>
      </c>
      <c r="AJ370" s="1" t="str">
        <f>IFERROR(_xlfn.XLOOKUP(Table1[[#This Row],[Audio Url]],Qc!C:C,Qc!F:F),"")</f>
        <v>he said based on the candidates</v>
      </c>
      <c r="AK370" s="12" t="s">
        <v>38</v>
      </c>
      <c r="AL370" s="12" t="s">
        <v>38</v>
      </c>
      <c r="AM370" s="12" t="s">
        <v>38</v>
      </c>
      <c r="AN370" s="1" t="str">
        <f>VLOOKUP(Table1[[#This Row],[LOCALITY]],Sheet2!$F:$H,3,0)</f>
        <v>Urban</v>
      </c>
      <c r="AO370" s="1" t="s">
        <v>2241</v>
      </c>
      <c r="AP370" t="str">
        <f>IF(Table1[[#This Row],[Audio Duration (in secs)]]&gt;180,"Greater than 3 Minutes","Less than 3 Minutes")</f>
        <v>Greater than 3 Minutes</v>
      </c>
      <c r="AQ370" t="str">
        <f>IFERROR(VLOOKUP(Table1[[#This Row],[சாதி/Caste]],MApping!$E$1:$F$10,2,0),"Others")</f>
        <v>CHOLIA VELLALAR</v>
      </c>
      <c r="AR370">
        <f>VLOOKUP(Table1[[#This Row],[பாலினம்/Gender]],Factor!$F$26:$I$28,4,0)</f>
        <v>0.95700934579439256</v>
      </c>
      <c r="AS370">
        <f>VLOOKUP(Table1[[#This Row],[பதிலளித்தவரின் வயது/Age Group]],Factor!$F$35:$I$39,4,0)</f>
        <v>1.0308724832214764</v>
      </c>
      <c r="AT370">
        <f>VLOOKUP(Table1[[#This Row],[பதிலளித்தவரின் வயது/Age Group]]&amp;Table1[[#This Row],[பாலினம்/Gender]],Factor!$A$45:$G$53,7,0)</f>
        <v>0.86292134831460676</v>
      </c>
      <c r="AU37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70">
        <f>VLOOKUP(Table1[[#This Row],[Rev Caste]],Factor!$F$59:$I$68,4,0)</f>
        <v>1.0666666666666667</v>
      </c>
      <c r="AW370">
        <f>Table1[[#This Row],[2021 Ae Factor]]*Table1[[#This Row],[Age &amp; Gender Factor]]</f>
        <v>0.86292134831460676</v>
      </c>
      <c r="AX370">
        <f>Table1[[#This Row],[2021 Ae Factor]]*Table1[[#This Row],[Caste Factor]]</f>
        <v>1.0666666666666667</v>
      </c>
      <c r="AY370">
        <f t="shared" si="9"/>
        <v>78.542773199999999</v>
      </c>
    </row>
    <row r="371" spans="1:51" x14ac:dyDescent="0.25">
      <c r="A371" s="12" t="s">
        <v>2260</v>
      </c>
      <c r="B371" s="12" t="s">
        <v>2261</v>
      </c>
      <c r="C371" s="13">
        <v>45876</v>
      </c>
      <c r="D371" s="12" t="s">
        <v>2262</v>
      </c>
      <c r="E371" s="12" t="s">
        <v>2247</v>
      </c>
      <c r="F371" s="12" t="s">
        <v>2263</v>
      </c>
      <c r="G371" s="12">
        <v>257</v>
      </c>
      <c r="H371" s="12" t="s">
        <v>37</v>
      </c>
      <c r="I371" s="12" t="s">
        <v>48</v>
      </c>
      <c r="J371" s="12" t="s">
        <v>49</v>
      </c>
      <c r="K371" s="12" t="s">
        <v>50</v>
      </c>
      <c r="L371" s="12" t="s">
        <v>51</v>
      </c>
      <c r="M371" s="12" t="s">
        <v>51</v>
      </c>
      <c r="N371" s="12" t="s">
        <v>2264</v>
      </c>
      <c r="O371" s="12" t="s">
        <v>54</v>
      </c>
      <c r="P371" s="12">
        <v>7010958198</v>
      </c>
      <c r="Q371" s="12" t="s">
        <v>81</v>
      </c>
      <c r="R371" s="12" t="s">
        <v>97</v>
      </c>
      <c r="S371" s="12" t="s">
        <v>57</v>
      </c>
      <c r="T371" s="12" t="s">
        <v>137</v>
      </c>
      <c r="U371" s="12" t="s">
        <v>83</v>
      </c>
      <c r="V371" s="12" t="s">
        <v>295</v>
      </c>
      <c r="W371" s="1" t="s">
        <v>439</v>
      </c>
      <c r="X371" s="12" t="s">
        <v>101</v>
      </c>
      <c r="Y371" s="45" t="s">
        <v>439</v>
      </c>
      <c r="Z371" s="12" t="s">
        <v>95</v>
      </c>
      <c r="AA371" s="12" t="s">
        <v>126</v>
      </c>
      <c r="AB371" s="12" t="s">
        <v>60</v>
      </c>
      <c r="AC371" s="12" t="s">
        <v>84</v>
      </c>
      <c r="AD371" s="12" t="s">
        <v>127</v>
      </c>
      <c r="AE371" s="12" t="s">
        <v>86</v>
      </c>
      <c r="AF371" s="12" t="s">
        <v>128</v>
      </c>
      <c r="AG371" s="12" t="s">
        <v>68</v>
      </c>
      <c r="AH371" s="12" t="s">
        <v>88</v>
      </c>
      <c r="AI371" s="12" t="s">
        <v>519</v>
      </c>
      <c r="AJ371" s="1">
        <f>IFERROR(_xlfn.XLOOKUP(Table1[[#This Row],[Audio Url]],Qc!C:C,Qc!F:F),"")</f>
        <v>0</v>
      </c>
      <c r="AK371" s="12" t="s">
        <v>38</v>
      </c>
      <c r="AL371" s="12" t="s">
        <v>38</v>
      </c>
      <c r="AM371" s="12" t="s">
        <v>38</v>
      </c>
      <c r="AN371" s="1" t="str">
        <f>VLOOKUP(Table1[[#This Row],[LOCALITY]],Sheet2!$F:$H,3,0)</f>
        <v>Urban</v>
      </c>
      <c r="AO371" s="1" t="s">
        <v>2241</v>
      </c>
      <c r="AP371" t="str">
        <f>IF(Table1[[#This Row],[Audio Duration (in secs)]]&gt;180,"Greater than 3 Minutes","Less than 3 Minutes")</f>
        <v>Greater than 3 Minutes</v>
      </c>
      <c r="AQ371" t="str">
        <f>IFERROR(VLOOKUP(Table1[[#This Row],[சாதி/Caste]],MApping!$E$1:$F$10,2,0),"Others")</f>
        <v>CHOLIA VELLALAR</v>
      </c>
      <c r="AR371">
        <f>VLOOKUP(Table1[[#This Row],[பாலினம்/Gender]],Factor!$F$26:$I$28,4,0)</f>
        <v>0.95700934579439256</v>
      </c>
      <c r="AS371">
        <f>VLOOKUP(Table1[[#This Row],[பதிலளித்தவரின் வயது/Age Group]],Factor!$F$35:$I$39,4,0)</f>
        <v>0.97523809523809524</v>
      </c>
      <c r="AT371">
        <f>VLOOKUP(Table1[[#This Row],[பதிலளித்தவரின் வயது/Age Group]]&amp;Table1[[#This Row],[பாலினம்/Gender]],Factor!$A$45:$G$53,7,0)</f>
        <v>1.0666666666666667</v>
      </c>
      <c r="AU37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371">
        <f>VLOOKUP(Table1[[#This Row],[Rev Caste]],Factor!$F$59:$I$68,4,0)</f>
        <v>1.0666666666666667</v>
      </c>
      <c r="AW371">
        <f>Table1[[#This Row],[2021 Ae Factor]]*Table1[[#This Row],[Age &amp; Gender Factor]]</f>
        <v>1.5197744131555693</v>
      </c>
      <c r="AX371">
        <f>Table1[[#This Row],[2021 Ae Factor]]*Table1[[#This Row],[Caste Factor]]</f>
        <v>1.5197744131555693</v>
      </c>
      <c r="AY371">
        <f t="shared" si="9"/>
        <v>78.552739299999999</v>
      </c>
    </row>
    <row r="372" spans="1:51" x14ac:dyDescent="0.25">
      <c r="A372" s="12" t="s">
        <v>2266</v>
      </c>
      <c r="B372" s="12" t="s">
        <v>2267</v>
      </c>
      <c r="C372" s="13">
        <v>45876</v>
      </c>
      <c r="D372" s="12" t="s">
        <v>2268</v>
      </c>
      <c r="E372" s="12" t="s">
        <v>2269</v>
      </c>
      <c r="F372" s="12" t="s">
        <v>2270</v>
      </c>
      <c r="G372" s="12">
        <v>307</v>
      </c>
      <c r="H372" s="12" t="s">
        <v>37</v>
      </c>
      <c r="I372" s="12" t="s">
        <v>48</v>
      </c>
      <c r="J372" s="12" t="s">
        <v>49</v>
      </c>
      <c r="K372" s="12" t="s">
        <v>50</v>
      </c>
      <c r="L372" s="12" t="s">
        <v>51</v>
      </c>
      <c r="M372" s="12" t="s">
        <v>51</v>
      </c>
      <c r="N372" s="12" t="s">
        <v>2271</v>
      </c>
      <c r="O372" s="12" t="s">
        <v>54</v>
      </c>
      <c r="P372" s="12">
        <v>9361441386</v>
      </c>
      <c r="Q372" s="12" t="s">
        <v>81</v>
      </c>
      <c r="R372" s="12" t="s">
        <v>56</v>
      </c>
      <c r="S372" s="12" t="s">
        <v>57</v>
      </c>
      <c r="T372" s="12" t="s">
        <v>137</v>
      </c>
      <c r="U372" s="12" t="s">
        <v>59</v>
      </c>
      <c r="V372" s="12" t="s">
        <v>295</v>
      </c>
      <c r="W372" s="1" t="s">
        <v>125</v>
      </c>
      <c r="X372" s="12" t="s">
        <v>114</v>
      </c>
      <c r="Y372" s="45" t="s">
        <v>430</v>
      </c>
      <c r="Z372" s="12" t="s">
        <v>38</v>
      </c>
      <c r="AA372" s="12" t="s">
        <v>63</v>
      </c>
      <c r="AB372" s="12" t="s">
        <v>38</v>
      </c>
      <c r="AC372" s="12" t="s">
        <v>64</v>
      </c>
      <c r="AD372" s="12" t="s">
        <v>85</v>
      </c>
      <c r="AE372" s="12" t="s">
        <v>115</v>
      </c>
      <c r="AF372" s="12" t="s">
        <v>67</v>
      </c>
      <c r="AG372" s="12" t="s">
        <v>116</v>
      </c>
      <c r="AH372" s="12" t="s">
        <v>69</v>
      </c>
      <c r="AI372" s="12" t="s">
        <v>269</v>
      </c>
      <c r="AJ372" s="1" t="str">
        <f>IFERROR(_xlfn.XLOOKUP(Table1[[#This Row],[Audio Url]],Qc!C:C,Qc!F:F),"")</f>
        <v>he said "i just want to vote nota"</v>
      </c>
      <c r="AK372" s="12" t="s">
        <v>38</v>
      </c>
      <c r="AL372" s="12" t="s">
        <v>38</v>
      </c>
      <c r="AM372" s="12" t="s">
        <v>38</v>
      </c>
      <c r="AN372" s="1" t="str">
        <f>VLOOKUP(Table1[[#This Row],[LOCALITY]],Sheet2!$F:$H,3,0)</f>
        <v>Urban</v>
      </c>
      <c r="AO372" s="1" t="s">
        <v>2241</v>
      </c>
      <c r="AP372" t="str">
        <f>IF(Table1[[#This Row],[Audio Duration (in secs)]]&gt;180,"Greater than 3 Minutes","Less than 3 Minutes")</f>
        <v>Greater than 3 Minutes</v>
      </c>
      <c r="AQ372" t="str">
        <f>IFERROR(VLOOKUP(Table1[[#This Row],[சாதி/Caste]],MApping!$E$1:$F$10,2,0),"Others")</f>
        <v>MUTTARAIYAR</v>
      </c>
      <c r="AR372">
        <f>VLOOKUP(Table1[[#This Row],[பாலினம்/Gender]],Factor!$F$26:$I$28,4,0)</f>
        <v>0.95700934579439256</v>
      </c>
      <c r="AS372">
        <f>VLOOKUP(Table1[[#This Row],[பதிலளித்தவரின் வயது/Age Group]],Factor!$F$35:$I$39,4,0)</f>
        <v>0.97523809523809524</v>
      </c>
      <c r="AT372">
        <f>VLOOKUP(Table1[[#This Row],[பதிலளித்தவரின் வயது/Age Group]]&amp;Table1[[#This Row],[பாலினம்/Gender]],Factor!$A$45:$G$53,7,0)</f>
        <v>1.0666666666666667</v>
      </c>
      <c r="AU37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372">
        <f>VLOOKUP(Table1[[#This Row],[Rev Caste]],Factor!$F$59:$I$68,4,0)</f>
        <v>1.2358620689655173</v>
      </c>
      <c r="AW372">
        <f>Table1[[#This Row],[2021 Ae Factor]]*Table1[[#This Row],[Age &amp; Gender Factor]]</f>
        <v>1.5197744131555693</v>
      </c>
      <c r="AX372">
        <f>Table1[[#This Row],[2021 Ae Factor]]*Table1[[#This Row],[Caste Factor]]</f>
        <v>1.7608420786905907</v>
      </c>
      <c r="AY372">
        <f t="shared" si="9"/>
        <v>78.553705399999998</v>
      </c>
    </row>
    <row r="373" spans="1:51" x14ac:dyDescent="0.25">
      <c r="A373" s="12" t="s">
        <v>2272</v>
      </c>
      <c r="B373" s="12" t="s">
        <v>2273</v>
      </c>
      <c r="C373" s="13">
        <v>45876</v>
      </c>
      <c r="D373" s="12" t="s">
        <v>2274</v>
      </c>
      <c r="E373" s="12" t="s">
        <v>2275</v>
      </c>
      <c r="F373" s="12" t="s">
        <v>2276</v>
      </c>
      <c r="G373" s="12">
        <v>444</v>
      </c>
      <c r="H373" s="12" t="s">
        <v>37</v>
      </c>
      <c r="I373" s="12" t="s">
        <v>48</v>
      </c>
      <c r="J373" s="12" t="s">
        <v>49</v>
      </c>
      <c r="K373" s="12" t="s">
        <v>50</v>
      </c>
      <c r="L373" s="12" t="s">
        <v>51</v>
      </c>
      <c r="M373" s="12" t="s">
        <v>51</v>
      </c>
      <c r="N373" s="12" t="s">
        <v>1251</v>
      </c>
      <c r="O373" s="12" t="s">
        <v>54</v>
      </c>
      <c r="P373" s="12">
        <v>9865865810</v>
      </c>
      <c r="Q373" s="12" t="s">
        <v>81</v>
      </c>
      <c r="R373" s="12" t="s">
        <v>97</v>
      </c>
      <c r="S373" s="12" t="s">
        <v>113</v>
      </c>
      <c r="T373" s="12" t="s">
        <v>137</v>
      </c>
      <c r="U373" s="12" t="s">
        <v>301</v>
      </c>
      <c r="V373" s="12" t="s">
        <v>165</v>
      </c>
      <c r="W373" s="12" t="s">
        <v>100</v>
      </c>
      <c r="X373" s="12" t="s">
        <v>101</v>
      </c>
      <c r="Y373" t="s">
        <v>428</v>
      </c>
      <c r="Z373" s="12" t="s">
        <v>288</v>
      </c>
      <c r="AA373" s="12" t="s">
        <v>63</v>
      </c>
      <c r="AB373" s="12" t="s">
        <v>38</v>
      </c>
      <c r="AC373" s="12" t="s">
        <v>58</v>
      </c>
      <c r="AD373" s="12" t="s">
        <v>127</v>
      </c>
      <c r="AE373" s="12" t="s">
        <v>66</v>
      </c>
      <c r="AF373" s="12" t="s">
        <v>101</v>
      </c>
      <c r="AG373" s="12" t="s">
        <v>116</v>
      </c>
      <c r="AH373" s="12" t="s">
        <v>69</v>
      </c>
      <c r="AI373" s="12" t="s">
        <v>2277</v>
      </c>
      <c r="AJ373" s="1">
        <f>IFERROR(_xlfn.XLOOKUP(Table1[[#This Row],[Audio Url]],Qc!C:C,Qc!F:F),"")</f>
        <v>0</v>
      </c>
      <c r="AK373" s="12" t="s">
        <v>38</v>
      </c>
      <c r="AL373" s="12" t="s">
        <v>38</v>
      </c>
      <c r="AM373" s="12" t="s">
        <v>38</v>
      </c>
      <c r="AN373" s="1" t="str">
        <f>VLOOKUP(Table1[[#This Row],[LOCALITY]],Sheet2!$F:$H,3,0)</f>
        <v>Urban</v>
      </c>
      <c r="AO373" s="1" t="s">
        <v>2241</v>
      </c>
      <c r="AP373" t="str">
        <f>IF(Table1[[#This Row],[Audio Duration (in secs)]]&gt;180,"Greater than 3 Minutes","Less than 3 Minutes")</f>
        <v>Greater than 3 Minutes</v>
      </c>
      <c r="AQ373" t="str">
        <f>IFERROR(VLOOKUP(Table1[[#This Row],[சாதி/Caste]],MApping!$E$1:$F$10,2,0),"Others")</f>
        <v>Others</v>
      </c>
      <c r="AR373">
        <f>VLOOKUP(Table1[[#This Row],[பாலினம்/Gender]],Factor!$F$26:$I$28,4,0)</f>
        <v>0.95700934579439256</v>
      </c>
      <c r="AS373">
        <f>VLOOKUP(Table1[[#This Row],[பதிலளித்தவரின் வயது/Age Group]],Factor!$F$35:$I$39,4,0)</f>
        <v>0.97523809523809524</v>
      </c>
      <c r="AT373">
        <f>VLOOKUP(Table1[[#This Row],[பதிலளித்தவரின் வயது/Age Group]]&amp;Table1[[#This Row],[பாலினம்/Gender]],Factor!$A$45:$G$53,7,0)</f>
        <v>1.0666666666666667</v>
      </c>
      <c r="AU37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73">
        <f>VLOOKUP(Table1[[#This Row],[Rev Caste]],Factor!$F$59:$I$68,4,0)</f>
        <v>0.14422535211267606</v>
      </c>
      <c r="AW373">
        <f>Table1[[#This Row],[2021 Ae Factor]]*Table1[[#This Row],[Age &amp; Gender Factor]]</f>
        <v>1.0666666666666667</v>
      </c>
      <c r="AX373">
        <f>Table1[[#This Row],[2021 Ae Factor]]*Table1[[#This Row],[Caste Factor]]</f>
        <v>0.14422535211267606</v>
      </c>
      <c r="AY373">
        <f t="shared" si="9"/>
        <v>78.554739100000006</v>
      </c>
    </row>
    <row r="374" spans="1:51" x14ac:dyDescent="0.25">
      <c r="A374" s="12" t="s">
        <v>2278</v>
      </c>
      <c r="B374" s="12" t="s">
        <v>2279</v>
      </c>
      <c r="C374" s="13">
        <v>45876</v>
      </c>
      <c r="D374" s="12" t="s">
        <v>2280</v>
      </c>
      <c r="E374" s="12" t="s">
        <v>1587</v>
      </c>
      <c r="F374" s="12" t="s">
        <v>2281</v>
      </c>
      <c r="G374" s="12">
        <v>363</v>
      </c>
      <c r="H374" s="12" t="s">
        <v>37</v>
      </c>
      <c r="I374" s="12" t="s">
        <v>48</v>
      </c>
      <c r="J374" s="12" t="s">
        <v>49</v>
      </c>
      <c r="K374" s="12" t="s">
        <v>50</v>
      </c>
      <c r="L374" s="12" t="s">
        <v>51</v>
      </c>
      <c r="M374" s="12" t="s">
        <v>51</v>
      </c>
      <c r="N374" s="12" t="s">
        <v>2282</v>
      </c>
      <c r="O374" s="12" t="s">
        <v>54</v>
      </c>
      <c r="P374" s="12">
        <v>9952707146</v>
      </c>
      <c r="Q374" s="12" t="s">
        <v>39</v>
      </c>
      <c r="R374" s="12" t="s">
        <v>97</v>
      </c>
      <c r="S374" s="12" t="s">
        <v>113</v>
      </c>
      <c r="T374" s="12" t="s">
        <v>98</v>
      </c>
      <c r="U374" s="12" t="s">
        <v>83</v>
      </c>
      <c r="V374" s="12" t="s">
        <v>99</v>
      </c>
      <c r="W374" s="12" t="s">
        <v>100</v>
      </c>
      <c r="X374" s="12" t="s">
        <v>101</v>
      </c>
      <c r="Y374" t="s">
        <v>428</v>
      </c>
      <c r="Z374" s="12" t="s">
        <v>288</v>
      </c>
      <c r="AA374" s="12" t="s">
        <v>63</v>
      </c>
      <c r="AB374" s="12" t="s">
        <v>38</v>
      </c>
      <c r="AC374" s="12" t="s">
        <v>58</v>
      </c>
      <c r="AD374" s="12" t="s">
        <v>65</v>
      </c>
      <c r="AE374" s="12" t="s">
        <v>115</v>
      </c>
      <c r="AF374" s="12" t="s">
        <v>101</v>
      </c>
      <c r="AG374" s="12" t="s">
        <v>103</v>
      </c>
      <c r="AH374" s="12" t="s">
        <v>117</v>
      </c>
      <c r="AI374" s="12" t="s">
        <v>42</v>
      </c>
      <c r="AJ374" s="1" t="str">
        <f>IFERROR(_xlfn.XLOOKUP(Table1[[#This Row],[Audio Url]],Qc!C:C,Qc!F:F),"")</f>
        <v>SUDDENLY PHONE RANG AND THE AUDIO MUTED</v>
      </c>
      <c r="AK374" s="12" t="s">
        <v>38</v>
      </c>
      <c r="AL374" s="12" t="s">
        <v>38</v>
      </c>
      <c r="AM374" s="12" t="s">
        <v>38</v>
      </c>
      <c r="AN374" s="1" t="str">
        <f>VLOOKUP(Table1[[#This Row],[LOCALITY]],Sheet2!$F:$H,3,0)</f>
        <v>Urban</v>
      </c>
      <c r="AO374" s="1" t="s">
        <v>2241</v>
      </c>
      <c r="AP374" t="str">
        <f>IF(Table1[[#This Row],[Audio Duration (in secs)]]&gt;180,"Greater than 3 Minutes","Less than 3 Minutes")</f>
        <v>Greater than 3 Minutes</v>
      </c>
      <c r="AQ374" t="str">
        <f>IFERROR(VLOOKUP(Table1[[#This Row],[சாதி/Caste]],MApping!$E$1:$F$10,2,0),"Others")</f>
        <v>DEVENDRA KULA VELLALAR</v>
      </c>
      <c r="AR374">
        <f>VLOOKUP(Table1[[#This Row],[பாலினம்/Gender]],Factor!$F$26:$I$28,4,0)</f>
        <v>0.95700934579439256</v>
      </c>
      <c r="AS374">
        <f>VLOOKUP(Table1[[#This Row],[பதிலளித்தவரின் வயது/Age Group]],Factor!$F$35:$I$39,4,0)</f>
        <v>0.8797250859106529</v>
      </c>
      <c r="AT374">
        <f>VLOOKUP(Table1[[#This Row],[பதிலளித்தவரின் வயது/Age Group]]&amp;Table1[[#This Row],[பாலினம்/Gender]],Factor!$A$45:$G$53,7,0)</f>
        <v>0.79503105590062106</v>
      </c>
      <c r="AU37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374">
        <f>VLOOKUP(Table1[[#This Row],[Rev Caste]],Factor!$F$59:$I$68,4,0)</f>
        <v>0.99902439024390244</v>
      </c>
      <c r="AW374">
        <f>Table1[[#This Row],[2021 Ae Factor]]*Table1[[#This Row],[Age &amp; Gender Factor]]</f>
        <v>1.043035050297799</v>
      </c>
      <c r="AX374">
        <f>Table1[[#This Row],[2021 Ae Factor]]*Table1[[#This Row],[Caste Factor]]</f>
        <v>1.3106625802766489</v>
      </c>
      <c r="AY374">
        <f t="shared" si="9"/>
        <v>78.554180099999996</v>
      </c>
    </row>
    <row r="375" spans="1:51" x14ac:dyDescent="0.25">
      <c r="A375" s="12" t="s">
        <v>2283</v>
      </c>
      <c r="B375" s="12" t="s">
        <v>2284</v>
      </c>
      <c r="C375" s="13">
        <v>45876</v>
      </c>
      <c r="D375" s="12" t="s">
        <v>2285</v>
      </c>
      <c r="E375" s="12" t="s">
        <v>1587</v>
      </c>
      <c r="F375" s="12" t="s">
        <v>2286</v>
      </c>
      <c r="G375" s="12">
        <v>448</v>
      </c>
      <c r="H375" s="12" t="s">
        <v>37</v>
      </c>
      <c r="I375" s="12" t="s">
        <v>48</v>
      </c>
      <c r="J375" s="12" t="s">
        <v>49</v>
      </c>
      <c r="K375" s="12" t="s">
        <v>50</v>
      </c>
      <c r="L375" s="12" t="s">
        <v>51</v>
      </c>
      <c r="M375" s="12" t="s">
        <v>51</v>
      </c>
      <c r="N375" s="12" t="s">
        <v>2242</v>
      </c>
      <c r="O375" s="12" t="s">
        <v>54</v>
      </c>
      <c r="P375" s="12">
        <v>9787328819</v>
      </c>
      <c r="Q375" s="12" t="s">
        <v>360</v>
      </c>
      <c r="R375" s="12" t="s">
        <v>97</v>
      </c>
      <c r="S375" s="12" t="s">
        <v>113</v>
      </c>
      <c r="T375" s="12" t="s">
        <v>98</v>
      </c>
      <c r="U375" s="12" t="s">
        <v>83</v>
      </c>
      <c r="V375" s="12" t="s">
        <v>99</v>
      </c>
      <c r="W375" s="12" t="s">
        <v>100</v>
      </c>
      <c r="X375" s="12" t="s">
        <v>101</v>
      </c>
      <c r="Y375" t="s">
        <v>428</v>
      </c>
      <c r="Z375" s="12" t="s">
        <v>288</v>
      </c>
      <c r="AA375" s="12" t="s">
        <v>63</v>
      </c>
      <c r="AB375" s="12" t="s">
        <v>38</v>
      </c>
      <c r="AC375" s="12" t="s">
        <v>58</v>
      </c>
      <c r="AD375" s="12" t="s">
        <v>85</v>
      </c>
      <c r="AE375" s="12" t="s">
        <v>115</v>
      </c>
      <c r="AF375" s="12" t="s">
        <v>67</v>
      </c>
      <c r="AG375" s="12" t="s">
        <v>382</v>
      </c>
      <c r="AH375" s="12" t="s">
        <v>88</v>
      </c>
      <c r="AI375" s="12" t="s">
        <v>70</v>
      </c>
      <c r="AJ375" s="1" t="str">
        <f>IFERROR(_xlfn.XLOOKUP(Table1[[#This Row],[Audio Url]],Qc!C:C,Qc!F:F),"")</f>
        <v>HE STARTS SPEAKING WITH THEM</v>
      </c>
      <c r="AK375" s="12" t="s">
        <v>38</v>
      </c>
      <c r="AL375" s="12" t="s">
        <v>38</v>
      </c>
      <c r="AM375" s="12" t="s">
        <v>38</v>
      </c>
      <c r="AN375" s="1" t="str">
        <f>VLOOKUP(Table1[[#This Row],[LOCALITY]],Sheet2!$F:$H,3,0)</f>
        <v>Urban</v>
      </c>
      <c r="AO375" s="1" t="s">
        <v>2241</v>
      </c>
      <c r="AP375" t="str">
        <f>IF(Table1[[#This Row],[Audio Duration (in secs)]]&gt;180,"Greater than 3 Minutes","Less than 3 Minutes")</f>
        <v>Greater than 3 Minutes</v>
      </c>
      <c r="AQ375" t="str">
        <f>IFERROR(VLOOKUP(Table1[[#This Row],[சாதி/Caste]],MApping!$E$1:$F$10,2,0),"Others")</f>
        <v>URALI GOUNDER</v>
      </c>
      <c r="AR375">
        <f>VLOOKUP(Table1[[#This Row],[பாலினம்/Gender]],Factor!$F$26:$I$28,4,0)</f>
        <v>0.95700934579439256</v>
      </c>
      <c r="AS375">
        <f>VLOOKUP(Table1[[#This Row],[பதிலளித்தவரின் வயது/Age Group]],Factor!$F$35:$I$39,4,0)</f>
        <v>1.0308724832214764</v>
      </c>
      <c r="AT375">
        <f>VLOOKUP(Table1[[#This Row],[பதிலளித்தவரின் வயது/Age Group]]&amp;Table1[[#This Row],[பாலினம்/Gender]],Factor!$A$45:$G$53,7,0)</f>
        <v>0.86292134831460676</v>
      </c>
      <c r="AU37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375">
        <f>VLOOKUP(Table1[[#This Row],[Rev Caste]],Factor!$F$59:$I$68,4,0)</f>
        <v>1.0593103448275862</v>
      </c>
      <c r="AW375">
        <f>Table1[[#This Row],[2021 Ae Factor]]*Table1[[#This Row],[Age &amp; Gender Factor]]</f>
        <v>1.1321032118962628</v>
      </c>
      <c r="AX375">
        <f>Table1[[#This Row],[2021 Ae Factor]]*Table1[[#This Row],[Caste Factor]]</f>
        <v>1.3897542877071363</v>
      </c>
      <c r="AY375">
        <f t="shared" si="9"/>
        <v>78.554343900000006</v>
      </c>
    </row>
    <row r="376" spans="1:51" x14ac:dyDescent="0.25">
      <c r="A376" s="12" t="s">
        <v>2287</v>
      </c>
      <c r="B376" s="12" t="s">
        <v>2288</v>
      </c>
      <c r="C376" s="13">
        <v>45876</v>
      </c>
      <c r="D376" s="12" t="s">
        <v>2289</v>
      </c>
      <c r="E376" s="12" t="s">
        <v>2290</v>
      </c>
      <c r="F376" s="12" t="s">
        <v>2291</v>
      </c>
      <c r="G376" s="12">
        <v>411</v>
      </c>
      <c r="H376" s="12" t="s">
        <v>37</v>
      </c>
      <c r="I376" s="12" t="s">
        <v>1289</v>
      </c>
      <c r="J376" s="12" t="s">
        <v>1290</v>
      </c>
      <c r="K376" s="12" t="s">
        <v>50</v>
      </c>
      <c r="L376" s="12" t="s">
        <v>51</v>
      </c>
      <c r="M376" s="12" t="s">
        <v>51</v>
      </c>
      <c r="N376" s="12" t="s">
        <v>2292</v>
      </c>
      <c r="O376" s="12" t="s">
        <v>135</v>
      </c>
      <c r="P376" s="12">
        <v>7639814378</v>
      </c>
      <c r="Q376" s="12" t="s">
        <v>55</v>
      </c>
      <c r="R376" s="12" t="s">
        <v>136</v>
      </c>
      <c r="S376" s="12" t="s">
        <v>57</v>
      </c>
      <c r="T376" s="12" t="s">
        <v>137</v>
      </c>
      <c r="U376" s="12" t="s">
        <v>83</v>
      </c>
      <c r="V376" s="12" t="s">
        <v>99</v>
      </c>
      <c r="W376" s="12" t="s">
        <v>100</v>
      </c>
      <c r="X376" s="12" t="s">
        <v>101</v>
      </c>
      <c r="Y376" t="s">
        <v>428</v>
      </c>
      <c r="Z376" s="12" t="s">
        <v>175</v>
      </c>
      <c r="AA376" s="12" t="s">
        <v>126</v>
      </c>
      <c r="AB376" s="12" t="s">
        <v>138</v>
      </c>
      <c r="AC376" s="12" t="s">
        <v>58</v>
      </c>
      <c r="AD376" s="12" t="s">
        <v>127</v>
      </c>
      <c r="AE376" s="12" t="s">
        <v>115</v>
      </c>
      <c r="AF376" s="12" t="s">
        <v>101</v>
      </c>
      <c r="AG376" s="12" t="s">
        <v>68</v>
      </c>
      <c r="AH376" s="12" t="s">
        <v>88</v>
      </c>
      <c r="AI376" s="12" t="s">
        <v>269</v>
      </c>
      <c r="AJ376" s="1">
        <f>IFERROR(_xlfn.XLOOKUP(Table1[[#This Row],[Audio Url]],Qc!C:C,Qc!F:F),"")</f>
        <v>0</v>
      </c>
      <c r="AK376" s="12" t="s">
        <v>38</v>
      </c>
      <c r="AL376" s="12" t="s">
        <v>38</v>
      </c>
      <c r="AM376" s="12" t="s">
        <v>38</v>
      </c>
      <c r="AN376" s="1" t="str">
        <f>VLOOKUP(Table1[[#This Row],[LOCALITY]],Sheet2!$F:$H,3,0)</f>
        <v>Urban</v>
      </c>
      <c r="AO376" s="1" t="s">
        <v>2241</v>
      </c>
      <c r="AP376" t="str">
        <f>IF(Table1[[#This Row],[Audio Duration (in secs)]]&gt;180,"Greater than 3 Minutes","Less than 3 Minutes")</f>
        <v>Greater than 3 Minutes</v>
      </c>
      <c r="AQ376" t="str">
        <f>IFERROR(VLOOKUP(Table1[[#This Row],[சாதி/Caste]],MApping!$E$1:$F$10,2,0),"Others")</f>
        <v>MUTTARAIYAR</v>
      </c>
      <c r="AR376">
        <f>VLOOKUP(Table1[[#This Row],[பாலினம்/Gender]],Factor!$F$26:$I$28,4,0)</f>
        <v>1.047034764826176</v>
      </c>
      <c r="AS376">
        <f>VLOOKUP(Table1[[#This Row],[பதிலளித்தவரின் வயது/Age Group]],Factor!$F$35:$I$39,4,0)</f>
        <v>1.0951871657754011</v>
      </c>
      <c r="AT376">
        <f>VLOOKUP(Table1[[#This Row],[பதிலளித்தவரின் வயது/Age Group]]&amp;Table1[[#This Row],[பாலினம்/Gender]],Factor!$A$45:$G$53,7,0)</f>
        <v>1.107027027027027</v>
      </c>
      <c r="AU37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376">
        <f>VLOOKUP(Table1[[#This Row],[Rev Caste]],Factor!$F$59:$I$68,4,0)</f>
        <v>1.2358620689655173</v>
      </c>
      <c r="AW376">
        <f>Table1[[#This Row],[2021 Ae Factor]]*Table1[[#This Row],[Age &amp; Gender Factor]]</f>
        <v>1.4523558321984489</v>
      </c>
      <c r="AX376">
        <f>Table1[[#This Row],[2021 Ae Factor]]*Table1[[#This Row],[Caste Factor]]</f>
        <v>1.6213800023249925</v>
      </c>
      <c r="AY376">
        <f t="shared" si="9"/>
        <v>78.545322299999995</v>
      </c>
    </row>
    <row r="377" spans="1:51" x14ac:dyDescent="0.25">
      <c r="A377" s="12" t="s">
        <v>2293</v>
      </c>
      <c r="B377" s="12" t="s">
        <v>2294</v>
      </c>
      <c r="C377" s="13">
        <v>45876</v>
      </c>
      <c r="D377" s="12" t="s">
        <v>2295</v>
      </c>
      <c r="E377" s="12" t="s">
        <v>2296</v>
      </c>
      <c r="F377" s="12" t="s">
        <v>2297</v>
      </c>
      <c r="G377" s="12">
        <v>323</v>
      </c>
      <c r="H377" s="12" t="s">
        <v>37</v>
      </c>
      <c r="I377" s="12" t="s">
        <v>1281</v>
      </c>
      <c r="J377" s="12" t="s">
        <v>1282</v>
      </c>
      <c r="K377" s="12" t="s">
        <v>50</v>
      </c>
      <c r="L377" s="12" t="s">
        <v>51</v>
      </c>
      <c r="M377" s="12" t="s">
        <v>51</v>
      </c>
      <c r="N377" s="12" t="s">
        <v>2298</v>
      </c>
      <c r="O377" s="12" t="s">
        <v>135</v>
      </c>
      <c r="P377" s="12">
        <v>9655584316</v>
      </c>
      <c r="Q377" s="12" t="s">
        <v>39</v>
      </c>
      <c r="R377" s="12" t="s">
        <v>136</v>
      </c>
      <c r="S377" s="12" t="s">
        <v>57</v>
      </c>
      <c r="T377" s="12" t="s">
        <v>98</v>
      </c>
      <c r="U377" s="12" t="s">
        <v>301</v>
      </c>
      <c r="V377" s="12" t="s">
        <v>60</v>
      </c>
      <c r="W377" s="1" t="s">
        <v>125</v>
      </c>
      <c r="X377" s="12" t="s">
        <v>295</v>
      </c>
      <c r="Y377" t="s">
        <v>429</v>
      </c>
      <c r="Z377" s="12" t="s">
        <v>38</v>
      </c>
      <c r="AA377" s="12" t="s">
        <v>63</v>
      </c>
      <c r="AB377" s="12" t="s">
        <v>38</v>
      </c>
      <c r="AC377" s="12" t="s">
        <v>84</v>
      </c>
      <c r="AD377" s="12" t="s">
        <v>127</v>
      </c>
      <c r="AE377" s="12" t="s">
        <v>66</v>
      </c>
      <c r="AF377" s="12" t="s">
        <v>67</v>
      </c>
      <c r="AG377" s="12" t="s">
        <v>68</v>
      </c>
      <c r="AH377" s="12" t="s">
        <v>88</v>
      </c>
      <c r="AI377" s="12" t="s">
        <v>269</v>
      </c>
      <c r="AJ377" s="1" t="str">
        <f>IFERROR(_xlfn.XLOOKUP(Table1[[#This Row],[Audio Url]],Qc!C:C,Qc!F:F),"")</f>
        <v>SHE SAID HER CASTE AS MUTTARAIYAR</v>
      </c>
      <c r="AK377" s="12" t="s">
        <v>38</v>
      </c>
      <c r="AL377" s="12" t="s">
        <v>38</v>
      </c>
      <c r="AM377" s="12" t="s">
        <v>38</v>
      </c>
      <c r="AN377" s="1" t="str">
        <f>VLOOKUP(Table1[[#This Row],[LOCALITY]],Sheet2!$F:$H,3,0)</f>
        <v>Urban</v>
      </c>
      <c r="AO377" s="1" t="s">
        <v>2241</v>
      </c>
      <c r="AP377" t="str">
        <f>IF(Table1[[#This Row],[Audio Duration (in secs)]]&gt;180,"Greater than 3 Minutes","Less than 3 Minutes")</f>
        <v>Greater than 3 Minutes</v>
      </c>
      <c r="AQ377" t="str">
        <f>IFERROR(VLOOKUP(Table1[[#This Row],[சாதி/Caste]],MApping!$E$1:$F$10,2,0),"Others")</f>
        <v>MUTTARAIYAR</v>
      </c>
      <c r="AR377">
        <f>VLOOKUP(Table1[[#This Row],[பாலினம்/Gender]],Factor!$F$26:$I$28,4,0)</f>
        <v>1.047034764826176</v>
      </c>
      <c r="AS377">
        <f>VLOOKUP(Table1[[#This Row],[பதிலளித்தவரின் வயது/Age Group]],Factor!$F$35:$I$39,4,0)</f>
        <v>0.8797250859106529</v>
      </c>
      <c r="AT377">
        <f>VLOOKUP(Table1[[#This Row],[பதிலளித்தவரின் வயது/Age Group]]&amp;Table1[[#This Row],[பாலினம்/Gender]],Factor!$A$45:$G$53,7,0)</f>
        <v>0.98461538461538467</v>
      </c>
      <c r="AU37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77">
        <f>VLOOKUP(Table1[[#This Row],[Rev Caste]],Factor!$F$59:$I$68,4,0)</f>
        <v>1.2358620689655173</v>
      </c>
      <c r="AW377">
        <f>Table1[[#This Row],[2021 Ae Factor]]*Table1[[#This Row],[Age &amp; Gender Factor]]</f>
        <v>0.72546542719964102</v>
      </c>
      <c r="AX377">
        <f>Table1[[#This Row],[2021 Ae Factor]]*Table1[[#This Row],[Caste Factor]]</f>
        <v>0.91058419138161839</v>
      </c>
      <c r="AY377">
        <f t="shared" si="9"/>
        <v>78.544967400000004</v>
      </c>
    </row>
    <row r="378" spans="1:51" x14ac:dyDescent="0.25">
      <c r="A378" s="12" t="s">
        <v>2299</v>
      </c>
      <c r="B378" s="12" t="s">
        <v>2300</v>
      </c>
      <c r="C378" s="13">
        <v>45876</v>
      </c>
      <c r="D378" s="12" t="s">
        <v>2301</v>
      </c>
      <c r="E378" s="12" t="s">
        <v>2302</v>
      </c>
      <c r="F378" s="12" t="s">
        <v>2303</v>
      </c>
      <c r="G378" s="12">
        <v>353</v>
      </c>
      <c r="H378" s="12" t="s">
        <v>37</v>
      </c>
      <c r="I378" s="12" t="s">
        <v>1289</v>
      </c>
      <c r="J378" s="12" t="s">
        <v>1290</v>
      </c>
      <c r="K378" s="12" t="s">
        <v>50</v>
      </c>
      <c r="L378" s="12" t="s">
        <v>51</v>
      </c>
      <c r="M378" s="12" t="s">
        <v>51</v>
      </c>
      <c r="N378" s="12" t="s">
        <v>2304</v>
      </c>
      <c r="O378" s="12" t="s">
        <v>54</v>
      </c>
      <c r="P378" s="12">
        <v>9087174251</v>
      </c>
      <c r="Q378" s="12" t="s">
        <v>81</v>
      </c>
      <c r="R378" s="12" t="s">
        <v>219</v>
      </c>
      <c r="S378" s="12" t="s">
        <v>57</v>
      </c>
      <c r="T378" s="12" t="s">
        <v>98</v>
      </c>
      <c r="U378" s="12" t="s">
        <v>83</v>
      </c>
      <c r="V378" s="12" t="s">
        <v>185</v>
      </c>
      <c r="W378" s="12" t="s">
        <v>125</v>
      </c>
      <c r="X378" s="12" t="s">
        <v>101</v>
      </c>
      <c r="Y378" t="s">
        <v>429</v>
      </c>
      <c r="Z378" s="12" t="s">
        <v>95</v>
      </c>
      <c r="AA378" s="12" t="s">
        <v>126</v>
      </c>
      <c r="AB378" s="12" t="s">
        <v>60</v>
      </c>
      <c r="AC378" s="12" t="s">
        <v>58</v>
      </c>
      <c r="AD378" s="12" t="s">
        <v>127</v>
      </c>
      <c r="AE378" s="12" t="s">
        <v>86</v>
      </c>
      <c r="AF378" s="12" t="s">
        <v>101</v>
      </c>
      <c r="AG378" s="12" t="s">
        <v>418</v>
      </c>
      <c r="AH378" s="12" t="s">
        <v>88</v>
      </c>
      <c r="AI378" s="12" t="s">
        <v>2775</v>
      </c>
      <c r="AJ378" s="1" t="str">
        <f>IFERROR(_xlfn.XLOOKUP(Table1[[#This Row],[Audio Url]],Qc!C:C,Qc!F:F),"")</f>
        <v>HE SAID HIS CASTE KAMMALAR</v>
      </c>
      <c r="AK378" s="12" t="s">
        <v>38</v>
      </c>
      <c r="AL378" s="12" t="s">
        <v>38</v>
      </c>
      <c r="AM378" s="12" t="s">
        <v>38</v>
      </c>
      <c r="AN378" s="1" t="str">
        <f>VLOOKUP(Table1[[#This Row],[LOCALITY]],Sheet2!$F:$H,3,0)</f>
        <v>Urban</v>
      </c>
      <c r="AO378" s="1" t="s">
        <v>2241</v>
      </c>
      <c r="AP378" t="str">
        <f>IF(Table1[[#This Row],[Audio Duration (in secs)]]&gt;180,"Greater than 3 Minutes","Less than 3 Minutes")</f>
        <v>Greater than 3 Minutes</v>
      </c>
      <c r="AQ378" t="str">
        <f>IFERROR(VLOOKUP(Table1[[#This Row],[சாதி/Caste]],MApping!$E$1:$F$10,2,0),"Others")</f>
        <v>Others</v>
      </c>
      <c r="AR378">
        <f>VLOOKUP(Table1[[#This Row],[பாலினம்/Gender]],Factor!$F$26:$I$28,4,0)</f>
        <v>0.95700934579439256</v>
      </c>
      <c r="AS378">
        <f>VLOOKUP(Table1[[#This Row],[பதிலளித்தவரின் வயது/Age Group]],Factor!$F$35:$I$39,4,0)</f>
        <v>0.97523809523809524</v>
      </c>
      <c r="AT378">
        <f>VLOOKUP(Table1[[#This Row],[பதிலளித்தவரின் வயது/Age Group]]&amp;Table1[[#This Row],[பாலினம்/Gender]],Factor!$A$45:$G$53,7,0)</f>
        <v>1.0666666666666667</v>
      </c>
      <c r="AU37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78">
        <f>VLOOKUP(Table1[[#This Row],[Rev Caste]],Factor!$F$59:$I$68,4,0)</f>
        <v>0.14422535211267606</v>
      </c>
      <c r="AW378">
        <f>Table1[[#This Row],[2021 Ae Factor]]*Table1[[#This Row],[Age &amp; Gender Factor]]</f>
        <v>1.0666666666666667</v>
      </c>
      <c r="AX378">
        <f>Table1[[#This Row],[2021 Ae Factor]]*Table1[[#This Row],[Caste Factor]]</f>
        <v>0.14422535211267606</v>
      </c>
      <c r="AY378">
        <f t="shared" si="9"/>
        <v>78.545677299999994</v>
      </c>
    </row>
    <row r="379" spans="1:51" x14ac:dyDescent="0.25">
      <c r="A379" s="12" t="s">
        <v>2305</v>
      </c>
      <c r="B379" s="12" t="s">
        <v>2306</v>
      </c>
      <c r="C379" s="13">
        <v>45876</v>
      </c>
      <c r="D379" s="12" t="s">
        <v>2307</v>
      </c>
      <c r="E379" s="12" t="s">
        <v>2308</v>
      </c>
      <c r="F379" s="12" t="s">
        <v>2309</v>
      </c>
      <c r="G379" s="12">
        <v>289</v>
      </c>
      <c r="H379" s="12" t="s">
        <v>37</v>
      </c>
      <c r="I379" s="12" t="s">
        <v>1281</v>
      </c>
      <c r="J379" s="12" t="s">
        <v>1282</v>
      </c>
      <c r="K379" s="12" t="s">
        <v>50</v>
      </c>
      <c r="L379" s="12" t="s">
        <v>51</v>
      </c>
      <c r="M379" s="12" t="s">
        <v>51</v>
      </c>
      <c r="N379" s="12" t="s">
        <v>2310</v>
      </c>
      <c r="O379" s="12" t="s">
        <v>135</v>
      </c>
      <c r="P379" s="12">
        <v>9994368498</v>
      </c>
      <c r="Q379" s="12" t="s">
        <v>39</v>
      </c>
      <c r="R379" s="12" t="s">
        <v>136</v>
      </c>
      <c r="S379" s="12" t="s">
        <v>57</v>
      </c>
      <c r="T379" s="12" t="s">
        <v>98</v>
      </c>
      <c r="U379" s="12" t="s">
        <v>83</v>
      </c>
      <c r="V379" s="12" t="s">
        <v>99</v>
      </c>
      <c r="W379" s="12" t="s">
        <v>100</v>
      </c>
      <c r="X379" s="12" t="s">
        <v>101</v>
      </c>
      <c r="Y379" t="s">
        <v>428</v>
      </c>
      <c r="Z379" s="12" t="s">
        <v>95</v>
      </c>
      <c r="AA379" s="12" t="s">
        <v>63</v>
      </c>
      <c r="AB379" s="12" t="s">
        <v>38</v>
      </c>
      <c r="AC379" s="12" t="s">
        <v>84</v>
      </c>
      <c r="AD379" s="12" t="s">
        <v>85</v>
      </c>
      <c r="AE379" s="12" t="s">
        <v>66</v>
      </c>
      <c r="AF379" s="12" t="s">
        <v>101</v>
      </c>
      <c r="AG379" s="12" t="s">
        <v>68</v>
      </c>
      <c r="AH379" s="12" t="s">
        <v>88</v>
      </c>
      <c r="AI379" s="12" t="s">
        <v>269</v>
      </c>
      <c r="AJ379" s="1" t="str">
        <f>IFERROR(_xlfn.XLOOKUP(Table1[[#This Row],[Audio Url]],Qc!C:C,Qc!F:F),"")</f>
        <v>HE SAID HIS CASTE MUTTARAIYAR</v>
      </c>
      <c r="AK379" s="12" t="s">
        <v>38</v>
      </c>
      <c r="AL379" s="12" t="s">
        <v>38</v>
      </c>
      <c r="AM379" s="12" t="s">
        <v>38</v>
      </c>
      <c r="AN379" s="1" t="str">
        <f>VLOOKUP(Table1[[#This Row],[LOCALITY]],Sheet2!$F:$H,3,0)</f>
        <v>Urban</v>
      </c>
      <c r="AO379" s="1" t="s">
        <v>2241</v>
      </c>
      <c r="AP379" t="str">
        <f>IF(Table1[[#This Row],[Audio Duration (in secs)]]&gt;180,"Greater than 3 Minutes","Less than 3 Minutes")</f>
        <v>Greater than 3 Minutes</v>
      </c>
      <c r="AQ379" t="str">
        <f>IFERROR(VLOOKUP(Table1[[#This Row],[சாதி/Caste]],MApping!$E$1:$F$10,2,0),"Others")</f>
        <v>MUTTARAIYAR</v>
      </c>
      <c r="AR379">
        <f>VLOOKUP(Table1[[#This Row],[பாலினம்/Gender]],Factor!$F$26:$I$28,4,0)</f>
        <v>1.047034764826176</v>
      </c>
      <c r="AS379">
        <f>VLOOKUP(Table1[[#This Row],[பதிலளித்தவரின் வயது/Age Group]],Factor!$F$35:$I$39,4,0)</f>
        <v>0.8797250859106529</v>
      </c>
      <c r="AT379">
        <f>VLOOKUP(Table1[[#This Row],[பதிலளித்தவரின் வயது/Age Group]]&amp;Table1[[#This Row],[பாலினம்/Gender]],Factor!$A$45:$G$53,7,0)</f>
        <v>0.98461538461538467</v>
      </c>
      <c r="AU37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379">
        <f>VLOOKUP(Table1[[#This Row],[Rev Caste]],Factor!$F$59:$I$68,4,0)</f>
        <v>1.2358620689655173</v>
      </c>
      <c r="AW379">
        <f>Table1[[#This Row],[2021 Ae Factor]]*Table1[[#This Row],[Age &amp; Gender Factor]]</f>
        <v>1.2917587930611203</v>
      </c>
      <c r="AX379">
        <f>Table1[[#This Row],[2021 Ae Factor]]*Table1[[#This Row],[Caste Factor]]</f>
        <v>1.6213800023249925</v>
      </c>
      <c r="AY379">
        <f t="shared" si="9"/>
        <v>78.545148299999994</v>
      </c>
    </row>
    <row r="380" spans="1:51" x14ac:dyDescent="0.25">
      <c r="A380" s="12" t="s">
        <v>2311</v>
      </c>
      <c r="B380" s="12" t="s">
        <v>2312</v>
      </c>
      <c r="C380" s="13">
        <v>45876</v>
      </c>
      <c r="D380" s="12" t="s">
        <v>2313</v>
      </c>
      <c r="E380" s="12" t="s">
        <v>2314</v>
      </c>
      <c r="F380" s="12" t="s">
        <v>2315</v>
      </c>
      <c r="G380" s="12">
        <v>460</v>
      </c>
      <c r="H380" s="12" t="s">
        <v>37</v>
      </c>
      <c r="I380" s="12" t="s">
        <v>48</v>
      </c>
      <c r="J380" s="12" t="s">
        <v>49</v>
      </c>
      <c r="K380" s="12" t="s">
        <v>50</v>
      </c>
      <c r="L380" s="12" t="s">
        <v>51</v>
      </c>
      <c r="M380" s="12" t="s">
        <v>51</v>
      </c>
      <c r="N380" s="12" t="s">
        <v>2316</v>
      </c>
      <c r="O380" s="12" t="s">
        <v>54</v>
      </c>
      <c r="P380" s="12">
        <v>9500713810</v>
      </c>
      <c r="Q380" s="12" t="s">
        <v>39</v>
      </c>
      <c r="R380" s="12" t="s">
        <v>124</v>
      </c>
      <c r="S380" s="12" t="s">
        <v>113</v>
      </c>
      <c r="T380" s="12" t="s">
        <v>137</v>
      </c>
      <c r="U380" s="12" t="s">
        <v>301</v>
      </c>
      <c r="V380" s="12" t="s">
        <v>60</v>
      </c>
      <c r="W380" s="12" t="s">
        <v>61</v>
      </c>
      <c r="X380" s="12" t="s">
        <v>62</v>
      </c>
      <c r="Y380" t="s">
        <v>430</v>
      </c>
      <c r="Z380" s="12" t="s">
        <v>38</v>
      </c>
      <c r="AA380" s="12" t="s">
        <v>63</v>
      </c>
      <c r="AB380" s="12" t="s">
        <v>38</v>
      </c>
      <c r="AC380" s="12" t="s">
        <v>84</v>
      </c>
      <c r="AD380" s="12" t="s">
        <v>65</v>
      </c>
      <c r="AE380" s="12" t="s">
        <v>115</v>
      </c>
      <c r="AF380" s="12" t="s">
        <v>622</v>
      </c>
      <c r="AG380" s="12" t="s">
        <v>103</v>
      </c>
      <c r="AH380" s="12" t="s">
        <v>1456</v>
      </c>
      <c r="AI380" s="12" t="s">
        <v>42</v>
      </c>
      <c r="AJ380" s="1">
        <f>IFERROR(_xlfn.XLOOKUP(Table1[[#This Row],[Audio Url]],Qc!C:C,Qc!F:F),"")</f>
        <v>0</v>
      </c>
      <c r="AK380" s="12" t="s">
        <v>38</v>
      </c>
      <c r="AL380" s="12" t="s">
        <v>38</v>
      </c>
      <c r="AM380" s="12" t="s">
        <v>38</v>
      </c>
      <c r="AN380" s="1" t="str">
        <f>VLOOKUP(Table1[[#This Row],[LOCALITY]],Sheet2!$F:$H,3,0)</f>
        <v>Urban</v>
      </c>
      <c r="AO380" s="1" t="s">
        <v>2241</v>
      </c>
      <c r="AP380" t="str">
        <f>IF(Table1[[#This Row],[Audio Duration (in secs)]]&gt;180,"Greater than 3 Minutes","Less than 3 Minutes")</f>
        <v>Greater than 3 Minutes</v>
      </c>
      <c r="AQ380" t="str">
        <f>IFERROR(VLOOKUP(Table1[[#This Row],[சாதி/Caste]],MApping!$E$1:$F$10,2,0),"Others")</f>
        <v>DEVENDRA KULA VELLALAR</v>
      </c>
      <c r="AR380">
        <f>VLOOKUP(Table1[[#This Row],[பாலினம்/Gender]],Factor!$F$26:$I$28,4,0)</f>
        <v>0.95700934579439256</v>
      </c>
      <c r="AS380">
        <f>VLOOKUP(Table1[[#This Row],[பதிலளித்தவரின் வயது/Age Group]],Factor!$F$35:$I$39,4,0)</f>
        <v>0.8797250859106529</v>
      </c>
      <c r="AT380">
        <f>VLOOKUP(Table1[[#This Row],[பதிலளித்தவரின் வயது/Age Group]]&amp;Table1[[#This Row],[பாலினம்/Gender]],Factor!$A$45:$G$53,7,0)</f>
        <v>0.79503105590062106</v>
      </c>
      <c r="AU38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80">
        <f>VLOOKUP(Table1[[#This Row],[Rev Caste]],Factor!$F$59:$I$68,4,0)</f>
        <v>0.99902439024390244</v>
      </c>
      <c r="AW380">
        <f>Table1[[#This Row],[2021 Ae Factor]]*Table1[[#This Row],[Age &amp; Gender Factor]]</f>
        <v>0.58577953749039324</v>
      </c>
      <c r="AX380">
        <f>Table1[[#This Row],[2021 Ae Factor]]*Table1[[#This Row],[Caste Factor]]</f>
        <v>0.73608199442695277</v>
      </c>
      <c r="AY380">
        <f t="shared" si="9"/>
        <v>78.550939600000007</v>
      </c>
    </row>
    <row r="381" spans="1:51" x14ac:dyDescent="0.25">
      <c r="A381" s="12" t="s">
        <v>2317</v>
      </c>
      <c r="B381" s="12" t="s">
        <v>2318</v>
      </c>
      <c r="C381" s="13">
        <v>45876</v>
      </c>
      <c r="D381" s="12" t="s">
        <v>2319</v>
      </c>
      <c r="E381" s="12" t="s">
        <v>1587</v>
      </c>
      <c r="F381" s="12" t="s">
        <v>2320</v>
      </c>
      <c r="G381" s="12">
        <v>352</v>
      </c>
      <c r="H381" s="12" t="s">
        <v>37</v>
      </c>
      <c r="I381" s="12" t="s">
        <v>1289</v>
      </c>
      <c r="J381" s="12" t="s">
        <v>1290</v>
      </c>
      <c r="K381" s="12" t="s">
        <v>50</v>
      </c>
      <c r="L381" s="12" t="s">
        <v>51</v>
      </c>
      <c r="M381" s="12" t="s">
        <v>51</v>
      </c>
      <c r="N381" s="12" t="s">
        <v>2321</v>
      </c>
      <c r="O381" s="12" t="s">
        <v>135</v>
      </c>
      <c r="P381" s="12">
        <v>958590205</v>
      </c>
      <c r="Q381" s="12" t="s">
        <v>360</v>
      </c>
      <c r="R381" s="12" t="s">
        <v>136</v>
      </c>
      <c r="S381" s="12" t="s">
        <v>113</v>
      </c>
      <c r="T381" s="12" t="s">
        <v>58</v>
      </c>
      <c r="U381" s="12" t="s">
        <v>59</v>
      </c>
      <c r="V381" s="12" t="s">
        <v>60</v>
      </c>
      <c r="W381" s="12" t="s">
        <v>61</v>
      </c>
      <c r="X381" s="12" t="s">
        <v>62</v>
      </c>
      <c r="Y381" t="s">
        <v>430</v>
      </c>
      <c r="Z381" s="12" t="s">
        <v>38</v>
      </c>
      <c r="AA381" s="12" t="s">
        <v>63</v>
      </c>
      <c r="AB381" s="12" t="s">
        <v>38</v>
      </c>
      <c r="AC381" s="12" t="s">
        <v>84</v>
      </c>
      <c r="AD381" s="12" t="s">
        <v>85</v>
      </c>
      <c r="AE381" s="12" t="s">
        <v>66</v>
      </c>
      <c r="AF381" s="12" t="s">
        <v>67</v>
      </c>
      <c r="AG381" s="12" t="s">
        <v>68</v>
      </c>
      <c r="AH381" s="12" t="s">
        <v>88</v>
      </c>
      <c r="AI381" s="12" t="s">
        <v>269</v>
      </c>
      <c r="AJ381" s="1" t="str">
        <f>IFERROR(_xlfn.XLOOKUP(Table1[[#This Row],[Audio Url]],Qc!C:C,Qc!F:F),"")</f>
        <v>PHONE NUMBER ONLY 9 NUMBERS</v>
      </c>
      <c r="AK381" s="12" t="s">
        <v>38</v>
      </c>
      <c r="AL381" s="12" t="s">
        <v>38</v>
      </c>
      <c r="AM381" s="12" t="s">
        <v>38</v>
      </c>
      <c r="AN381" s="1" t="str">
        <f>VLOOKUP(Table1[[#This Row],[LOCALITY]],Sheet2!$F:$H,3,0)</f>
        <v>Urban</v>
      </c>
      <c r="AO381" s="1" t="s">
        <v>2241</v>
      </c>
      <c r="AP381" t="str">
        <f>IF(Table1[[#This Row],[Audio Duration (in secs)]]&gt;180,"Greater than 3 Minutes","Less than 3 Minutes")</f>
        <v>Greater than 3 Minutes</v>
      </c>
      <c r="AQ381" t="str">
        <f>IFERROR(VLOOKUP(Table1[[#This Row],[சாதி/Caste]],MApping!$E$1:$F$10,2,0),"Others")</f>
        <v>MUTTARAIYAR</v>
      </c>
      <c r="AR381">
        <f>VLOOKUP(Table1[[#This Row],[பாலினம்/Gender]],Factor!$F$26:$I$28,4,0)</f>
        <v>1.047034764826176</v>
      </c>
      <c r="AS381">
        <f>VLOOKUP(Table1[[#This Row],[பதிலளித்தவரின் வயது/Age Group]],Factor!$F$35:$I$39,4,0)</f>
        <v>1.0308724832214764</v>
      </c>
      <c r="AT381">
        <f>VLOOKUP(Table1[[#This Row],[பதிலளித்தவரின் வயது/Age Group]]&amp;Table1[[#This Row],[பாலினம்/Gender]],Factor!$A$45:$G$53,7,0)</f>
        <v>1.28</v>
      </c>
      <c r="AU38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81">
        <f>VLOOKUP(Table1[[#This Row],[Rev Caste]],Factor!$F$59:$I$68,4,0)</f>
        <v>1.2358620689655173</v>
      </c>
      <c r="AW381">
        <f>Table1[[#This Row],[2021 Ae Factor]]*Table1[[#This Row],[Age &amp; Gender Factor]]</f>
        <v>0.94310505535953326</v>
      </c>
      <c r="AX381">
        <f>Table1[[#This Row],[2021 Ae Factor]]*Table1[[#This Row],[Caste Factor]]</f>
        <v>0.91058419138161839</v>
      </c>
      <c r="AY381">
        <f t="shared" si="9"/>
        <v>78.545677299999994</v>
      </c>
    </row>
    <row r="382" spans="1:51" x14ac:dyDescent="0.25">
      <c r="A382" s="12" t="s">
        <v>2322</v>
      </c>
      <c r="B382" s="12" t="s">
        <v>2323</v>
      </c>
      <c r="C382" s="13">
        <v>45876</v>
      </c>
      <c r="D382" s="12" t="s">
        <v>2324</v>
      </c>
      <c r="E382" s="12" t="s">
        <v>2325</v>
      </c>
      <c r="F382" s="12" t="s">
        <v>2326</v>
      </c>
      <c r="G382" s="12">
        <v>330</v>
      </c>
      <c r="H382" s="12" t="s">
        <v>37</v>
      </c>
      <c r="I382" s="12" t="s">
        <v>1281</v>
      </c>
      <c r="J382" s="12" t="s">
        <v>1282</v>
      </c>
      <c r="K382" s="12" t="s">
        <v>50</v>
      </c>
      <c r="L382" s="12" t="s">
        <v>51</v>
      </c>
      <c r="M382" s="12" t="s">
        <v>51</v>
      </c>
      <c r="N382" s="12" t="s">
        <v>2327</v>
      </c>
      <c r="O382" s="12" t="s">
        <v>54</v>
      </c>
      <c r="P382" s="12">
        <v>9965062565</v>
      </c>
      <c r="Q382" s="12" t="s">
        <v>360</v>
      </c>
      <c r="R382" s="12" t="s">
        <v>97</v>
      </c>
      <c r="S382" s="12" t="s">
        <v>57</v>
      </c>
      <c r="T382" s="12" t="s">
        <v>98</v>
      </c>
      <c r="U382" s="12" t="s">
        <v>83</v>
      </c>
      <c r="V382" s="12" t="s">
        <v>295</v>
      </c>
      <c r="W382" s="1" t="s">
        <v>439</v>
      </c>
      <c r="X382" s="12" t="s">
        <v>114</v>
      </c>
      <c r="Y382" s="45" t="s">
        <v>439</v>
      </c>
      <c r="Z382" s="12" t="s">
        <v>38</v>
      </c>
      <c r="AA382" s="12" t="s">
        <v>126</v>
      </c>
      <c r="AB382" s="12" t="s">
        <v>138</v>
      </c>
      <c r="AC382" s="12" t="s">
        <v>58</v>
      </c>
      <c r="AD382" s="12" t="s">
        <v>127</v>
      </c>
      <c r="AE382" s="12" t="s">
        <v>66</v>
      </c>
      <c r="AF382" s="12" t="s">
        <v>101</v>
      </c>
      <c r="AG382" s="12" t="s">
        <v>400</v>
      </c>
      <c r="AH382" s="12" t="s">
        <v>2824</v>
      </c>
      <c r="AI382" s="12" t="s">
        <v>641</v>
      </c>
      <c r="AJ382" s="1" t="str">
        <f>IFERROR(_xlfn.XLOOKUP(Table1[[#This Row],[Audio Url]],Qc!C:C,Qc!F:F),"")</f>
        <v>HE SAID ST VANNAR , AND HIS NAME SPELLING IS WRONG</v>
      </c>
      <c r="AK382" s="12" t="s">
        <v>38</v>
      </c>
      <c r="AL382" s="12" t="s">
        <v>38</v>
      </c>
      <c r="AM382" s="12" t="s">
        <v>38</v>
      </c>
      <c r="AN382" s="1" t="str">
        <f>VLOOKUP(Table1[[#This Row],[LOCALITY]],Sheet2!$F:$H,3,0)</f>
        <v>Urban</v>
      </c>
      <c r="AO382" s="1" t="s">
        <v>2241</v>
      </c>
      <c r="AP382" t="str">
        <f>IF(Table1[[#This Row],[Audio Duration (in secs)]]&gt;180,"Greater than 3 Minutes","Less than 3 Minutes")</f>
        <v>Greater than 3 Minutes</v>
      </c>
      <c r="AQ382" t="str">
        <f>IFERROR(VLOOKUP(Table1[[#This Row],[சாதி/Caste]],MApping!$E$1:$F$10,2,0),"Others")</f>
        <v>Others</v>
      </c>
      <c r="AR382">
        <f>VLOOKUP(Table1[[#This Row],[பாலினம்/Gender]],Factor!$F$26:$I$28,4,0)</f>
        <v>0.95700934579439256</v>
      </c>
      <c r="AS382">
        <f>VLOOKUP(Table1[[#This Row],[பதிலளித்தவரின் வயது/Age Group]],Factor!$F$35:$I$39,4,0)</f>
        <v>1.0308724832214764</v>
      </c>
      <c r="AT382">
        <f>VLOOKUP(Table1[[#This Row],[பதிலளித்தவரின் வயது/Age Group]]&amp;Table1[[#This Row],[பாலினம்/Gender]],Factor!$A$45:$G$53,7,0)</f>
        <v>0.86292134831460676</v>
      </c>
      <c r="AU38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382">
        <f>VLOOKUP(Table1[[#This Row],[Rev Caste]],Factor!$F$59:$I$68,4,0)</f>
        <v>0.14422535211267606</v>
      </c>
      <c r="AW382">
        <f>Table1[[#This Row],[2021 Ae Factor]]*Table1[[#This Row],[Age &amp; Gender Factor]]</f>
        <v>1.2294804241258537</v>
      </c>
      <c r="AX382">
        <f>Table1[[#This Row],[2021 Ae Factor]]*Table1[[#This Row],[Caste Factor]]</f>
        <v>0.20549062487737274</v>
      </c>
      <c r="AY382">
        <f t="shared" si="9"/>
        <v>78.545001299999996</v>
      </c>
    </row>
    <row r="383" spans="1:51" x14ac:dyDescent="0.25">
      <c r="A383" s="12" t="s">
        <v>2328</v>
      </c>
      <c r="B383" s="12" t="s">
        <v>2329</v>
      </c>
      <c r="C383" s="13">
        <v>45876</v>
      </c>
      <c r="D383" s="12" t="s">
        <v>2330</v>
      </c>
      <c r="E383" s="12" t="s">
        <v>2331</v>
      </c>
      <c r="F383" s="12" t="s">
        <v>2332</v>
      </c>
      <c r="G383" s="12">
        <v>296</v>
      </c>
      <c r="H383" s="12" t="s">
        <v>37</v>
      </c>
      <c r="I383" s="12" t="s">
        <v>48</v>
      </c>
      <c r="J383" s="12" t="s">
        <v>49</v>
      </c>
      <c r="K383" s="12" t="s">
        <v>50</v>
      </c>
      <c r="L383" s="12" t="s">
        <v>51</v>
      </c>
      <c r="M383" s="12" t="s">
        <v>51</v>
      </c>
      <c r="N383" s="12" t="s">
        <v>381</v>
      </c>
      <c r="O383" s="12" t="s">
        <v>54</v>
      </c>
      <c r="P383" s="12">
        <v>7710075981</v>
      </c>
      <c r="Q383" s="12" t="s">
        <v>55</v>
      </c>
      <c r="R383" s="12" t="s">
        <v>219</v>
      </c>
      <c r="S383" s="12" t="s">
        <v>40</v>
      </c>
      <c r="T383" s="12" t="s">
        <v>98</v>
      </c>
      <c r="U383" s="12" t="s">
        <v>83</v>
      </c>
      <c r="V383" s="12" t="s">
        <v>165</v>
      </c>
      <c r="W383" s="12" t="s">
        <v>125</v>
      </c>
      <c r="X383" s="12" t="s">
        <v>114</v>
      </c>
      <c r="Y383" t="s">
        <v>429</v>
      </c>
      <c r="Z383" s="12" t="s">
        <v>38</v>
      </c>
      <c r="AA383" s="12" t="s">
        <v>126</v>
      </c>
      <c r="AB383" s="12" t="s">
        <v>60</v>
      </c>
      <c r="AC383" s="12" t="s">
        <v>58</v>
      </c>
      <c r="AD383" s="12" t="s">
        <v>127</v>
      </c>
      <c r="AE383" s="12" t="s">
        <v>115</v>
      </c>
      <c r="AF383" s="12" t="s">
        <v>67</v>
      </c>
      <c r="AG383" s="12" t="s">
        <v>382</v>
      </c>
      <c r="AH383" s="12" t="s">
        <v>318</v>
      </c>
      <c r="AI383" s="12" t="s">
        <v>2333</v>
      </c>
      <c r="AJ383" s="1" t="str">
        <f>IFERROR(_xlfn.XLOOKUP(Table1[[#This Row],[Audio Url]],Qc!C:C,Qc!F:F),"")</f>
        <v>AMBIANCE SOUND IS HIGH</v>
      </c>
      <c r="AK383" s="12" t="s">
        <v>38</v>
      </c>
      <c r="AL383" s="12" t="s">
        <v>38</v>
      </c>
      <c r="AM383" s="12" t="s">
        <v>38</v>
      </c>
      <c r="AN383" s="1" t="str">
        <f>VLOOKUP(Table1[[#This Row],[LOCALITY]],Sheet2!$F:$H,3,0)</f>
        <v>Urban</v>
      </c>
      <c r="AO383" s="1" t="s">
        <v>2241</v>
      </c>
      <c r="AP383" t="str">
        <f>IF(Table1[[#This Row],[Audio Duration (in secs)]]&gt;180,"Greater than 3 Minutes","Less than 3 Minutes")</f>
        <v>Greater than 3 Minutes</v>
      </c>
      <c r="AQ383" t="str">
        <f>IFERROR(VLOOKUP(Table1[[#This Row],[சாதி/Caste]],MApping!$E$1:$F$10,2,0),"Others")</f>
        <v>Others</v>
      </c>
      <c r="AR383">
        <f>VLOOKUP(Table1[[#This Row],[பாலினம்/Gender]],Factor!$F$26:$I$28,4,0)</f>
        <v>0.95700934579439256</v>
      </c>
      <c r="AS383">
        <f>VLOOKUP(Table1[[#This Row],[பதிலளித்தவரின் வயது/Age Group]],Factor!$F$35:$I$39,4,0)</f>
        <v>1.0951871657754011</v>
      </c>
      <c r="AT383">
        <f>VLOOKUP(Table1[[#This Row],[பதிலளித்தவரின் வயது/Age Group]]&amp;Table1[[#This Row],[பாலினம்/Gender]],Factor!$A$45:$G$53,7,0)</f>
        <v>1.0835978835978837</v>
      </c>
      <c r="AU38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83">
        <f>VLOOKUP(Table1[[#This Row],[Rev Caste]],Factor!$F$59:$I$68,4,0)</f>
        <v>0.14422535211267606</v>
      </c>
      <c r="AW383">
        <f>Table1[[#This Row],[2021 Ae Factor]]*Table1[[#This Row],[Age &amp; Gender Factor]]</f>
        <v>1.0835978835978837</v>
      </c>
      <c r="AX383">
        <f>Table1[[#This Row],[2021 Ae Factor]]*Table1[[#This Row],[Caste Factor]]</f>
        <v>0.14422535211267606</v>
      </c>
      <c r="AY383">
        <f t="shared" si="9"/>
        <v>78.549998500000001</v>
      </c>
    </row>
    <row r="384" spans="1:51" x14ac:dyDescent="0.25">
      <c r="A384" s="12" t="s">
        <v>2334</v>
      </c>
      <c r="B384" s="12" t="s">
        <v>2335</v>
      </c>
      <c r="C384" s="13">
        <v>45876</v>
      </c>
      <c r="D384" s="12" t="s">
        <v>1893</v>
      </c>
      <c r="E384" s="12" t="s">
        <v>1894</v>
      </c>
      <c r="F384" s="12" t="s">
        <v>2336</v>
      </c>
      <c r="G384" s="12">
        <v>374</v>
      </c>
      <c r="H384" s="12" t="s">
        <v>37</v>
      </c>
      <c r="I384" s="12" t="s">
        <v>1289</v>
      </c>
      <c r="J384" s="12" t="s">
        <v>1290</v>
      </c>
      <c r="K384" s="12" t="s">
        <v>50</v>
      </c>
      <c r="L384" s="12" t="s">
        <v>51</v>
      </c>
      <c r="M384" s="12" t="s">
        <v>51</v>
      </c>
      <c r="N384" s="12" t="s">
        <v>2337</v>
      </c>
      <c r="O384" s="12" t="s">
        <v>135</v>
      </c>
      <c r="P384" s="12">
        <v>9626534352</v>
      </c>
      <c r="Q384" s="12" t="s">
        <v>39</v>
      </c>
      <c r="R384" s="12" t="s">
        <v>56</v>
      </c>
      <c r="S384" s="12" t="s">
        <v>57</v>
      </c>
      <c r="T384" s="12" t="s">
        <v>98</v>
      </c>
      <c r="U384" s="12" t="s">
        <v>59</v>
      </c>
      <c r="V384" s="12" t="s">
        <v>60</v>
      </c>
      <c r="W384" s="12" t="s">
        <v>100</v>
      </c>
      <c r="X384" s="12" t="s">
        <v>101</v>
      </c>
      <c r="Y384" t="s">
        <v>428</v>
      </c>
      <c r="Z384" s="12" t="s">
        <v>95</v>
      </c>
      <c r="AA384" s="12" t="s">
        <v>126</v>
      </c>
      <c r="AB384" s="12" t="s">
        <v>138</v>
      </c>
      <c r="AC384" s="12" t="s">
        <v>58</v>
      </c>
      <c r="AD384" s="12" t="s">
        <v>127</v>
      </c>
      <c r="AE384" s="12" t="s">
        <v>102</v>
      </c>
      <c r="AF384" s="12" t="s">
        <v>67</v>
      </c>
      <c r="AG384" s="12" t="s">
        <v>103</v>
      </c>
      <c r="AH384" s="12" t="s">
        <v>117</v>
      </c>
      <c r="AI384" s="12" t="s">
        <v>118</v>
      </c>
      <c r="AJ384" s="1">
        <f>IFERROR(_xlfn.XLOOKUP(Table1[[#This Row],[Audio Url]],Qc!C:C,Qc!F:F),"")</f>
        <v>0</v>
      </c>
      <c r="AK384" s="12" t="s">
        <v>38</v>
      </c>
      <c r="AL384" s="12" t="s">
        <v>38</v>
      </c>
      <c r="AM384" s="12" t="s">
        <v>38</v>
      </c>
      <c r="AN384" s="1" t="str">
        <f>VLOOKUP(Table1[[#This Row],[LOCALITY]],Sheet2!$F:$H,3,0)</f>
        <v>Urban</v>
      </c>
      <c r="AO384" s="1" t="s">
        <v>2241</v>
      </c>
      <c r="AP384" t="str">
        <f>IF(Table1[[#This Row],[Audio Duration (in secs)]]&gt;180,"Greater than 3 Minutes","Less than 3 Minutes")</f>
        <v>Greater than 3 Minutes</v>
      </c>
      <c r="AQ384" t="str">
        <f>IFERROR(VLOOKUP(Table1[[#This Row],[சாதி/Caste]],MApping!$E$1:$F$10,2,0),"Others")</f>
        <v>PALLAR SC</v>
      </c>
      <c r="AR384">
        <f>VLOOKUP(Table1[[#This Row],[பாலினம்/Gender]],Factor!$F$26:$I$28,4,0)</f>
        <v>1.047034764826176</v>
      </c>
      <c r="AS384">
        <f>VLOOKUP(Table1[[#This Row],[பதிலளித்தவரின் வயது/Age Group]],Factor!$F$35:$I$39,4,0)</f>
        <v>0.8797250859106529</v>
      </c>
      <c r="AT384">
        <f>VLOOKUP(Table1[[#This Row],[பதிலளித்தவரின் வயது/Age Group]]&amp;Table1[[#This Row],[பாலினம்/Gender]],Factor!$A$45:$G$53,7,0)</f>
        <v>0.98461538461538467</v>
      </c>
      <c r="AU38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84">
        <f>VLOOKUP(Table1[[#This Row],[Rev Caste]],Factor!$F$59:$I$68,4,0)</f>
        <v>1.28</v>
      </c>
      <c r="AW384">
        <f>Table1[[#This Row],[2021 Ae Factor]]*Table1[[#This Row],[Age &amp; Gender Factor]]</f>
        <v>0.72546542719964102</v>
      </c>
      <c r="AX384">
        <f>Table1[[#This Row],[2021 Ae Factor]]*Table1[[#This Row],[Caste Factor]]</f>
        <v>0.94310505535953326</v>
      </c>
      <c r="AY384">
        <f t="shared" si="9"/>
        <v>78.545677299999994</v>
      </c>
    </row>
    <row r="385" spans="1:51" x14ac:dyDescent="0.25">
      <c r="A385" s="12" t="s">
        <v>2338</v>
      </c>
      <c r="B385" s="12" t="s">
        <v>2339</v>
      </c>
      <c r="C385" s="13">
        <v>45876</v>
      </c>
      <c r="D385" s="12" t="s">
        <v>2340</v>
      </c>
      <c r="E385" s="12" t="s">
        <v>2341</v>
      </c>
      <c r="F385" s="12" t="s">
        <v>2342</v>
      </c>
      <c r="G385" s="12">
        <v>263</v>
      </c>
      <c r="H385" s="12" t="s">
        <v>37</v>
      </c>
      <c r="I385" s="12" t="s">
        <v>1281</v>
      </c>
      <c r="J385" s="12" t="s">
        <v>1282</v>
      </c>
      <c r="K385" s="12" t="s">
        <v>50</v>
      </c>
      <c r="L385" s="12" t="s">
        <v>51</v>
      </c>
      <c r="M385" s="12" t="s">
        <v>51</v>
      </c>
      <c r="N385" s="12" t="s">
        <v>2343</v>
      </c>
      <c r="O385" s="12" t="s">
        <v>135</v>
      </c>
      <c r="P385" s="12">
        <v>7448754639</v>
      </c>
      <c r="Q385" s="12" t="s">
        <v>81</v>
      </c>
      <c r="R385" s="12" t="s">
        <v>136</v>
      </c>
      <c r="S385" s="12" t="s">
        <v>57</v>
      </c>
      <c r="T385" s="12" t="s">
        <v>58</v>
      </c>
      <c r="U385" s="12" t="s">
        <v>83</v>
      </c>
      <c r="V385" s="12" t="s">
        <v>185</v>
      </c>
      <c r="W385" s="12" t="s">
        <v>125</v>
      </c>
      <c r="X385" s="12" t="s">
        <v>101</v>
      </c>
      <c r="Y385" t="s">
        <v>429</v>
      </c>
      <c r="Z385" s="12" t="s">
        <v>288</v>
      </c>
      <c r="AA385" s="12" t="s">
        <v>126</v>
      </c>
      <c r="AB385" s="12" t="s">
        <v>60</v>
      </c>
      <c r="AC385" s="12" t="s">
        <v>58</v>
      </c>
      <c r="AD385" s="12" t="s">
        <v>127</v>
      </c>
      <c r="AE385" s="12" t="s">
        <v>66</v>
      </c>
      <c r="AF385" s="12" t="s">
        <v>67</v>
      </c>
      <c r="AG385" s="12" t="s">
        <v>418</v>
      </c>
      <c r="AH385" s="12" t="s">
        <v>318</v>
      </c>
      <c r="AI385" s="12" t="s">
        <v>269</v>
      </c>
      <c r="AJ385" s="1" t="str">
        <f>IFERROR(_xlfn.XLOOKUP(Table1[[#This Row],[Audio Url]],Qc!C:C,Qc!F:F),"")</f>
        <v>she said muttaraiyar as her caste</v>
      </c>
      <c r="AK385" s="12" t="s">
        <v>38</v>
      </c>
      <c r="AL385" s="12" t="s">
        <v>38</v>
      </c>
      <c r="AM385" s="12" t="s">
        <v>38</v>
      </c>
      <c r="AN385" s="1" t="str">
        <f>VLOOKUP(Table1[[#This Row],[LOCALITY]],Sheet2!$F:$H,3,0)</f>
        <v>Urban</v>
      </c>
      <c r="AO385" s="1" t="s">
        <v>2241</v>
      </c>
      <c r="AP385" t="str">
        <f>IF(Table1[[#This Row],[Audio Duration (in secs)]]&gt;180,"Greater than 3 Minutes","Less than 3 Minutes")</f>
        <v>Greater than 3 Minutes</v>
      </c>
      <c r="AQ385" t="str">
        <f>IFERROR(VLOOKUP(Table1[[#This Row],[சாதி/Caste]],MApping!$E$1:$F$10,2,0),"Others")</f>
        <v>MUTTARAIYAR</v>
      </c>
      <c r="AR385">
        <f>VLOOKUP(Table1[[#This Row],[பாலினம்/Gender]],Factor!$F$26:$I$28,4,0)</f>
        <v>1.047034764826176</v>
      </c>
      <c r="AS385">
        <f>VLOOKUP(Table1[[#This Row],[பதிலளித்தவரின் வயது/Age Group]],Factor!$F$35:$I$39,4,0)</f>
        <v>0.97523809523809524</v>
      </c>
      <c r="AT385">
        <f>VLOOKUP(Table1[[#This Row],[பதிலளித்தவரின் வயது/Age Group]]&amp;Table1[[#This Row],[பாலினம்/Gender]],Factor!$A$45:$G$53,7,0)</f>
        <v>0.89824561403508774</v>
      </c>
      <c r="AU38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85">
        <f>VLOOKUP(Table1[[#This Row],[Rev Caste]],Factor!$F$59:$I$68,4,0)</f>
        <v>1.2358620689655173</v>
      </c>
      <c r="AW385">
        <f>Table1[[#This Row],[2021 Ae Factor]]*Table1[[#This Row],[Age &amp; Gender Factor]]</f>
        <v>0.89824561403508774</v>
      </c>
      <c r="AX385">
        <f>Table1[[#This Row],[2021 Ae Factor]]*Table1[[#This Row],[Caste Factor]]</f>
        <v>1.2358620689655173</v>
      </c>
      <c r="AY385">
        <f t="shared" si="9"/>
        <v>78.544995</v>
      </c>
    </row>
    <row r="386" spans="1:51" x14ac:dyDescent="0.25">
      <c r="A386" s="12" t="s">
        <v>2344</v>
      </c>
      <c r="B386" s="12" t="s">
        <v>2345</v>
      </c>
      <c r="C386" s="13">
        <v>45876</v>
      </c>
      <c r="D386" s="12" t="s">
        <v>2346</v>
      </c>
      <c r="E386" s="12" t="s">
        <v>2347</v>
      </c>
      <c r="F386" s="12" t="s">
        <v>2348</v>
      </c>
      <c r="G386" s="12">
        <v>382</v>
      </c>
      <c r="H386" s="12" t="s">
        <v>37</v>
      </c>
      <c r="I386" s="12" t="s">
        <v>48</v>
      </c>
      <c r="J386" s="12" t="s">
        <v>49</v>
      </c>
      <c r="K386" s="12" t="s">
        <v>50</v>
      </c>
      <c r="L386" s="12" t="s">
        <v>51</v>
      </c>
      <c r="M386" s="12" t="s">
        <v>51</v>
      </c>
      <c r="N386" s="12" t="s">
        <v>2349</v>
      </c>
      <c r="O386" s="12" t="s">
        <v>54</v>
      </c>
      <c r="P386" s="12">
        <v>9865352473</v>
      </c>
      <c r="Q386" s="12" t="s">
        <v>39</v>
      </c>
      <c r="R386" s="12" t="s">
        <v>97</v>
      </c>
      <c r="S386" s="12" t="s">
        <v>113</v>
      </c>
      <c r="T386" s="12" t="s">
        <v>58</v>
      </c>
      <c r="U386" s="12" t="s">
        <v>59</v>
      </c>
      <c r="V386" s="12" t="s">
        <v>60</v>
      </c>
      <c r="W386" s="12" t="s">
        <v>61</v>
      </c>
      <c r="X386" s="12" t="s">
        <v>101</v>
      </c>
      <c r="Y386" t="s">
        <v>428</v>
      </c>
      <c r="Z386" s="12" t="s">
        <v>288</v>
      </c>
      <c r="AA386" s="12" t="s">
        <v>63</v>
      </c>
      <c r="AB386" s="12" t="s">
        <v>38</v>
      </c>
      <c r="AC386" s="12" t="s">
        <v>84</v>
      </c>
      <c r="AD386" s="12" t="s">
        <v>85</v>
      </c>
      <c r="AE386" s="12" t="s">
        <v>66</v>
      </c>
      <c r="AF386" s="12" t="s">
        <v>67</v>
      </c>
      <c r="AG386" s="1" t="s">
        <v>3052</v>
      </c>
      <c r="AH386" s="12" t="s">
        <v>1456</v>
      </c>
      <c r="AI386" s="12" t="s">
        <v>129</v>
      </c>
      <c r="AJ386" s="1">
        <f>IFERROR(_xlfn.XLOOKUP(Table1[[#This Row],[Audio Url]],Qc!C:C,Qc!F:F),"")</f>
        <v>0</v>
      </c>
      <c r="AK386" s="12" t="s">
        <v>38</v>
      </c>
      <c r="AL386" s="12" t="s">
        <v>38</v>
      </c>
      <c r="AM386" s="12" t="s">
        <v>38</v>
      </c>
      <c r="AN386" s="1" t="str">
        <f>VLOOKUP(Table1[[#This Row],[LOCALITY]],Sheet2!$F:$H,3,0)</f>
        <v>Urban</v>
      </c>
      <c r="AO386" s="1" t="s">
        <v>2241</v>
      </c>
      <c r="AP386" t="str">
        <f>IF(Table1[[#This Row],[Audio Duration (in secs)]]&gt;180,"Greater than 3 Minutes","Less than 3 Minutes")</f>
        <v>Greater than 3 Minutes</v>
      </c>
      <c r="AQ386" t="str">
        <f>IFERROR(VLOOKUP(Table1[[#This Row],[சாதி/Caste]],MApping!$E$1:$F$10,2,0),"Others")</f>
        <v>CHRISTIAN</v>
      </c>
      <c r="AR386">
        <f>VLOOKUP(Table1[[#This Row],[பாலினம்/Gender]],Factor!$F$26:$I$28,4,0)</f>
        <v>0.95700934579439256</v>
      </c>
      <c r="AS386">
        <f>VLOOKUP(Table1[[#This Row],[பதிலளித்தவரின் வயது/Age Group]],Factor!$F$35:$I$39,4,0)</f>
        <v>0.8797250859106529</v>
      </c>
      <c r="AT386">
        <f>VLOOKUP(Table1[[#This Row],[பதிலளித்தவரின் வயது/Age Group]]&amp;Table1[[#This Row],[பாலினம்/Gender]],Factor!$A$45:$G$53,7,0)</f>
        <v>0.79503105590062106</v>
      </c>
      <c r="AU38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86">
        <f>VLOOKUP(Table1[[#This Row],[Rev Caste]],Factor!$F$59:$I$68,4,0)</f>
        <v>0.93090909090909091</v>
      </c>
      <c r="AW386">
        <f>Table1[[#This Row],[2021 Ae Factor]]*Table1[[#This Row],[Age &amp; Gender Factor]]</f>
        <v>0.58577953749039324</v>
      </c>
      <c r="AX386">
        <f>Table1[[#This Row],[2021 Ae Factor]]*Table1[[#This Row],[Caste Factor]]</f>
        <v>0.68589458571602413</v>
      </c>
      <c r="AY386">
        <f t="shared" si="9"/>
        <v>78.549332800000002</v>
      </c>
    </row>
    <row r="387" spans="1:51" x14ac:dyDescent="0.25">
      <c r="A387" s="12" t="s">
        <v>2350</v>
      </c>
      <c r="B387" s="12" t="s">
        <v>2351</v>
      </c>
      <c r="C387" s="13">
        <v>45876</v>
      </c>
      <c r="D387" s="12" t="s">
        <v>1893</v>
      </c>
      <c r="E387" s="12" t="s">
        <v>1894</v>
      </c>
      <c r="F387" s="12" t="s">
        <v>2352</v>
      </c>
      <c r="G387" s="12">
        <v>276</v>
      </c>
      <c r="H387" s="12" t="s">
        <v>37</v>
      </c>
      <c r="I387" s="12" t="s">
        <v>1289</v>
      </c>
      <c r="J387" s="12" t="s">
        <v>1290</v>
      </c>
      <c r="K387" s="12" t="s">
        <v>50</v>
      </c>
      <c r="L387" s="12" t="s">
        <v>51</v>
      </c>
      <c r="M387" s="12" t="s">
        <v>51</v>
      </c>
      <c r="N387" s="12" t="s">
        <v>2353</v>
      </c>
      <c r="O387" s="12" t="s">
        <v>54</v>
      </c>
      <c r="P387" s="12">
        <v>9994304336</v>
      </c>
      <c r="Q387" s="12" t="s">
        <v>39</v>
      </c>
      <c r="R387" s="12" t="s">
        <v>97</v>
      </c>
      <c r="S387" s="12" t="s">
        <v>113</v>
      </c>
      <c r="T387" s="12" t="s">
        <v>58</v>
      </c>
      <c r="U387" s="12" t="s">
        <v>59</v>
      </c>
      <c r="V387" s="12" t="s">
        <v>60</v>
      </c>
      <c r="W387" s="12" t="s">
        <v>61</v>
      </c>
      <c r="X387" s="12" t="s">
        <v>101</v>
      </c>
      <c r="Y387" s="45" t="s">
        <v>439</v>
      </c>
      <c r="Z387" s="12" t="s">
        <v>288</v>
      </c>
      <c r="AA387" s="12" t="s">
        <v>63</v>
      </c>
      <c r="AB387" s="12" t="s">
        <v>38</v>
      </c>
      <c r="AC387" s="12" t="s">
        <v>64</v>
      </c>
      <c r="AD387" s="12" t="s">
        <v>85</v>
      </c>
      <c r="AE387" s="12" t="s">
        <v>66</v>
      </c>
      <c r="AF387" s="12" t="s">
        <v>622</v>
      </c>
      <c r="AG387" s="12" t="s">
        <v>116</v>
      </c>
      <c r="AH387" s="12" t="s">
        <v>88</v>
      </c>
      <c r="AI387" s="12" t="s">
        <v>38</v>
      </c>
      <c r="AJ387" s="1">
        <f>IFERROR(_xlfn.XLOOKUP(Table1[[#This Row],[Audio Url]],Qc!C:C,Qc!F:F),"")</f>
        <v>0</v>
      </c>
      <c r="AK387" s="12" t="s">
        <v>38</v>
      </c>
      <c r="AL387" s="12" t="s">
        <v>38</v>
      </c>
      <c r="AM387" s="12" t="s">
        <v>38</v>
      </c>
      <c r="AN387" s="1" t="str">
        <f>VLOOKUP(Table1[[#This Row],[LOCALITY]],Sheet2!$F:$H,3,0)</f>
        <v>Urban</v>
      </c>
      <c r="AO387" s="1" t="s">
        <v>2241</v>
      </c>
      <c r="AP387" t="str">
        <f>IF(Table1[[#This Row],[Audio Duration (in secs)]]&gt;180,"Greater than 3 Minutes","Less than 3 Minutes")</f>
        <v>Greater than 3 Minutes</v>
      </c>
      <c r="AQ387" t="str">
        <f>IFERROR(VLOOKUP(Table1[[#This Row],[சாதி/Caste]],MApping!$E$1:$F$10,2,0),"Others")</f>
        <v>Others</v>
      </c>
      <c r="AR387">
        <f>VLOOKUP(Table1[[#This Row],[பாலினம்/Gender]],Factor!$F$26:$I$28,4,0)</f>
        <v>0.95700934579439256</v>
      </c>
      <c r="AS387">
        <f>VLOOKUP(Table1[[#This Row],[பதிலளித்தவரின் வயது/Age Group]],Factor!$F$35:$I$39,4,0)</f>
        <v>0.8797250859106529</v>
      </c>
      <c r="AT387">
        <f>VLOOKUP(Table1[[#This Row],[பதிலளித்தவரின் வயது/Age Group]]&amp;Table1[[#This Row],[பாலினம்/Gender]],Factor!$A$45:$G$53,7,0)</f>
        <v>0.79503105590062106</v>
      </c>
      <c r="AU38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87">
        <f>VLOOKUP(Table1[[#This Row],[Rev Caste]],Factor!$F$59:$I$68,4,0)</f>
        <v>0.14422535211267606</v>
      </c>
      <c r="AW387">
        <f>Table1[[#This Row],[2021 Ae Factor]]*Table1[[#This Row],[Age &amp; Gender Factor]]</f>
        <v>0.58577953749039324</v>
      </c>
      <c r="AX387">
        <f>Table1[[#This Row],[2021 Ae Factor]]*Table1[[#This Row],[Caste Factor]]</f>
        <v>0.10626535835036995</v>
      </c>
      <c r="AY387">
        <f t="shared" si="9"/>
        <v>78.545677299999994</v>
      </c>
    </row>
    <row r="388" spans="1:51" x14ac:dyDescent="0.25">
      <c r="A388" s="12" t="s">
        <v>2354</v>
      </c>
      <c r="B388" s="12" t="s">
        <v>2355</v>
      </c>
      <c r="C388" s="13">
        <v>45876</v>
      </c>
      <c r="D388" s="12" t="s">
        <v>2356</v>
      </c>
      <c r="E388" s="12" t="s">
        <v>2357</v>
      </c>
      <c r="F388" s="12" t="s">
        <v>2358</v>
      </c>
      <c r="G388" s="12">
        <v>265</v>
      </c>
      <c r="H388" s="12" t="s">
        <v>37</v>
      </c>
      <c r="I388" s="12" t="s">
        <v>1281</v>
      </c>
      <c r="J388" s="12" t="s">
        <v>1282</v>
      </c>
      <c r="K388" s="12" t="s">
        <v>50</v>
      </c>
      <c r="L388" s="12" t="s">
        <v>51</v>
      </c>
      <c r="M388" s="12" t="s">
        <v>51</v>
      </c>
      <c r="N388" s="12" t="s">
        <v>2359</v>
      </c>
      <c r="O388" s="12" t="s">
        <v>135</v>
      </c>
      <c r="P388" s="12">
        <v>7708411646</v>
      </c>
      <c r="Q388" s="12" t="s">
        <v>55</v>
      </c>
      <c r="R388" s="12" t="s">
        <v>136</v>
      </c>
      <c r="S388" s="12" t="s">
        <v>57</v>
      </c>
      <c r="T388" s="12" t="s">
        <v>58</v>
      </c>
      <c r="U388" s="12" t="s">
        <v>301</v>
      </c>
      <c r="V388" s="12" t="s">
        <v>165</v>
      </c>
      <c r="W388" s="1" t="s">
        <v>125</v>
      </c>
      <c r="X388" s="12" t="s">
        <v>101</v>
      </c>
      <c r="Y388" t="s">
        <v>429</v>
      </c>
      <c r="Z388" s="12" t="s">
        <v>95</v>
      </c>
      <c r="AA388" s="12" t="s">
        <v>63</v>
      </c>
      <c r="AB388" s="12" t="s">
        <v>38</v>
      </c>
      <c r="AC388" s="12" t="s">
        <v>84</v>
      </c>
      <c r="AD388" s="12" t="s">
        <v>65</v>
      </c>
      <c r="AE388" s="12" t="s">
        <v>66</v>
      </c>
      <c r="AF388" s="12" t="s">
        <v>67</v>
      </c>
      <c r="AG388" s="12" t="s">
        <v>116</v>
      </c>
      <c r="AH388" s="12" t="s">
        <v>117</v>
      </c>
      <c r="AI388" s="12" t="s">
        <v>118</v>
      </c>
      <c r="AJ388" s="1">
        <f>IFERROR(_xlfn.XLOOKUP(Table1[[#This Row],[Audio Url]],Qc!C:C,Qc!F:F),"")</f>
        <v>0</v>
      </c>
      <c r="AK388" s="12" t="s">
        <v>38</v>
      </c>
      <c r="AL388" s="12" t="s">
        <v>38</v>
      </c>
      <c r="AM388" s="12" t="s">
        <v>38</v>
      </c>
      <c r="AN388" s="1" t="str">
        <f>VLOOKUP(Table1[[#This Row],[LOCALITY]],Sheet2!$F:$H,3,0)</f>
        <v>Urban</v>
      </c>
      <c r="AO388" s="1" t="s">
        <v>2241</v>
      </c>
      <c r="AP388" t="str">
        <f>IF(Table1[[#This Row],[Audio Duration (in secs)]]&gt;180,"Greater than 3 Minutes","Less than 3 Minutes")</f>
        <v>Greater than 3 Minutes</v>
      </c>
      <c r="AQ388" t="str">
        <f>IFERROR(VLOOKUP(Table1[[#This Row],[சாதி/Caste]],MApping!$E$1:$F$10,2,0),"Others")</f>
        <v>PALLAR SC</v>
      </c>
      <c r="AR388">
        <f>VLOOKUP(Table1[[#This Row],[பாலினம்/Gender]],Factor!$F$26:$I$28,4,0)</f>
        <v>1.047034764826176</v>
      </c>
      <c r="AS388">
        <f>VLOOKUP(Table1[[#This Row],[பதிலளித்தவரின் வயது/Age Group]],Factor!$F$35:$I$39,4,0)</f>
        <v>1.0951871657754011</v>
      </c>
      <c r="AT388">
        <f>VLOOKUP(Table1[[#This Row],[பதிலளித்தவரின் வயது/Age Group]]&amp;Table1[[#This Row],[பாலினம்/Gender]],Factor!$A$45:$G$53,7,0)</f>
        <v>1.107027027027027</v>
      </c>
      <c r="AU38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88">
        <f>VLOOKUP(Table1[[#This Row],[Rev Caste]],Factor!$F$59:$I$68,4,0)</f>
        <v>1.28</v>
      </c>
      <c r="AW388">
        <f>Table1[[#This Row],[2021 Ae Factor]]*Table1[[#This Row],[Age &amp; Gender Factor]]</f>
        <v>1.107027027027027</v>
      </c>
      <c r="AX388">
        <f>Table1[[#This Row],[2021 Ae Factor]]*Table1[[#This Row],[Caste Factor]]</f>
        <v>1.28</v>
      </c>
      <c r="AY388">
        <f t="shared" si="9"/>
        <v>78.543859400000002</v>
      </c>
    </row>
    <row r="389" spans="1:51" x14ac:dyDescent="0.25">
      <c r="A389" s="12" t="s">
        <v>2360</v>
      </c>
      <c r="B389" s="12" t="s">
        <v>2361</v>
      </c>
      <c r="C389" s="13">
        <v>45876</v>
      </c>
      <c r="D389" s="12" t="s">
        <v>2362</v>
      </c>
      <c r="E389" s="12" t="s">
        <v>2363</v>
      </c>
      <c r="F389" s="12" t="s">
        <v>2364</v>
      </c>
      <c r="G389" s="12">
        <v>278</v>
      </c>
      <c r="H389" s="12" t="s">
        <v>37</v>
      </c>
      <c r="I389" s="12" t="s">
        <v>1281</v>
      </c>
      <c r="J389" s="12" t="s">
        <v>1282</v>
      </c>
      <c r="K389" s="12" t="s">
        <v>50</v>
      </c>
      <c r="L389" s="12" t="s">
        <v>51</v>
      </c>
      <c r="M389" s="12" t="s">
        <v>51</v>
      </c>
      <c r="N389" s="12" t="s">
        <v>2365</v>
      </c>
      <c r="O389" s="12" t="s">
        <v>135</v>
      </c>
      <c r="P389" s="12">
        <v>9786811407</v>
      </c>
      <c r="Q389" s="12" t="s">
        <v>55</v>
      </c>
      <c r="R389" s="12" t="s">
        <v>136</v>
      </c>
      <c r="S389" s="12" t="s">
        <v>57</v>
      </c>
      <c r="T389" s="12" t="s">
        <v>137</v>
      </c>
      <c r="U389" s="12" t="s">
        <v>83</v>
      </c>
      <c r="V389" s="12" t="s">
        <v>165</v>
      </c>
      <c r="W389" s="1" t="s">
        <v>125</v>
      </c>
      <c r="X389" s="12" t="s">
        <v>101</v>
      </c>
      <c r="Y389" t="s">
        <v>429</v>
      </c>
      <c r="Z389" s="12" t="s">
        <v>288</v>
      </c>
      <c r="AA389" s="12" t="s">
        <v>126</v>
      </c>
      <c r="AB389" s="12" t="s">
        <v>138</v>
      </c>
      <c r="AC389" s="12" t="s">
        <v>84</v>
      </c>
      <c r="AD389" s="12" t="s">
        <v>65</v>
      </c>
      <c r="AE389" s="12" t="s">
        <v>86</v>
      </c>
      <c r="AF389" s="12" t="s">
        <v>101</v>
      </c>
      <c r="AG389" s="12" t="s">
        <v>68</v>
      </c>
      <c r="AH389" s="12" t="s">
        <v>117</v>
      </c>
      <c r="AI389" s="12" t="s">
        <v>118</v>
      </c>
      <c r="AJ389" s="1">
        <f>IFERROR(_xlfn.XLOOKUP(Table1[[#This Row],[Audio Url]],Qc!C:C,Qc!F:F),"")</f>
        <v>0</v>
      </c>
      <c r="AK389" s="12" t="s">
        <v>38</v>
      </c>
      <c r="AL389" s="12" t="s">
        <v>38</v>
      </c>
      <c r="AM389" s="12" t="s">
        <v>38</v>
      </c>
      <c r="AN389" s="1" t="str">
        <f>VLOOKUP(Table1[[#This Row],[LOCALITY]],Sheet2!$F:$H,3,0)</f>
        <v>Urban</v>
      </c>
      <c r="AO389" s="1" t="s">
        <v>2241</v>
      </c>
      <c r="AP389" t="str">
        <f>IF(Table1[[#This Row],[Audio Duration (in secs)]]&gt;180,"Greater than 3 Minutes","Less than 3 Minutes")</f>
        <v>Greater than 3 Minutes</v>
      </c>
      <c r="AQ389" t="str">
        <f>IFERROR(VLOOKUP(Table1[[#This Row],[சாதி/Caste]],MApping!$E$1:$F$10,2,0),"Others")</f>
        <v>PALLAR SC</v>
      </c>
      <c r="AR389">
        <f>VLOOKUP(Table1[[#This Row],[பாலினம்/Gender]],Factor!$F$26:$I$28,4,0)</f>
        <v>1.047034764826176</v>
      </c>
      <c r="AS389">
        <f>VLOOKUP(Table1[[#This Row],[பதிலளித்தவரின் வயது/Age Group]],Factor!$F$35:$I$39,4,0)</f>
        <v>1.0951871657754011</v>
      </c>
      <c r="AT389">
        <f>VLOOKUP(Table1[[#This Row],[பதிலளித்தவரின் வயது/Age Group]]&amp;Table1[[#This Row],[பாலினம்/Gender]],Factor!$A$45:$G$53,7,0)</f>
        <v>1.107027027027027</v>
      </c>
      <c r="AU38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89">
        <f>VLOOKUP(Table1[[#This Row],[Rev Caste]],Factor!$F$59:$I$68,4,0)</f>
        <v>1.28</v>
      </c>
      <c r="AW389">
        <f>Table1[[#This Row],[2021 Ae Factor]]*Table1[[#This Row],[Age &amp; Gender Factor]]</f>
        <v>1.107027027027027</v>
      </c>
      <c r="AX389">
        <f>Table1[[#This Row],[2021 Ae Factor]]*Table1[[#This Row],[Caste Factor]]</f>
        <v>1.28</v>
      </c>
      <c r="AY389">
        <f t="shared" si="9"/>
        <v>78.544967400000004</v>
      </c>
    </row>
    <row r="390" spans="1:51" x14ac:dyDescent="0.25">
      <c r="A390" s="12" t="s">
        <v>2366</v>
      </c>
      <c r="B390" s="12" t="s">
        <v>2367</v>
      </c>
      <c r="C390" s="13">
        <v>45876</v>
      </c>
      <c r="D390" s="12" t="s">
        <v>2368</v>
      </c>
      <c r="E390" s="12" t="s">
        <v>2369</v>
      </c>
      <c r="F390" s="12" t="s">
        <v>2370</v>
      </c>
      <c r="G390" s="12">
        <v>434</v>
      </c>
      <c r="H390" s="12" t="s">
        <v>37</v>
      </c>
      <c r="I390" s="12" t="s">
        <v>2100</v>
      </c>
      <c r="J390" s="12" t="s">
        <v>2101</v>
      </c>
      <c r="K390" s="12" t="s">
        <v>50</v>
      </c>
      <c r="L390" s="12" t="s">
        <v>51</v>
      </c>
      <c r="M390" s="12" t="s">
        <v>51</v>
      </c>
      <c r="N390" s="12" t="s">
        <v>2371</v>
      </c>
      <c r="O390" s="12" t="s">
        <v>135</v>
      </c>
      <c r="P390" s="12">
        <v>9952746388</v>
      </c>
      <c r="Q390" s="12" t="s">
        <v>360</v>
      </c>
      <c r="R390" s="12" t="s">
        <v>136</v>
      </c>
      <c r="S390" s="12" t="s">
        <v>113</v>
      </c>
      <c r="T390" s="12" t="s">
        <v>137</v>
      </c>
      <c r="U390" s="12" t="s">
        <v>301</v>
      </c>
      <c r="V390" s="12" t="s">
        <v>60</v>
      </c>
      <c r="W390" s="12" t="s">
        <v>61</v>
      </c>
      <c r="X390" s="12" t="s">
        <v>62</v>
      </c>
      <c r="Y390" t="s">
        <v>430</v>
      </c>
      <c r="Z390" s="12" t="s">
        <v>38</v>
      </c>
      <c r="AA390" s="1" t="s">
        <v>126</v>
      </c>
      <c r="AB390" s="1" t="s">
        <v>60</v>
      </c>
      <c r="AC390" s="12" t="s">
        <v>58</v>
      </c>
      <c r="AD390" s="12" t="s">
        <v>85</v>
      </c>
      <c r="AE390" s="12" t="s">
        <v>66</v>
      </c>
      <c r="AF390" s="12" t="s">
        <v>622</v>
      </c>
      <c r="AG390" s="12" t="s">
        <v>68</v>
      </c>
      <c r="AH390" s="12" t="s">
        <v>88</v>
      </c>
      <c r="AI390" s="12" t="s">
        <v>519</v>
      </c>
      <c r="AJ390" s="1">
        <f>IFERROR(_xlfn.XLOOKUP(Table1[[#This Row],[Audio Url]],Qc!C:C,Qc!F:F),"")</f>
        <v>0</v>
      </c>
      <c r="AK390" s="12" t="s">
        <v>38</v>
      </c>
      <c r="AL390" s="12" t="s">
        <v>38</v>
      </c>
      <c r="AM390" s="12" t="s">
        <v>38</v>
      </c>
      <c r="AN390" s="1" t="str">
        <f>VLOOKUP(Table1[[#This Row],[LOCALITY]],Sheet2!$F:$H,3,0)</f>
        <v>Urban</v>
      </c>
      <c r="AO390" s="1" t="s">
        <v>2241</v>
      </c>
      <c r="AP390" t="str">
        <f>IF(Table1[[#This Row],[Audio Duration (in secs)]]&gt;180,"Greater than 3 Minutes","Less than 3 Minutes")</f>
        <v>Greater than 3 Minutes</v>
      </c>
      <c r="AQ390" t="str">
        <f>IFERROR(VLOOKUP(Table1[[#This Row],[சாதி/Caste]],MApping!$E$1:$F$10,2,0),"Others")</f>
        <v>CHOLIA VELLALAR</v>
      </c>
      <c r="AR390">
        <f>VLOOKUP(Table1[[#This Row],[பாலினம்/Gender]],Factor!$F$26:$I$28,4,0)</f>
        <v>1.047034764826176</v>
      </c>
      <c r="AS390">
        <f>VLOOKUP(Table1[[#This Row],[பதிலளித்தவரின் வயது/Age Group]],Factor!$F$35:$I$39,4,0)</f>
        <v>1.0308724832214764</v>
      </c>
      <c r="AT390">
        <f>VLOOKUP(Table1[[#This Row],[பதிலளித்தவரின் வயது/Age Group]]&amp;Table1[[#This Row],[பாலினம்/Gender]],Factor!$A$45:$G$53,7,0)</f>
        <v>1.28</v>
      </c>
      <c r="AU39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90">
        <f>VLOOKUP(Table1[[#This Row],[Rev Caste]],Factor!$F$59:$I$68,4,0)</f>
        <v>1.0666666666666667</v>
      </c>
      <c r="AW390">
        <f>Table1[[#This Row],[2021 Ae Factor]]*Table1[[#This Row],[Age &amp; Gender Factor]]</f>
        <v>0.94310505535953326</v>
      </c>
      <c r="AX390">
        <f>Table1[[#This Row],[2021 Ae Factor]]*Table1[[#This Row],[Caste Factor]]</f>
        <v>0.78592087946627776</v>
      </c>
      <c r="AY390">
        <f t="shared" si="9"/>
        <v>78.523825000000002</v>
      </c>
    </row>
    <row r="391" spans="1:51" x14ac:dyDescent="0.25">
      <c r="A391" s="12" t="s">
        <v>2372</v>
      </c>
      <c r="B391" s="12" t="s">
        <v>2373</v>
      </c>
      <c r="C391" s="13">
        <v>45876</v>
      </c>
      <c r="D391" s="12" t="s">
        <v>2374</v>
      </c>
      <c r="E391" s="12" t="s">
        <v>2375</v>
      </c>
      <c r="F391" s="12" t="s">
        <v>2376</v>
      </c>
      <c r="G391" s="12">
        <v>738</v>
      </c>
      <c r="H391" s="12" t="s">
        <v>37</v>
      </c>
      <c r="I391" s="12" t="s">
        <v>48</v>
      </c>
      <c r="J391" s="12" t="s">
        <v>49</v>
      </c>
      <c r="K391" s="12" t="s">
        <v>50</v>
      </c>
      <c r="L391" s="12" t="s">
        <v>51</v>
      </c>
      <c r="M391" s="12" t="s">
        <v>51</v>
      </c>
      <c r="N391" s="12" t="s">
        <v>2377</v>
      </c>
      <c r="O391" s="12" t="s">
        <v>54</v>
      </c>
      <c r="P391" s="12">
        <v>8220338365</v>
      </c>
      <c r="Q391" s="12" t="s">
        <v>81</v>
      </c>
      <c r="R391" s="12" t="s">
        <v>56</v>
      </c>
      <c r="S391" s="12" t="s">
        <v>113</v>
      </c>
      <c r="T391" s="12" t="s">
        <v>98</v>
      </c>
      <c r="U391" s="12" t="s">
        <v>301</v>
      </c>
      <c r="V391" s="12" t="s">
        <v>185</v>
      </c>
      <c r="W391" s="12" t="s">
        <v>61</v>
      </c>
      <c r="X391" s="12" t="s">
        <v>62</v>
      </c>
      <c r="Y391" t="s">
        <v>430</v>
      </c>
      <c r="Z391" s="12" t="s">
        <v>38</v>
      </c>
      <c r="AA391" s="12" t="s">
        <v>63</v>
      </c>
      <c r="AB391" s="12" t="s">
        <v>38</v>
      </c>
      <c r="AC391" s="12" t="s">
        <v>84</v>
      </c>
      <c r="AD391" s="12" t="s">
        <v>85</v>
      </c>
      <c r="AE391" s="12" t="s">
        <v>66</v>
      </c>
      <c r="AF391" s="12" t="s">
        <v>622</v>
      </c>
      <c r="AG391" s="12" t="s">
        <v>418</v>
      </c>
      <c r="AH391" s="12" t="s">
        <v>117</v>
      </c>
      <c r="AI391" s="12" t="s">
        <v>42</v>
      </c>
      <c r="AJ391" s="1">
        <f>IFERROR(_xlfn.XLOOKUP(Table1[[#This Row],[Audio Url]],Qc!C:C,Qc!F:F),"")</f>
        <v>0</v>
      </c>
      <c r="AK391" s="12" t="s">
        <v>38</v>
      </c>
      <c r="AL391" s="12" t="s">
        <v>38</v>
      </c>
      <c r="AM391" s="12" t="s">
        <v>38</v>
      </c>
      <c r="AN391" s="1" t="str">
        <f>VLOOKUP(Table1[[#This Row],[LOCALITY]],Sheet2!$F:$H,3,0)</f>
        <v>Urban</v>
      </c>
      <c r="AO391" s="1" t="s">
        <v>2241</v>
      </c>
      <c r="AP391" t="str">
        <f>IF(Table1[[#This Row],[Audio Duration (in secs)]]&gt;180,"Greater than 3 Minutes","Less than 3 Minutes")</f>
        <v>Greater than 3 Minutes</v>
      </c>
      <c r="AQ391" t="str">
        <f>IFERROR(VLOOKUP(Table1[[#This Row],[சாதி/Caste]],MApping!$E$1:$F$10,2,0),"Others")</f>
        <v>DEVENDRA KULA VELLALAR</v>
      </c>
      <c r="AR391">
        <f>VLOOKUP(Table1[[#This Row],[பாலினம்/Gender]],Factor!$F$26:$I$28,4,0)</f>
        <v>0.95700934579439256</v>
      </c>
      <c r="AS391">
        <f>VLOOKUP(Table1[[#This Row],[பதிலளித்தவரின் வயது/Age Group]],Factor!$F$35:$I$39,4,0)</f>
        <v>0.97523809523809524</v>
      </c>
      <c r="AT391">
        <f>VLOOKUP(Table1[[#This Row],[பதிலளித்தவரின் வயது/Age Group]]&amp;Table1[[#This Row],[பாலினம்/Gender]],Factor!$A$45:$G$53,7,0)</f>
        <v>1.0666666666666667</v>
      </c>
      <c r="AU39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91">
        <f>VLOOKUP(Table1[[#This Row],[Rev Caste]],Factor!$F$59:$I$68,4,0)</f>
        <v>0.99902439024390244</v>
      </c>
      <c r="AW391">
        <f>Table1[[#This Row],[2021 Ae Factor]]*Table1[[#This Row],[Age &amp; Gender Factor]]</f>
        <v>1.0666666666666667</v>
      </c>
      <c r="AX391">
        <f>Table1[[#This Row],[2021 Ae Factor]]*Table1[[#This Row],[Caste Factor]]</f>
        <v>0.99902439024390244</v>
      </c>
      <c r="AY391">
        <f t="shared" si="9"/>
        <v>78.548595199999994</v>
      </c>
    </row>
    <row r="392" spans="1:51" x14ac:dyDescent="0.25">
      <c r="A392" s="12" t="s">
        <v>2378</v>
      </c>
      <c r="B392" s="12" t="s">
        <v>2379</v>
      </c>
      <c r="C392" s="13">
        <v>45876</v>
      </c>
      <c r="D392" s="12" t="s">
        <v>2380</v>
      </c>
      <c r="E392" s="12" t="s">
        <v>2357</v>
      </c>
      <c r="F392" s="12" t="s">
        <v>2381</v>
      </c>
      <c r="G392" s="12">
        <v>442</v>
      </c>
      <c r="H392" s="12" t="s">
        <v>37</v>
      </c>
      <c r="I392" s="12" t="s">
        <v>1289</v>
      </c>
      <c r="J392" s="12" t="s">
        <v>1290</v>
      </c>
      <c r="K392" s="12" t="s">
        <v>50</v>
      </c>
      <c r="L392" s="12" t="s">
        <v>51</v>
      </c>
      <c r="M392" s="12" t="s">
        <v>51</v>
      </c>
      <c r="N392" s="12" t="s">
        <v>2382</v>
      </c>
      <c r="O392" s="12" t="s">
        <v>135</v>
      </c>
      <c r="P392" s="12">
        <v>7825070890</v>
      </c>
      <c r="Q392" s="12" t="s">
        <v>81</v>
      </c>
      <c r="R392" s="12" t="s">
        <v>136</v>
      </c>
      <c r="S392" s="12" t="s">
        <v>113</v>
      </c>
      <c r="T392" s="12" t="s">
        <v>58</v>
      </c>
      <c r="U392" s="12" t="s">
        <v>59</v>
      </c>
      <c r="V392" s="12" t="s">
        <v>60</v>
      </c>
      <c r="W392" s="12" t="s">
        <v>61</v>
      </c>
      <c r="X392" s="12" t="s">
        <v>101</v>
      </c>
      <c r="Y392" t="s">
        <v>428</v>
      </c>
      <c r="Z392" s="12" t="s">
        <v>288</v>
      </c>
      <c r="AA392" s="12" t="s">
        <v>63</v>
      </c>
      <c r="AB392" s="12" t="s">
        <v>38</v>
      </c>
      <c r="AC392" s="12" t="s">
        <v>64</v>
      </c>
      <c r="AD392" s="12" t="s">
        <v>65</v>
      </c>
      <c r="AE392" s="12" t="s">
        <v>66</v>
      </c>
      <c r="AF392" s="12" t="s">
        <v>67</v>
      </c>
      <c r="AG392" s="12" t="s">
        <v>68</v>
      </c>
      <c r="AH392" s="12" t="s">
        <v>88</v>
      </c>
      <c r="AI392" s="12" t="s">
        <v>2775</v>
      </c>
      <c r="AJ392" s="1" t="str">
        <f>IFERROR(_xlfn.XLOOKUP(Table1[[#This Row],[Audio Url]],Qc!C:C,Qc!F:F),"")</f>
        <v>she said she didnt know about what they are doing (TVK) and she said her cast as kammalar</v>
      </c>
      <c r="AK392" s="12" t="s">
        <v>38</v>
      </c>
      <c r="AL392" s="12" t="s">
        <v>38</v>
      </c>
      <c r="AM392" s="12" t="s">
        <v>38</v>
      </c>
      <c r="AN392" s="1" t="str">
        <f>VLOOKUP(Table1[[#This Row],[LOCALITY]],Sheet2!$F:$H,3,0)</f>
        <v>Urban</v>
      </c>
      <c r="AO392" s="1" t="s">
        <v>2241</v>
      </c>
      <c r="AP392" t="str">
        <f>IF(Table1[[#This Row],[Audio Duration (in secs)]]&gt;180,"Greater than 3 Minutes","Less than 3 Minutes")</f>
        <v>Greater than 3 Minutes</v>
      </c>
      <c r="AQ392" t="str">
        <f>IFERROR(VLOOKUP(Table1[[#This Row],[சாதி/Caste]],MApping!$E$1:$F$10,2,0),"Others")</f>
        <v>Others</v>
      </c>
      <c r="AR392">
        <f>VLOOKUP(Table1[[#This Row],[பாலினம்/Gender]],Factor!$F$26:$I$28,4,0)</f>
        <v>1.047034764826176</v>
      </c>
      <c r="AS392">
        <f>VLOOKUP(Table1[[#This Row],[பதிலளித்தவரின் வயது/Age Group]],Factor!$F$35:$I$39,4,0)</f>
        <v>0.97523809523809524</v>
      </c>
      <c r="AT392">
        <f>VLOOKUP(Table1[[#This Row],[பதிலளித்தவரின் வயது/Age Group]]&amp;Table1[[#This Row],[பாலினம்/Gender]],Factor!$A$45:$G$53,7,0)</f>
        <v>0.89824561403508774</v>
      </c>
      <c r="AU39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92">
        <f>VLOOKUP(Table1[[#This Row],[Rev Caste]],Factor!$F$59:$I$68,4,0)</f>
        <v>0.14422535211267606</v>
      </c>
      <c r="AW392">
        <f>Table1[[#This Row],[2021 Ae Factor]]*Table1[[#This Row],[Age &amp; Gender Factor]]</f>
        <v>0.66182810902423383</v>
      </c>
      <c r="AX392">
        <f>Table1[[#This Row],[2021 Ae Factor]]*Table1[[#This Row],[Caste Factor]]</f>
        <v>0.10626535835036995</v>
      </c>
      <c r="AY392">
        <f t="shared" si="9"/>
        <v>78.543805800000001</v>
      </c>
    </row>
    <row r="393" spans="1:51" x14ac:dyDescent="0.25">
      <c r="A393" s="12" t="s">
        <v>2383</v>
      </c>
      <c r="B393" s="12" t="s">
        <v>2384</v>
      </c>
      <c r="C393" s="13">
        <v>45876</v>
      </c>
      <c r="D393" s="12" t="s">
        <v>2362</v>
      </c>
      <c r="E393" s="12" t="s">
        <v>2363</v>
      </c>
      <c r="F393" s="12" t="s">
        <v>2385</v>
      </c>
      <c r="G393" s="12">
        <v>324</v>
      </c>
      <c r="H393" s="12" t="s">
        <v>37</v>
      </c>
      <c r="I393" s="12" t="s">
        <v>1281</v>
      </c>
      <c r="J393" s="12" t="s">
        <v>1282</v>
      </c>
      <c r="K393" s="12" t="s">
        <v>50</v>
      </c>
      <c r="L393" s="12" t="s">
        <v>51</v>
      </c>
      <c r="M393" s="12" t="s">
        <v>51</v>
      </c>
      <c r="N393" s="12" t="s">
        <v>2386</v>
      </c>
      <c r="O393" s="1" t="s">
        <v>135</v>
      </c>
      <c r="P393" s="12">
        <v>9626980092</v>
      </c>
      <c r="Q393" s="12" t="s">
        <v>360</v>
      </c>
      <c r="R393" s="12" t="s">
        <v>136</v>
      </c>
      <c r="S393" s="12" t="s">
        <v>57</v>
      </c>
      <c r="T393" s="12" t="s">
        <v>98</v>
      </c>
      <c r="U393" s="12" t="s">
        <v>83</v>
      </c>
      <c r="V393" s="12" t="s">
        <v>165</v>
      </c>
      <c r="W393" s="1" t="s">
        <v>125</v>
      </c>
      <c r="X393" s="12" t="s">
        <v>295</v>
      </c>
      <c r="Y393" s="45" t="s">
        <v>430</v>
      </c>
      <c r="Z393" s="12" t="s">
        <v>38</v>
      </c>
      <c r="AA393" s="12" t="s">
        <v>63</v>
      </c>
      <c r="AB393" s="12" t="s">
        <v>38</v>
      </c>
      <c r="AC393" s="12" t="s">
        <v>64</v>
      </c>
      <c r="AD393" s="12" t="s">
        <v>85</v>
      </c>
      <c r="AE393" s="12" t="s">
        <v>86</v>
      </c>
      <c r="AF393" s="12" t="s">
        <v>67</v>
      </c>
      <c r="AG393" s="12" t="s">
        <v>382</v>
      </c>
      <c r="AH393" s="12" t="s">
        <v>88</v>
      </c>
      <c r="AI393" s="12" t="s">
        <v>519</v>
      </c>
      <c r="AJ393" s="1">
        <f>IFERROR(_xlfn.XLOOKUP(Table1[[#This Row],[Audio Url]],Qc!C:C,Qc!F:F),"")</f>
        <v>0</v>
      </c>
      <c r="AK393" s="12" t="s">
        <v>38</v>
      </c>
      <c r="AL393" s="12" t="s">
        <v>38</v>
      </c>
      <c r="AM393" s="12" t="s">
        <v>38</v>
      </c>
      <c r="AN393" s="1" t="str">
        <f>VLOOKUP(Table1[[#This Row],[LOCALITY]],Sheet2!$F:$H,3,0)</f>
        <v>Urban</v>
      </c>
      <c r="AO393" s="1" t="s">
        <v>2241</v>
      </c>
      <c r="AP393" t="str">
        <f>IF(Table1[[#This Row],[Audio Duration (in secs)]]&gt;180,"Greater than 3 Minutes","Less than 3 Minutes")</f>
        <v>Greater than 3 Minutes</v>
      </c>
      <c r="AQ393" t="str">
        <f>IFERROR(VLOOKUP(Table1[[#This Row],[சாதி/Caste]],MApping!$E$1:$F$10,2,0),"Others")</f>
        <v>CHOLIA VELLALAR</v>
      </c>
      <c r="AR393">
        <f>VLOOKUP(Table1[[#This Row],[பாலினம்/Gender]],Factor!$F$26:$I$28,4,0)</f>
        <v>1.047034764826176</v>
      </c>
      <c r="AS393">
        <f>VLOOKUP(Table1[[#This Row],[பதிலளித்தவரின் வயது/Age Group]],Factor!$F$35:$I$39,4,0)</f>
        <v>1.0308724832214764</v>
      </c>
      <c r="AT393">
        <f>VLOOKUP(Table1[[#This Row],[பதிலளித்தவரின் வயது/Age Group]]&amp;Table1[[#This Row],[பாலினம்/Gender]],Factor!$A$45:$G$53,7,0)</f>
        <v>1.28</v>
      </c>
      <c r="AU39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93">
        <f>VLOOKUP(Table1[[#This Row],[Rev Caste]],Factor!$F$59:$I$68,4,0)</f>
        <v>1.0666666666666667</v>
      </c>
      <c r="AW393">
        <f>Table1[[#This Row],[2021 Ae Factor]]*Table1[[#This Row],[Age &amp; Gender Factor]]</f>
        <v>1.28</v>
      </c>
      <c r="AX393">
        <f>Table1[[#This Row],[2021 Ae Factor]]*Table1[[#This Row],[Caste Factor]]</f>
        <v>1.0666666666666667</v>
      </c>
      <c r="AY393">
        <f t="shared" si="9"/>
        <v>78.544967400000004</v>
      </c>
    </row>
    <row r="394" spans="1:51" x14ac:dyDescent="0.25">
      <c r="A394" s="12" t="s">
        <v>2387</v>
      </c>
      <c r="B394" s="12" t="s">
        <v>2388</v>
      </c>
      <c r="C394" s="13">
        <v>45876</v>
      </c>
      <c r="D394" s="12" t="s">
        <v>2389</v>
      </c>
      <c r="E394" s="12" t="s">
        <v>2357</v>
      </c>
      <c r="F394" s="12" t="s">
        <v>2390</v>
      </c>
      <c r="G394" s="12">
        <v>320</v>
      </c>
      <c r="H394" s="12" t="s">
        <v>37</v>
      </c>
      <c r="I394" s="12" t="s">
        <v>1281</v>
      </c>
      <c r="J394" s="12" t="s">
        <v>1282</v>
      </c>
      <c r="K394" s="12" t="s">
        <v>50</v>
      </c>
      <c r="L394" s="12" t="s">
        <v>51</v>
      </c>
      <c r="M394" s="12" t="s">
        <v>51</v>
      </c>
      <c r="N394" s="12" t="s">
        <v>2391</v>
      </c>
      <c r="O394" s="12" t="s">
        <v>135</v>
      </c>
      <c r="P394" s="12">
        <v>9600659741</v>
      </c>
      <c r="Q394" s="12" t="s">
        <v>39</v>
      </c>
      <c r="R394" s="12" t="s">
        <v>97</v>
      </c>
      <c r="S394" s="12" t="s">
        <v>57</v>
      </c>
      <c r="T394" s="12" t="s">
        <v>58</v>
      </c>
      <c r="U394" s="12" t="s">
        <v>59</v>
      </c>
      <c r="V394" s="12" t="s">
        <v>165</v>
      </c>
      <c r="W394" s="1" t="s">
        <v>125</v>
      </c>
      <c r="X394" s="12" t="s">
        <v>101</v>
      </c>
      <c r="Y394" s="45" t="s">
        <v>429</v>
      </c>
      <c r="Z394" s="12" t="s">
        <v>288</v>
      </c>
      <c r="AA394" s="12" t="s">
        <v>126</v>
      </c>
      <c r="AB394" s="12" t="s">
        <v>60</v>
      </c>
      <c r="AC394" s="12" t="s">
        <v>58</v>
      </c>
      <c r="AD394" s="12" t="s">
        <v>127</v>
      </c>
      <c r="AE394" s="12" t="s">
        <v>102</v>
      </c>
      <c r="AF394" s="12" t="s">
        <v>67</v>
      </c>
      <c r="AG394" s="12" t="s">
        <v>68</v>
      </c>
      <c r="AH394" s="12" t="s">
        <v>88</v>
      </c>
      <c r="AI394" s="12" t="s">
        <v>519</v>
      </c>
      <c r="AJ394" s="1">
        <f>IFERROR(_xlfn.XLOOKUP(Table1[[#This Row],[Audio Url]],Qc!C:C,Qc!F:F),"")</f>
        <v>0</v>
      </c>
      <c r="AK394" s="12" t="s">
        <v>38</v>
      </c>
      <c r="AL394" s="12" t="s">
        <v>38</v>
      </c>
      <c r="AM394" s="12" t="s">
        <v>38</v>
      </c>
      <c r="AN394" s="1" t="str">
        <f>VLOOKUP(Table1[[#This Row],[LOCALITY]],Sheet2!$F:$H,3,0)</f>
        <v>Urban</v>
      </c>
      <c r="AO394" s="1" t="s">
        <v>2241</v>
      </c>
      <c r="AP394" t="str">
        <f>IF(Table1[[#This Row],[Audio Duration (in secs)]]&gt;180,"Greater than 3 Minutes","Less than 3 Minutes")</f>
        <v>Greater than 3 Minutes</v>
      </c>
      <c r="AQ394" t="str">
        <f>IFERROR(VLOOKUP(Table1[[#This Row],[சாதி/Caste]],MApping!$E$1:$F$10,2,0),"Others")</f>
        <v>CHOLIA VELLALAR</v>
      </c>
      <c r="AR394">
        <f>VLOOKUP(Table1[[#This Row],[பாலினம்/Gender]],Factor!$F$26:$I$28,4,0)</f>
        <v>1.047034764826176</v>
      </c>
      <c r="AS394">
        <f>VLOOKUP(Table1[[#This Row],[பதிலளித்தவரின் வயது/Age Group]],Factor!$F$35:$I$39,4,0)</f>
        <v>0.8797250859106529</v>
      </c>
      <c r="AT394">
        <f>VLOOKUP(Table1[[#This Row],[பதிலளித்தவரின் வயது/Age Group]]&amp;Table1[[#This Row],[பாலினம்/Gender]],Factor!$A$45:$G$53,7,0)</f>
        <v>0.98461538461538467</v>
      </c>
      <c r="AU39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94">
        <f>VLOOKUP(Table1[[#This Row],[Rev Caste]],Factor!$F$59:$I$68,4,0)</f>
        <v>1.0666666666666667</v>
      </c>
      <c r="AW394">
        <f>Table1[[#This Row],[2021 Ae Factor]]*Table1[[#This Row],[Age &amp; Gender Factor]]</f>
        <v>0.98461538461538467</v>
      </c>
      <c r="AX394">
        <f>Table1[[#This Row],[2021 Ae Factor]]*Table1[[#This Row],[Caste Factor]]</f>
        <v>1.0666666666666667</v>
      </c>
      <c r="AY394">
        <f t="shared" si="9"/>
        <v>78.543199400000006</v>
      </c>
    </row>
    <row r="395" spans="1:51" x14ac:dyDescent="0.25">
      <c r="A395" s="12" t="s">
        <v>2392</v>
      </c>
      <c r="B395" s="12" t="s">
        <v>2393</v>
      </c>
      <c r="C395" s="13">
        <v>45876</v>
      </c>
      <c r="D395" s="12" t="s">
        <v>2394</v>
      </c>
      <c r="E395" s="12" t="s">
        <v>2395</v>
      </c>
      <c r="F395" s="12" t="s">
        <v>2396</v>
      </c>
      <c r="G395" s="12">
        <v>379</v>
      </c>
      <c r="H395" s="12" t="s">
        <v>37</v>
      </c>
      <c r="I395" s="12" t="s">
        <v>1289</v>
      </c>
      <c r="J395" s="12" t="s">
        <v>1290</v>
      </c>
      <c r="K395" s="12" t="s">
        <v>50</v>
      </c>
      <c r="L395" s="12" t="s">
        <v>51</v>
      </c>
      <c r="M395" s="12" t="s">
        <v>51</v>
      </c>
      <c r="N395" s="12" t="s">
        <v>2397</v>
      </c>
      <c r="O395" s="12" t="s">
        <v>135</v>
      </c>
      <c r="P395" s="12">
        <v>7010764838</v>
      </c>
      <c r="Q395" s="12" t="s">
        <v>39</v>
      </c>
      <c r="R395" s="12" t="s">
        <v>136</v>
      </c>
      <c r="S395" s="12" t="s">
        <v>57</v>
      </c>
      <c r="T395" s="12" t="s">
        <v>58</v>
      </c>
      <c r="U395" s="12" t="s">
        <v>59</v>
      </c>
      <c r="V395" s="12" t="s">
        <v>60</v>
      </c>
      <c r="W395" s="1" t="s">
        <v>439</v>
      </c>
      <c r="X395" s="12" t="s">
        <v>101</v>
      </c>
      <c r="Y395" t="s">
        <v>428</v>
      </c>
      <c r="Z395" s="12" t="s">
        <v>288</v>
      </c>
      <c r="AA395" s="12" t="s">
        <v>63</v>
      </c>
      <c r="AB395" s="12" t="s">
        <v>38</v>
      </c>
      <c r="AC395" s="12" t="s">
        <v>84</v>
      </c>
      <c r="AD395" s="12" t="s">
        <v>65</v>
      </c>
      <c r="AE395" s="12" t="s">
        <v>115</v>
      </c>
      <c r="AF395" s="12" t="s">
        <v>67</v>
      </c>
      <c r="AG395" s="12" t="s">
        <v>116</v>
      </c>
      <c r="AH395" s="12" t="s">
        <v>69</v>
      </c>
      <c r="AI395" s="12" t="s">
        <v>38</v>
      </c>
      <c r="AJ395" s="1" t="str">
        <f>IFERROR(_xlfn.XLOOKUP(Table1[[#This Row],[Audio Url]],Qc!C:C,Qc!F:F),"")</f>
        <v>she didnt mention the caste</v>
      </c>
      <c r="AK395" s="12" t="s">
        <v>38</v>
      </c>
      <c r="AL395" s="12" t="s">
        <v>38</v>
      </c>
      <c r="AM395" s="12" t="s">
        <v>38</v>
      </c>
      <c r="AN395" s="1" t="str">
        <f>VLOOKUP(Table1[[#This Row],[LOCALITY]],Sheet2!$F:$H,3,0)</f>
        <v>Urban</v>
      </c>
      <c r="AO395" s="1" t="s">
        <v>2241</v>
      </c>
      <c r="AP395" t="str">
        <f>IF(Table1[[#This Row],[Audio Duration (in secs)]]&gt;180,"Greater than 3 Minutes","Less than 3 Minutes")</f>
        <v>Greater than 3 Minutes</v>
      </c>
      <c r="AQ395" t="str">
        <f>IFERROR(VLOOKUP(Table1[[#This Row],[சாதி/Caste]],MApping!$E$1:$F$10,2,0),"Others")</f>
        <v>Others</v>
      </c>
      <c r="AR395">
        <f>VLOOKUP(Table1[[#This Row],[பாலினம்/Gender]],Factor!$F$26:$I$28,4,0)</f>
        <v>1.047034764826176</v>
      </c>
      <c r="AS395">
        <f>VLOOKUP(Table1[[#This Row],[பதிலளித்தவரின் வயது/Age Group]],Factor!$F$35:$I$39,4,0)</f>
        <v>0.8797250859106529</v>
      </c>
      <c r="AT395">
        <f>VLOOKUP(Table1[[#This Row],[பதிலளித்தவரின் வயது/Age Group]]&amp;Table1[[#This Row],[பாலினம்/Gender]],Factor!$A$45:$G$53,7,0)</f>
        <v>0.98461538461538467</v>
      </c>
      <c r="AU39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95">
        <f>VLOOKUP(Table1[[#This Row],[Rev Caste]],Factor!$F$59:$I$68,4,0)</f>
        <v>0.14422535211267606</v>
      </c>
      <c r="AW395">
        <f>Table1[[#This Row],[2021 Ae Factor]]*Table1[[#This Row],[Age &amp; Gender Factor]]</f>
        <v>0.72546542719964102</v>
      </c>
      <c r="AX395">
        <f>Table1[[#This Row],[2021 Ae Factor]]*Table1[[#This Row],[Caste Factor]]</f>
        <v>0.10626535835036995</v>
      </c>
      <c r="AY395">
        <f t="shared" si="9"/>
        <v>78.544257500000001</v>
      </c>
    </row>
    <row r="396" spans="1:51" x14ac:dyDescent="0.25">
      <c r="A396" s="12" t="s">
        <v>2398</v>
      </c>
      <c r="B396" s="12" t="s">
        <v>2399</v>
      </c>
      <c r="C396" s="13">
        <v>45876</v>
      </c>
      <c r="D396" s="12" t="s">
        <v>2400</v>
      </c>
      <c r="E396" s="12" t="s">
        <v>2401</v>
      </c>
      <c r="F396" s="12" t="s">
        <v>2402</v>
      </c>
      <c r="G396" s="12">
        <v>310</v>
      </c>
      <c r="H396" s="12" t="s">
        <v>37</v>
      </c>
      <c r="I396" s="12" t="s">
        <v>2100</v>
      </c>
      <c r="J396" s="12" t="s">
        <v>2101</v>
      </c>
      <c r="K396" s="12" t="s">
        <v>50</v>
      </c>
      <c r="L396" s="12" t="s">
        <v>51</v>
      </c>
      <c r="M396" s="12" t="s">
        <v>51</v>
      </c>
      <c r="N396" s="12" t="s">
        <v>2403</v>
      </c>
      <c r="O396" s="12" t="s">
        <v>54</v>
      </c>
      <c r="P396" s="12">
        <v>9789774842</v>
      </c>
      <c r="Q396" s="12" t="s">
        <v>55</v>
      </c>
      <c r="R396" s="12" t="s">
        <v>97</v>
      </c>
      <c r="S396" s="12" t="s">
        <v>57</v>
      </c>
      <c r="T396" s="12" t="s">
        <v>137</v>
      </c>
      <c r="U396" s="12" t="s">
        <v>83</v>
      </c>
      <c r="V396" s="12" t="s">
        <v>60</v>
      </c>
      <c r="W396" s="12" t="s">
        <v>125</v>
      </c>
      <c r="X396" s="12" t="s">
        <v>114</v>
      </c>
      <c r="Y396" t="s">
        <v>429</v>
      </c>
      <c r="Z396" s="12" t="s">
        <v>38</v>
      </c>
      <c r="AA396" s="12" t="s">
        <v>126</v>
      </c>
      <c r="AB396" s="12" t="s">
        <v>60</v>
      </c>
      <c r="AC396" s="12" t="s">
        <v>58</v>
      </c>
      <c r="AD396" s="12" t="s">
        <v>127</v>
      </c>
      <c r="AE396" s="12" t="s">
        <v>66</v>
      </c>
      <c r="AF396" s="12" t="s">
        <v>67</v>
      </c>
      <c r="AG396" s="12" t="s">
        <v>68</v>
      </c>
      <c r="AH396" s="12" t="s">
        <v>88</v>
      </c>
      <c r="AI396" s="12" t="s">
        <v>519</v>
      </c>
      <c r="AJ396" s="1">
        <f>IFERROR(_xlfn.XLOOKUP(Table1[[#This Row],[Audio Url]],Qc!C:C,Qc!F:F),"")</f>
        <v>0</v>
      </c>
      <c r="AK396" s="12" t="s">
        <v>38</v>
      </c>
      <c r="AL396" s="12" t="s">
        <v>38</v>
      </c>
      <c r="AM396" s="12" t="s">
        <v>38</v>
      </c>
      <c r="AN396" s="1" t="str">
        <f>VLOOKUP(Table1[[#This Row],[LOCALITY]],Sheet2!$F:$H,3,0)</f>
        <v>Urban</v>
      </c>
      <c r="AO396" s="1" t="s">
        <v>2241</v>
      </c>
      <c r="AP396" t="str">
        <f>IF(Table1[[#This Row],[Audio Duration (in secs)]]&gt;180,"Greater than 3 Minutes","Less than 3 Minutes")</f>
        <v>Greater than 3 Minutes</v>
      </c>
      <c r="AQ396" t="str">
        <f>IFERROR(VLOOKUP(Table1[[#This Row],[சாதி/Caste]],MApping!$E$1:$F$10,2,0),"Others")</f>
        <v>CHOLIA VELLALAR</v>
      </c>
      <c r="AR396">
        <f>VLOOKUP(Table1[[#This Row],[பாலினம்/Gender]],Factor!$F$26:$I$28,4,0)</f>
        <v>0.95700934579439256</v>
      </c>
      <c r="AS396">
        <f>VLOOKUP(Table1[[#This Row],[பதிலளித்தவரின் வயது/Age Group]],Factor!$F$35:$I$39,4,0)</f>
        <v>1.0951871657754011</v>
      </c>
      <c r="AT396">
        <f>VLOOKUP(Table1[[#This Row],[பதிலளித்தவரின் வயது/Age Group]]&amp;Table1[[#This Row],[பாலினம்/Gender]],Factor!$A$45:$G$53,7,0)</f>
        <v>1.0835978835978837</v>
      </c>
      <c r="AU39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96">
        <f>VLOOKUP(Table1[[#This Row],[Rev Caste]],Factor!$F$59:$I$68,4,0)</f>
        <v>1.0666666666666667</v>
      </c>
      <c r="AW396">
        <f>Table1[[#This Row],[2021 Ae Factor]]*Table1[[#This Row],[Age &amp; Gender Factor]]</f>
        <v>0.79839581406098059</v>
      </c>
      <c r="AX396">
        <f>Table1[[#This Row],[2021 Ae Factor]]*Table1[[#This Row],[Caste Factor]]</f>
        <v>0.78592087946627776</v>
      </c>
      <c r="AY396">
        <f t="shared" si="9"/>
        <v>78.540466699999996</v>
      </c>
    </row>
    <row r="397" spans="1:51" x14ac:dyDescent="0.25">
      <c r="A397" s="12" t="s">
        <v>2404</v>
      </c>
      <c r="B397" s="12" t="s">
        <v>2405</v>
      </c>
      <c r="C397" s="13">
        <v>45876</v>
      </c>
      <c r="D397" s="12" t="s">
        <v>2406</v>
      </c>
      <c r="E397" s="12" t="s">
        <v>2357</v>
      </c>
      <c r="F397" s="12" t="s">
        <v>2407</v>
      </c>
      <c r="G397" s="12">
        <v>214</v>
      </c>
      <c r="H397" s="12" t="s">
        <v>37</v>
      </c>
      <c r="I397" s="12" t="s">
        <v>1281</v>
      </c>
      <c r="J397" s="12" t="s">
        <v>1282</v>
      </c>
      <c r="K397" s="12" t="s">
        <v>50</v>
      </c>
      <c r="L397" s="12" t="s">
        <v>51</v>
      </c>
      <c r="M397" s="12" t="s">
        <v>51</v>
      </c>
      <c r="N397" s="12" t="s">
        <v>2408</v>
      </c>
      <c r="O397" s="12" t="s">
        <v>54</v>
      </c>
      <c r="P397" s="12">
        <v>6380902867</v>
      </c>
      <c r="Q397" s="12" t="s">
        <v>81</v>
      </c>
      <c r="R397" s="12" t="s">
        <v>56</v>
      </c>
      <c r="S397" s="12" t="s">
        <v>57</v>
      </c>
      <c r="T397" s="12" t="s">
        <v>98</v>
      </c>
      <c r="U397" s="12" t="s">
        <v>83</v>
      </c>
      <c r="V397" s="12" t="s">
        <v>295</v>
      </c>
      <c r="W397" s="12" t="s">
        <v>125</v>
      </c>
      <c r="X397" s="12" t="s">
        <v>114</v>
      </c>
      <c r="Y397" t="s">
        <v>429</v>
      </c>
      <c r="Z397" s="12" t="s">
        <v>38</v>
      </c>
      <c r="AA397" s="12" t="s">
        <v>126</v>
      </c>
      <c r="AB397" s="12" t="s">
        <v>60</v>
      </c>
      <c r="AC397" s="12" t="s">
        <v>58</v>
      </c>
      <c r="AD397" s="12" t="s">
        <v>127</v>
      </c>
      <c r="AE397" s="12" t="s">
        <v>102</v>
      </c>
      <c r="AF397" s="12" t="s">
        <v>67</v>
      </c>
      <c r="AG397" s="12" t="s">
        <v>418</v>
      </c>
      <c r="AH397" s="12" t="s">
        <v>1456</v>
      </c>
      <c r="AI397" s="12" t="s">
        <v>129</v>
      </c>
      <c r="AJ397" s="1" t="str">
        <f>IFERROR(_xlfn.XLOOKUP(Table1[[#This Row],[Audio Url]],Qc!C:C,Qc!F:F),"")</f>
        <v>she didnt mention the caste</v>
      </c>
      <c r="AK397" s="12" t="s">
        <v>38</v>
      </c>
      <c r="AL397" s="12" t="s">
        <v>38</v>
      </c>
      <c r="AM397" s="12" t="s">
        <v>38</v>
      </c>
      <c r="AN397" s="1" t="str">
        <f>VLOOKUP(Table1[[#This Row],[LOCALITY]],Sheet2!$F:$H,3,0)</f>
        <v>Urban</v>
      </c>
      <c r="AO397" s="1" t="s">
        <v>2241</v>
      </c>
      <c r="AP397" t="str">
        <f>IF(Table1[[#This Row],[Audio Duration (in secs)]]&gt;180,"Greater than 3 Minutes","Less than 3 Minutes")</f>
        <v>Greater than 3 Minutes</v>
      </c>
      <c r="AQ397" t="str">
        <f>IFERROR(VLOOKUP(Table1[[#This Row],[சாதி/Caste]],MApping!$E$1:$F$10,2,0),"Others")</f>
        <v>CHRISTIAN</v>
      </c>
      <c r="AR397">
        <f>VLOOKUP(Table1[[#This Row],[பாலினம்/Gender]],Factor!$F$26:$I$28,4,0)</f>
        <v>0.95700934579439256</v>
      </c>
      <c r="AS397">
        <f>VLOOKUP(Table1[[#This Row],[பதிலளித்தவரின் வயது/Age Group]],Factor!$F$35:$I$39,4,0)</f>
        <v>0.97523809523809524</v>
      </c>
      <c r="AT397">
        <f>VLOOKUP(Table1[[#This Row],[பதிலளித்தவரின் வயது/Age Group]]&amp;Table1[[#This Row],[பாலினம்/Gender]],Factor!$A$45:$G$53,7,0)</f>
        <v>1.0666666666666667</v>
      </c>
      <c r="AU39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397">
        <f>VLOOKUP(Table1[[#This Row],[Rev Caste]],Factor!$F$59:$I$68,4,0)</f>
        <v>0.93090909090909091</v>
      </c>
      <c r="AW397">
        <f>Table1[[#This Row],[2021 Ae Factor]]*Table1[[#This Row],[Age &amp; Gender Factor]]</f>
        <v>1.5197744131555693</v>
      </c>
      <c r="AX397">
        <f>Table1[[#This Row],[2021 Ae Factor]]*Table1[[#This Row],[Caste Factor]]</f>
        <v>1.3263485787539513</v>
      </c>
      <c r="AY397">
        <f t="shared" si="9"/>
        <v>78.543256700000001</v>
      </c>
    </row>
    <row r="398" spans="1:51" x14ac:dyDescent="0.25">
      <c r="A398" s="12" t="s">
        <v>2409</v>
      </c>
      <c r="B398" s="12" t="s">
        <v>2410</v>
      </c>
      <c r="C398" s="13">
        <v>45876</v>
      </c>
      <c r="D398" s="12" t="s">
        <v>2411</v>
      </c>
      <c r="E398" s="12" t="s">
        <v>2412</v>
      </c>
      <c r="F398" s="12" t="s">
        <v>2413</v>
      </c>
      <c r="G398" s="12">
        <v>388</v>
      </c>
      <c r="H398" s="12" t="s">
        <v>37</v>
      </c>
      <c r="I398" s="12" t="s">
        <v>1289</v>
      </c>
      <c r="J398" s="12" t="s">
        <v>1290</v>
      </c>
      <c r="K398" s="12" t="s">
        <v>50</v>
      </c>
      <c r="L398" s="12" t="s">
        <v>51</v>
      </c>
      <c r="M398" s="12" t="s">
        <v>51</v>
      </c>
      <c r="N398" s="12" t="s">
        <v>2414</v>
      </c>
      <c r="O398" s="12" t="s">
        <v>135</v>
      </c>
      <c r="P398" s="12">
        <v>7332456470</v>
      </c>
      <c r="Q398" s="12" t="s">
        <v>55</v>
      </c>
      <c r="R398" s="12" t="s">
        <v>136</v>
      </c>
      <c r="S398" s="12" t="s">
        <v>113</v>
      </c>
      <c r="T398" s="12" t="s">
        <v>137</v>
      </c>
      <c r="U398" s="12" t="s">
        <v>83</v>
      </c>
      <c r="V398" s="12" t="s">
        <v>60</v>
      </c>
      <c r="W398" s="1" t="s">
        <v>125</v>
      </c>
      <c r="X398" s="12" t="s">
        <v>101</v>
      </c>
      <c r="Y398" t="s">
        <v>429</v>
      </c>
      <c r="Z398" s="12" t="s">
        <v>288</v>
      </c>
      <c r="AA398" s="12" t="s">
        <v>63</v>
      </c>
      <c r="AB398" s="12" t="s">
        <v>38</v>
      </c>
      <c r="AC398" s="12" t="s">
        <v>64</v>
      </c>
      <c r="AD398" s="12" t="s">
        <v>127</v>
      </c>
      <c r="AE398" s="12" t="s">
        <v>66</v>
      </c>
      <c r="AF398" s="12" t="s">
        <v>67</v>
      </c>
      <c r="AG398" s="12" t="s">
        <v>68</v>
      </c>
      <c r="AH398" s="12" t="s">
        <v>88</v>
      </c>
      <c r="AI398" s="12" t="s">
        <v>89</v>
      </c>
      <c r="AJ398" s="1" t="str">
        <f>IFERROR(_xlfn.XLOOKUP(Table1[[#This Row],[Audio Url]],Qc!C:C,Qc!F:F),"")</f>
        <v>caste didnt mention here (agamudaiyaar)</v>
      </c>
      <c r="AK398" s="12" t="s">
        <v>38</v>
      </c>
      <c r="AL398" s="12" t="s">
        <v>38</v>
      </c>
      <c r="AM398" s="12" t="s">
        <v>38</v>
      </c>
      <c r="AN398" s="1" t="str">
        <f>VLOOKUP(Table1[[#This Row],[LOCALITY]],Sheet2!$F:$H,3,0)</f>
        <v>Urban</v>
      </c>
      <c r="AO398" s="1" t="s">
        <v>2241</v>
      </c>
      <c r="AP398" t="str">
        <f>IF(Table1[[#This Row],[Audio Duration (in secs)]]&gt;180,"Greater than 3 Minutes","Less than 3 Minutes")</f>
        <v>Greater than 3 Minutes</v>
      </c>
      <c r="AQ398" t="str">
        <f>IFERROR(VLOOKUP(Table1[[#This Row],[சாதி/Caste]],MApping!$E$1:$F$10,2,0),"Others")</f>
        <v>MUKKULATHOR</v>
      </c>
      <c r="AR398">
        <f>VLOOKUP(Table1[[#This Row],[பாலினம்/Gender]],Factor!$F$26:$I$28,4,0)</f>
        <v>1.047034764826176</v>
      </c>
      <c r="AS398">
        <f>VLOOKUP(Table1[[#This Row],[பதிலளித்தவரின் வயது/Age Group]],Factor!$F$35:$I$39,4,0)</f>
        <v>1.0951871657754011</v>
      </c>
      <c r="AT398">
        <f>VLOOKUP(Table1[[#This Row],[பதிலளித்தவரின் வயது/Age Group]]&amp;Table1[[#This Row],[பாலினம்/Gender]],Factor!$A$45:$G$53,7,0)</f>
        <v>1.107027027027027</v>
      </c>
      <c r="AU39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398">
        <f>VLOOKUP(Table1[[#This Row],[Rev Caste]],Factor!$F$59:$I$68,4,0)</f>
        <v>1.3479183673469388</v>
      </c>
      <c r="AW398">
        <f>Table1[[#This Row],[2021 Ae Factor]]*Table1[[#This Row],[Age &amp; Gender Factor]]</f>
        <v>0.81565842625689366</v>
      </c>
      <c r="AX398">
        <f>Table1[[#This Row],[2021 Ae Factor]]*Table1[[#This Row],[Caste Factor]]</f>
        <v>0.99314736441942686</v>
      </c>
      <c r="AY398">
        <f t="shared" si="9"/>
        <v>78.544967400000004</v>
      </c>
    </row>
    <row r="399" spans="1:51" x14ac:dyDescent="0.25">
      <c r="A399" s="12" t="s">
        <v>2415</v>
      </c>
      <c r="B399" s="12" t="s">
        <v>2416</v>
      </c>
      <c r="C399" s="13">
        <v>45876</v>
      </c>
      <c r="D399" s="12" t="s">
        <v>2417</v>
      </c>
      <c r="E399" s="12" t="s">
        <v>2357</v>
      </c>
      <c r="F399" s="12" t="s">
        <v>2418</v>
      </c>
      <c r="G399" s="12">
        <v>239</v>
      </c>
      <c r="H399" s="12" t="s">
        <v>37</v>
      </c>
      <c r="I399" s="12" t="s">
        <v>1281</v>
      </c>
      <c r="J399" s="12" t="s">
        <v>1282</v>
      </c>
      <c r="K399" s="12" t="s">
        <v>50</v>
      </c>
      <c r="L399" s="12" t="s">
        <v>51</v>
      </c>
      <c r="M399" s="12" t="s">
        <v>51</v>
      </c>
      <c r="N399" s="12" t="s">
        <v>2419</v>
      </c>
      <c r="O399" s="12" t="s">
        <v>135</v>
      </c>
      <c r="P399" s="12">
        <v>6380348279</v>
      </c>
      <c r="Q399" s="12" t="s">
        <v>55</v>
      </c>
      <c r="R399" s="12" t="s">
        <v>136</v>
      </c>
      <c r="S399" s="12" t="s">
        <v>57</v>
      </c>
      <c r="T399" s="12" t="s">
        <v>137</v>
      </c>
      <c r="U399" s="12" t="s">
        <v>301</v>
      </c>
      <c r="V399" s="12" t="s">
        <v>99</v>
      </c>
      <c r="W399" s="12" t="s">
        <v>125</v>
      </c>
      <c r="X399" s="12" t="s">
        <v>857</v>
      </c>
      <c r="Y399" t="s">
        <v>433</v>
      </c>
      <c r="Z399" s="12" t="s">
        <v>38</v>
      </c>
      <c r="AA399" s="12" t="s">
        <v>63</v>
      </c>
      <c r="AB399" s="12" t="s">
        <v>38</v>
      </c>
      <c r="AC399" s="12" t="s">
        <v>84</v>
      </c>
      <c r="AD399" s="12" t="s">
        <v>65</v>
      </c>
      <c r="AE399" s="12" t="s">
        <v>66</v>
      </c>
      <c r="AF399" s="12" t="s">
        <v>101</v>
      </c>
      <c r="AG399" s="12" t="s">
        <v>68</v>
      </c>
      <c r="AH399" s="12" t="s">
        <v>1456</v>
      </c>
      <c r="AI399" s="12" t="s">
        <v>129</v>
      </c>
      <c r="AJ399" s="1" t="str">
        <f>IFERROR(_xlfn.XLOOKUP(Table1[[#This Row],[Audio Url]],Qc!C:C,Qc!F:F),"")</f>
        <v>they said chirstian only didnt tell their caste</v>
      </c>
      <c r="AK399" s="12" t="s">
        <v>38</v>
      </c>
      <c r="AL399" s="12" t="s">
        <v>38</v>
      </c>
      <c r="AM399" s="12" t="s">
        <v>38</v>
      </c>
      <c r="AN399" s="1" t="str">
        <f>VLOOKUP(Table1[[#This Row],[LOCALITY]],Sheet2!$F:$H,3,0)</f>
        <v>Urban</v>
      </c>
      <c r="AO399" s="1" t="s">
        <v>2241</v>
      </c>
      <c r="AP399" t="str">
        <f>IF(Table1[[#This Row],[Audio Duration (in secs)]]&gt;180,"Greater than 3 Minutes","Less than 3 Minutes")</f>
        <v>Greater than 3 Minutes</v>
      </c>
      <c r="AQ399" t="str">
        <f>IFERROR(VLOOKUP(Table1[[#This Row],[சாதி/Caste]],MApping!$E$1:$F$10,2,0),"Others")</f>
        <v>CHRISTIAN</v>
      </c>
      <c r="AR399">
        <f>VLOOKUP(Table1[[#This Row],[பாலினம்/Gender]],Factor!$F$26:$I$28,4,0)</f>
        <v>1.047034764826176</v>
      </c>
      <c r="AS399">
        <f>VLOOKUP(Table1[[#This Row],[பதிலளித்தவரின் வயது/Age Group]],Factor!$F$35:$I$39,4,0)</f>
        <v>1.0951871657754011</v>
      </c>
      <c r="AT399">
        <f>VLOOKUP(Table1[[#This Row],[பதிலளித்தவரின் வயது/Age Group]]&amp;Table1[[#This Row],[பாலினம்/Gender]],Factor!$A$45:$G$53,7,0)</f>
        <v>1.107027027027027</v>
      </c>
      <c r="AU39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399">
        <f>VLOOKUP(Table1[[#This Row],[Rev Caste]],Factor!$F$59:$I$68,4,0)</f>
        <v>0.93090909090909091</v>
      </c>
      <c r="AW399">
        <f>Table1[[#This Row],[2021 Ae Factor]]*Table1[[#This Row],[Age &amp; Gender Factor]]</f>
        <v>1.4523558321984489</v>
      </c>
      <c r="AX399">
        <f>Table1[[#This Row],[2021 Ae Factor]]*Table1[[#This Row],[Caste Factor]]</f>
        <v>1.2212992225305137</v>
      </c>
      <c r="AY399">
        <f t="shared" si="9"/>
        <v>78.542820000000006</v>
      </c>
    </row>
    <row r="400" spans="1:51" x14ac:dyDescent="0.25">
      <c r="A400" s="12" t="s">
        <v>2420</v>
      </c>
      <c r="B400" s="12" t="s">
        <v>2421</v>
      </c>
      <c r="C400" s="13">
        <v>45876</v>
      </c>
      <c r="D400" s="12" t="s">
        <v>2422</v>
      </c>
      <c r="E400" s="12" t="s">
        <v>2423</v>
      </c>
      <c r="F400" s="12" t="s">
        <v>2424</v>
      </c>
      <c r="G400" s="12">
        <v>421</v>
      </c>
      <c r="H400" s="12" t="s">
        <v>37</v>
      </c>
      <c r="I400" s="12" t="s">
        <v>2100</v>
      </c>
      <c r="J400" s="12" t="s">
        <v>2101</v>
      </c>
      <c r="K400" s="12" t="s">
        <v>50</v>
      </c>
      <c r="L400" s="12" t="s">
        <v>51</v>
      </c>
      <c r="M400" s="12" t="s">
        <v>51</v>
      </c>
      <c r="N400" s="12" t="s">
        <v>2425</v>
      </c>
      <c r="O400" s="12" t="s">
        <v>54</v>
      </c>
      <c r="P400" s="12">
        <v>8637642373</v>
      </c>
      <c r="Q400" s="12" t="s">
        <v>81</v>
      </c>
      <c r="R400" s="12" t="s">
        <v>56</v>
      </c>
      <c r="S400" s="12" t="s">
        <v>57</v>
      </c>
      <c r="T400" s="12" t="s">
        <v>58</v>
      </c>
      <c r="U400" s="12" t="s">
        <v>59</v>
      </c>
      <c r="V400" s="12" t="s">
        <v>60</v>
      </c>
      <c r="W400" s="12" t="s">
        <v>61</v>
      </c>
      <c r="X400" s="12" t="s">
        <v>101</v>
      </c>
      <c r="Y400" t="s">
        <v>428</v>
      </c>
      <c r="Z400" s="12" t="s">
        <v>95</v>
      </c>
      <c r="AA400" s="12" t="s">
        <v>63</v>
      </c>
      <c r="AB400" s="12" t="s">
        <v>38</v>
      </c>
      <c r="AC400" s="12" t="s">
        <v>58</v>
      </c>
      <c r="AD400" s="12" t="s">
        <v>65</v>
      </c>
      <c r="AE400" s="12" t="s">
        <v>102</v>
      </c>
      <c r="AF400" s="12" t="s">
        <v>622</v>
      </c>
      <c r="AG400" s="12" t="s">
        <v>68</v>
      </c>
      <c r="AH400" s="12" t="s">
        <v>318</v>
      </c>
      <c r="AI400" s="12" t="s">
        <v>70</v>
      </c>
      <c r="AJ400" s="1">
        <f>IFERROR(_xlfn.XLOOKUP(Table1[[#This Row],[Audio Url]],Qc!C:C,Qc!F:F),"")</f>
        <v>0</v>
      </c>
      <c r="AK400" s="12" t="s">
        <v>38</v>
      </c>
      <c r="AL400" s="12" t="s">
        <v>38</v>
      </c>
      <c r="AM400" s="12" t="s">
        <v>38</v>
      </c>
      <c r="AN400" s="1" t="str">
        <f>VLOOKUP(Table1[[#This Row],[LOCALITY]],Sheet2!$F:$H,3,0)</f>
        <v>Urban</v>
      </c>
      <c r="AO400" s="1" t="s">
        <v>2241</v>
      </c>
      <c r="AP400" t="str">
        <f>IF(Table1[[#This Row],[Audio Duration (in secs)]]&gt;180,"Greater than 3 Minutes","Less than 3 Minutes")</f>
        <v>Greater than 3 Minutes</v>
      </c>
      <c r="AQ400" t="str">
        <f>IFERROR(VLOOKUP(Table1[[#This Row],[சாதி/Caste]],MApping!$E$1:$F$10,2,0),"Others")</f>
        <v>URALI GOUNDER</v>
      </c>
      <c r="AR400">
        <f>VLOOKUP(Table1[[#This Row],[பாலினம்/Gender]],Factor!$F$26:$I$28,4,0)</f>
        <v>0.95700934579439256</v>
      </c>
      <c r="AS400">
        <f>VLOOKUP(Table1[[#This Row],[பதிலளித்தவரின் வயது/Age Group]],Factor!$F$35:$I$39,4,0)</f>
        <v>0.97523809523809524</v>
      </c>
      <c r="AT400">
        <f>VLOOKUP(Table1[[#This Row],[பதிலளித்தவரின் வயது/Age Group]]&amp;Table1[[#This Row],[பாலினம்/Gender]],Factor!$A$45:$G$53,7,0)</f>
        <v>1.0666666666666667</v>
      </c>
      <c r="AU40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00">
        <f>VLOOKUP(Table1[[#This Row],[Rev Caste]],Factor!$F$59:$I$68,4,0)</f>
        <v>1.0593103448275862</v>
      </c>
      <c r="AW400">
        <f>Table1[[#This Row],[2021 Ae Factor]]*Table1[[#This Row],[Age &amp; Gender Factor]]</f>
        <v>0.78592087946627776</v>
      </c>
      <c r="AX400">
        <f>Table1[[#This Row],[2021 Ae Factor]]*Table1[[#This Row],[Caste Factor]]</f>
        <v>0.78050073546995857</v>
      </c>
      <c r="AY400">
        <f t="shared" ref="AY400:AY431" si="10">VALUE(MID(D400, FIND(",",D400)+2, FIND(")",D400)-FIND(",",D400)-2))</f>
        <v>78.534673100000006</v>
      </c>
    </row>
    <row r="401" spans="1:51" x14ac:dyDescent="0.25">
      <c r="A401" s="12" t="s">
        <v>2426</v>
      </c>
      <c r="B401" s="12" t="s">
        <v>2427</v>
      </c>
      <c r="C401" s="13">
        <v>45876</v>
      </c>
      <c r="D401" s="12" t="s">
        <v>2428</v>
      </c>
      <c r="E401" s="12" t="s">
        <v>2357</v>
      </c>
      <c r="F401" s="12" t="s">
        <v>2429</v>
      </c>
      <c r="G401" s="12">
        <v>294</v>
      </c>
      <c r="H401" s="12" t="s">
        <v>37</v>
      </c>
      <c r="I401" s="12" t="s">
        <v>1281</v>
      </c>
      <c r="J401" s="12" t="s">
        <v>1282</v>
      </c>
      <c r="K401" s="12" t="s">
        <v>50</v>
      </c>
      <c r="L401" s="12" t="s">
        <v>51</v>
      </c>
      <c r="M401" s="12" t="s">
        <v>51</v>
      </c>
      <c r="N401" s="12" t="s">
        <v>2430</v>
      </c>
      <c r="O401" s="12" t="s">
        <v>135</v>
      </c>
      <c r="P401" s="12">
        <v>9345166165</v>
      </c>
      <c r="Q401" s="12" t="s">
        <v>55</v>
      </c>
      <c r="R401" s="12" t="s">
        <v>219</v>
      </c>
      <c r="S401" s="12" t="s">
        <v>57</v>
      </c>
      <c r="T401" s="12" t="s">
        <v>58</v>
      </c>
      <c r="U401" s="12" t="s">
        <v>83</v>
      </c>
      <c r="V401" s="12" t="s">
        <v>60</v>
      </c>
      <c r="W401" s="12" t="s">
        <v>100</v>
      </c>
      <c r="X401" s="12" t="s">
        <v>62</v>
      </c>
      <c r="Y401" t="s">
        <v>430</v>
      </c>
      <c r="Z401" s="12" t="s">
        <v>38</v>
      </c>
      <c r="AA401" s="12" t="s">
        <v>63</v>
      </c>
      <c r="AB401" s="12" t="s">
        <v>38</v>
      </c>
      <c r="AC401" s="12" t="s">
        <v>64</v>
      </c>
      <c r="AD401" s="12" t="s">
        <v>127</v>
      </c>
      <c r="AE401" s="12" t="s">
        <v>102</v>
      </c>
      <c r="AF401" s="12" t="s">
        <v>101</v>
      </c>
      <c r="AG401" s="12" t="s">
        <v>68</v>
      </c>
      <c r="AH401" s="12" t="s">
        <v>117</v>
      </c>
      <c r="AI401" s="12" t="s">
        <v>118</v>
      </c>
      <c r="AJ401" s="1">
        <f>IFERROR(_xlfn.XLOOKUP(Table1[[#This Row],[Audio Url]],Qc!C:C,Qc!F:F),"")</f>
        <v>0</v>
      </c>
      <c r="AK401" s="12" t="s">
        <v>38</v>
      </c>
      <c r="AL401" s="12" t="s">
        <v>38</v>
      </c>
      <c r="AM401" s="12" t="s">
        <v>38</v>
      </c>
      <c r="AN401" s="1" t="str">
        <f>VLOOKUP(Table1[[#This Row],[LOCALITY]],Sheet2!$F:$H,3,0)</f>
        <v>Urban</v>
      </c>
      <c r="AO401" s="1" t="s">
        <v>2241</v>
      </c>
      <c r="AP401" t="str">
        <f>IF(Table1[[#This Row],[Audio Duration (in secs)]]&gt;180,"Greater than 3 Minutes","Less than 3 Minutes")</f>
        <v>Greater than 3 Minutes</v>
      </c>
      <c r="AQ401" t="str">
        <f>IFERROR(VLOOKUP(Table1[[#This Row],[சாதி/Caste]],MApping!$E$1:$F$10,2,0),"Others")</f>
        <v>PALLAR SC</v>
      </c>
      <c r="AR401">
        <f>VLOOKUP(Table1[[#This Row],[பாலினம்/Gender]],Factor!$F$26:$I$28,4,0)</f>
        <v>1.047034764826176</v>
      </c>
      <c r="AS401">
        <f>VLOOKUP(Table1[[#This Row],[பதிலளித்தவரின் வயது/Age Group]],Factor!$F$35:$I$39,4,0)</f>
        <v>1.0951871657754011</v>
      </c>
      <c r="AT401">
        <f>VLOOKUP(Table1[[#This Row],[பதிலளித்தவரின் வயது/Age Group]]&amp;Table1[[#This Row],[பாலினம்/Gender]],Factor!$A$45:$G$53,7,0)</f>
        <v>1.107027027027027</v>
      </c>
      <c r="AU40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01">
        <f>VLOOKUP(Table1[[#This Row],[Rev Caste]],Factor!$F$59:$I$68,4,0)</f>
        <v>1.28</v>
      </c>
      <c r="AW401">
        <f>Table1[[#This Row],[2021 Ae Factor]]*Table1[[#This Row],[Age &amp; Gender Factor]]</f>
        <v>0.81565842625689366</v>
      </c>
      <c r="AX401">
        <f>Table1[[#This Row],[2021 Ae Factor]]*Table1[[#This Row],[Caste Factor]]</f>
        <v>0.94310505535953326</v>
      </c>
      <c r="AY401">
        <f t="shared" si="10"/>
        <v>78.542895000000001</v>
      </c>
    </row>
    <row r="402" spans="1:51" x14ac:dyDescent="0.25">
      <c r="A402" s="12" t="s">
        <v>2431</v>
      </c>
      <c r="B402" s="12" t="s">
        <v>2432</v>
      </c>
      <c r="C402" s="13">
        <v>45876</v>
      </c>
      <c r="D402" s="12" t="s">
        <v>2433</v>
      </c>
      <c r="E402" s="12" t="s">
        <v>2357</v>
      </c>
      <c r="F402" s="12" t="s">
        <v>2434</v>
      </c>
      <c r="G402" s="12">
        <v>378</v>
      </c>
      <c r="H402" s="12" t="s">
        <v>37</v>
      </c>
      <c r="I402" s="12" t="s">
        <v>1289</v>
      </c>
      <c r="J402" s="12" t="s">
        <v>1290</v>
      </c>
      <c r="K402" s="12" t="s">
        <v>50</v>
      </c>
      <c r="L402" s="12" t="s">
        <v>51</v>
      </c>
      <c r="M402" s="12" t="s">
        <v>51</v>
      </c>
      <c r="N402" s="12" t="s">
        <v>1022</v>
      </c>
      <c r="O402" s="12" t="s">
        <v>135</v>
      </c>
      <c r="P402" s="12">
        <v>9942232873</v>
      </c>
      <c r="Q402" s="12" t="s">
        <v>39</v>
      </c>
      <c r="R402" s="12" t="s">
        <v>136</v>
      </c>
      <c r="S402" s="12" t="s">
        <v>57</v>
      </c>
      <c r="T402" s="12" t="s">
        <v>58</v>
      </c>
      <c r="U402" s="12" t="s">
        <v>83</v>
      </c>
      <c r="V402" s="12" t="s">
        <v>60</v>
      </c>
      <c r="W402" s="12" t="s">
        <v>61</v>
      </c>
      <c r="X402" s="12" t="s">
        <v>101</v>
      </c>
      <c r="Y402" t="s">
        <v>428</v>
      </c>
      <c r="Z402" s="12" t="s">
        <v>95</v>
      </c>
      <c r="AA402" s="12" t="s">
        <v>126</v>
      </c>
      <c r="AB402" s="12" t="s">
        <v>138</v>
      </c>
      <c r="AC402" s="12" t="s">
        <v>64</v>
      </c>
      <c r="AD402" s="12" t="s">
        <v>85</v>
      </c>
      <c r="AE402" s="12" t="s">
        <v>66</v>
      </c>
      <c r="AF402" s="12" t="s">
        <v>101</v>
      </c>
      <c r="AG402" s="12" t="s">
        <v>116</v>
      </c>
      <c r="AH402" s="12" t="s">
        <v>88</v>
      </c>
      <c r="AI402" s="12" t="s">
        <v>269</v>
      </c>
      <c r="AJ402" s="1">
        <f>IFERROR(_xlfn.XLOOKUP(Table1[[#This Row],[Audio Url]],Qc!C:C,Qc!F:F),"")</f>
        <v>0</v>
      </c>
      <c r="AK402" s="12" t="s">
        <v>38</v>
      </c>
      <c r="AL402" s="12" t="s">
        <v>38</v>
      </c>
      <c r="AM402" s="12" t="s">
        <v>38</v>
      </c>
      <c r="AN402" s="1" t="str">
        <f>VLOOKUP(Table1[[#This Row],[LOCALITY]],Sheet2!$F:$H,3,0)</f>
        <v>Urban</v>
      </c>
      <c r="AO402" s="1" t="s">
        <v>2241</v>
      </c>
      <c r="AP402" t="str">
        <f>IF(Table1[[#This Row],[Audio Duration (in secs)]]&gt;180,"Greater than 3 Minutes","Less than 3 Minutes")</f>
        <v>Greater than 3 Minutes</v>
      </c>
      <c r="AQ402" t="str">
        <f>IFERROR(VLOOKUP(Table1[[#This Row],[சாதி/Caste]],MApping!$E$1:$F$10,2,0),"Others")</f>
        <v>MUTTARAIYAR</v>
      </c>
      <c r="AR402">
        <f>VLOOKUP(Table1[[#This Row],[பாலினம்/Gender]],Factor!$F$26:$I$28,4,0)</f>
        <v>1.047034764826176</v>
      </c>
      <c r="AS402">
        <f>VLOOKUP(Table1[[#This Row],[பதிலளித்தவரின் வயது/Age Group]],Factor!$F$35:$I$39,4,0)</f>
        <v>0.8797250859106529</v>
      </c>
      <c r="AT402">
        <f>VLOOKUP(Table1[[#This Row],[பதிலளித்தவரின் வயது/Age Group]]&amp;Table1[[#This Row],[பாலினம்/Gender]],Factor!$A$45:$G$53,7,0)</f>
        <v>0.98461538461538467</v>
      </c>
      <c r="AU40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02">
        <f>VLOOKUP(Table1[[#This Row],[Rev Caste]],Factor!$F$59:$I$68,4,0)</f>
        <v>1.2358620689655173</v>
      </c>
      <c r="AW402">
        <f>Table1[[#This Row],[2021 Ae Factor]]*Table1[[#This Row],[Age &amp; Gender Factor]]</f>
        <v>0.72546542719964102</v>
      </c>
      <c r="AX402">
        <f>Table1[[#This Row],[2021 Ae Factor]]*Table1[[#This Row],[Caste Factor]]</f>
        <v>0.91058419138161839</v>
      </c>
      <c r="AY402">
        <f t="shared" si="10"/>
        <v>78.542725700000005</v>
      </c>
    </row>
    <row r="403" spans="1:51" x14ac:dyDescent="0.25">
      <c r="A403" s="12" t="s">
        <v>2435</v>
      </c>
      <c r="B403" s="12" t="s">
        <v>2436</v>
      </c>
      <c r="C403" s="13">
        <v>45876</v>
      </c>
      <c r="D403" s="12" t="s">
        <v>2437</v>
      </c>
      <c r="E403" s="12" t="s">
        <v>2357</v>
      </c>
      <c r="F403" s="12" t="s">
        <v>2438</v>
      </c>
      <c r="G403" s="12">
        <v>272</v>
      </c>
      <c r="H403" s="12" t="s">
        <v>37</v>
      </c>
      <c r="I403" s="12" t="s">
        <v>1289</v>
      </c>
      <c r="J403" s="12" t="s">
        <v>1290</v>
      </c>
      <c r="K403" s="12" t="s">
        <v>50</v>
      </c>
      <c r="L403" s="12" t="s">
        <v>51</v>
      </c>
      <c r="M403" s="12" t="s">
        <v>51</v>
      </c>
      <c r="N403" s="12" t="s">
        <v>2439</v>
      </c>
      <c r="O403" s="12" t="s">
        <v>135</v>
      </c>
      <c r="P403" s="12">
        <v>9578245893</v>
      </c>
      <c r="Q403" s="12" t="s">
        <v>39</v>
      </c>
      <c r="R403" s="12" t="s">
        <v>136</v>
      </c>
      <c r="S403" s="12" t="s">
        <v>113</v>
      </c>
      <c r="T403" s="12" t="s">
        <v>98</v>
      </c>
      <c r="U403" s="12" t="s">
        <v>83</v>
      </c>
      <c r="V403" s="12" t="s">
        <v>99</v>
      </c>
      <c r="W403" s="12" t="s">
        <v>100</v>
      </c>
      <c r="X403" s="12" t="s">
        <v>101</v>
      </c>
      <c r="Y403" t="s">
        <v>428</v>
      </c>
      <c r="Z403" s="12" t="s">
        <v>95</v>
      </c>
      <c r="AA403" s="12" t="s">
        <v>63</v>
      </c>
      <c r="AB403" s="12" t="s">
        <v>38</v>
      </c>
      <c r="AC403" s="12" t="s">
        <v>84</v>
      </c>
      <c r="AD403" s="12" t="s">
        <v>127</v>
      </c>
      <c r="AE403" s="12" t="s">
        <v>66</v>
      </c>
      <c r="AF403" s="12" t="s">
        <v>101</v>
      </c>
      <c r="AG403" s="12" t="s">
        <v>68</v>
      </c>
      <c r="AH403" s="12" t="s">
        <v>69</v>
      </c>
      <c r="AI403" s="12" t="s">
        <v>269</v>
      </c>
      <c r="AJ403" s="1" t="str">
        <f>IFERROR(_xlfn.XLOOKUP(Table1[[#This Row],[Audio Url]],Qc!C:C,Qc!F:F),"")</f>
        <v>spelling mistake on her name</v>
      </c>
      <c r="AK403" s="12" t="s">
        <v>38</v>
      </c>
      <c r="AL403" s="12" t="s">
        <v>38</v>
      </c>
      <c r="AM403" s="12" t="s">
        <v>38</v>
      </c>
      <c r="AN403" s="1" t="str">
        <f>VLOOKUP(Table1[[#This Row],[LOCALITY]],Sheet2!$F:$H,3,0)</f>
        <v>Urban</v>
      </c>
      <c r="AO403" s="1" t="s">
        <v>2241</v>
      </c>
      <c r="AP403" t="str">
        <f>IF(Table1[[#This Row],[Audio Duration (in secs)]]&gt;180,"Greater than 3 Minutes","Less than 3 Minutes")</f>
        <v>Greater than 3 Minutes</v>
      </c>
      <c r="AQ403" t="str">
        <f>IFERROR(VLOOKUP(Table1[[#This Row],[சாதி/Caste]],MApping!$E$1:$F$10,2,0),"Others")</f>
        <v>MUTTARAIYAR</v>
      </c>
      <c r="AR403">
        <f>VLOOKUP(Table1[[#This Row],[பாலினம்/Gender]],Factor!$F$26:$I$28,4,0)</f>
        <v>1.047034764826176</v>
      </c>
      <c r="AS403">
        <f>VLOOKUP(Table1[[#This Row],[பதிலளித்தவரின் வயது/Age Group]],Factor!$F$35:$I$39,4,0)</f>
        <v>0.8797250859106529</v>
      </c>
      <c r="AT403">
        <f>VLOOKUP(Table1[[#This Row],[பதிலளித்தவரின் வயது/Age Group]]&amp;Table1[[#This Row],[பாலினம்/Gender]],Factor!$A$45:$G$53,7,0)</f>
        <v>0.98461538461538467</v>
      </c>
      <c r="AU40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403">
        <f>VLOOKUP(Table1[[#This Row],[Rev Caste]],Factor!$F$59:$I$68,4,0)</f>
        <v>1.2358620689655173</v>
      </c>
      <c r="AW403">
        <f>Table1[[#This Row],[2021 Ae Factor]]*Table1[[#This Row],[Age &amp; Gender Factor]]</f>
        <v>1.2917587930611203</v>
      </c>
      <c r="AX403">
        <f>Table1[[#This Row],[2021 Ae Factor]]*Table1[[#This Row],[Caste Factor]]</f>
        <v>1.6213800023249925</v>
      </c>
      <c r="AY403">
        <f t="shared" si="10"/>
        <v>78.542739400000002</v>
      </c>
    </row>
    <row r="404" spans="1:51" x14ac:dyDescent="0.25">
      <c r="A404" s="12" t="s">
        <v>2440</v>
      </c>
      <c r="B404" s="12" t="s">
        <v>2441</v>
      </c>
      <c r="C404" s="13">
        <v>45876</v>
      </c>
      <c r="D404" s="12" t="s">
        <v>2442</v>
      </c>
      <c r="E404" s="12" t="s">
        <v>2401</v>
      </c>
      <c r="F404" s="12" t="s">
        <v>2443</v>
      </c>
      <c r="G404" s="12">
        <v>445</v>
      </c>
      <c r="H404" s="12" t="s">
        <v>37</v>
      </c>
      <c r="I404" s="12" t="s">
        <v>2100</v>
      </c>
      <c r="J404" s="12" t="s">
        <v>2101</v>
      </c>
      <c r="K404" s="12" t="s">
        <v>50</v>
      </c>
      <c r="L404" s="12" t="s">
        <v>51</v>
      </c>
      <c r="M404" s="12" t="s">
        <v>51</v>
      </c>
      <c r="N404" s="12" t="s">
        <v>2444</v>
      </c>
      <c r="O404" s="12" t="s">
        <v>54</v>
      </c>
      <c r="P404" s="12">
        <v>9790707425</v>
      </c>
      <c r="Q404" s="12" t="s">
        <v>55</v>
      </c>
      <c r="R404" s="12" t="s">
        <v>56</v>
      </c>
      <c r="S404" s="12" t="s">
        <v>57</v>
      </c>
      <c r="T404" s="12" t="s">
        <v>58</v>
      </c>
      <c r="U404" s="12" t="s">
        <v>301</v>
      </c>
      <c r="V404" s="12" t="s">
        <v>185</v>
      </c>
      <c r="W404" s="12" t="s">
        <v>61</v>
      </c>
      <c r="X404" s="12" t="s">
        <v>101</v>
      </c>
      <c r="Y404" t="s">
        <v>428</v>
      </c>
      <c r="Z404" s="12" t="s">
        <v>95</v>
      </c>
      <c r="AA404" s="12" t="s">
        <v>63</v>
      </c>
      <c r="AB404" s="12" t="s">
        <v>38</v>
      </c>
      <c r="AC404" s="12" t="s">
        <v>84</v>
      </c>
      <c r="AD404" s="12" t="s">
        <v>127</v>
      </c>
      <c r="AE404" s="12" t="s">
        <v>66</v>
      </c>
      <c r="AF404" s="12" t="s">
        <v>67</v>
      </c>
      <c r="AG404" s="12" t="s">
        <v>400</v>
      </c>
      <c r="AH404" s="12" t="s">
        <v>88</v>
      </c>
      <c r="AI404" s="12" t="s">
        <v>519</v>
      </c>
      <c r="AJ404" s="1">
        <f>IFERROR(_xlfn.XLOOKUP(Table1[[#This Row],[Audio Url]],Qc!C:C,Qc!F:F),"")</f>
        <v>0</v>
      </c>
      <c r="AK404" s="12" t="s">
        <v>38</v>
      </c>
      <c r="AL404" s="12" t="s">
        <v>38</v>
      </c>
      <c r="AM404" s="12" t="s">
        <v>38</v>
      </c>
      <c r="AN404" s="1" t="str">
        <f>VLOOKUP(Table1[[#This Row],[LOCALITY]],Sheet2!$F:$H,3,0)</f>
        <v>Urban</v>
      </c>
      <c r="AO404" s="1" t="s">
        <v>2241</v>
      </c>
      <c r="AP404" t="str">
        <f>IF(Table1[[#This Row],[Audio Duration (in secs)]]&gt;180,"Greater than 3 Minutes","Less than 3 Minutes")</f>
        <v>Greater than 3 Minutes</v>
      </c>
      <c r="AQ404" t="str">
        <f>IFERROR(VLOOKUP(Table1[[#This Row],[சாதி/Caste]],MApping!$E$1:$F$10,2,0),"Others")</f>
        <v>CHOLIA VELLALAR</v>
      </c>
      <c r="AR404">
        <f>VLOOKUP(Table1[[#This Row],[பாலினம்/Gender]],Factor!$F$26:$I$28,4,0)</f>
        <v>0.95700934579439256</v>
      </c>
      <c r="AS404">
        <f>VLOOKUP(Table1[[#This Row],[பதிலளித்தவரின் வயது/Age Group]],Factor!$F$35:$I$39,4,0)</f>
        <v>1.0951871657754011</v>
      </c>
      <c r="AT404">
        <f>VLOOKUP(Table1[[#This Row],[பதிலளித்தவரின் வயது/Age Group]]&amp;Table1[[#This Row],[பாலினம்/Gender]],Factor!$A$45:$G$53,7,0)</f>
        <v>1.0835978835978837</v>
      </c>
      <c r="AU40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04">
        <f>VLOOKUP(Table1[[#This Row],[Rev Caste]],Factor!$F$59:$I$68,4,0)</f>
        <v>1.0666666666666667</v>
      </c>
      <c r="AW404">
        <f>Table1[[#This Row],[2021 Ae Factor]]*Table1[[#This Row],[Age &amp; Gender Factor]]</f>
        <v>1.0835978835978837</v>
      </c>
      <c r="AX404">
        <f>Table1[[#This Row],[2021 Ae Factor]]*Table1[[#This Row],[Caste Factor]]</f>
        <v>1.0666666666666667</v>
      </c>
      <c r="AY404">
        <f t="shared" si="10"/>
        <v>78.541687499999995</v>
      </c>
    </row>
    <row r="405" spans="1:51" x14ac:dyDescent="0.25">
      <c r="A405" s="12" t="s">
        <v>2445</v>
      </c>
      <c r="B405" s="12" t="s">
        <v>2446</v>
      </c>
      <c r="C405" s="13">
        <v>45876</v>
      </c>
      <c r="D405" s="12" t="s">
        <v>2447</v>
      </c>
      <c r="E405" s="12" t="s">
        <v>2357</v>
      </c>
      <c r="F405" s="12" t="s">
        <v>2448</v>
      </c>
      <c r="G405" s="12">
        <v>222</v>
      </c>
      <c r="H405" s="12" t="s">
        <v>37</v>
      </c>
      <c r="I405" s="12" t="s">
        <v>1281</v>
      </c>
      <c r="J405" s="12" t="s">
        <v>1282</v>
      </c>
      <c r="K405" s="12" t="s">
        <v>50</v>
      </c>
      <c r="L405" s="12" t="s">
        <v>51</v>
      </c>
      <c r="M405" s="12" t="s">
        <v>51</v>
      </c>
      <c r="N405" s="12" t="s">
        <v>2449</v>
      </c>
      <c r="O405" s="12" t="s">
        <v>135</v>
      </c>
      <c r="P405" s="12">
        <v>6380377317</v>
      </c>
      <c r="Q405" s="12" t="s">
        <v>81</v>
      </c>
      <c r="R405" s="12" t="s">
        <v>136</v>
      </c>
      <c r="S405" s="12" t="s">
        <v>57</v>
      </c>
      <c r="T405" s="12" t="s">
        <v>137</v>
      </c>
      <c r="U405" s="12" t="s">
        <v>83</v>
      </c>
      <c r="V405" s="12" t="s">
        <v>185</v>
      </c>
      <c r="W405" s="1" t="s">
        <v>125</v>
      </c>
      <c r="X405" s="12" t="s">
        <v>295</v>
      </c>
      <c r="Y405" t="s">
        <v>429</v>
      </c>
      <c r="Z405" s="12" t="s">
        <v>38</v>
      </c>
      <c r="AA405" s="12" t="s">
        <v>63</v>
      </c>
      <c r="AB405" s="12" t="s">
        <v>38</v>
      </c>
      <c r="AC405" s="12" t="s">
        <v>64</v>
      </c>
      <c r="AD405" s="12" t="s">
        <v>85</v>
      </c>
      <c r="AE405" s="12" t="s">
        <v>102</v>
      </c>
      <c r="AF405" s="12" t="s">
        <v>67</v>
      </c>
      <c r="AG405" s="12" t="s">
        <v>68</v>
      </c>
      <c r="AH405" s="12" t="s">
        <v>88</v>
      </c>
      <c r="AI405" s="12" t="s">
        <v>38</v>
      </c>
      <c r="AJ405" s="1" t="str">
        <f>IFERROR(_xlfn.XLOOKUP(Table1[[#This Row],[Audio Url]],Qc!C:C,Qc!F:F),"")</f>
        <v>she said muttaraiyar as her caste</v>
      </c>
      <c r="AK405" s="12" t="s">
        <v>38</v>
      </c>
      <c r="AL405" s="12" t="s">
        <v>38</v>
      </c>
      <c r="AM405" s="12" t="s">
        <v>38</v>
      </c>
      <c r="AN405" s="1" t="str">
        <f>VLOOKUP(Table1[[#This Row],[LOCALITY]],Sheet2!$F:$H,3,0)</f>
        <v>Urban</v>
      </c>
      <c r="AO405" s="1" t="s">
        <v>2241</v>
      </c>
      <c r="AP405" t="str">
        <f>IF(Table1[[#This Row],[Audio Duration (in secs)]]&gt;180,"Greater than 3 Minutes","Less than 3 Minutes")</f>
        <v>Greater than 3 Minutes</v>
      </c>
      <c r="AQ405" t="str">
        <f>IFERROR(VLOOKUP(Table1[[#This Row],[சாதி/Caste]],MApping!$E$1:$F$10,2,0),"Others")</f>
        <v>Others</v>
      </c>
      <c r="AR405">
        <f>VLOOKUP(Table1[[#This Row],[பாலினம்/Gender]],Factor!$F$26:$I$28,4,0)</f>
        <v>1.047034764826176</v>
      </c>
      <c r="AS405">
        <f>VLOOKUP(Table1[[#This Row],[பதிலளித்தவரின் வயது/Age Group]],Factor!$F$35:$I$39,4,0)</f>
        <v>0.97523809523809524</v>
      </c>
      <c r="AT405">
        <f>VLOOKUP(Table1[[#This Row],[பதிலளித்தவரின் வயது/Age Group]]&amp;Table1[[#This Row],[பாலினம்/Gender]],Factor!$A$45:$G$53,7,0)</f>
        <v>0.89824561403508774</v>
      </c>
      <c r="AU40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05">
        <f>VLOOKUP(Table1[[#This Row],[Rev Caste]],Factor!$F$59:$I$68,4,0)</f>
        <v>0.14422535211267606</v>
      </c>
      <c r="AW405">
        <f>Table1[[#This Row],[2021 Ae Factor]]*Table1[[#This Row],[Age &amp; Gender Factor]]</f>
        <v>0.89824561403508774</v>
      </c>
      <c r="AX405">
        <f>Table1[[#This Row],[2021 Ae Factor]]*Table1[[#This Row],[Caste Factor]]</f>
        <v>0.14422535211267606</v>
      </c>
      <c r="AY405">
        <f t="shared" si="10"/>
        <v>78.543670700000007</v>
      </c>
    </row>
    <row r="406" spans="1:51" x14ac:dyDescent="0.25">
      <c r="A406" s="12" t="s">
        <v>2450</v>
      </c>
      <c r="B406" s="12" t="s">
        <v>2451</v>
      </c>
      <c r="C406" s="13">
        <v>45876</v>
      </c>
      <c r="D406" s="12" t="s">
        <v>2452</v>
      </c>
      <c r="E406" s="12" t="s">
        <v>2357</v>
      </c>
      <c r="F406" s="12" t="s">
        <v>2453</v>
      </c>
      <c r="G406" s="12">
        <v>298</v>
      </c>
      <c r="H406" s="12" t="s">
        <v>37</v>
      </c>
      <c r="I406" s="12" t="s">
        <v>1289</v>
      </c>
      <c r="J406" s="12" t="s">
        <v>1290</v>
      </c>
      <c r="K406" s="12" t="s">
        <v>50</v>
      </c>
      <c r="L406" s="12" t="s">
        <v>51</v>
      </c>
      <c r="M406" s="12" t="s">
        <v>51</v>
      </c>
      <c r="N406" s="12" t="s">
        <v>2454</v>
      </c>
      <c r="O406" s="12" t="s">
        <v>54</v>
      </c>
      <c r="P406" s="12">
        <v>8838383307</v>
      </c>
      <c r="Q406" s="12" t="s">
        <v>81</v>
      </c>
      <c r="R406" s="12" t="s">
        <v>490</v>
      </c>
      <c r="S406" s="12" t="s">
        <v>113</v>
      </c>
      <c r="T406" s="12" t="s">
        <v>58</v>
      </c>
      <c r="U406" s="12" t="s">
        <v>83</v>
      </c>
      <c r="V406" s="12" t="s">
        <v>60</v>
      </c>
      <c r="W406" s="12" t="s">
        <v>100</v>
      </c>
      <c r="X406" s="12" t="s">
        <v>101</v>
      </c>
      <c r="Y406" t="s">
        <v>428</v>
      </c>
      <c r="Z406" s="12" t="s">
        <v>95</v>
      </c>
      <c r="AA406" s="12" t="s">
        <v>63</v>
      </c>
      <c r="AB406" s="12" t="s">
        <v>38</v>
      </c>
      <c r="AC406" s="12" t="s">
        <v>84</v>
      </c>
      <c r="AD406" s="12" t="s">
        <v>127</v>
      </c>
      <c r="AE406" s="12" t="s">
        <v>66</v>
      </c>
      <c r="AF406" s="12" t="s">
        <v>67</v>
      </c>
      <c r="AG406" s="12" t="s">
        <v>116</v>
      </c>
      <c r="AH406" s="12" t="s">
        <v>88</v>
      </c>
      <c r="AI406" s="12" t="s">
        <v>269</v>
      </c>
      <c r="AJ406" s="1">
        <f>IFERROR(_xlfn.XLOOKUP(Table1[[#This Row],[Audio Url]],Qc!C:C,Qc!F:F),"")</f>
        <v>0</v>
      </c>
      <c r="AK406" s="12" t="s">
        <v>38</v>
      </c>
      <c r="AL406" s="12" t="s">
        <v>38</v>
      </c>
      <c r="AM406" s="12" t="s">
        <v>38</v>
      </c>
      <c r="AN406" s="1" t="str">
        <f>VLOOKUP(Table1[[#This Row],[LOCALITY]],Sheet2!$F:$H,3,0)</f>
        <v>Urban</v>
      </c>
      <c r="AO406" s="1" t="s">
        <v>2241</v>
      </c>
      <c r="AP406" t="str">
        <f>IF(Table1[[#This Row],[Audio Duration (in secs)]]&gt;180,"Greater than 3 Minutes","Less than 3 Minutes")</f>
        <v>Greater than 3 Minutes</v>
      </c>
      <c r="AQ406" t="str">
        <f>IFERROR(VLOOKUP(Table1[[#This Row],[சாதி/Caste]],MApping!$E$1:$F$10,2,0),"Others")</f>
        <v>MUTTARAIYAR</v>
      </c>
      <c r="AR406">
        <f>VLOOKUP(Table1[[#This Row],[பாலினம்/Gender]],Factor!$F$26:$I$28,4,0)</f>
        <v>0.95700934579439256</v>
      </c>
      <c r="AS406">
        <f>VLOOKUP(Table1[[#This Row],[பதிலளித்தவரின் வயது/Age Group]],Factor!$F$35:$I$39,4,0)</f>
        <v>0.97523809523809524</v>
      </c>
      <c r="AT406">
        <f>VLOOKUP(Table1[[#This Row],[பதிலளித்தவரின் வயது/Age Group]]&amp;Table1[[#This Row],[பாலினம்/Gender]],Factor!$A$45:$G$53,7,0)</f>
        <v>1.0666666666666667</v>
      </c>
      <c r="AU40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06">
        <f>VLOOKUP(Table1[[#This Row],[Rev Caste]],Factor!$F$59:$I$68,4,0)</f>
        <v>1.2358620689655173</v>
      </c>
      <c r="AW406">
        <f>Table1[[#This Row],[2021 Ae Factor]]*Table1[[#This Row],[Age &amp; Gender Factor]]</f>
        <v>0.78592087946627776</v>
      </c>
      <c r="AX406">
        <f>Table1[[#This Row],[2021 Ae Factor]]*Table1[[#This Row],[Caste Factor]]</f>
        <v>0.91058419138161839</v>
      </c>
      <c r="AY406">
        <f t="shared" si="10"/>
        <v>78.543106199999997</v>
      </c>
    </row>
    <row r="407" spans="1:51" x14ac:dyDescent="0.25">
      <c r="A407" s="12" t="s">
        <v>2455</v>
      </c>
      <c r="B407" s="12" t="s">
        <v>2456</v>
      </c>
      <c r="C407" s="13">
        <v>45876</v>
      </c>
      <c r="D407" s="12" t="s">
        <v>2457</v>
      </c>
      <c r="E407" s="12" t="s">
        <v>2357</v>
      </c>
      <c r="F407" s="12" t="s">
        <v>2458</v>
      </c>
      <c r="G407" s="12">
        <v>278</v>
      </c>
      <c r="H407" s="12" t="s">
        <v>37</v>
      </c>
      <c r="I407" s="12" t="s">
        <v>1281</v>
      </c>
      <c r="J407" s="12" t="s">
        <v>1282</v>
      </c>
      <c r="K407" s="12" t="s">
        <v>50</v>
      </c>
      <c r="L407" s="12" t="s">
        <v>51</v>
      </c>
      <c r="M407" s="12" t="s">
        <v>51</v>
      </c>
      <c r="N407" s="12" t="s">
        <v>2459</v>
      </c>
      <c r="O407" s="12" t="s">
        <v>135</v>
      </c>
      <c r="P407" s="12">
        <v>9655176763</v>
      </c>
      <c r="Q407" s="12" t="s">
        <v>81</v>
      </c>
      <c r="R407" s="12" t="s">
        <v>136</v>
      </c>
      <c r="S407" s="12" t="s">
        <v>57</v>
      </c>
      <c r="T407" s="12" t="s">
        <v>137</v>
      </c>
      <c r="U407" s="12" t="s">
        <v>301</v>
      </c>
      <c r="V407" s="12" t="s">
        <v>60</v>
      </c>
      <c r="W407" s="12" t="s">
        <v>125</v>
      </c>
      <c r="X407" s="12" t="s">
        <v>114</v>
      </c>
      <c r="Y407" t="s">
        <v>429</v>
      </c>
      <c r="Z407" s="12" t="s">
        <v>38</v>
      </c>
      <c r="AA407" s="12" t="s">
        <v>126</v>
      </c>
      <c r="AB407" s="12" t="s">
        <v>138</v>
      </c>
      <c r="AC407" s="12" t="s">
        <v>58</v>
      </c>
      <c r="AD407" s="12" t="s">
        <v>127</v>
      </c>
      <c r="AE407" s="12" t="s">
        <v>66</v>
      </c>
      <c r="AF407" s="12" t="s">
        <v>67</v>
      </c>
      <c r="AG407" s="12" t="s">
        <v>68</v>
      </c>
      <c r="AH407" s="12" t="s">
        <v>88</v>
      </c>
      <c r="AI407" s="12" t="s">
        <v>38</v>
      </c>
      <c r="AJ407" s="1" t="str">
        <f>IFERROR(_xlfn.XLOOKUP(Table1[[#This Row],[Audio Url]],Qc!C:C,Qc!F:F),"")</f>
        <v>the caste didnt hearing clearly</v>
      </c>
      <c r="AK407" s="12" t="s">
        <v>38</v>
      </c>
      <c r="AL407" s="12" t="s">
        <v>38</v>
      </c>
      <c r="AM407" s="12" t="s">
        <v>38</v>
      </c>
      <c r="AN407" s="1" t="str">
        <f>VLOOKUP(Table1[[#This Row],[LOCALITY]],Sheet2!$F:$H,3,0)</f>
        <v>Urban</v>
      </c>
      <c r="AO407" s="1" t="s">
        <v>2241</v>
      </c>
      <c r="AP407" t="str">
        <f>IF(Table1[[#This Row],[Audio Duration (in secs)]]&gt;180,"Greater than 3 Minutes","Less than 3 Minutes")</f>
        <v>Greater than 3 Minutes</v>
      </c>
      <c r="AQ407" t="str">
        <f>IFERROR(VLOOKUP(Table1[[#This Row],[சாதி/Caste]],MApping!$E$1:$F$10,2,0),"Others")</f>
        <v>Others</v>
      </c>
      <c r="AR407">
        <f>VLOOKUP(Table1[[#This Row],[பாலினம்/Gender]],Factor!$F$26:$I$28,4,0)</f>
        <v>1.047034764826176</v>
      </c>
      <c r="AS407">
        <f>VLOOKUP(Table1[[#This Row],[பதிலளித்தவரின் வயது/Age Group]],Factor!$F$35:$I$39,4,0)</f>
        <v>0.97523809523809524</v>
      </c>
      <c r="AT407">
        <f>VLOOKUP(Table1[[#This Row],[பதிலளித்தவரின் வயது/Age Group]]&amp;Table1[[#This Row],[பாலினம்/Gender]],Factor!$A$45:$G$53,7,0)</f>
        <v>0.89824561403508774</v>
      </c>
      <c r="AU40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07">
        <f>VLOOKUP(Table1[[#This Row],[Rev Caste]],Factor!$F$59:$I$68,4,0)</f>
        <v>0.14422535211267606</v>
      </c>
      <c r="AW407">
        <f>Table1[[#This Row],[2021 Ae Factor]]*Table1[[#This Row],[Age &amp; Gender Factor]]</f>
        <v>0.66182810902423383</v>
      </c>
      <c r="AX407">
        <f>Table1[[#This Row],[2021 Ae Factor]]*Table1[[#This Row],[Caste Factor]]</f>
        <v>0.10626535835036995</v>
      </c>
      <c r="AY407">
        <f t="shared" si="10"/>
        <v>78.543548299999998</v>
      </c>
    </row>
    <row r="408" spans="1:51" x14ac:dyDescent="0.25">
      <c r="A408" s="12" t="s">
        <v>2460</v>
      </c>
      <c r="B408" s="12" t="s">
        <v>2461</v>
      </c>
      <c r="C408" s="13">
        <v>45876</v>
      </c>
      <c r="D408" s="12" t="s">
        <v>2394</v>
      </c>
      <c r="E408" s="12" t="s">
        <v>2395</v>
      </c>
      <c r="F408" s="12" t="s">
        <v>2462</v>
      </c>
      <c r="G408" s="12">
        <v>467</v>
      </c>
      <c r="H408" s="12" t="s">
        <v>37</v>
      </c>
      <c r="I408" s="12" t="s">
        <v>1289</v>
      </c>
      <c r="J408" s="12" t="s">
        <v>1290</v>
      </c>
      <c r="K408" s="12" t="s">
        <v>50</v>
      </c>
      <c r="L408" s="12" t="s">
        <v>51</v>
      </c>
      <c r="M408" s="12" t="s">
        <v>51</v>
      </c>
      <c r="N408" s="12" t="s">
        <v>2463</v>
      </c>
      <c r="O408" s="12" t="s">
        <v>135</v>
      </c>
      <c r="P408" s="12">
        <v>9942963123</v>
      </c>
      <c r="Q408" s="12" t="s">
        <v>39</v>
      </c>
      <c r="R408" s="12" t="s">
        <v>56</v>
      </c>
      <c r="S408" s="12" t="s">
        <v>113</v>
      </c>
      <c r="T408" s="12" t="s">
        <v>137</v>
      </c>
      <c r="U408" s="12" t="s">
        <v>59</v>
      </c>
      <c r="V408" s="12" t="s">
        <v>165</v>
      </c>
      <c r="W408" s="12" t="s">
        <v>61</v>
      </c>
      <c r="X408" s="12" t="s">
        <v>101</v>
      </c>
      <c r="Y408" t="s">
        <v>428</v>
      </c>
      <c r="Z408" s="12" t="s">
        <v>95</v>
      </c>
      <c r="AA408" s="12" t="s">
        <v>126</v>
      </c>
      <c r="AB408" s="12" t="s">
        <v>138</v>
      </c>
      <c r="AC408" s="12" t="s">
        <v>84</v>
      </c>
      <c r="AD408" s="12" t="s">
        <v>65</v>
      </c>
      <c r="AE408" s="12" t="s">
        <v>115</v>
      </c>
      <c r="AF408" s="12" t="s">
        <v>1868</v>
      </c>
      <c r="AG408" s="12" t="s">
        <v>116</v>
      </c>
      <c r="AH408" s="12" t="s">
        <v>1456</v>
      </c>
      <c r="AI408" s="12" t="s">
        <v>129</v>
      </c>
      <c r="AJ408" s="1" t="str">
        <f>IFERROR(_xlfn.XLOOKUP(Table1[[#This Row],[Audio Url]],Qc!C:C,Qc!F:F),"")</f>
        <v>he said BC chirstian but didnt tell his caste</v>
      </c>
      <c r="AK408" s="12" t="s">
        <v>38</v>
      </c>
      <c r="AL408" s="12" t="s">
        <v>38</v>
      </c>
      <c r="AM408" s="12" t="s">
        <v>38</v>
      </c>
      <c r="AN408" s="1" t="str">
        <f>VLOOKUP(Table1[[#This Row],[LOCALITY]],Sheet2!$F:$H,3,0)</f>
        <v>Urban</v>
      </c>
      <c r="AO408" s="1" t="s">
        <v>2241</v>
      </c>
      <c r="AP408" t="str">
        <f>IF(Table1[[#This Row],[Audio Duration (in secs)]]&gt;180,"Greater than 3 Minutes","Less than 3 Minutes")</f>
        <v>Greater than 3 Minutes</v>
      </c>
      <c r="AQ408" t="str">
        <f>IFERROR(VLOOKUP(Table1[[#This Row],[சாதி/Caste]],MApping!$E$1:$F$10,2,0),"Others")</f>
        <v>CHRISTIAN</v>
      </c>
      <c r="AR408">
        <f>VLOOKUP(Table1[[#This Row],[பாலினம்/Gender]],Factor!$F$26:$I$28,4,0)</f>
        <v>1.047034764826176</v>
      </c>
      <c r="AS408">
        <f>VLOOKUP(Table1[[#This Row],[பதிலளித்தவரின் வயது/Age Group]],Factor!$F$35:$I$39,4,0)</f>
        <v>0.8797250859106529</v>
      </c>
      <c r="AT408">
        <f>VLOOKUP(Table1[[#This Row],[பதிலளித்தவரின் வயது/Age Group]]&amp;Table1[[#This Row],[பாலினம்/Gender]],Factor!$A$45:$G$53,7,0)</f>
        <v>0.98461538461538467</v>
      </c>
      <c r="AU40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08">
        <f>VLOOKUP(Table1[[#This Row],[Rev Caste]],Factor!$F$59:$I$68,4,0)</f>
        <v>0.93090909090909091</v>
      </c>
      <c r="AW408">
        <f>Table1[[#This Row],[2021 Ae Factor]]*Table1[[#This Row],[Age &amp; Gender Factor]]</f>
        <v>0.98461538461538467</v>
      </c>
      <c r="AX408">
        <f>Table1[[#This Row],[2021 Ae Factor]]*Table1[[#This Row],[Caste Factor]]</f>
        <v>0.93090909090909091</v>
      </c>
      <c r="AY408">
        <f t="shared" si="10"/>
        <v>78.544257500000001</v>
      </c>
    </row>
    <row r="409" spans="1:51" x14ac:dyDescent="0.25">
      <c r="A409" s="12" t="s">
        <v>2464</v>
      </c>
      <c r="B409" s="12" t="s">
        <v>2465</v>
      </c>
      <c r="C409" s="13">
        <v>45876</v>
      </c>
      <c r="D409" s="12" t="s">
        <v>2466</v>
      </c>
      <c r="E409" s="12" t="s">
        <v>2467</v>
      </c>
      <c r="F409" s="12" t="s">
        <v>2468</v>
      </c>
      <c r="G409" s="12">
        <v>330</v>
      </c>
      <c r="H409" s="12" t="s">
        <v>37</v>
      </c>
      <c r="I409" s="12" t="s">
        <v>1289</v>
      </c>
      <c r="J409" s="12" t="s">
        <v>1290</v>
      </c>
      <c r="K409" s="12" t="s">
        <v>50</v>
      </c>
      <c r="L409" s="12" t="s">
        <v>51</v>
      </c>
      <c r="M409" s="12" t="s">
        <v>51</v>
      </c>
      <c r="N409" s="12" t="s">
        <v>2469</v>
      </c>
      <c r="O409" s="12" t="s">
        <v>135</v>
      </c>
      <c r="P409" s="12">
        <v>9524131770</v>
      </c>
      <c r="Q409" s="12" t="s">
        <v>55</v>
      </c>
      <c r="R409" s="12" t="s">
        <v>136</v>
      </c>
      <c r="S409" s="12" t="s">
        <v>57</v>
      </c>
      <c r="T409" s="12" t="s">
        <v>137</v>
      </c>
      <c r="U409" s="12" t="s">
        <v>301</v>
      </c>
      <c r="V409" s="12" t="s">
        <v>165</v>
      </c>
      <c r="W409" s="1" t="s">
        <v>125</v>
      </c>
      <c r="X409" s="12" t="s">
        <v>101</v>
      </c>
      <c r="Y409" t="s">
        <v>429</v>
      </c>
      <c r="Z409" s="12" t="s">
        <v>288</v>
      </c>
      <c r="AA409" s="12" t="s">
        <v>126</v>
      </c>
      <c r="AB409" s="12" t="s">
        <v>138</v>
      </c>
      <c r="AC409" s="12" t="s">
        <v>84</v>
      </c>
      <c r="AD409" s="12" t="s">
        <v>65</v>
      </c>
      <c r="AE409" s="12" t="s">
        <v>115</v>
      </c>
      <c r="AF409" s="12" t="s">
        <v>67</v>
      </c>
      <c r="AG409" s="12" t="s">
        <v>68</v>
      </c>
      <c r="AH409" s="12" t="s">
        <v>88</v>
      </c>
      <c r="AI409" s="12" t="s">
        <v>38</v>
      </c>
      <c r="AJ409" s="1" t="str">
        <f>IFERROR(_xlfn.XLOOKUP(Table1[[#This Row],[Audio Url]],Qc!C:C,Qc!F:F),"")</f>
        <v>caste didnt mention here (server)</v>
      </c>
      <c r="AK409" s="12" t="s">
        <v>38</v>
      </c>
      <c r="AL409" s="12" t="s">
        <v>38</v>
      </c>
      <c r="AM409" s="12" t="s">
        <v>38</v>
      </c>
      <c r="AN409" s="1" t="str">
        <f>VLOOKUP(Table1[[#This Row],[LOCALITY]],Sheet2!$F:$H,3,0)</f>
        <v>Urban</v>
      </c>
      <c r="AO409" s="1" t="s">
        <v>2241</v>
      </c>
      <c r="AP409" t="str">
        <f>IF(Table1[[#This Row],[Audio Duration (in secs)]]&gt;180,"Greater than 3 Minutes","Less than 3 Minutes")</f>
        <v>Greater than 3 Minutes</v>
      </c>
      <c r="AQ409" t="str">
        <f>IFERROR(VLOOKUP(Table1[[#This Row],[சாதி/Caste]],MApping!$E$1:$F$10,2,0),"Others")</f>
        <v>Others</v>
      </c>
      <c r="AR409">
        <f>VLOOKUP(Table1[[#This Row],[பாலினம்/Gender]],Factor!$F$26:$I$28,4,0)</f>
        <v>1.047034764826176</v>
      </c>
      <c r="AS409">
        <f>VLOOKUP(Table1[[#This Row],[பதிலளித்தவரின் வயது/Age Group]],Factor!$F$35:$I$39,4,0)</f>
        <v>1.0951871657754011</v>
      </c>
      <c r="AT409">
        <f>VLOOKUP(Table1[[#This Row],[பதிலளித்தவரின் வயது/Age Group]]&amp;Table1[[#This Row],[பாலினம்/Gender]],Factor!$A$45:$G$53,7,0)</f>
        <v>1.107027027027027</v>
      </c>
      <c r="AU40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09">
        <f>VLOOKUP(Table1[[#This Row],[Rev Caste]],Factor!$F$59:$I$68,4,0)</f>
        <v>0.14422535211267606</v>
      </c>
      <c r="AW409">
        <f>Table1[[#This Row],[2021 Ae Factor]]*Table1[[#This Row],[Age &amp; Gender Factor]]</f>
        <v>1.107027027027027</v>
      </c>
      <c r="AX409">
        <f>Table1[[#This Row],[2021 Ae Factor]]*Table1[[#This Row],[Caste Factor]]</f>
        <v>0.14422535211267606</v>
      </c>
      <c r="AY409">
        <f t="shared" si="10"/>
        <v>78.541331200000002</v>
      </c>
    </row>
    <row r="410" spans="1:51" x14ac:dyDescent="0.25">
      <c r="A410" s="12" t="s">
        <v>2470</v>
      </c>
      <c r="B410" s="12" t="s">
        <v>2471</v>
      </c>
      <c r="C410" s="13">
        <v>45876</v>
      </c>
      <c r="D410" s="12" t="s">
        <v>2472</v>
      </c>
      <c r="E410" s="12" t="s">
        <v>2467</v>
      </c>
      <c r="F410" s="12" t="s">
        <v>2473</v>
      </c>
      <c r="G410" s="12">
        <v>477</v>
      </c>
      <c r="H410" s="12" t="s">
        <v>37</v>
      </c>
      <c r="I410" s="12" t="s">
        <v>1281</v>
      </c>
      <c r="J410" s="12" t="s">
        <v>1282</v>
      </c>
      <c r="K410" s="12" t="s">
        <v>50</v>
      </c>
      <c r="L410" s="12" t="s">
        <v>51</v>
      </c>
      <c r="M410" s="12" t="s">
        <v>51</v>
      </c>
      <c r="N410" s="12" t="s">
        <v>2474</v>
      </c>
      <c r="O410" s="12" t="s">
        <v>135</v>
      </c>
      <c r="P410" s="12">
        <v>9597654491</v>
      </c>
      <c r="Q410" s="12" t="s">
        <v>39</v>
      </c>
      <c r="R410" s="12" t="s">
        <v>56</v>
      </c>
      <c r="S410" s="12" t="s">
        <v>57</v>
      </c>
      <c r="T410" s="12" t="s">
        <v>137</v>
      </c>
      <c r="U410" s="12" t="s">
        <v>301</v>
      </c>
      <c r="V410" s="12" t="s">
        <v>60</v>
      </c>
      <c r="W410" s="1" t="s">
        <v>125</v>
      </c>
      <c r="X410" s="12" t="s">
        <v>295</v>
      </c>
      <c r="Y410" t="s">
        <v>429</v>
      </c>
      <c r="Z410" s="12" t="s">
        <v>38</v>
      </c>
      <c r="AA410" s="12" t="s">
        <v>126</v>
      </c>
      <c r="AB410" s="12" t="s">
        <v>138</v>
      </c>
      <c r="AC410" s="12" t="s">
        <v>58</v>
      </c>
      <c r="AD410" s="12" t="s">
        <v>65</v>
      </c>
      <c r="AE410" s="12" t="s">
        <v>66</v>
      </c>
      <c r="AF410" s="12" t="s">
        <v>67</v>
      </c>
      <c r="AG410" s="12" t="s">
        <v>68</v>
      </c>
      <c r="AH410" s="12" t="s">
        <v>88</v>
      </c>
      <c r="AI410" s="12" t="s">
        <v>2825</v>
      </c>
      <c r="AJ410" s="1" t="str">
        <f>IFERROR(_xlfn.XLOOKUP(Table1[[#This Row],[Audio Url]],Qc!C:C,Qc!F:F),"")</f>
        <v>caste didnt mention here (ambalkaarar)</v>
      </c>
      <c r="AK410" s="12" t="s">
        <v>38</v>
      </c>
      <c r="AL410" s="12" t="s">
        <v>38</v>
      </c>
      <c r="AM410" s="12" t="s">
        <v>38</v>
      </c>
      <c r="AN410" s="1" t="str">
        <f>VLOOKUP(Table1[[#This Row],[LOCALITY]],Sheet2!$F:$H,3,0)</f>
        <v>Urban</v>
      </c>
      <c r="AO410" s="1" t="s">
        <v>2241</v>
      </c>
      <c r="AP410" t="str">
        <f>IF(Table1[[#This Row],[Audio Duration (in secs)]]&gt;180,"Greater than 3 Minutes","Less than 3 Minutes")</f>
        <v>Greater than 3 Minutes</v>
      </c>
      <c r="AQ410" t="str">
        <f>IFERROR(VLOOKUP(Table1[[#This Row],[சாதி/Caste]],MApping!$E$1:$F$10,2,0),"Others")</f>
        <v>Others</v>
      </c>
      <c r="AR410">
        <f>VLOOKUP(Table1[[#This Row],[பாலினம்/Gender]],Factor!$F$26:$I$28,4,0)</f>
        <v>1.047034764826176</v>
      </c>
      <c r="AS410">
        <f>VLOOKUP(Table1[[#This Row],[பதிலளித்தவரின் வயது/Age Group]],Factor!$F$35:$I$39,4,0)</f>
        <v>0.8797250859106529</v>
      </c>
      <c r="AT410">
        <f>VLOOKUP(Table1[[#This Row],[பதிலளித்தவரின் வயது/Age Group]]&amp;Table1[[#This Row],[பாலினம்/Gender]],Factor!$A$45:$G$53,7,0)</f>
        <v>0.98461538461538467</v>
      </c>
      <c r="AU41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10">
        <f>VLOOKUP(Table1[[#This Row],[Rev Caste]],Factor!$F$59:$I$68,4,0)</f>
        <v>0.14422535211267606</v>
      </c>
      <c r="AW410">
        <f>Table1[[#This Row],[2021 Ae Factor]]*Table1[[#This Row],[Age &amp; Gender Factor]]</f>
        <v>0.72546542719964102</v>
      </c>
      <c r="AX410">
        <f>Table1[[#This Row],[2021 Ae Factor]]*Table1[[#This Row],[Caste Factor]]</f>
        <v>0.10626535835036995</v>
      </c>
      <c r="AY410">
        <f t="shared" si="10"/>
        <v>78.541772699999996</v>
      </c>
    </row>
    <row r="411" spans="1:51" x14ac:dyDescent="0.25">
      <c r="A411" s="12" t="s">
        <v>2475</v>
      </c>
      <c r="B411" s="12" t="s">
        <v>2476</v>
      </c>
      <c r="C411" s="13">
        <v>45876</v>
      </c>
      <c r="D411" s="12" t="s">
        <v>2477</v>
      </c>
      <c r="E411" s="12" t="s">
        <v>2478</v>
      </c>
      <c r="F411" s="12" t="s">
        <v>2479</v>
      </c>
      <c r="G411" s="12">
        <v>368</v>
      </c>
      <c r="H411" s="12" t="s">
        <v>37</v>
      </c>
      <c r="I411" s="12" t="s">
        <v>2100</v>
      </c>
      <c r="J411" s="12" t="s">
        <v>2101</v>
      </c>
      <c r="K411" s="12" t="s">
        <v>50</v>
      </c>
      <c r="L411" s="12" t="s">
        <v>51</v>
      </c>
      <c r="M411" s="12" t="s">
        <v>51</v>
      </c>
      <c r="N411" s="12" t="s">
        <v>2480</v>
      </c>
      <c r="O411" s="12" t="s">
        <v>135</v>
      </c>
      <c r="P411" s="12">
        <v>8508179745</v>
      </c>
      <c r="Q411" s="12" t="s">
        <v>81</v>
      </c>
      <c r="R411" s="12" t="s">
        <v>97</v>
      </c>
      <c r="S411" s="12" t="s">
        <v>57</v>
      </c>
      <c r="T411" s="12" t="s">
        <v>137</v>
      </c>
      <c r="U411" s="12" t="s">
        <v>59</v>
      </c>
      <c r="V411" s="12" t="s">
        <v>60</v>
      </c>
      <c r="W411" s="12" t="s">
        <v>61</v>
      </c>
      <c r="X411" s="12" t="s">
        <v>101</v>
      </c>
      <c r="Y411" t="s">
        <v>428</v>
      </c>
      <c r="Z411" s="12" t="s">
        <v>175</v>
      </c>
      <c r="AA411" s="12" t="s">
        <v>63</v>
      </c>
      <c r="AB411" s="12" t="s">
        <v>38</v>
      </c>
      <c r="AC411" s="12" t="s">
        <v>64</v>
      </c>
      <c r="AD411" s="12" t="s">
        <v>85</v>
      </c>
      <c r="AE411" s="12" t="s">
        <v>66</v>
      </c>
      <c r="AF411" s="12" t="s">
        <v>622</v>
      </c>
      <c r="AG411" s="12" t="s">
        <v>382</v>
      </c>
      <c r="AH411" s="12" t="s">
        <v>117</v>
      </c>
      <c r="AI411" s="12" t="s">
        <v>89</v>
      </c>
      <c r="AJ411" s="1">
        <f>IFERROR(_xlfn.XLOOKUP(Table1[[#This Row],[Audio Url]],Qc!C:C,Qc!F:F),"")</f>
        <v>0</v>
      </c>
      <c r="AK411" s="12" t="s">
        <v>38</v>
      </c>
      <c r="AL411" s="12" t="s">
        <v>38</v>
      </c>
      <c r="AM411" s="12" t="s">
        <v>38</v>
      </c>
      <c r="AN411" s="1" t="str">
        <f>VLOOKUP(Table1[[#This Row],[LOCALITY]],Sheet2!$F:$H,3,0)</f>
        <v>Urban</v>
      </c>
      <c r="AO411" s="1" t="s">
        <v>2241</v>
      </c>
      <c r="AP411" t="str">
        <f>IF(Table1[[#This Row],[Audio Duration (in secs)]]&gt;180,"Greater than 3 Minutes","Less than 3 Minutes")</f>
        <v>Greater than 3 Minutes</v>
      </c>
      <c r="AQ411" t="str">
        <f>IFERROR(VLOOKUP(Table1[[#This Row],[சாதி/Caste]],MApping!$E$1:$F$10,2,0),"Others")</f>
        <v>MUKKULATHOR</v>
      </c>
      <c r="AR411">
        <f>VLOOKUP(Table1[[#This Row],[பாலினம்/Gender]],Factor!$F$26:$I$28,4,0)</f>
        <v>1.047034764826176</v>
      </c>
      <c r="AS411">
        <f>VLOOKUP(Table1[[#This Row],[பதிலளித்தவரின் வயது/Age Group]],Factor!$F$35:$I$39,4,0)</f>
        <v>0.97523809523809524</v>
      </c>
      <c r="AT411">
        <f>VLOOKUP(Table1[[#This Row],[பதிலளித்தவரின் வயது/Age Group]]&amp;Table1[[#This Row],[பாலினம்/Gender]],Factor!$A$45:$G$53,7,0)</f>
        <v>0.89824561403508774</v>
      </c>
      <c r="AU41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11">
        <f>VLOOKUP(Table1[[#This Row],[Rev Caste]],Factor!$F$59:$I$68,4,0)</f>
        <v>1.3479183673469388</v>
      </c>
      <c r="AW411">
        <f>Table1[[#This Row],[2021 Ae Factor]]*Table1[[#This Row],[Age &amp; Gender Factor]]</f>
        <v>0.66182810902423383</v>
      </c>
      <c r="AX411">
        <f>Table1[[#This Row],[2021 Ae Factor]]*Table1[[#This Row],[Caste Factor]]</f>
        <v>0.99314736441942686</v>
      </c>
      <c r="AY411">
        <f t="shared" si="10"/>
        <v>78.543452599999995</v>
      </c>
    </row>
    <row r="412" spans="1:51" x14ac:dyDescent="0.25">
      <c r="A412" s="12" t="s">
        <v>2482</v>
      </c>
      <c r="B412" s="12" t="s">
        <v>2483</v>
      </c>
      <c r="C412" s="13">
        <v>45876</v>
      </c>
      <c r="D412" s="12" t="s">
        <v>2394</v>
      </c>
      <c r="E412" s="12" t="s">
        <v>2395</v>
      </c>
      <c r="F412" s="12" t="s">
        <v>2484</v>
      </c>
      <c r="G412" s="12">
        <v>247</v>
      </c>
      <c r="H412" s="12" t="s">
        <v>37</v>
      </c>
      <c r="I412" s="12" t="s">
        <v>1289</v>
      </c>
      <c r="J412" s="12" t="s">
        <v>1290</v>
      </c>
      <c r="K412" s="12" t="s">
        <v>50</v>
      </c>
      <c r="L412" s="12" t="s">
        <v>51</v>
      </c>
      <c r="M412" s="12" t="s">
        <v>51</v>
      </c>
      <c r="N412" s="12" t="s">
        <v>2485</v>
      </c>
      <c r="O412" s="12" t="s">
        <v>135</v>
      </c>
      <c r="P412" s="12">
        <v>9940869485</v>
      </c>
      <c r="Q412" s="12" t="s">
        <v>81</v>
      </c>
      <c r="R412" s="12" t="s">
        <v>136</v>
      </c>
      <c r="S412" s="12" t="s">
        <v>57</v>
      </c>
      <c r="T412" s="12" t="s">
        <v>98</v>
      </c>
      <c r="U412" s="12" t="s">
        <v>83</v>
      </c>
      <c r="V412" s="12" t="s">
        <v>99</v>
      </c>
      <c r="W412" s="12" t="s">
        <v>100</v>
      </c>
      <c r="X412" s="12" t="s">
        <v>101</v>
      </c>
      <c r="Y412" t="s">
        <v>428</v>
      </c>
      <c r="Z412" s="12" t="s">
        <v>95</v>
      </c>
      <c r="AA412" s="12" t="s">
        <v>126</v>
      </c>
      <c r="AB412" s="12" t="s">
        <v>60</v>
      </c>
      <c r="AC412" s="12" t="s">
        <v>58</v>
      </c>
      <c r="AD412" s="12" t="s">
        <v>127</v>
      </c>
      <c r="AE412" s="12" t="s">
        <v>102</v>
      </c>
      <c r="AF412" s="12" t="s">
        <v>101</v>
      </c>
      <c r="AG412" s="12" t="s">
        <v>382</v>
      </c>
      <c r="AH412" s="12" t="s">
        <v>88</v>
      </c>
      <c r="AI412" s="12" t="s">
        <v>269</v>
      </c>
      <c r="AJ412" s="1">
        <f>IFERROR(_xlfn.XLOOKUP(Table1[[#This Row],[Audio Url]],Qc!C:C,Qc!F:F),"")</f>
        <v>0</v>
      </c>
      <c r="AK412" s="12" t="s">
        <v>38</v>
      </c>
      <c r="AL412" s="12" t="s">
        <v>38</v>
      </c>
      <c r="AM412" s="12" t="s">
        <v>38</v>
      </c>
      <c r="AN412" s="1" t="str">
        <f>VLOOKUP(Table1[[#This Row],[LOCALITY]],Sheet2!$F:$H,3,0)</f>
        <v>Urban</v>
      </c>
      <c r="AO412" s="1" t="s">
        <v>2241</v>
      </c>
      <c r="AP412" t="str">
        <f>IF(Table1[[#This Row],[Audio Duration (in secs)]]&gt;180,"Greater than 3 Minutes","Less than 3 Minutes")</f>
        <v>Greater than 3 Minutes</v>
      </c>
      <c r="AQ412" t="str">
        <f>IFERROR(VLOOKUP(Table1[[#This Row],[சாதி/Caste]],MApping!$E$1:$F$10,2,0),"Others")</f>
        <v>MUTTARAIYAR</v>
      </c>
      <c r="AR412">
        <f>VLOOKUP(Table1[[#This Row],[பாலினம்/Gender]],Factor!$F$26:$I$28,4,0)</f>
        <v>1.047034764826176</v>
      </c>
      <c r="AS412">
        <f>VLOOKUP(Table1[[#This Row],[பதிலளித்தவரின் வயது/Age Group]],Factor!$F$35:$I$39,4,0)</f>
        <v>0.97523809523809524</v>
      </c>
      <c r="AT412">
        <f>VLOOKUP(Table1[[#This Row],[பதிலளித்தவரின் வயது/Age Group]]&amp;Table1[[#This Row],[பாலினம்/Gender]],Factor!$A$45:$G$53,7,0)</f>
        <v>0.89824561403508774</v>
      </c>
      <c r="AU41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412">
        <f>VLOOKUP(Table1[[#This Row],[Rev Caste]],Factor!$F$59:$I$68,4,0)</f>
        <v>1.2358620689655173</v>
      </c>
      <c r="AW412">
        <f>Table1[[#This Row],[2021 Ae Factor]]*Table1[[#This Row],[Age &amp; Gender Factor]]</f>
        <v>1.1784466182311975</v>
      </c>
      <c r="AX412">
        <f>Table1[[#This Row],[2021 Ae Factor]]*Table1[[#This Row],[Caste Factor]]</f>
        <v>1.6213800023249925</v>
      </c>
      <c r="AY412">
        <f t="shared" si="10"/>
        <v>78.544257500000001</v>
      </c>
    </row>
    <row r="413" spans="1:51" x14ac:dyDescent="0.25">
      <c r="A413" s="12" t="s">
        <v>2486</v>
      </c>
      <c r="B413" s="12" t="s">
        <v>2487</v>
      </c>
      <c r="C413" s="13">
        <v>45876</v>
      </c>
      <c r="D413" s="12" t="s">
        <v>2488</v>
      </c>
      <c r="E413" s="12" t="s">
        <v>2489</v>
      </c>
      <c r="F413" s="12" t="s">
        <v>2490</v>
      </c>
      <c r="G413" s="12">
        <v>260</v>
      </c>
      <c r="H413" s="12" t="s">
        <v>37</v>
      </c>
      <c r="I413" s="12" t="s">
        <v>1289</v>
      </c>
      <c r="J413" s="12" t="s">
        <v>1290</v>
      </c>
      <c r="K413" s="12" t="s">
        <v>50</v>
      </c>
      <c r="L413" s="12" t="s">
        <v>51</v>
      </c>
      <c r="M413" s="12" t="s">
        <v>51</v>
      </c>
      <c r="N413" s="12" t="s">
        <v>2491</v>
      </c>
      <c r="O413" s="12" t="s">
        <v>135</v>
      </c>
      <c r="P413" s="12">
        <v>8760239291</v>
      </c>
      <c r="Q413" s="12" t="s">
        <v>81</v>
      </c>
      <c r="R413" s="12" t="s">
        <v>219</v>
      </c>
      <c r="S413" s="12" t="s">
        <v>57</v>
      </c>
      <c r="T413" s="12" t="s">
        <v>137</v>
      </c>
      <c r="U413" s="12" t="s">
        <v>83</v>
      </c>
      <c r="V413" s="12" t="s">
        <v>60</v>
      </c>
      <c r="W413" s="12" t="s">
        <v>125</v>
      </c>
      <c r="X413" s="12" t="s">
        <v>62</v>
      </c>
      <c r="Y413" t="s">
        <v>430</v>
      </c>
      <c r="Z413" s="12" t="s">
        <v>38</v>
      </c>
      <c r="AA413" s="12" t="s">
        <v>126</v>
      </c>
      <c r="AB413" s="12" t="s">
        <v>138</v>
      </c>
      <c r="AC413" s="12" t="s">
        <v>84</v>
      </c>
      <c r="AD413" s="12" t="s">
        <v>127</v>
      </c>
      <c r="AE413" s="12" t="s">
        <v>115</v>
      </c>
      <c r="AF413" s="12" t="s">
        <v>67</v>
      </c>
      <c r="AG413" s="12" t="s">
        <v>116</v>
      </c>
      <c r="AH413" s="12" t="s">
        <v>117</v>
      </c>
      <c r="AI413" s="12" t="s">
        <v>118</v>
      </c>
      <c r="AJ413" s="1">
        <f>IFERROR(_xlfn.XLOOKUP(Table1[[#This Row],[Audio Url]],Qc!C:C,Qc!F:F),"")</f>
        <v>0</v>
      </c>
      <c r="AK413" s="12" t="s">
        <v>38</v>
      </c>
      <c r="AL413" s="12" t="s">
        <v>38</v>
      </c>
      <c r="AM413" s="12" t="s">
        <v>38</v>
      </c>
      <c r="AN413" s="1" t="str">
        <f>VLOOKUP(Table1[[#This Row],[LOCALITY]],Sheet2!$F:$H,3,0)</f>
        <v>Urban</v>
      </c>
      <c r="AO413" s="1" t="s">
        <v>2241</v>
      </c>
      <c r="AP413" t="str">
        <f>IF(Table1[[#This Row],[Audio Duration (in secs)]]&gt;180,"Greater than 3 Minutes","Less than 3 Minutes")</f>
        <v>Greater than 3 Minutes</v>
      </c>
      <c r="AQ413" t="str">
        <f>IFERROR(VLOOKUP(Table1[[#This Row],[சாதி/Caste]],MApping!$E$1:$F$10,2,0),"Others")</f>
        <v>PALLAR SC</v>
      </c>
      <c r="AR413">
        <f>VLOOKUP(Table1[[#This Row],[பாலினம்/Gender]],Factor!$F$26:$I$28,4,0)</f>
        <v>1.047034764826176</v>
      </c>
      <c r="AS413">
        <f>VLOOKUP(Table1[[#This Row],[பதிலளித்தவரின் வயது/Age Group]],Factor!$F$35:$I$39,4,0)</f>
        <v>0.97523809523809524</v>
      </c>
      <c r="AT413">
        <f>VLOOKUP(Table1[[#This Row],[பதிலளித்தவரின் வயது/Age Group]]&amp;Table1[[#This Row],[பாலினம்/Gender]],Factor!$A$45:$G$53,7,0)</f>
        <v>0.89824561403508774</v>
      </c>
      <c r="AU41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13">
        <f>VLOOKUP(Table1[[#This Row],[Rev Caste]],Factor!$F$59:$I$68,4,0)</f>
        <v>1.28</v>
      </c>
      <c r="AW413">
        <f>Table1[[#This Row],[2021 Ae Factor]]*Table1[[#This Row],[Age &amp; Gender Factor]]</f>
        <v>0.66182810902423383</v>
      </c>
      <c r="AX413">
        <f>Table1[[#This Row],[2021 Ae Factor]]*Table1[[#This Row],[Caste Factor]]</f>
        <v>0.94310505535953326</v>
      </c>
      <c r="AY413">
        <f t="shared" si="10"/>
        <v>78.542731399999994</v>
      </c>
    </row>
    <row r="414" spans="1:51" x14ac:dyDescent="0.25">
      <c r="A414" s="12" t="s">
        <v>2492</v>
      </c>
      <c r="B414" s="12" t="s">
        <v>2493</v>
      </c>
      <c r="C414" s="13">
        <v>45876</v>
      </c>
      <c r="D414" s="12" t="s">
        <v>2494</v>
      </c>
      <c r="E414" s="12" t="s">
        <v>1509</v>
      </c>
      <c r="F414" s="12" t="s">
        <v>2495</v>
      </c>
      <c r="G414" s="12">
        <v>293</v>
      </c>
      <c r="H414" s="12" t="s">
        <v>37</v>
      </c>
      <c r="I414" s="12" t="s">
        <v>1281</v>
      </c>
      <c r="J414" s="12" t="s">
        <v>1282</v>
      </c>
      <c r="K414" s="12" t="s">
        <v>50</v>
      </c>
      <c r="L414" s="12" t="s">
        <v>51</v>
      </c>
      <c r="M414" s="12" t="s">
        <v>51</v>
      </c>
      <c r="N414" s="12" t="s">
        <v>2496</v>
      </c>
      <c r="O414" s="12" t="s">
        <v>135</v>
      </c>
      <c r="P414" s="12">
        <v>9600303803</v>
      </c>
      <c r="Q414" s="12" t="s">
        <v>39</v>
      </c>
      <c r="R414" s="12" t="s">
        <v>136</v>
      </c>
      <c r="S414" s="12" t="s">
        <v>57</v>
      </c>
      <c r="T414" s="12" t="s">
        <v>58</v>
      </c>
      <c r="U414" s="12" t="s">
        <v>59</v>
      </c>
      <c r="V414" s="12" t="s">
        <v>60</v>
      </c>
      <c r="W414" s="12" t="s">
        <v>61</v>
      </c>
      <c r="X414" s="12" t="s">
        <v>295</v>
      </c>
      <c r="Y414" t="s">
        <v>439</v>
      </c>
      <c r="Z414" s="12" t="s">
        <v>38</v>
      </c>
      <c r="AA414" s="12" t="s">
        <v>63</v>
      </c>
      <c r="AB414" s="12" t="s">
        <v>38</v>
      </c>
      <c r="AC414" s="12" t="s">
        <v>64</v>
      </c>
      <c r="AD414" s="12" t="s">
        <v>85</v>
      </c>
      <c r="AE414" s="12" t="s">
        <v>66</v>
      </c>
      <c r="AF414" s="12" t="s">
        <v>67</v>
      </c>
      <c r="AG414" s="12" t="s">
        <v>68</v>
      </c>
      <c r="AH414" s="12" t="s">
        <v>88</v>
      </c>
      <c r="AI414" s="12" t="s">
        <v>2744</v>
      </c>
      <c r="AJ414" s="1" t="str">
        <f>IFERROR(_xlfn.XLOOKUP(Table1[[#This Row],[Audio Url]],Qc!C:C,Qc!F:F),"")</f>
        <v>caste didnt mention here (chettiyar)</v>
      </c>
      <c r="AK414" s="12" t="s">
        <v>38</v>
      </c>
      <c r="AL414" s="12" t="s">
        <v>38</v>
      </c>
      <c r="AM414" s="12" t="s">
        <v>38</v>
      </c>
      <c r="AN414" s="1" t="str">
        <f>VLOOKUP(Table1[[#This Row],[LOCALITY]],Sheet2!$F:$H,3,0)</f>
        <v>Urban</v>
      </c>
      <c r="AO414" s="1" t="s">
        <v>2241</v>
      </c>
      <c r="AP414" t="str">
        <f>IF(Table1[[#This Row],[Audio Duration (in secs)]]&gt;180,"Greater than 3 Minutes","Less than 3 Minutes")</f>
        <v>Greater than 3 Minutes</v>
      </c>
      <c r="AQ414" t="str">
        <f>IFERROR(VLOOKUP(Table1[[#This Row],[சாதி/Caste]],MApping!$E$1:$F$10,2,0),"Others")</f>
        <v>Others</v>
      </c>
      <c r="AR414">
        <f>VLOOKUP(Table1[[#This Row],[பாலினம்/Gender]],Factor!$F$26:$I$28,4,0)</f>
        <v>1.047034764826176</v>
      </c>
      <c r="AS414">
        <f>VLOOKUP(Table1[[#This Row],[பதிலளித்தவரின் வயது/Age Group]],Factor!$F$35:$I$39,4,0)</f>
        <v>0.8797250859106529</v>
      </c>
      <c r="AT414">
        <f>VLOOKUP(Table1[[#This Row],[பதிலளித்தவரின் வயது/Age Group]]&amp;Table1[[#This Row],[பாலினம்/Gender]],Factor!$A$45:$G$53,7,0)</f>
        <v>0.98461538461538467</v>
      </c>
      <c r="AU41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14">
        <f>VLOOKUP(Table1[[#This Row],[Rev Caste]],Factor!$F$59:$I$68,4,0)</f>
        <v>0.14422535211267606</v>
      </c>
      <c r="AW414">
        <f>Table1[[#This Row],[2021 Ae Factor]]*Table1[[#This Row],[Age &amp; Gender Factor]]</f>
        <v>0.72546542719964102</v>
      </c>
      <c r="AX414">
        <f>Table1[[#This Row],[2021 Ae Factor]]*Table1[[#This Row],[Caste Factor]]</f>
        <v>0.10626535835036995</v>
      </c>
      <c r="AY414">
        <f t="shared" si="10"/>
        <v>78.548123399999994</v>
      </c>
    </row>
    <row r="415" spans="1:51" x14ac:dyDescent="0.25">
      <c r="A415" s="12" t="s">
        <v>2497</v>
      </c>
      <c r="B415" s="12" t="s">
        <v>2498</v>
      </c>
      <c r="C415" s="13">
        <v>45876</v>
      </c>
      <c r="D415" s="12" t="s">
        <v>2499</v>
      </c>
      <c r="E415" s="12" t="s">
        <v>2489</v>
      </c>
      <c r="F415" s="12" t="s">
        <v>2500</v>
      </c>
      <c r="G415" s="12">
        <v>241</v>
      </c>
      <c r="H415" s="12" t="s">
        <v>37</v>
      </c>
      <c r="I415" s="12" t="s">
        <v>1281</v>
      </c>
      <c r="J415" s="12" t="s">
        <v>1282</v>
      </c>
      <c r="K415" s="12" t="s">
        <v>50</v>
      </c>
      <c r="L415" s="12" t="s">
        <v>51</v>
      </c>
      <c r="M415" s="12" t="s">
        <v>51</v>
      </c>
      <c r="N415" s="12" t="s">
        <v>2501</v>
      </c>
      <c r="O415" s="12" t="s">
        <v>135</v>
      </c>
      <c r="P415" s="12">
        <v>9500406440</v>
      </c>
      <c r="Q415" s="12" t="s">
        <v>55</v>
      </c>
      <c r="R415" s="12" t="s">
        <v>136</v>
      </c>
      <c r="S415" s="12" t="s">
        <v>57</v>
      </c>
      <c r="T415" s="12" t="s">
        <v>58</v>
      </c>
      <c r="U415" s="12" t="s">
        <v>59</v>
      </c>
      <c r="V415" s="12" t="s">
        <v>60</v>
      </c>
      <c r="W415" s="12" t="s">
        <v>61</v>
      </c>
      <c r="X415" s="12" t="s">
        <v>62</v>
      </c>
      <c r="Y415" t="s">
        <v>430</v>
      </c>
      <c r="Z415" s="12" t="s">
        <v>38</v>
      </c>
      <c r="AA415" s="1" t="s">
        <v>126</v>
      </c>
      <c r="AB415" s="1" t="s">
        <v>60</v>
      </c>
      <c r="AC415" s="12" t="s">
        <v>58</v>
      </c>
      <c r="AD415" s="12" t="s">
        <v>85</v>
      </c>
      <c r="AE415" s="12" t="s">
        <v>66</v>
      </c>
      <c r="AF415" s="12" t="s">
        <v>67</v>
      </c>
      <c r="AG415" s="12" t="s">
        <v>68</v>
      </c>
      <c r="AH415" s="12" t="s">
        <v>88</v>
      </c>
      <c r="AI415" s="12" t="s">
        <v>89</v>
      </c>
      <c r="AJ415" s="1" t="str">
        <f>IFERROR(_xlfn.XLOOKUP(Table1[[#This Row],[Audio Url]],Qc!C:C,Qc!F:F),"")</f>
        <v>caste didnt mention here (sc , Paraiyar)</v>
      </c>
      <c r="AK415" s="12" t="s">
        <v>38</v>
      </c>
      <c r="AL415" s="12" t="s">
        <v>38</v>
      </c>
      <c r="AM415" s="12" t="s">
        <v>38</v>
      </c>
      <c r="AN415" s="1" t="str">
        <f>VLOOKUP(Table1[[#This Row],[LOCALITY]],Sheet2!$F:$H,3,0)</f>
        <v>Urban</v>
      </c>
      <c r="AO415" s="1" t="s">
        <v>2241</v>
      </c>
      <c r="AP415" t="str">
        <f>IF(Table1[[#This Row],[Audio Duration (in secs)]]&gt;180,"Greater than 3 Minutes","Less than 3 Minutes")</f>
        <v>Greater than 3 Minutes</v>
      </c>
      <c r="AQ415" t="str">
        <f>IFERROR(VLOOKUP(Table1[[#This Row],[சாதி/Caste]],MApping!$E$1:$F$10,2,0),"Others")</f>
        <v>MUKKULATHOR</v>
      </c>
      <c r="AR415">
        <f>VLOOKUP(Table1[[#This Row],[பாலினம்/Gender]],Factor!$F$26:$I$28,4,0)</f>
        <v>1.047034764826176</v>
      </c>
      <c r="AS415">
        <f>VLOOKUP(Table1[[#This Row],[பதிலளித்தவரின் வயது/Age Group]],Factor!$F$35:$I$39,4,0)</f>
        <v>1.0951871657754011</v>
      </c>
      <c r="AT415">
        <f>VLOOKUP(Table1[[#This Row],[பதிலளித்தவரின் வயது/Age Group]]&amp;Table1[[#This Row],[பாலினம்/Gender]],Factor!$A$45:$G$53,7,0)</f>
        <v>1.107027027027027</v>
      </c>
      <c r="AU41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15">
        <f>VLOOKUP(Table1[[#This Row],[Rev Caste]],Factor!$F$59:$I$68,4,0)</f>
        <v>1.3479183673469388</v>
      </c>
      <c r="AW415">
        <f>Table1[[#This Row],[2021 Ae Factor]]*Table1[[#This Row],[Age &amp; Gender Factor]]</f>
        <v>0.81565842625689366</v>
      </c>
      <c r="AX415">
        <f>Table1[[#This Row],[2021 Ae Factor]]*Table1[[#This Row],[Caste Factor]]</f>
        <v>0.99314736441942686</v>
      </c>
      <c r="AY415">
        <f t="shared" si="10"/>
        <v>78.542590000000004</v>
      </c>
    </row>
    <row r="416" spans="1:51" x14ac:dyDescent="0.25">
      <c r="A416" s="12" t="s">
        <v>2502</v>
      </c>
      <c r="B416" s="12" t="s">
        <v>2503</v>
      </c>
      <c r="C416" s="13">
        <v>45876</v>
      </c>
      <c r="D416" s="12" t="s">
        <v>2504</v>
      </c>
      <c r="E416" s="12" t="s">
        <v>2489</v>
      </c>
      <c r="F416" s="12" t="s">
        <v>2505</v>
      </c>
      <c r="G416" s="12">
        <v>269</v>
      </c>
      <c r="H416" s="12" t="s">
        <v>37</v>
      </c>
      <c r="I416" s="12" t="s">
        <v>1289</v>
      </c>
      <c r="J416" s="12" t="s">
        <v>1290</v>
      </c>
      <c r="K416" s="12" t="s">
        <v>50</v>
      </c>
      <c r="L416" s="12" t="s">
        <v>51</v>
      </c>
      <c r="M416" s="12" t="s">
        <v>51</v>
      </c>
      <c r="N416" s="12" t="s">
        <v>2506</v>
      </c>
      <c r="O416" s="12" t="s">
        <v>54</v>
      </c>
      <c r="P416" s="12">
        <v>8072658976</v>
      </c>
      <c r="Q416" s="12" t="s">
        <v>81</v>
      </c>
      <c r="R416" s="12" t="s">
        <v>219</v>
      </c>
      <c r="S416" s="12" t="s">
        <v>113</v>
      </c>
      <c r="T416" s="12" t="s">
        <v>58</v>
      </c>
      <c r="U416" s="12" t="s">
        <v>59</v>
      </c>
      <c r="V416" s="12" t="s">
        <v>60</v>
      </c>
      <c r="W416" s="12" t="s">
        <v>61</v>
      </c>
      <c r="X416" s="12" t="s">
        <v>101</v>
      </c>
      <c r="Y416" t="s">
        <v>428</v>
      </c>
      <c r="Z416" s="12" t="s">
        <v>288</v>
      </c>
      <c r="AA416" s="12" t="s">
        <v>126</v>
      </c>
      <c r="AB416" s="12" t="s">
        <v>87</v>
      </c>
      <c r="AC416" s="12" t="s">
        <v>64</v>
      </c>
      <c r="AD416" s="12" t="s">
        <v>65</v>
      </c>
      <c r="AE416" s="12" t="s">
        <v>66</v>
      </c>
      <c r="AF416" s="12" t="s">
        <v>67</v>
      </c>
      <c r="AG416" s="12" t="s">
        <v>116</v>
      </c>
      <c r="AH416" s="12" t="s">
        <v>117</v>
      </c>
      <c r="AI416" s="12" t="s">
        <v>89</v>
      </c>
      <c r="AJ416" s="1" t="str">
        <f>IFERROR(_xlfn.XLOOKUP(Table1[[#This Row],[Audio Url]],Qc!C:C,Qc!F:F),"")</f>
        <v>caste didnt mention here (Paraiyar)</v>
      </c>
      <c r="AK416" s="12" t="s">
        <v>38</v>
      </c>
      <c r="AL416" s="12" t="s">
        <v>38</v>
      </c>
      <c r="AM416" s="12" t="s">
        <v>38</v>
      </c>
      <c r="AN416" s="1" t="str">
        <f>VLOOKUP(Table1[[#This Row],[LOCALITY]],Sheet2!$F:$H,3,0)</f>
        <v>Urban</v>
      </c>
      <c r="AO416" s="1" t="s">
        <v>2241</v>
      </c>
      <c r="AP416" t="str">
        <f>IF(Table1[[#This Row],[Audio Duration (in secs)]]&gt;180,"Greater than 3 Minutes","Less than 3 Minutes")</f>
        <v>Greater than 3 Minutes</v>
      </c>
      <c r="AQ416" t="str">
        <f>IFERROR(VLOOKUP(Table1[[#This Row],[சாதி/Caste]],MApping!$E$1:$F$10,2,0),"Others")</f>
        <v>MUKKULATHOR</v>
      </c>
      <c r="AR416">
        <f>VLOOKUP(Table1[[#This Row],[பாலினம்/Gender]],Factor!$F$26:$I$28,4,0)</f>
        <v>0.95700934579439256</v>
      </c>
      <c r="AS416">
        <f>VLOOKUP(Table1[[#This Row],[பதிலளித்தவரின் வயது/Age Group]],Factor!$F$35:$I$39,4,0)</f>
        <v>0.97523809523809524</v>
      </c>
      <c r="AT416">
        <f>VLOOKUP(Table1[[#This Row],[பதிலளித்தவரின் வயது/Age Group]]&amp;Table1[[#This Row],[பாலினம்/Gender]],Factor!$A$45:$G$53,7,0)</f>
        <v>1.0666666666666667</v>
      </c>
      <c r="AU41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16">
        <f>VLOOKUP(Table1[[#This Row],[Rev Caste]],Factor!$F$59:$I$68,4,0)</f>
        <v>1.3479183673469388</v>
      </c>
      <c r="AW416">
        <f>Table1[[#This Row],[2021 Ae Factor]]*Table1[[#This Row],[Age &amp; Gender Factor]]</f>
        <v>0.78592087946627776</v>
      </c>
      <c r="AX416">
        <f>Table1[[#This Row],[2021 Ae Factor]]*Table1[[#This Row],[Caste Factor]]</f>
        <v>0.99314736441942686</v>
      </c>
      <c r="AY416">
        <f t="shared" si="10"/>
        <v>78.543209000000004</v>
      </c>
    </row>
    <row r="417" spans="1:51" x14ac:dyDescent="0.25">
      <c r="A417" s="12" t="s">
        <v>2507</v>
      </c>
      <c r="B417" s="12" t="s">
        <v>2508</v>
      </c>
      <c r="C417" s="13">
        <v>45876</v>
      </c>
      <c r="D417" s="12" t="s">
        <v>2509</v>
      </c>
      <c r="E417" s="12" t="s">
        <v>2510</v>
      </c>
      <c r="F417" s="12" t="s">
        <v>2511</v>
      </c>
      <c r="G417" s="12">
        <v>308</v>
      </c>
      <c r="H417" s="12" t="s">
        <v>37</v>
      </c>
      <c r="I417" s="12" t="s">
        <v>2100</v>
      </c>
      <c r="J417" s="12" t="s">
        <v>2101</v>
      </c>
      <c r="K417" s="12" t="s">
        <v>50</v>
      </c>
      <c r="L417" s="12" t="s">
        <v>51</v>
      </c>
      <c r="M417" s="12" t="s">
        <v>51</v>
      </c>
      <c r="N417" s="12" t="s">
        <v>2512</v>
      </c>
      <c r="O417" s="12" t="s">
        <v>54</v>
      </c>
      <c r="P417" s="12">
        <v>9047858515</v>
      </c>
      <c r="Q417" s="12" t="s">
        <v>39</v>
      </c>
      <c r="R417" s="12" t="s">
        <v>219</v>
      </c>
      <c r="S417" s="12" t="s">
        <v>1884</v>
      </c>
      <c r="T417" s="12" t="s">
        <v>137</v>
      </c>
      <c r="U417" s="12" t="s">
        <v>301</v>
      </c>
      <c r="V417" s="12" t="s">
        <v>60</v>
      </c>
      <c r="W417" s="12" t="s">
        <v>61</v>
      </c>
      <c r="X417" s="12" t="s">
        <v>62</v>
      </c>
      <c r="Y417" t="s">
        <v>430</v>
      </c>
      <c r="Z417" s="12" t="s">
        <v>38</v>
      </c>
      <c r="AA417" s="12" t="s">
        <v>63</v>
      </c>
      <c r="AB417" s="12" t="s">
        <v>38</v>
      </c>
      <c r="AC417" s="12" t="s">
        <v>64</v>
      </c>
      <c r="AD417" s="12" t="s">
        <v>85</v>
      </c>
      <c r="AE417" s="12" t="s">
        <v>86</v>
      </c>
      <c r="AF417" s="12" t="s">
        <v>67</v>
      </c>
      <c r="AG417" s="12" t="s">
        <v>116</v>
      </c>
      <c r="AH417" s="12" t="s">
        <v>117</v>
      </c>
      <c r="AI417" s="12" t="s">
        <v>89</v>
      </c>
      <c r="AJ417" s="1">
        <f>IFERROR(_xlfn.XLOOKUP(Table1[[#This Row],[Audio Url]],Qc!C:C,Qc!F:F),"")</f>
        <v>0</v>
      </c>
      <c r="AK417" s="12" t="s">
        <v>38</v>
      </c>
      <c r="AL417" s="12" t="s">
        <v>38</v>
      </c>
      <c r="AM417" s="12" t="s">
        <v>38</v>
      </c>
      <c r="AN417" s="1" t="str">
        <f>VLOOKUP(Table1[[#This Row],[LOCALITY]],Sheet2!$F:$H,3,0)</f>
        <v>Urban</v>
      </c>
      <c r="AO417" s="1" t="s">
        <v>2241</v>
      </c>
      <c r="AP417" t="str">
        <f>IF(Table1[[#This Row],[Audio Duration (in secs)]]&gt;180,"Greater than 3 Minutes","Less than 3 Minutes")</f>
        <v>Greater than 3 Minutes</v>
      </c>
      <c r="AQ417" t="str">
        <f>IFERROR(VLOOKUP(Table1[[#This Row],[சாதி/Caste]],MApping!$E$1:$F$10,2,0),"Others")</f>
        <v>MUKKULATHOR</v>
      </c>
      <c r="AR417">
        <f>VLOOKUP(Table1[[#This Row],[பாலினம்/Gender]],Factor!$F$26:$I$28,4,0)</f>
        <v>0.95700934579439256</v>
      </c>
      <c r="AS417">
        <f>VLOOKUP(Table1[[#This Row],[பதிலளித்தவரின் வயது/Age Group]],Factor!$F$35:$I$39,4,0)</f>
        <v>0.8797250859106529</v>
      </c>
      <c r="AT417">
        <f>VLOOKUP(Table1[[#This Row],[பதிலளித்தவரின் வயது/Age Group]]&amp;Table1[[#This Row],[பாலினம்/Gender]],Factor!$A$45:$G$53,7,0)</f>
        <v>0.79503105590062106</v>
      </c>
      <c r="AU41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17">
        <f>VLOOKUP(Table1[[#This Row],[Rev Caste]],Factor!$F$59:$I$68,4,0)</f>
        <v>1.3479183673469388</v>
      </c>
      <c r="AW417">
        <f>Table1[[#This Row],[2021 Ae Factor]]*Table1[[#This Row],[Age &amp; Gender Factor]]</f>
        <v>0.58577953749039324</v>
      </c>
      <c r="AX417">
        <f>Table1[[#This Row],[2021 Ae Factor]]*Table1[[#This Row],[Caste Factor]]</f>
        <v>0.99314736441942686</v>
      </c>
      <c r="AY417">
        <f t="shared" si="10"/>
        <v>78.540312599999993</v>
      </c>
    </row>
    <row r="418" spans="1:51" x14ac:dyDescent="0.25">
      <c r="A418" s="12" t="s">
        <v>2513</v>
      </c>
      <c r="B418" s="12" t="s">
        <v>2514</v>
      </c>
      <c r="C418" s="13">
        <v>45876</v>
      </c>
      <c r="D418" s="12" t="s">
        <v>2515</v>
      </c>
      <c r="E418" s="12" t="s">
        <v>2357</v>
      </c>
      <c r="F418" s="12" t="s">
        <v>2516</v>
      </c>
      <c r="G418" s="12">
        <v>279</v>
      </c>
      <c r="H418" s="12" t="s">
        <v>37</v>
      </c>
      <c r="I418" s="12" t="s">
        <v>1281</v>
      </c>
      <c r="J418" s="12" t="s">
        <v>1282</v>
      </c>
      <c r="K418" s="12" t="s">
        <v>50</v>
      </c>
      <c r="L418" s="12" t="s">
        <v>51</v>
      </c>
      <c r="M418" s="12" t="s">
        <v>51</v>
      </c>
      <c r="N418" s="12" t="s">
        <v>2517</v>
      </c>
      <c r="O418" s="12" t="s">
        <v>54</v>
      </c>
      <c r="P418" s="12">
        <v>9003673909</v>
      </c>
      <c r="Q418" s="12" t="s">
        <v>39</v>
      </c>
      <c r="R418" s="12" t="s">
        <v>56</v>
      </c>
      <c r="S418" s="12" t="s">
        <v>57</v>
      </c>
      <c r="T418" s="12" t="s">
        <v>98</v>
      </c>
      <c r="U418" s="12" t="s">
        <v>83</v>
      </c>
      <c r="V418" s="12" t="s">
        <v>99</v>
      </c>
      <c r="W418" s="1" t="s">
        <v>439</v>
      </c>
      <c r="X418" s="12" t="s">
        <v>101</v>
      </c>
      <c r="Y418" s="45" t="s">
        <v>439</v>
      </c>
      <c r="Z418" s="12" t="s">
        <v>95</v>
      </c>
      <c r="AA418" s="12" t="s">
        <v>63</v>
      </c>
      <c r="AB418" s="12" t="s">
        <v>38</v>
      </c>
      <c r="AC418" s="12" t="s">
        <v>84</v>
      </c>
      <c r="AD418" s="12" t="s">
        <v>65</v>
      </c>
      <c r="AE418" s="12" t="s">
        <v>66</v>
      </c>
      <c r="AF418" s="12" t="s">
        <v>101</v>
      </c>
      <c r="AG418" s="12" t="s">
        <v>68</v>
      </c>
      <c r="AH418" s="12" t="s">
        <v>117</v>
      </c>
      <c r="AI418" s="12" t="s">
        <v>89</v>
      </c>
      <c r="AJ418" s="1" t="str">
        <f>IFERROR(_xlfn.XLOOKUP(Table1[[#This Row],[Audio Url]],Qc!C:C,Qc!F:F),"")</f>
        <v>his name is chinnaiya but here mentioned wrongly, and he said paraiyar</v>
      </c>
      <c r="AK418" s="12" t="s">
        <v>38</v>
      </c>
      <c r="AL418" s="12" t="s">
        <v>38</v>
      </c>
      <c r="AM418" s="12" t="s">
        <v>38</v>
      </c>
      <c r="AN418" s="1" t="str">
        <f>VLOOKUP(Table1[[#This Row],[LOCALITY]],Sheet2!$F:$H,3,0)</f>
        <v>Urban</v>
      </c>
      <c r="AO418" s="1" t="s">
        <v>2241</v>
      </c>
      <c r="AP418" t="str">
        <f>IF(Table1[[#This Row],[Audio Duration (in secs)]]&gt;180,"Greater than 3 Minutes","Less than 3 Minutes")</f>
        <v>Greater than 3 Minutes</v>
      </c>
      <c r="AQ418" t="str">
        <f>IFERROR(VLOOKUP(Table1[[#This Row],[சாதி/Caste]],MApping!$E$1:$F$10,2,0),"Others")</f>
        <v>MUKKULATHOR</v>
      </c>
      <c r="AR418">
        <f>VLOOKUP(Table1[[#This Row],[பாலினம்/Gender]],Factor!$F$26:$I$28,4,0)</f>
        <v>0.95700934579439256</v>
      </c>
      <c r="AS418">
        <f>VLOOKUP(Table1[[#This Row],[பதிலளித்தவரின் வயது/Age Group]],Factor!$F$35:$I$39,4,0)</f>
        <v>0.8797250859106529</v>
      </c>
      <c r="AT418">
        <f>VLOOKUP(Table1[[#This Row],[பதிலளித்தவரின் வயது/Age Group]]&amp;Table1[[#This Row],[பாலினம்/Gender]],Factor!$A$45:$G$53,7,0)</f>
        <v>0.79503105590062106</v>
      </c>
      <c r="AU41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418">
        <f>VLOOKUP(Table1[[#This Row],[Rev Caste]],Factor!$F$59:$I$68,4,0)</f>
        <v>1.3479183673469388</v>
      </c>
      <c r="AW418">
        <f>Table1[[#This Row],[2021 Ae Factor]]*Table1[[#This Row],[Age &amp; Gender Factor]]</f>
        <v>1.043035050297799</v>
      </c>
      <c r="AX418">
        <f>Table1[[#This Row],[2021 Ae Factor]]*Table1[[#This Row],[Caste Factor]]</f>
        <v>1.7683914252763255</v>
      </c>
      <c r="AY418">
        <f t="shared" si="10"/>
        <v>78.543784900000006</v>
      </c>
    </row>
    <row r="419" spans="1:51" x14ac:dyDescent="0.25">
      <c r="A419" s="12" t="s">
        <v>2518</v>
      </c>
      <c r="B419" s="12" t="s">
        <v>2519</v>
      </c>
      <c r="C419" s="13">
        <v>45876</v>
      </c>
      <c r="D419" s="12" t="s">
        <v>2520</v>
      </c>
      <c r="E419" s="12" t="s">
        <v>2357</v>
      </c>
      <c r="F419" s="12" t="s">
        <v>2521</v>
      </c>
      <c r="G419" s="12">
        <v>305</v>
      </c>
      <c r="H419" s="12" t="s">
        <v>37</v>
      </c>
      <c r="I419" s="12" t="s">
        <v>1289</v>
      </c>
      <c r="J419" s="12" t="s">
        <v>1290</v>
      </c>
      <c r="K419" s="12" t="s">
        <v>50</v>
      </c>
      <c r="L419" s="12" t="s">
        <v>51</v>
      </c>
      <c r="M419" s="12" t="s">
        <v>51</v>
      </c>
      <c r="N419" s="12" t="s">
        <v>2522</v>
      </c>
      <c r="O419" s="12" t="s">
        <v>135</v>
      </c>
      <c r="P419" s="12">
        <v>8489661253</v>
      </c>
      <c r="Q419" s="12" t="s">
        <v>81</v>
      </c>
      <c r="R419" s="12" t="s">
        <v>136</v>
      </c>
      <c r="S419" s="12" t="s">
        <v>113</v>
      </c>
      <c r="T419" s="12" t="s">
        <v>137</v>
      </c>
      <c r="U419" s="12" t="s">
        <v>83</v>
      </c>
      <c r="V419" s="12" t="s">
        <v>60</v>
      </c>
      <c r="W419" s="1" t="s">
        <v>439</v>
      </c>
      <c r="X419" s="12" t="s">
        <v>62</v>
      </c>
      <c r="Y419" t="s">
        <v>430</v>
      </c>
      <c r="Z419" s="12" t="s">
        <v>38</v>
      </c>
      <c r="AA419" s="12" t="s">
        <v>126</v>
      </c>
      <c r="AB419" s="12" t="s">
        <v>60</v>
      </c>
      <c r="AC419" s="12" t="s">
        <v>58</v>
      </c>
      <c r="AD419" s="12" t="s">
        <v>127</v>
      </c>
      <c r="AE419" s="12" t="s">
        <v>115</v>
      </c>
      <c r="AF419" s="12" t="s">
        <v>67</v>
      </c>
      <c r="AG419" s="12" t="s">
        <v>68</v>
      </c>
      <c r="AH419" s="12" t="s">
        <v>117</v>
      </c>
      <c r="AI419" s="12" t="s">
        <v>89</v>
      </c>
      <c r="AJ419" s="1" t="str">
        <f>IFERROR(_xlfn.XLOOKUP(Table1[[#This Row],[Audio Url]],Qc!C:C,Qc!F:F),"")</f>
        <v>caste didnt mention here ( paraiyar )</v>
      </c>
      <c r="AK419" s="12" t="s">
        <v>38</v>
      </c>
      <c r="AL419" s="12" t="s">
        <v>38</v>
      </c>
      <c r="AM419" s="12" t="s">
        <v>38</v>
      </c>
      <c r="AN419" s="1" t="str">
        <f>VLOOKUP(Table1[[#This Row],[LOCALITY]],Sheet2!$F:$H,3,0)</f>
        <v>Urban</v>
      </c>
      <c r="AO419" s="1" t="s">
        <v>2241</v>
      </c>
      <c r="AP419" t="str">
        <f>IF(Table1[[#This Row],[Audio Duration (in secs)]]&gt;180,"Greater than 3 Minutes","Less than 3 Minutes")</f>
        <v>Greater than 3 Minutes</v>
      </c>
      <c r="AQ419" t="str">
        <f>IFERROR(VLOOKUP(Table1[[#This Row],[சாதி/Caste]],MApping!$E$1:$F$10,2,0),"Others")</f>
        <v>MUKKULATHOR</v>
      </c>
      <c r="AR419">
        <f>VLOOKUP(Table1[[#This Row],[பாலினம்/Gender]],Factor!$F$26:$I$28,4,0)</f>
        <v>1.047034764826176</v>
      </c>
      <c r="AS419">
        <f>VLOOKUP(Table1[[#This Row],[பதிலளித்தவரின் வயது/Age Group]],Factor!$F$35:$I$39,4,0)</f>
        <v>0.97523809523809524</v>
      </c>
      <c r="AT419">
        <f>VLOOKUP(Table1[[#This Row],[பதிலளித்தவரின் வயது/Age Group]]&amp;Table1[[#This Row],[பாலினம்/Gender]],Factor!$A$45:$G$53,7,0)</f>
        <v>0.89824561403508774</v>
      </c>
      <c r="AU41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19">
        <f>VLOOKUP(Table1[[#This Row],[Rev Caste]],Factor!$F$59:$I$68,4,0)</f>
        <v>1.3479183673469388</v>
      </c>
      <c r="AW419">
        <f>Table1[[#This Row],[2021 Ae Factor]]*Table1[[#This Row],[Age &amp; Gender Factor]]</f>
        <v>0.66182810902423383</v>
      </c>
      <c r="AX419">
        <f>Table1[[#This Row],[2021 Ae Factor]]*Table1[[#This Row],[Caste Factor]]</f>
        <v>0.99314736441942686</v>
      </c>
      <c r="AY419">
        <f t="shared" si="10"/>
        <v>78.543547799999999</v>
      </c>
    </row>
    <row r="420" spans="1:51" x14ac:dyDescent="0.25">
      <c r="A420" s="12" t="s">
        <v>2523</v>
      </c>
      <c r="B420" s="12" t="s">
        <v>2524</v>
      </c>
      <c r="C420" s="13">
        <v>45876</v>
      </c>
      <c r="D420" s="12" t="s">
        <v>2525</v>
      </c>
      <c r="E420" s="12" t="s">
        <v>2357</v>
      </c>
      <c r="F420" s="12" t="s">
        <v>2526</v>
      </c>
      <c r="G420" s="12">
        <v>309</v>
      </c>
      <c r="H420" s="12" t="s">
        <v>37</v>
      </c>
      <c r="I420" s="12" t="s">
        <v>1281</v>
      </c>
      <c r="J420" s="12" t="s">
        <v>1282</v>
      </c>
      <c r="K420" s="12" t="s">
        <v>50</v>
      </c>
      <c r="L420" s="12" t="s">
        <v>51</v>
      </c>
      <c r="M420" s="12" t="s">
        <v>51</v>
      </c>
      <c r="N420" s="12" t="s">
        <v>1325</v>
      </c>
      <c r="O420" s="12" t="s">
        <v>135</v>
      </c>
      <c r="P420" s="12">
        <v>8940170368</v>
      </c>
      <c r="Q420" s="12" t="s">
        <v>55</v>
      </c>
      <c r="R420" s="12" t="s">
        <v>136</v>
      </c>
      <c r="S420" s="12" t="s">
        <v>57</v>
      </c>
      <c r="T420" s="12" t="s">
        <v>137</v>
      </c>
      <c r="U420" s="12" t="s">
        <v>301</v>
      </c>
      <c r="V420" s="12" t="s">
        <v>60</v>
      </c>
      <c r="W420" s="1" t="s">
        <v>125</v>
      </c>
      <c r="X420" s="12" t="s">
        <v>295</v>
      </c>
      <c r="Y420" t="s">
        <v>429</v>
      </c>
      <c r="Z420" s="12" t="s">
        <v>38</v>
      </c>
      <c r="AA420" s="12" t="s">
        <v>63</v>
      </c>
      <c r="AB420" s="12" t="s">
        <v>38</v>
      </c>
      <c r="AC420" s="12" t="s">
        <v>64</v>
      </c>
      <c r="AD420" s="12" t="s">
        <v>85</v>
      </c>
      <c r="AE420" s="12" t="s">
        <v>66</v>
      </c>
      <c r="AF420" s="12" t="s">
        <v>67</v>
      </c>
      <c r="AG420" s="12" t="s">
        <v>68</v>
      </c>
      <c r="AH420" s="12" t="s">
        <v>88</v>
      </c>
      <c r="AI420" s="12" t="s">
        <v>269</v>
      </c>
      <c r="AJ420" s="1" t="str">
        <f>IFERROR(_xlfn.XLOOKUP(Table1[[#This Row],[Audio Url]],Qc!C:C,Qc!F:F),"")</f>
        <v>caste didnt mention here ( Muttaraiyar)</v>
      </c>
      <c r="AK420" s="12" t="s">
        <v>38</v>
      </c>
      <c r="AL420" s="12" t="s">
        <v>38</v>
      </c>
      <c r="AM420" s="12" t="s">
        <v>38</v>
      </c>
      <c r="AN420" s="1" t="str">
        <f>VLOOKUP(Table1[[#This Row],[LOCALITY]],Sheet2!$F:$H,3,0)</f>
        <v>Urban</v>
      </c>
      <c r="AO420" s="1" t="s">
        <v>2241</v>
      </c>
      <c r="AP420" t="str">
        <f>IF(Table1[[#This Row],[Audio Duration (in secs)]]&gt;180,"Greater than 3 Minutes","Less than 3 Minutes")</f>
        <v>Greater than 3 Minutes</v>
      </c>
      <c r="AQ420" t="str">
        <f>IFERROR(VLOOKUP(Table1[[#This Row],[சாதி/Caste]],MApping!$E$1:$F$10,2,0),"Others")</f>
        <v>MUTTARAIYAR</v>
      </c>
      <c r="AR420">
        <f>VLOOKUP(Table1[[#This Row],[பாலினம்/Gender]],Factor!$F$26:$I$28,4,0)</f>
        <v>1.047034764826176</v>
      </c>
      <c r="AS420">
        <f>VLOOKUP(Table1[[#This Row],[பதிலளித்தவரின் வயது/Age Group]],Factor!$F$35:$I$39,4,0)</f>
        <v>1.0951871657754011</v>
      </c>
      <c r="AT420">
        <f>VLOOKUP(Table1[[#This Row],[பதிலளித்தவரின் வயது/Age Group]]&amp;Table1[[#This Row],[பாலினம்/Gender]],Factor!$A$45:$G$53,7,0)</f>
        <v>1.107027027027027</v>
      </c>
      <c r="AU42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20">
        <f>VLOOKUP(Table1[[#This Row],[Rev Caste]],Factor!$F$59:$I$68,4,0)</f>
        <v>1.2358620689655173</v>
      </c>
      <c r="AW420">
        <f>Table1[[#This Row],[2021 Ae Factor]]*Table1[[#This Row],[Age &amp; Gender Factor]]</f>
        <v>0.81565842625689366</v>
      </c>
      <c r="AX420">
        <f>Table1[[#This Row],[2021 Ae Factor]]*Table1[[#This Row],[Caste Factor]]</f>
        <v>0.91058419138161839</v>
      </c>
      <c r="AY420">
        <f t="shared" si="10"/>
        <v>78.543583299999995</v>
      </c>
    </row>
    <row r="421" spans="1:51" x14ac:dyDescent="0.25">
      <c r="A421" s="12" t="s">
        <v>2527</v>
      </c>
      <c r="B421" s="12" t="s">
        <v>2528</v>
      </c>
      <c r="C421" s="13">
        <v>45876</v>
      </c>
      <c r="D421" s="12" t="s">
        <v>2529</v>
      </c>
      <c r="E421" s="12" t="s">
        <v>2357</v>
      </c>
      <c r="F421" s="12" t="s">
        <v>2530</v>
      </c>
      <c r="G421" s="12">
        <v>230</v>
      </c>
      <c r="H421" s="12" t="s">
        <v>37</v>
      </c>
      <c r="I421" s="12" t="s">
        <v>1289</v>
      </c>
      <c r="J421" s="12" t="s">
        <v>1290</v>
      </c>
      <c r="K421" s="12" t="s">
        <v>50</v>
      </c>
      <c r="L421" s="12" t="s">
        <v>51</v>
      </c>
      <c r="M421" s="12" t="s">
        <v>51</v>
      </c>
      <c r="N421" s="12" t="s">
        <v>2062</v>
      </c>
      <c r="O421" s="12" t="s">
        <v>135</v>
      </c>
      <c r="P421" s="12">
        <v>6384882198</v>
      </c>
      <c r="Q421" s="12" t="s">
        <v>55</v>
      </c>
      <c r="R421" s="12" t="s">
        <v>136</v>
      </c>
      <c r="S421" s="12" t="s">
        <v>113</v>
      </c>
      <c r="T421" s="12" t="s">
        <v>137</v>
      </c>
      <c r="U421" s="12" t="s">
        <v>83</v>
      </c>
      <c r="V421" s="12" t="s">
        <v>99</v>
      </c>
      <c r="W421" s="12" t="s">
        <v>125</v>
      </c>
      <c r="X421" s="12" t="s">
        <v>101</v>
      </c>
      <c r="Y421" t="s">
        <v>429</v>
      </c>
      <c r="Z421" s="12" t="s">
        <v>288</v>
      </c>
      <c r="AA421" s="12" t="s">
        <v>126</v>
      </c>
      <c r="AB421" s="12" t="s">
        <v>60</v>
      </c>
      <c r="AC421" s="12" t="s">
        <v>58</v>
      </c>
      <c r="AD421" s="12" t="s">
        <v>127</v>
      </c>
      <c r="AE421" s="12" t="s">
        <v>66</v>
      </c>
      <c r="AF421" s="12" t="s">
        <v>67</v>
      </c>
      <c r="AG421" s="12" t="s">
        <v>68</v>
      </c>
      <c r="AH421" s="12" t="s">
        <v>117</v>
      </c>
      <c r="AI421" s="12" t="s">
        <v>2826</v>
      </c>
      <c r="AJ421" s="1" t="str">
        <f>IFERROR(_xlfn.XLOOKUP(Table1[[#This Row],[Audio Url]],Qc!C:C,Qc!F:F),"")</f>
        <v>caste didnt mention here (kuravar)</v>
      </c>
      <c r="AK421" s="12" t="s">
        <v>38</v>
      </c>
      <c r="AL421" s="12" t="s">
        <v>38</v>
      </c>
      <c r="AM421" s="12" t="s">
        <v>38</v>
      </c>
      <c r="AN421" s="1" t="str">
        <f>VLOOKUP(Table1[[#This Row],[LOCALITY]],Sheet2!$F:$H,3,0)</f>
        <v>Urban</v>
      </c>
      <c r="AO421" s="1" t="s">
        <v>2241</v>
      </c>
      <c r="AP421" t="str">
        <f>IF(Table1[[#This Row],[Audio Duration (in secs)]]&gt;180,"Greater than 3 Minutes","Less than 3 Minutes")</f>
        <v>Greater than 3 Minutes</v>
      </c>
      <c r="AQ421" t="str">
        <f>IFERROR(VLOOKUP(Table1[[#This Row],[சாதி/Caste]],MApping!$E$1:$F$10,2,0),"Others")</f>
        <v>Others</v>
      </c>
      <c r="AR421">
        <f>VLOOKUP(Table1[[#This Row],[பாலினம்/Gender]],Factor!$F$26:$I$28,4,0)</f>
        <v>1.047034764826176</v>
      </c>
      <c r="AS421">
        <f>VLOOKUP(Table1[[#This Row],[பதிலளித்தவரின் வயது/Age Group]],Factor!$F$35:$I$39,4,0)</f>
        <v>1.0951871657754011</v>
      </c>
      <c r="AT421">
        <f>VLOOKUP(Table1[[#This Row],[பதிலளித்தவரின் வயது/Age Group]]&amp;Table1[[#This Row],[பாலினம்/Gender]],Factor!$A$45:$G$53,7,0)</f>
        <v>1.107027027027027</v>
      </c>
      <c r="AU42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421">
        <f>VLOOKUP(Table1[[#This Row],[Rev Caste]],Factor!$F$59:$I$68,4,0)</f>
        <v>0.14422535211267606</v>
      </c>
      <c r="AW421">
        <f>Table1[[#This Row],[2021 Ae Factor]]*Table1[[#This Row],[Age &amp; Gender Factor]]</f>
        <v>1.4523558321984489</v>
      </c>
      <c r="AX421">
        <f>Table1[[#This Row],[2021 Ae Factor]]*Table1[[#This Row],[Caste Factor]]</f>
        <v>0.1892153725047275</v>
      </c>
      <c r="AY421">
        <f t="shared" si="10"/>
        <v>78.543902500000002</v>
      </c>
    </row>
    <row r="422" spans="1:51" x14ac:dyDescent="0.25">
      <c r="A422" s="12" t="s">
        <v>2531</v>
      </c>
      <c r="B422" s="12" t="s">
        <v>2532</v>
      </c>
      <c r="C422" s="13">
        <v>45876</v>
      </c>
      <c r="D422" s="12" t="s">
        <v>2533</v>
      </c>
      <c r="E422" s="12" t="s">
        <v>2357</v>
      </c>
      <c r="F422" s="12" t="s">
        <v>2534</v>
      </c>
      <c r="G422" s="12">
        <v>321</v>
      </c>
      <c r="H422" s="12" t="s">
        <v>37</v>
      </c>
      <c r="I422" s="12" t="s">
        <v>1289</v>
      </c>
      <c r="J422" s="12" t="s">
        <v>1290</v>
      </c>
      <c r="K422" s="12" t="s">
        <v>50</v>
      </c>
      <c r="L422" s="12" t="s">
        <v>51</v>
      </c>
      <c r="M422" s="12" t="s">
        <v>51</v>
      </c>
      <c r="N422" s="12" t="s">
        <v>2535</v>
      </c>
      <c r="O422" s="12" t="s">
        <v>54</v>
      </c>
      <c r="P422" s="12">
        <v>8760047663</v>
      </c>
      <c r="Q422" s="12" t="s">
        <v>360</v>
      </c>
      <c r="R422" s="12" t="s">
        <v>56</v>
      </c>
      <c r="S422" s="12" t="s">
        <v>57</v>
      </c>
      <c r="T422" s="12" t="s">
        <v>58</v>
      </c>
      <c r="U422" s="12" t="s">
        <v>301</v>
      </c>
      <c r="V422" s="12" t="s">
        <v>99</v>
      </c>
      <c r="W422" s="12" t="s">
        <v>100</v>
      </c>
      <c r="X422" s="12" t="s">
        <v>101</v>
      </c>
      <c r="Y422" t="s">
        <v>428</v>
      </c>
      <c r="Z422" s="12" t="s">
        <v>95</v>
      </c>
      <c r="AA422" s="12" t="s">
        <v>126</v>
      </c>
      <c r="AB422" s="12" t="s">
        <v>99</v>
      </c>
      <c r="AC422" s="12" t="s">
        <v>58</v>
      </c>
      <c r="AD422" s="12" t="s">
        <v>127</v>
      </c>
      <c r="AE422" s="12" t="s">
        <v>66</v>
      </c>
      <c r="AF422" s="12" t="s">
        <v>101</v>
      </c>
      <c r="AG422" s="12" t="s">
        <v>116</v>
      </c>
      <c r="AH422" s="12" t="s">
        <v>88</v>
      </c>
      <c r="AI422" s="12" t="s">
        <v>269</v>
      </c>
      <c r="AJ422" s="1">
        <f>IFERROR(_xlfn.XLOOKUP(Table1[[#This Row],[Audio Url]],Qc!C:C,Qc!F:F),"")</f>
        <v>0</v>
      </c>
      <c r="AK422" s="12" t="s">
        <v>38</v>
      </c>
      <c r="AL422" s="12" t="s">
        <v>38</v>
      </c>
      <c r="AM422" s="12" t="s">
        <v>38</v>
      </c>
      <c r="AN422" s="1" t="str">
        <f>VLOOKUP(Table1[[#This Row],[LOCALITY]],Sheet2!$F:$H,3,0)</f>
        <v>Urban</v>
      </c>
      <c r="AO422" s="1" t="s">
        <v>2241</v>
      </c>
      <c r="AP422" t="str">
        <f>IF(Table1[[#This Row],[Audio Duration (in secs)]]&gt;180,"Greater than 3 Minutes","Less than 3 Minutes")</f>
        <v>Greater than 3 Minutes</v>
      </c>
      <c r="AQ422" t="str">
        <f>IFERROR(VLOOKUP(Table1[[#This Row],[சாதி/Caste]],MApping!$E$1:$F$10,2,0),"Others")</f>
        <v>MUTTARAIYAR</v>
      </c>
      <c r="AR422">
        <f>VLOOKUP(Table1[[#This Row],[பாலினம்/Gender]],Factor!$F$26:$I$28,4,0)</f>
        <v>0.95700934579439256</v>
      </c>
      <c r="AS422">
        <f>VLOOKUP(Table1[[#This Row],[பதிலளித்தவரின் வயது/Age Group]],Factor!$F$35:$I$39,4,0)</f>
        <v>1.0308724832214764</v>
      </c>
      <c r="AT422">
        <f>VLOOKUP(Table1[[#This Row],[பதிலளித்தவரின் வயது/Age Group]]&amp;Table1[[#This Row],[பாலினம்/Gender]],Factor!$A$45:$G$53,7,0)</f>
        <v>0.86292134831460676</v>
      </c>
      <c r="AU42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422">
        <f>VLOOKUP(Table1[[#This Row],[Rev Caste]],Factor!$F$59:$I$68,4,0)</f>
        <v>1.2358620689655173</v>
      </c>
      <c r="AW422">
        <f>Table1[[#This Row],[2021 Ae Factor]]*Table1[[#This Row],[Age &amp; Gender Factor]]</f>
        <v>1.1321032118962628</v>
      </c>
      <c r="AX422">
        <f>Table1[[#This Row],[2021 Ae Factor]]*Table1[[#This Row],[Caste Factor]]</f>
        <v>1.6213800023249925</v>
      </c>
      <c r="AY422">
        <f t="shared" si="10"/>
        <v>78.543875799999995</v>
      </c>
    </row>
    <row r="423" spans="1:51" x14ac:dyDescent="0.25">
      <c r="A423" s="12" t="s">
        <v>2536</v>
      </c>
      <c r="B423" s="12" t="s">
        <v>2537</v>
      </c>
      <c r="C423" s="13">
        <v>45876</v>
      </c>
      <c r="D423" s="12" t="s">
        <v>2538</v>
      </c>
      <c r="E423" s="12" t="s">
        <v>2510</v>
      </c>
      <c r="F423" s="12" t="s">
        <v>2539</v>
      </c>
      <c r="G423" s="12">
        <v>288</v>
      </c>
      <c r="H423" s="12" t="s">
        <v>37</v>
      </c>
      <c r="I423" s="12" t="s">
        <v>48</v>
      </c>
      <c r="J423" s="12" t="s">
        <v>49</v>
      </c>
      <c r="K423" s="12" t="s">
        <v>50</v>
      </c>
      <c r="L423" s="12" t="s">
        <v>51</v>
      </c>
      <c r="M423" s="12" t="s">
        <v>51</v>
      </c>
      <c r="N423" s="12" t="s">
        <v>2540</v>
      </c>
      <c r="O423" s="12" t="s">
        <v>54</v>
      </c>
      <c r="P423" s="12">
        <v>8778104078</v>
      </c>
      <c r="Q423" s="12" t="s">
        <v>81</v>
      </c>
      <c r="R423" s="12" t="s">
        <v>97</v>
      </c>
      <c r="S423" s="12" t="s">
        <v>1006</v>
      </c>
      <c r="T423" s="12" t="s">
        <v>58</v>
      </c>
      <c r="U423" s="12" t="s">
        <v>83</v>
      </c>
      <c r="V423" s="12" t="s">
        <v>60</v>
      </c>
      <c r="W423" s="12" t="s">
        <v>61</v>
      </c>
      <c r="X423" s="12" t="s">
        <v>62</v>
      </c>
      <c r="Y423" t="s">
        <v>430</v>
      </c>
      <c r="Z423" s="12" t="s">
        <v>38</v>
      </c>
      <c r="AA423" s="12" t="s">
        <v>126</v>
      </c>
      <c r="AB423" s="12" t="s">
        <v>60</v>
      </c>
      <c r="AC423" s="12" t="s">
        <v>58</v>
      </c>
      <c r="AD423" s="12" t="s">
        <v>127</v>
      </c>
      <c r="AE423" s="12" t="s">
        <v>102</v>
      </c>
      <c r="AF423" s="12" t="s">
        <v>622</v>
      </c>
      <c r="AG423" s="12" t="s">
        <v>400</v>
      </c>
      <c r="AH423" s="12" t="s">
        <v>88</v>
      </c>
      <c r="AI423" s="12" t="s">
        <v>269</v>
      </c>
      <c r="AJ423" s="1">
        <f>IFERROR(_xlfn.XLOOKUP(Table1[[#This Row],[Audio Url]],Qc!C:C,Qc!F:F),"")</f>
        <v>0</v>
      </c>
      <c r="AK423" s="12" t="s">
        <v>38</v>
      </c>
      <c r="AL423" s="12" t="s">
        <v>38</v>
      </c>
      <c r="AM423" s="12" t="s">
        <v>38</v>
      </c>
      <c r="AN423" s="1" t="str">
        <f>VLOOKUP(Table1[[#This Row],[LOCALITY]],Sheet2!$F:$H,3,0)</f>
        <v>Urban</v>
      </c>
      <c r="AO423" s="1" t="s">
        <v>2241</v>
      </c>
      <c r="AP423" t="str">
        <f>IF(Table1[[#This Row],[Audio Duration (in secs)]]&gt;180,"Greater than 3 Minutes","Less than 3 Minutes")</f>
        <v>Greater than 3 Minutes</v>
      </c>
      <c r="AQ423" t="str">
        <f>IFERROR(VLOOKUP(Table1[[#This Row],[சாதி/Caste]],MApping!$E$1:$F$10,2,0),"Others")</f>
        <v>MUTTARAIYAR</v>
      </c>
      <c r="AR423">
        <f>VLOOKUP(Table1[[#This Row],[பாலினம்/Gender]],Factor!$F$26:$I$28,4,0)</f>
        <v>0.95700934579439256</v>
      </c>
      <c r="AS423">
        <f>VLOOKUP(Table1[[#This Row],[பதிலளித்தவரின் வயது/Age Group]],Factor!$F$35:$I$39,4,0)</f>
        <v>0.97523809523809524</v>
      </c>
      <c r="AT423">
        <f>VLOOKUP(Table1[[#This Row],[பதிலளித்தவரின் வயது/Age Group]]&amp;Table1[[#This Row],[பாலினம்/Gender]],Factor!$A$45:$G$53,7,0)</f>
        <v>1.0666666666666667</v>
      </c>
      <c r="AU42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23">
        <f>VLOOKUP(Table1[[#This Row],[Rev Caste]],Factor!$F$59:$I$68,4,0)</f>
        <v>1.2358620689655173</v>
      </c>
      <c r="AW423">
        <f>Table1[[#This Row],[2021 Ae Factor]]*Table1[[#This Row],[Age &amp; Gender Factor]]</f>
        <v>0.78592087946627776</v>
      </c>
      <c r="AX423">
        <f>Table1[[#This Row],[2021 Ae Factor]]*Table1[[#This Row],[Caste Factor]]</f>
        <v>0.91058419138161839</v>
      </c>
      <c r="AY423">
        <f t="shared" si="10"/>
        <v>78.540352799999994</v>
      </c>
    </row>
    <row r="424" spans="1:51" x14ac:dyDescent="0.25">
      <c r="A424" s="12" t="s">
        <v>2541</v>
      </c>
      <c r="B424" s="12" t="s">
        <v>2542</v>
      </c>
      <c r="C424" s="13">
        <v>45876</v>
      </c>
      <c r="D424" s="12" t="s">
        <v>2543</v>
      </c>
      <c r="E424" s="12" t="s">
        <v>2544</v>
      </c>
      <c r="F424" s="12" t="s">
        <v>2545</v>
      </c>
      <c r="G424" s="12">
        <v>458</v>
      </c>
      <c r="H424" s="12" t="s">
        <v>37</v>
      </c>
      <c r="I424" s="12" t="s">
        <v>48</v>
      </c>
      <c r="J424" s="12" t="s">
        <v>49</v>
      </c>
      <c r="K424" s="12" t="s">
        <v>50</v>
      </c>
      <c r="L424" s="12" t="s">
        <v>51</v>
      </c>
      <c r="M424" s="12" t="s">
        <v>51</v>
      </c>
      <c r="N424" s="12" t="s">
        <v>2546</v>
      </c>
      <c r="O424" s="12" t="s">
        <v>54</v>
      </c>
      <c r="P424" s="12">
        <v>7448456053</v>
      </c>
      <c r="Q424" s="12" t="s">
        <v>39</v>
      </c>
      <c r="R424" s="12" t="s">
        <v>97</v>
      </c>
      <c r="S424" s="12" t="s">
        <v>113</v>
      </c>
      <c r="T424" s="12" t="s">
        <v>137</v>
      </c>
      <c r="U424" s="12" t="s">
        <v>83</v>
      </c>
      <c r="V424" s="12" t="s">
        <v>99</v>
      </c>
      <c r="W424" s="12" t="s">
        <v>100</v>
      </c>
      <c r="X424" s="12" t="s">
        <v>101</v>
      </c>
      <c r="Y424" t="s">
        <v>428</v>
      </c>
      <c r="Z424" s="12" t="s">
        <v>288</v>
      </c>
      <c r="AA424" s="12" t="s">
        <v>63</v>
      </c>
      <c r="AB424" s="12" t="s">
        <v>38</v>
      </c>
      <c r="AC424" s="12" t="s">
        <v>64</v>
      </c>
      <c r="AD424" s="12" t="s">
        <v>85</v>
      </c>
      <c r="AE424" s="12" t="s">
        <v>66</v>
      </c>
      <c r="AF424" s="12" t="s">
        <v>67</v>
      </c>
      <c r="AG424" s="12" t="s">
        <v>116</v>
      </c>
      <c r="AH424" s="12" t="s">
        <v>88</v>
      </c>
      <c r="AI424" s="12" t="s">
        <v>269</v>
      </c>
      <c r="AJ424" s="1">
        <f>IFERROR(_xlfn.XLOOKUP(Table1[[#This Row],[Audio Url]],Qc!C:C,Qc!F:F),"")</f>
        <v>0</v>
      </c>
      <c r="AK424" s="12" t="s">
        <v>38</v>
      </c>
      <c r="AL424" s="12" t="s">
        <v>38</v>
      </c>
      <c r="AM424" s="12" t="s">
        <v>38</v>
      </c>
      <c r="AN424" s="1" t="str">
        <f>VLOOKUP(Table1[[#This Row],[LOCALITY]],Sheet2!$F:$H,3,0)</f>
        <v>Urban</v>
      </c>
      <c r="AO424" s="1" t="s">
        <v>2241</v>
      </c>
      <c r="AP424" t="str">
        <f>IF(Table1[[#This Row],[Audio Duration (in secs)]]&gt;180,"Greater than 3 Minutes","Less than 3 Minutes")</f>
        <v>Greater than 3 Minutes</v>
      </c>
      <c r="AQ424" t="str">
        <f>IFERROR(VLOOKUP(Table1[[#This Row],[சாதி/Caste]],MApping!$E$1:$F$10,2,0),"Others")</f>
        <v>MUTTARAIYAR</v>
      </c>
      <c r="AR424">
        <f>VLOOKUP(Table1[[#This Row],[பாலினம்/Gender]],Factor!$F$26:$I$28,4,0)</f>
        <v>0.95700934579439256</v>
      </c>
      <c r="AS424">
        <f>VLOOKUP(Table1[[#This Row],[பதிலளித்தவரின் வயது/Age Group]],Factor!$F$35:$I$39,4,0)</f>
        <v>0.8797250859106529</v>
      </c>
      <c r="AT424">
        <f>VLOOKUP(Table1[[#This Row],[பதிலளித்தவரின் வயது/Age Group]]&amp;Table1[[#This Row],[பாலினம்/Gender]],Factor!$A$45:$G$53,7,0)</f>
        <v>0.79503105590062106</v>
      </c>
      <c r="AU42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424">
        <f>VLOOKUP(Table1[[#This Row],[Rev Caste]],Factor!$F$59:$I$68,4,0)</f>
        <v>1.2358620689655173</v>
      </c>
      <c r="AW424">
        <f>Table1[[#This Row],[2021 Ae Factor]]*Table1[[#This Row],[Age &amp; Gender Factor]]</f>
        <v>1.043035050297799</v>
      </c>
      <c r="AX424">
        <f>Table1[[#This Row],[2021 Ae Factor]]*Table1[[#This Row],[Caste Factor]]</f>
        <v>1.6213800023249925</v>
      </c>
      <c r="AY424">
        <f t="shared" si="10"/>
        <v>78.5330467</v>
      </c>
    </row>
    <row r="425" spans="1:51" x14ac:dyDescent="0.25">
      <c r="A425" s="12" t="s">
        <v>2547</v>
      </c>
      <c r="B425" s="12" t="s">
        <v>2548</v>
      </c>
      <c r="C425" s="13">
        <v>45876</v>
      </c>
      <c r="D425" s="12" t="s">
        <v>2549</v>
      </c>
      <c r="E425" s="12" t="s">
        <v>1558</v>
      </c>
      <c r="F425" s="12" t="s">
        <v>2550</v>
      </c>
      <c r="G425" s="12">
        <v>235</v>
      </c>
      <c r="H425" s="12" t="s">
        <v>37</v>
      </c>
      <c r="I425" s="12" t="s">
        <v>1281</v>
      </c>
      <c r="J425" s="12" t="s">
        <v>1282</v>
      </c>
      <c r="K425" s="12" t="s">
        <v>50</v>
      </c>
      <c r="L425" s="12" t="s">
        <v>51</v>
      </c>
      <c r="M425" s="12" t="s">
        <v>51</v>
      </c>
      <c r="N425" s="12" t="s">
        <v>2551</v>
      </c>
      <c r="O425" s="12" t="s">
        <v>135</v>
      </c>
      <c r="P425" s="12">
        <v>9655556534</v>
      </c>
      <c r="Q425" s="12" t="s">
        <v>55</v>
      </c>
      <c r="R425" s="12" t="s">
        <v>136</v>
      </c>
      <c r="S425" s="12" t="s">
        <v>57</v>
      </c>
      <c r="T425" s="12" t="s">
        <v>58</v>
      </c>
      <c r="U425" s="12" t="s">
        <v>59</v>
      </c>
      <c r="V425" s="12" t="s">
        <v>60</v>
      </c>
      <c r="W425" s="12" t="s">
        <v>61</v>
      </c>
      <c r="X425" s="12" t="s">
        <v>62</v>
      </c>
      <c r="Y425" t="s">
        <v>430</v>
      </c>
      <c r="Z425" s="12" t="s">
        <v>38</v>
      </c>
      <c r="AA425" s="12" t="s">
        <v>126</v>
      </c>
      <c r="AB425" s="12" t="s">
        <v>138</v>
      </c>
      <c r="AC425" s="12" t="s">
        <v>58</v>
      </c>
      <c r="AD425" s="12" t="s">
        <v>127</v>
      </c>
      <c r="AE425" s="12" t="s">
        <v>66</v>
      </c>
      <c r="AF425" s="12" t="s">
        <v>67</v>
      </c>
      <c r="AG425" s="12" t="s">
        <v>68</v>
      </c>
      <c r="AH425" s="12" t="s">
        <v>318</v>
      </c>
      <c r="AI425" s="12" t="s">
        <v>38</v>
      </c>
      <c r="AJ425" s="1" t="str">
        <f>IFERROR(_xlfn.XLOOKUP(Table1[[#This Row],[Audio Url]],Qc!C:C,Qc!F:F),"")</f>
        <v>they didnt say their caste</v>
      </c>
      <c r="AK425" s="12" t="s">
        <v>38</v>
      </c>
      <c r="AL425" s="12" t="s">
        <v>38</v>
      </c>
      <c r="AM425" s="12" t="s">
        <v>38</v>
      </c>
      <c r="AN425" s="1" t="str">
        <f>VLOOKUP(Table1[[#This Row],[LOCALITY]],Sheet2!$F:$H,3,0)</f>
        <v>Urban</v>
      </c>
      <c r="AO425" s="1" t="s">
        <v>2241</v>
      </c>
      <c r="AP425" t="str">
        <f>IF(Table1[[#This Row],[Audio Duration (in secs)]]&gt;180,"Greater than 3 Minutes","Less than 3 Minutes")</f>
        <v>Greater than 3 Minutes</v>
      </c>
      <c r="AQ425" t="str">
        <f>IFERROR(VLOOKUP(Table1[[#This Row],[சாதி/Caste]],MApping!$E$1:$F$10,2,0),"Others")</f>
        <v>Others</v>
      </c>
      <c r="AR425">
        <f>VLOOKUP(Table1[[#This Row],[பாலினம்/Gender]],Factor!$F$26:$I$28,4,0)</f>
        <v>1.047034764826176</v>
      </c>
      <c r="AS425">
        <f>VLOOKUP(Table1[[#This Row],[பதிலளித்தவரின் வயது/Age Group]],Factor!$F$35:$I$39,4,0)</f>
        <v>1.0951871657754011</v>
      </c>
      <c r="AT425">
        <f>VLOOKUP(Table1[[#This Row],[பதிலளித்தவரின் வயது/Age Group]]&amp;Table1[[#This Row],[பாலினம்/Gender]],Factor!$A$45:$G$53,7,0)</f>
        <v>1.107027027027027</v>
      </c>
      <c r="AU42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25">
        <f>VLOOKUP(Table1[[#This Row],[Rev Caste]],Factor!$F$59:$I$68,4,0)</f>
        <v>0.14422535211267606</v>
      </c>
      <c r="AW425">
        <f>Table1[[#This Row],[2021 Ae Factor]]*Table1[[#This Row],[Age &amp; Gender Factor]]</f>
        <v>0.81565842625689366</v>
      </c>
      <c r="AX425">
        <f>Table1[[#This Row],[2021 Ae Factor]]*Table1[[#This Row],[Caste Factor]]</f>
        <v>0.10626535835036995</v>
      </c>
      <c r="AY425">
        <f t="shared" si="10"/>
        <v>78.548082899999997</v>
      </c>
    </row>
    <row r="426" spans="1:51" x14ac:dyDescent="0.25">
      <c r="A426" s="12" t="s">
        <v>2552</v>
      </c>
      <c r="B426" s="12" t="s">
        <v>2553</v>
      </c>
      <c r="C426" s="13">
        <v>45876</v>
      </c>
      <c r="D426" s="12" t="s">
        <v>2554</v>
      </c>
      <c r="E426" s="12" t="s">
        <v>1558</v>
      </c>
      <c r="F426" s="12" t="s">
        <v>2555</v>
      </c>
      <c r="G426" s="12">
        <v>257</v>
      </c>
      <c r="H426" s="12" t="s">
        <v>37</v>
      </c>
      <c r="I426" s="12" t="s">
        <v>1289</v>
      </c>
      <c r="J426" s="12" t="s">
        <v>1290</v>
      </c>
      <c r="K426" s="12" t="s">
        <v>50</v>
      </c>
      <c r="L426" s="12" t="s">
        <v>51</v>
      </c>
      <c r="M426" s="12" t="s">
        <v>51</v>
      </c>
      <c r="N426" s="12" t="s">
        <v>2556</v>
      </c>
      <c r="O426" s="12" t="s">
        <v>54</v>
      </c>
      <c r="P426" s="12">
        <v>8903989371</v>
      </c>
      <c r="Q426" s="12" t="s">
        <v>55</v>
      </c>
      <c r="R426" s="12" t="s">
        <v>56</v>
      </c>
      <c r="S426" s="12" t="s">
        <v>57</v>
      </c>
      <c r="T426" s="12" t="s">
        <v>58</v>
      </c>
      <c r="U426" s="12" t="s">
        <v>59</v>
      </c>
      <c r="V426" s="12" t="s">
        <v>60</v>
      </c>
      <c r="W426" s="12" t="s">
        <v>61</v>
      </c>
      <c r="X426" s="12" t="s">
        <v>101</v>
      </c>
      <c r="Y426" t="s">
        <v>428</v>
      </c>
      <c r="Z426" s="12" t="s">
        <v>175</v>
      </c>
      <c r="AA426" s="12" t="s">
        <v>63</v>
      </c>
      <c r="AB426" s="12" t="s">
        <v>38</v>
      </c>
      <c r="AC426" s="12" t="s">
        <v>58</v>
      </c>
      <c r="AD426" s="12" t="s">
        <v>65</v>
      </c>
      <c r="AE426" s="12" t="s">
        <v>66</v>
      </c>
      <c r="AF426" s="12" t="s">
        <v>101</v>
      </c>
      <c r="AG426" s="12" t="s">
        <v>103</v>
      </c>
      <c r="AH426" s="12" t="s">
        <v>88</v>
      </c>
      <c r="AI426" s="12" t="s">
        <v>519</v>
      </c>
      <c r="AJ426" s="1" t="str">
        <f>IFERROR(_xlfn.XLOOKUP(Table1[[#This Row],[Audio Url]],Qc!C:C,Qc!F:F),"")</f>
        <v>audio is mute</v>
      </c>
      <c r="AK426" s="12" t="s">
        <v>38</v>
      </c>
      <c r="AL426" s="12" t="s">
        <v>38</v>
      </c>
      <c r="AM426" s="12" t="s">
        <v>38</v>
      </c>
      <c r="AN426" s="1" t="str">
        <f>VLOOKUP(Table1[[#This Row],[LOCALITY]],Sheet2!$F:$H,3,0)</f>
        <v>Urban</v>
      </c>
      <c r="AO426" s="1" t="s">
        <v>2241</v>
      </c>
      <c r="AP426" t="str">
        <f>IF(Table1[[#This Row],[Audio Duration (in secs)]]&gt;180,"Greater than 3 Minutes","Less than 3 Minutes")</f>
        <v>Greater than 3 Minutes</v>
      </c>
      <c r="AQ426" t="str">
        <f>IFERROR(VLOOKUP(Table1[[#This Row],[சாதி/Caste]],MApping!$E$1:$F$10,2,0),"Others")</f>
        <v>CHOLIA VELLALAR</v>
      </c>
      <c r="AR426">
        <f>VLOOKUP(Table1[[#This Row],[பாலினம்/Gender]],Factor!$F$26:$I$28,4,0)</f>
        <v>0.95700934579439256</v>
      </c>
      <c r="AS426">
        <f>VLOOKUP(Table1[[#This Row],[பதிலளித்தவரின் வயது/Age Group]],Factor!$F$35:$I$39,4,0)</f>
        <v>1.0951871657754011</v>
      </c>
      <c r="AT426">
        <f>VLOOKUP(Table1[[#This Row],[பதிலளித்தவரின் வயது/Age Group]]&amp;Table1[[#This Row],[பாலினம்/Gender]],Factor!$A$45:$G$53,7,0)</f>
        <v>1.0835978835978837</v>
      </c>
      <c r="AU42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26">
        <f>VLOOKUP(Table1[[#This Row],[Rev Caste]],Factor!$F$59:$I$68,4,0)</f>
        <v>1.0666666666666667</v>
      </c>
      <c r="AW426">
        <f>Table1[[#This Row],[2021 Ae Factor]]*Table1[[#This Row],[Age &amp; Gender Factor]]</f>
        <v>0.79839581406098059</v>
      </c>
      <c r="AX426">
        <f>Table1[[#This Row],[2021 Ae Factor]]*Table1[[#This Row],[Caste Factor]]</f>
        <v>0.78592087946627776</v>
      </c>
      <c r="AY426">
        <f t="shared" si="10"/>
        <v>78.547675100000006</v>
      </c>
    </row>
    <row r="427" spans="1:51" x14ac:dyDescent="0.25">
      <c r="A427" s="12" t="s">
        <v>2557</v>
      </c>
      <c r="B427" s="12" t="s">
        <v>2558</v>
      </c>
      <c r="C427" s="13">
        <v>45876</v>
      </c>
      <c r="D427" s="12" t="s">
        <v>2559</v>
      </c>
      <c r="E427" s="12" t="s">
        <v>1593</v>
      </c>
      <c r="F427" s="12" t="s">
        <v>2560</v>
      </c>
      <c r="G427" s="12">
        <v>309</v>
      </c>
      <c r="H427" s="12" t="s">
        <v>37</v>
      </c>
      <c r="I427" s="12" t="s">
        <v>1289</v>
      </c>
      <c r="J427" s="12" t="s">
        <v>1290</v>
      </c>
      <c r="K427" s="12" t="s">
        <v>50</v>
      </c>
      <c r="L427" s="12" t="s">
        <v>51</v>
      </c>
      <c r="M427" s="12" t="s">
        <v>51</v>
      </c>
      <c r="N427" s="12" t="s">
        <v>2561</v>
      </c>
      <c r="O427" s="12" t="s">
        <v>54</v>
      </c>
      <c r="P427" s="12">
        <v>9965342488</v>
      </c>
      <c r="Q427" s="12" t="s">
        <v>39</v>
      </c>
      <c r="R427" s="12" t="s">
        <v>124</v>
      </c>
      <c r="S427" s="12" t="s">
        <v>57</v>
      </c>
      <c r="T427" s="12" t="s">
        <v>58</v>
      </c>
      <c r="U427" s="12" t="s">
        <v>59</v>
      </c>
      <c r="V427" s="12" t="s">
        <v>60</v>
      </c>
      <c r="W427" s="12" t="s">
        <v>61</v>
      </c>
      <c r="X427" s="12" t="s">
        <v>62</v>
      </c>
      <c r="Y427" t="s">
        <v>430</v>
      </c>
      <c r="Z427" s="12" t="s">
        <v>38</v>
      </c>
      <c r="AA427" s="12" t="s">
        <v>63</v>
      </c>
      <c r="AB427" s="12" t="s">
        <v>38</v>
      </c>
      <c r="AC427" s="12" t="s">
        <v>64</v>
      </c>
      <c r="AD427" s="12" t="s">
        <v>85</v>
      </c>
      <c r="AE427" s="12" t="s">
        <v>66</v>
      </c>
      <c r="AF427" s="12" t="s">
        <v>67</v>
      </c>
      <c r="AG427" s="12" t="s">
        <v>336</v>
      </c>
      <c r="AH427" s="12" t="s">
        <v>69</v>
      </c>
      <c r="AI427" s="12" t="s">
        <v>2827</v>
      </c>
      <c r="AJ427" s="1" t="str">
        <f>IFERROR(_xlfn.XLOOKUP(Table1[[#This Row],[Audio Url]],Qc!C:C,Qc!F:F),"")</f>
        <v>caste didnt mentioned here (isai vellalar)</v>
      </c>
      <c r="AK427" s="12" t="s">
        <v>38</v>
      </c>
      <c r="AL427" s="12" t="s">
        <v>38</v>
      </c>
      <c r="AM427" s="12" t="s">
        <v>38</v>
      </c>
      <c r="AN427" s="1" t="str">
        <f>VLOOKUP(Table1[[#This Row],[LOCALITY]],Sheet2!$F:$H,3,0)</f>
        <v>Urban</v>
      </c>
      <c r="AO427" s="1" t="s">
        <v>2241</v>
      </c>
      <c r="AP427" t="str">
        <f>IF(Table1[[#This Row],[Audio Duration (in secs)]]&gt;180,"Greater than 3 Minutes","Less than 3 Minutes")</f>
        <v>Greater than 3 Minutes</v>
      </c>
      <c r="AQ427" t="str">
        <f>IFERROR(VLOOKUP(Table1[[#This Row],[சாதி/Caste]],MApping!$E$1:$F$10,2,0),"Others")</f>
        <v>Others</v>
      </c>
      <c r="AR427">
        <f>VLOOKUP(Table1[[#This Row],[பாலினம்/Gender]],Factor!$F$26:$I$28,4,0)</f>
        <v>0.95700934579439256</v>
      </c>
      <c r="AS427">
        <f>VLOOKUP(Table1[[#This Row],[பதிலளித்தவரின் வயது/Age Group]],Factor!$F$35:$I$39,4,0)</f>
        <v>0.8797250859106529</v>
      </c>
      <c r="AT427">
        <f>VLOOKUP(Table1[[#This Row],[பதிலளித்தவரின் வயது/Age Group]]&amp;Table1[[#This Row],[பாலினம்/Gender]],Factor!$A$45:$G$53,7,0)</f>
        <v>0.79503105590062106</v>
      </c>
      <c r="AU42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27">
        <f>VLOOKUP(Table1[[#This Row],[Rev Caste]],Factor!$F$59:$I$68,4,0)</f>
        <v>0.14422535211267606</v>
      </c>
      <c r="AW427">
        <f>Table1[[#This Row],[2021 Ae Factor]]*Table1[[#This Row],[Age &amp; Gender Factor]]</f>
        <v>0.58577953749039324</v>
      </c>
      <c r="AX427">
        <f>Table1[[#This Row],[2021 Ae Factor]]*Table1[[#This Row],[Caste Factor]]</f>
        <v>0.10626535835036995</v>
      </c>
      <c r="AY427">
        <f t="shared" si="10"/>
        <v>78.547807000000006</v>
      </c>
    </row>
    <row r="428" spans="1:51" x14ac:dyDescent="0.25">
      <c r="A428" s="12" t="s">
        <v>2562</v>
      </c>
      <c r="B428" s="12" t="s">
        <v>2563</v>
      </c>
      <c r="C428" s="13">
        <v>45876</v>
      </c>
      <c r="D428" s="12" t="s">
        <v>2564</v>
      </c>
      <c r="E428" s="12" t="s">
        <v>1558</v>
      </c>
      <c r="F428" s="12" t="s">
        <v>2565</v>
      </c>
      <c r="G428" s="12">
        <v>348</v>
      </c>
      <c r="H428" s="12" t="s">
        <v>37</v>
      </c>
      <c r="I428" s="12" t="s">
        <v>1281</v>
      </c>
      <c r="J428" s="12" t="s">
        <v>1282</v>
      </c>
      <c r="K428" s="12" t="s">
        <v>50</v>
      </c>
      <c r="L428" s="12" t="s">
        <v>51</v>
      </c>
      <c r="M428" s="12" t="s">
        <v>51</v>
      </c>
      <c r="N428" s="12" t="s">
        <v>2566</v>
      </c>
      <c r="O428" s="12" t="s">
        <v>135</v>
      </c>
      <c r="P428" s="12">
        <v>7397001784</v>
      </c>
      <c r="Q428" s="12" t="s">
        <v>55</v>
      </c>
      <c r="R428" s="12" t="s">
        <v>136</v>
      </c>
      <c r="S428" s="12" t="s">
        <v>57</v>
      </c>
      <c r="T428" s="12" t="s">
        <v>137</v>
      </c>
      <c r="U428" s="12" t="s">
        <v>301</v>
      </c>
      <c r="V428" s="12" t="s">
        <v>60</v>
      </c>
      <c r="W428" s="1" t="s">
        <v>125</v>
      </c>
      <c r="X428" s="12" t="s">
        <v>101</v>
      </c>
      <c r="Y428" t="s">
        <v>429</v>
      </c>
      <c r="Z428" s="12" t="s">
        <v>288</v>
      </c>
      <c r="AA428" s="12" t="s">
        <v>63</v>
      </c>
      <c r="AB428" s="12" t="s">
        <v>38</v>
      </c>
      <c r="AC428" s="12" t="s">
        <v>84</v>
      </c>
      <c r="AD428" s="12" t="s">
        <v>85</v>
      </c>
      <c r="AE428" s="12" t="s">
        <v>102</v>
      </c>
      <c r="AF428" s="12" t="s">
        <v>67</v>
      </c>
      <c r="AG428" s="12" t="s">
        <v>382</v>
      </c>
      <c r="AH428" s="12" t="s">
        <v>318</v>
      </c>
      <c r="AI428" s="12" t="s">
        <v>2827</v>
      </c>
      <c r="AJ428" s="1" t="str">
        <f>IFERROR(_xlfn.XLOOKUP(Table1[[#This Row],[Audio Url]],Qc!C:C,Qc!F:F),"")</f>
        <v>caste didnt mentioned here (isai vellalar)</v>
      </c>
      <c r="AK428" s="12" t="s">
        <v>38</v>
      </c>
      <c r="AL428" s="12" t="s">
        <v>38</v>
      </c>
      <c r="AM428" s="12" t="s">
        <v>38</v>
      </c>
      <c r="AN428" s="1" t="str">
        <f>VLOOKUP(Table1[[#This Row],[LOCALITY]],Sheet2!$F:$H,3,0)</f>
        <v>Urban</v>
      </c>
      <c r="AO428" s="1" t="s">
        <v>2241</v>
      </c>
      <c r="AP428" t="str">
        <f>IF(Table1[[#This Row],[Audio Duration (in secs)]]&gt;180,"Greater than 3 Minutes","Less than 3 Minutes")</f>
        <v>Greater than 3 Minutes</v>
      </c>
      <c r="AQ428" t="str">
        <f>IFERROR(VLOOKUP(Table1[[#This Row],[சாதி/Caste]],MApping!$E$1:$F$10,2,0),"Others")</f>
        <v>Others</v>
      </c>
      <c r="AR428">
        <f>VLOOKUP(Table1[[#This Row],[பாலினம்/Gender]],Factor!$F$26:$I$28,4,0)</f>
        <v>1.047034764826176</v>
      </c>
      <c r="AS428">
        <f>VLOOKUP(Table1[[#This Row],[பதிலளித்தவரின் வயது/Age Group]],Factor!$F$35:$I$39,4,0)</f>
        <v>1.0951871657754011</v>
      </c>
      <c r="AT428">
        <f>VLOOKUP(Table1[[#This Row],[பதிலளித்தவரின் வயது/Age Group]]&amp;Table1[[#This Row],[பாலினம்/Gender]],Factor!$A$45:$G$53,7,0)</f>
        <v>1.107027027027027</v>
      </c>
      <c r="AU42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28">
        <f>VLOOKUP(Table1[[#This Row],[Rev Caste]],Factor!$F$59:$I$68,4,0)</f>
        <v>0.14422535211267606</v>
      </c>
      <c r="AW428">
        <f>Table1[[#This Row],[2021 Ae Factor]]*Table1[[#This Row],[Age &amp; Gender Factor]]</f>
        <v>0.81565842625689366</v>
      </c>
      <c r="AX428">
        <f>Table1[[#This Row],[2021 Ae Factor]]*Table1[[#This Row],[Caste Factor]]</f>
        <v>0.10626535835036995</v>
      </c>
      <c r="AY428">
        <f t="shared" si="10"/>
        <v>78.548083899999995</v>
      </c>
    </row>
    <row r="429" spans="1:51" x14ac:dyDescent="0.25">
      <c r="A429" s="12" t="s">
        <v>2567</v>
      </c>
      <c r="B429" s="12" t="s">
        <v>2568</v>
      </c>
      <c r="C429" s="13">
        <v>45876</v>
      </c>
      <c r="D429" s="12" t="s">
        <v>2569</v>
      </c>
      <c r="E429" s="12" t="s">
        <v>2038</v>
      </c>
      <c r="F429" s="12" t="s">
        <v>2570</v>
      </c>
      <c r="G429" s="12">
        <v>230</v>
      </c>
      <c r="H429" s="12" t="s">
        <v>37</v>
      </c>
      <c r="I429" s="12" t="s">
        <v>1281</v>
      </c>
      <c r="J429" s="12" t="s">
        <v>1282</v>
      </c>
      <c r="K429" s="12" t="s">
        <v>50</v>
      </c>
      <c r="L429" s="12" t="s">
        <v>51</v>
      </c>
      <c r="M429" s="12" t="s">
        <v>51</v>
      </c>
      <c r="N429" s="12" t="s">
        <v>2571</v>
      </c>
      <c r="O429" s="12" t="s">
        <v>54</v>
      </c>
      <c r="P429" s="12">
        <v>9087328656</v>
      </c>
      <c r="Q429" s="12" t="s">
        <v>81</v>
      </c>
      <c r="R429" s="12" t="s">
        <v>82</v>
      </c>
      <c r="S429" s="12" t="s">
        <v>57</v>
      </c>
      <c r="T429" s="12" t="s">
        <v>98</v>
      </c>
      <c r="U429" s="12" t="s">
        <v>59</v>
      </c>
      <c r="V429" s="12" t="s">
        <v>185</v>
      </c>
      <c r="W429" s="12" t="s">
        <v>125</v>
      </c>
      <c r="X429" s="12" t="s">
        <v>114</v>
      </c>
      <c r="Y429" t="s">
        <v>429</v>
      </c>
      <c r="Z429" s="12" t="s">
        <v>38</v>
      </c>
      <c r="AA429" s="12" t="s">
        <v>126</v>
      </c>
      <c r="AB429" s="12" t="s">
        <v>60</v>
      </c>
      <c r="AC429" s="12" t="s">
        <v>58</v>
      </c>
      <c r="AD429" s="12" t="s">
        <v>127</v>
      </c>
      <c r="AE429" s="12" t="s">
        <v>102</v>
      </c>
      <c r="AF429" s="12" t="s">
        <v>87</v>
      </c>
      <c r="AG429" s="12" t="s">
        <v>418</v>
      </c>
      <c r="AH429" s="12" t="s">
        <v>318</v>
      </c>
      <c r="AI429" s="12" t="s">
        <v>2827</v>
      </c>
      <c r="AJ429" s="1" t="str">
        <f>IFERROR(_xlfn.XLOOKUP(Table1[[#This Row],[Audio Url]],Qc!C:C,Qc!F:F),"")</f>
        <v>caste didnt mentioned here (isai vellalar)</v>
      </c>
      <c r="AK429" s="12" t="s">
        <v>38</v>
      </c>
      <c r="AL429" s="12" t="s">
        <v>38</v>
      </c>
      <c r="AM429" s="12" t="s">
        <v>38</v>
      </c>
      <c r="AN429" s="1" t="str">
        <f>VLOOKUP(Table1[[#This Row],[LOCALITY]],Sheet2!$F:$H,3,0)</f>
        <v>Urban</v>
      </c>
      <c r="AO429" s="1" t="s">
        <v>2241</v>
      </c>
      <c r="AP429" t="str">
        <f>IF(Table1[[#This Row],[Audio Duration (in secs)]]&gt;180,"Greater than 3 Minutes","Less than 3 Minutes")</f>
        <v>Greater than 3 Minutes</v>
      </c>
      <c r="AQ429" t="str">
        <f>IFERROR(VLOOKUP(Table1[[#This Row],[சாதி/Caste]],MApping!$E$1:$F$10,2,0),"Others")</f>
        <v>Others</v>
      </c>
      <c r="AR429">
        <f>VLOOKUP(Table1[[#This Row],[பாலினம்/Gender]],Factor!$F$26:$I$28,4,0)</f>
        <v>0.95700934579439256</v>
      </c>
      <c r="AS429">
        <f>VLOOKUP(Table1[[#This Row],[பதிலளித்தவரின் வயது/Age Group]],Factor!$F$35:$I$39,4,0)</f>
        <v>0.97523809523809524</v>
      </c>
      <c r="AT429">
        <f>VLOOKUP(Table1[[#This Row],[பதிலளித்தவரின் வயது/Age Group]]&amp;Table1[[#This Row],[பாலினம்/Gender]],Factor!$A$45:$G$53,7,0)</f>
        <v>1.0666666666666667</v>
      </c>
      <c r="AU42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29">
        <f>VLOOKUP(Table1[[#This Row],[Rev Caste]],Factor!$F$59:$I$68,4,0)</f>
        <v>0.14422535211267606</v>
      </c>
      <c r="AW429">
        <f>Table1[[#This Row],[2021 Ae Factor]]*Table1[[#This Row],[Age &amp; Gender Factor]]</f>
        <v>1.0666666666666667</v>
      </c>
      <c r="AX429">
        <f>Table1[[#This Row],[2021 Ae Factor]]*Table1[[#This Row],[Caste Factor]]</f>
        <v>0.14422535211267606</v>
      </c>
      <c r="AY429">
        <f t="shared" si="10"/>
        <v>78.5481999</v>
      </c>
    </row>
    <row r="430" spans="1:51" x14ac:dyDescent="0.25">
      <c r="A430" s="12" t="s">
        <v>2572</v>
      </c>
      <c r="B430" s="12" t="s">
        <v>2573</v>
      </c>
      <c r="C430" s="13">
        <v>45876</v>
      </c>
      <c r="D430" s="12" t="s">
        <v>2559</v>
      </c>
      <c r="E430" s="12" t="s">
        <v>1593</v>
      </c>
      <c r="F430" s="12" t="s">
        <v>2574</v>
      </c>
      <c r="G430" s="12">
        <v>350</v>
      </c>
      <c r="H430" s="12" t="s">
        <v>37</v>
      </c>
      <c r="I430" s="12" t="s">
        <v>1289</v>
      </c>
      <c r="J430" s="12" t="s">
        <v>1290</v>
      </c>
      <c r="K430" s="12" t="s">
        <v>50</v>
      </c>
      <c r="L430" s="12" t="s">
        <v>51</v>
      </c>
      <c r="M430" s="12" t="s">
        <v>51</v>
      </c>
      <c r="N430" s="12" t="s">
        <v>2575</v>
      </c>
      <c r="O430" s="12" t="s">
        <v>135</v>
      </c>
      <c r="P430" s="12">
        <v>8870901199</v>
      </c>
      <c r="Q430" s="12" t="s">
        <v>360</v>
      </c>
      <c r="R430" s="12" t="s">
        <v>56</v>
      </c>
      <c r="S430" s="12" t="s">
        <v>113</v>
      </c>
      <c r="T430" s="12" t="s">
        <v>58</v>
      </c>
      <c r="U430" s="12" t="s">
        <v>59</v>
      </c>
      <c r="V430" s="12" t="s">
        <v>60</v>
      </c>
      <c r="W430" s="1" t="s">
        <v>125</v>
      </c>
      <c r="X430" s="12" t="s">
        <v>295</v>
      </c>
      <c r="Y430" t="s">
        <v>429</v>
      </c>
      <c r="Z430" s="12" t="s">
        <v>38</v>
      </c>
      <c r="AA430" s="12" t="s">
        <v>63</v>
      </c>
      <c r="AB430" s="12" t="s">
        <v>38</v>
      </c>
      <c r="AC430" s="12" t="s">
        <v>58</v>
      </c>
      <c r="AD430" s="12" t="s">
        <v>127</v>
      </c>
      <c r="AE430" s="12" t="s">
        <v>66</v>
      </c>
      <c r="AF430" s="12" t="s">
        <v>67</v>
      </c>
      <c r="AG430" s="12" t="s">
        <v>68</v>
      </c>
      <c r="AH430" s="12" t="s">
        <v>69</v>
      </c>
      <c r="AI430" s="12" t="s">
        <v>2827</v>
      </c>
      <c r="AJ430" s="1" t="str">
        <f>IFERROR(_xlfn.XLOOKUP(Table1[[#This Row],[Audio Url]],Qc!C:C,Qc!F:F),"")</f>
        <v>caste didnt mentioned here (isai vellalar)</v>
      </c>
      <c r="AK430" s="12" t="s">
        <v>38</v>
      </c>
      <c r="AL430" s="12" t="s">
        <v>38</v>
      </c>
      <c r="AM430" s="12" t="s">
        <v>38</v>
      </c>
      <c r="AN430" s="1" t="str">
        <f>VLOOKUP(Table1[[#This Row],[LOCALITY]],Sheet2!$F:$H,3,0)</f>
        <v>Urban</v>
      </c>
      <c r="AO430" s="1" t="s">
        <v>2241</v>
      </c>
      <c r="AP430" t="str">
        <f>IF(Table1[[#This Row],[Audio Duration (in secs)]]&gt;180,"Greater than 3 Minutes","Less than 3 Minutes")</f>
        <v>Greater than 3 Minutes</v>
      </c>
      <c r="AQ430" t="str">
        <f>IFERROR(VLOOKUP(Table1[[#This Row],[சாதி/Caste]],MApping!$E$1:$F$10,2,0),"Others")</f>
        <v>Others</v>
      </c>
      <c r="AR430">
        <f>VLOOKUP(Table1[[#This Row],[பாலினம்/Gender]],Factor!$F$26:$I$28,4,0)</f>
        <v>1.047034764826176</v>
      </c>
      <c r="AS430">
        <f>VLOOKUP(Table1[[#This Row],[பதிலளித்தவரின் வயது/Age Group]],Factor!$F$35:$I$39,4,0)</f>
        <v>1.0308724832214764</v>
      </c>
      <c r="AT430">
        <f>VLOOKUP(Table1[[#This Row],[பதிலளித்தவரின் வயது/Age Group]]&amp;Table1[[#This Row],[பாலினம்/Gender]],Factor!$A$45:$G$53,7,0)</f>
        <v>1.28</v>
      </c>
      <c r="AU43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30">
        <f>VLOOKUP(Table1[[#This Row],[Rev Caste]],Factor!$F$59:$I$68,4,0)</f>
        <v>0.14422535211267606</v>
      </c>
      <c r="AW430">
        <f>Table1[[#This Row],[2021 Ae Factor]]*Table1[[#This Row],[Age &amp; Gender Factor]]</f>
        <v>0.94310505535953326</v>
      </c>
      <c r="AX430">
        <f>Table1[[#This Row],[2021 Ae Factor]]*Table1[[#This Row],[Caste Factor]]</f>
        <v>0.10626535835036995</v>
      </c>
      <c r="AY430">
        <f t="shared" si="10"/>
        <v>78.547807000000006</v>
      </c>
    </row>
    <row r="431" spans="1:51" x14ac:dyDescent="0.25">
      <c r="A431" s="12" t="s">
        <v>2576</v>
      </c>
      <c r="B431" s="12" t="s">
        <v>2577</v>
      </c>
      <c r="C431" s="13">
        <v>45876</v>
      </c>
      <c r="D431" s="12" t="s">
        <v>2578</v>
      </c>
      <c r="E431" s="12" t="s">
        <v>1287</v>
      </c>
      <c r="F431" s="12" t="s">
        <v>2579</v>
      </c>
      <c r="G431" s="12">
        <v>291</v>
      </c>
      <c r="H431" s="12" t="s">
        <v>37</v>
      </c>
      <c r="I431" s="12" t="s">
        <v>1289</v>
      </c>
      <c r="J431" s="12" t="s">
        <v>1290</v>
      </c>
      <c r="K431" s="12" t="s">
        <v>50</v>
      </c>
      <c r="L431" s="12" t="s">
        <v>51</v>
      </c>
      <c r="M431" s="12" t="s">
        <v>51</v>
      </c>
      <c r="N431" s="12" t="s">
        <v>2580</v>
      </c>
      <c r="O431" s="12" t="s">
        <v>54</v>
      </c>
      <c r="P431" s="12">
        <v>8531034471</v>
      </c>
      <c r="Q431" s="12" t="s">
        <v>39</v>
      </c>
      <c r="R431" s="12" t="s">
        <v>124</v>
      </c>
      <c r="S431" s="12" t="s">
        <v>57</v>
      </c>
      <c r="T431" s="12" t="s">
        <v>58</v>
      </c>
      <c r="U431" s="12" t="s">
        <v>59</v>
      </c>
      <c r="V431" s="12" t="s">
        <v>60</v>
      </c>
      <c r="W431" s="12" t="s">
        <v>61</v>
      </c>
      <c r="X431" s="12" t="s">
        <v>62</v>
      </c>
      <c r="Y431" t="s">
        <v>430</v>
      </c>
      <c r="Z431" s="12" t="s">
        <v>38</v>
      </c>
      <c r="AA431" s="12" t="s">
        <v>63</v>
      </c>
      <c r="AB431" s="12" t="s">
        <v>38</v>
      </c>
      <c r="AC431" s="12" t="s">
        <v>64</v>
      </c>
      <c r="AD431" s="12" t="s">
        <v>85</v>
      </c>
      <c r="AE431" s="12" t="s">
        <v>66</v>
      </c>
      <c r="AF431" s="12" t="s">
        <v>67</v>
      </c>
      <c r="AG431" s="12" t="s">
        <v>103</v>
      </c>
      <c r="AH431" s="12" t="s">
        <v>69</v>
      </c>
      <c r="AI431" s="12" t="s">
        <v>2827</v>
      </c>
      <c r="AJ431" s="1" t="str">
        <f>IFERROR(_xlfn.XLOOKUP(Table1[[#This Row],[Audio Url]],Qc!C:C,Qc!F:F),"")</f>
        <v>caste didnt mentioned here (isai vellalar)</v>
      </c>
      <c r="AK431" s="12" t="s">
        <v>38</v>
      </c>
      <c r="AL431" s="12" t="s">
        <v>38</v>
      </c>
      <c r="AM431" s="12" t="s">
        <v>38</v>
      </c>
      <c r="AN431" s="1" t="str">
        <f>VLOOKUP(Table1[[#This Row],[LOCALITY]],Sheet2!$F:$H,3,0)</f>
        <v>Urban</v>
      </c>
      <c r="AO431" s="1" t="s">
        <v>2241</v>
      </c>
      <c r="AP431" t="str">
        <f>IF(Table1[[#This Row],[Audio Duration (in secs)]]&gt;180,"Greater than 3 Minutes","Less than 3 Minutes")</f>
        <v>Greater than 3 Minutes</v>
      </c>
      <c r="AQ431" t="str">
        <f>IFERROR(VLOOKUP(Table1[[#This Row],[சாதி/Caste]],MApping!$E$1:$F$10,2,0),"Others")</f>
        <v>Others</v>
      </c>
      <c r="AR431">
        <f>VLOOKUP(Table1[[#This Row],[பாலினம்/Gender]],Factor!$F$26:$I$28,4,0)</f>
        <v>0.95700934579439256</v>
      </c>
      <c r="AS431">
        <f>VLOOKUP(Table1[[#This Row],[பதிலளித்தவரின் வயது/Age Group]],Factor!$F$35:$I$39,4,0)</f>
        <v>0.8797250859106529</v>
      </c>
      <c r="AT431">
        <f>VLOOKUP(Table1[[#This Row],[பதிலளித்தவரின் வயது/Age Group]]&amp;Table1[[#This Row],[பாலினம்/Gender]],Factor!$A$45:$G$53,7,0)</f>
        <v>0.79503105590062106</v>
      </c>
      <c r="AU43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31">
        <f>VLOOKUP(Table1[[#This Row],[Rev Caste]],Factor!$F$59:$I$68,4,0)</f>
        <v>0.14422535211267606</v>
      </c>
      <c r="AW431">
        <f>Table1[[#This Row],[2021 Ae Factor]]*Table1[[#This Row],[Age &amp; Gender Factor]]</f>
        <v>0.58577953749039324</v>
      </c>
      <c r="AX431">
        <f>Table1[[#This Row],[2021 Ae Factor]]*Table1[[#This Row],[Caste Factor]]</f>
        <v>0.10626535835036995</v>
      </c>
      <c r="AY431">
        <f t="shared" si="10"/>
        <v>78.547031099999998</v>
      </c>
    </row>
    <row r="432" spans="1:51" x14ac:dyDescent="0.25">
      <c r="A432" s="12" t="s">
        <v>2581</v>
      </c>
      <c r="B432" s="12" t="s">
        <v>2582</v>
      </c>
      <c r="C432" s="13">
        <v>45876</v>
      </c>
      <c r="D432" s="12" t="s">
        <v>2583</v>
      </c>
      <c r="E432" s="12" t="s">
        <v>2584</v>
      </c>
      <c r="F432" s="12" t="s">
        <v>2585</v>
      </c>
      <c r="G432" s="12">
        <v>264</v>
      </c>
      <c r="H432" s="12" t="s">
        <v>37</v>
      </c>
      <c r="I432" s="12" t="s">
        <v>1281</v>
      </c>
      <c r="J432" s="12" t="s">
        <v>1282</v>
      </c>
      <c r="K432" s="12" t="s">
        <v>50</v>
      </c>
      <c r="L432" s="12" t="s">
        <v>51</v>
      </c>
      <c r="M432" s="12" t="s">
        <v>51</v>
      </c>
      <c r="N432" s="12" t="s">
        <v>2586</v>
      </c>
      <c r="O432" s="12" t="s">
        <v>135</v>
      </c>
      <c r="P432" s="12">
        <v>9600643117</v>
      </c>
      <c r="Q432" s="12" t="s">
        <v>39</v>
      </c>
      <c r="R432" s="12" t="s">
        <v>136</v>
      </c>
      <c r="S432" s="12" t="s">
        <v>57</v>
      </c>
      <c r="T432" s="12" t="s">
        <v>137</v>
      </c>
      <c r="U432" s="12" t="s">
        <v>59</v>
      </c>
      <c r="V432" s="12" t="s">
        <v>60</v>
      </c>
      <c r="W432" s="12" t="s">
        <v>61</v>
      </c>
      <c r="X432" s="12" t="s">
        <v>62</v>
      </c>
      <c r="Y432" t="s">
        <v>430</v>
      </c>
      <c r="Z432" s="12" t="s">
        <v>38</v>
      </c>
      <c r="AA432" s="12" t="s">
        <v>63</v>
      </c>
      <c r="AB432" s="12" t="s">
        <v>38</v>
      </c>
      <c r="AC432" s="12" t="s">
        <v>64</v>
      </c>
      <c r="AD432" s="12" t="s">
        <v>85</v>
      </c>
      <c r="AE432" s="12" t="s">
        <v>66</v>
      </c>
      <c r="AF432" s="12" t="s">
        <v>622</v>
      </c>
      <c r="AG432" s="12" t="s">
        <v>68</v>
      </c>
      <c r="AH432" s="12" t="s">
        <v>88</v>
      </c>
      <c r="AI432" s="12" t="s">
        <v>2827</v>
      </c>
      <c r="AJ432" s="1" t="str">
        <f>IFERROR(_xlfn.XLOOKUP(Table1[[#This Row],[Audio Url]],Qc!C:C,Qc!F:F),"")</f>
        <v>caste didnt mentioned here (isai vellalar)</v>
      </c>
      <c r="AK432" s="12" t="s">
        <v>38</v>
      </c>
      <c r="AL432" s="12" t="s">
        <v>38</v>
      </c>
      <c r="AM432" s="12" t="s">
        <v>38</v>
      </c>
      <c r="AN432" s="1" t="str">
        <f>VLOOKUP(Table1[[#This Row],[LOCALITY]],Sheet2!$F:$H,3,0)</f>
        <v>Urban</v>
      </c>
      <c r="AO432" s="1" t="s">
        <v>2241</v>
      </c>
      <c r="AP432" t="str">
        <f>IF(Table1[[#This Row],[Audio Duration (in secs)]]&gt;180,"Greater than 3 Minutes","Less than 3 Minutes")</f>
        <v>Greater than 3 Minutes</v>
      </c>
      <c r="AQ432" t="str">
        <f>IFERROR(VLOOKUP(Table1[[#This Row],[சாதி/Caste]],MApping!$E$1:$F$10,2,0),"Others")</f>
        <v>Others</v>
      </c>
      <c r="AR432">
        <f>VLOOKUP(Table1[[#This Row],[பாலினம்/Gender]],Factor!$F$26:$I$28,4,0)</f>
        <v>1.047034764826176</v>
      </c>
      <c r="AS432">
        <f>VLOOKUP(Table1[[#This Row],[பதிலளித்தவரின் வயது/Age Group]],Factor!$F$35:$I$39,4,0)</f>
        <v>0.8797250859106529</v>
      </c>
      <c r="AT432">
        <f>VLOOKUP(Table1[[#This Row],[பதிலளித்தவரின் வயது/Age Group]]&amp;Table1[[#This Row],[பாலினம்/Gender]],Factor!$A$45:$G$53,7,0)</f>
        <v>0.98461538461538467</v>
      </c>
      <c r="AU43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32">
        <f>VLOOKUP(Table1[[#This Row],[Rev Caste]],Factor!$F$59:$I$68,4,0)</f>
        <v>0.14422535211267606</v>
      </c>
      <c r="AW432">
        <f>Table1[[#This Row],[2021 Ae Factor]]*Table1[[#This Row],[Age &amp; Gender Factor]]</f>
        <v>0.72546542719964102</v>
      </c>
      <c r="AX432">
        <f>Table1[[#This Row],[2021 Ae Factor]]*Table1[[#This Row],[Caste Factor]]</f>
        <v>0.10626535835036995</v>
      </c>
      <c r="AY432">
        <f t="shared" ref="AY432:AY462" si="11">VALUE(MID(D432, FIND(",",D432)+2, FIND(")",D432)-FIND(",",D432)-2))</f>
        <v>78.547166700000005</v>
      </c>
    </row>
    <row r="433" spans="1:51" x14ac:dyDescent="0.25">
      <c r="A433" s="12" t="s">
        <v>2587</v>
      </c>
      <c r="B433" s="12" t="s">
        <v>2588</v>
      </c>
      <c r="C433" s="13">
        <v>45876</v>
      </c>
      <c r="D433" s="12" t="s">
        <v>2589</v>
      </c>
      <c r="E433" s="12" t="s">
        <v>2584</v>
      </c>
      <c r="F433" s="12" t="s">
        <v>2590</v>
      </c>
      <c r="G433" s="12">
        <v>273</v>
      </c>
      <c r="H433" s="12" t="s">
        <v>37</v>
      </c>
      <c r="I433" s="12" t="s">
        <v>1289</v>
      </c>
      <c r="J433" s="12" t="s">
        <v>1290</v>
      </c>
      <c r="K433" s="12" t="s">
        <v>50</v>
      </c>
      <c r="L433" s="12" t="s">
        <v>51</v>
      </c>
      <c r="M433" s="12" t="s">
        <v>51</v>
      </c>
      <c r="N433" s="12" t="s">
        <v>2591</v>
      </c>
      <c r="O433" s="12" t="s">
        <v>54</v>
      </c>
      <c r="P433" s="12">
        <v>8526488949</v>
      </c>
      <c r="Q433" s="12" t="s">
        <v>39</v>
      </c>
      <c r="R433" s="12" t="s">
        <v>56</v>
      </c>
      <c r="S433" s="12" t="s">
        <v>113</v>
      </c>
      <c r="T433" s="12" t="s">
        <v>58</v>
      </c>
      <c r="U433" s="12" t="s">
        <v>59</v>
      </c>
      <c r="V433" s="12" t="s">
        <v>60</v>
      </c>
      <c r="W433" s="12" t="s">
        <v>61</v>
      </c>
      <c r="X433" s="12" t="s">
        <v>101</v>
      </c>
      <c r="Y433" t="s">
        <v>428</v>
      </c>
      <c r="Z433" s="12" t="s">
        <v>175</v>
      </c>
      <c r="AA433" s="12" t="s">
        <v>63</v>
      </c>
      <c r="AB433" s="12" t="s">
        <v>38</v>
      </c>
      <c r="AC433" s="12" t="s">
        <v>84</v>
      </c>
      <c r="AD433" s="12" t="s">
        <v>85</v>
      </c>
      <c r="AE433" s="12" t="s">
        <v>86</v>
      </c>
      <c r="AF433" s="12" t="s">
        <v>67</v>
      </c>
      <c r="AG433" s="12" t="s">
        <v>103</v>
      </c>
      <c r="AH433" s="12" t="s">
        <v>69</v>
      </c>
      <c r="AI433" s="12" t="s">
        <v>2827</v>
      </c>
      <c r="AJ433" s="1" t="str">
        <f>IFERROR(_xlfn.XLOOKUP(Table1[[#This Row],[Audio Url]],Qc!C:C,Qc!F:F),"")</f>
        <v>caste didnt mentioned here (isai vellalar)</v>
      </c>
      <c r="AK433" s="12" t="s">
        <v>38</v>
      </c>
      <c r="AL433" s="12" t="s">
        <v>38</v>
      </c>
      <c r="AM433" s="12" t="s">
        <v>38</v>
      </c>
      <c r="AN433" s="1" t="str">
        <f>VLOOKUP(Table1[[#This Row],[LOCALITY]],Sheet2!$F:$H,3,0)</f>
        <v>Urban</v>
      </c>
      <c r="AO433" s="1" t="s">
        <v>2241</v>
      </c>
      <c r="AP433" t="str">
        <f>IF(Table1[[#This Row],[Audio Duration (in secs)]]&gt;180,"Greater than 3 Minutes","Less than 3 Minutes")</f>
        <v>Greater than 3 Minutes</v>
      </c>
      <c r="AQ433" t="str">
        <f>IFERROR(VLOOKUP(Table1[[#This Row],[சாதி/Caste]],MApping!$E$1:$F$10,2,0),"Others")</f>
        <v>Others</v>
      </c>
      <c r="AR433">
        <f>VLOOKUP(Table1[[#This Row],[பாலினம்/Gender]],Factor!$F$26:$I$28,4,0)</f>
        <v>0.95700934579439256</v>
      </c>
      <c r="AS433">
        <f>VLOOKUP(Table1[[#This Row],[பதிலளித்தவரின் வயது/Age Group]],Factor!$F$35:$I$39,4,0)</f>
        <v>0.8797250859106529</v>
      </c>
      <c r="AT433">
        <f>VLOOKUP(Table1[[#This Row],[பதிலளித்தவரின் வயது/Age Group]]&amp;Table1[[#This Row],[பாலினம்/Gender]],Factor!$A$45:$G$53,7,0)</f>
        <v>0.79503105590062106</v>
      </c>
      <c r="AU43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33">
        <f>VLOOKUP(Table1[[#This Row],[Rev Caste]],Factor!$F$59:$I$68,4,0)</f>
        <v>0.14422535211267606</v>
      </c>
      <c r="AW433">
        <f>Table1[[#This Row],[2021 Ae Factor]]*Table1[[#This Row],[Age &amp; Gender Factor]]</f>
        <v>0.58577953749039324</v>
      </c>
      <c r="AX433">
        <f>Table1[[#This Row],[2021 Ae Factor]]*Table1[[#This Row],[Caste Factor]]</f>
        <v>0.10626535835036995</v>
      </c>
      <c r="AY433">
        <f t="shared" si="11"/>
        <v>78.546650499999998</v>
      </c>
    </row>
    <row r="434" spans="1:51" x14ac:dyDescent="0.25">
      <c r="A434" s="12" t="s">
        <v>2592</v>
      </c>
      <c r="B434" s="12" t="s">
        <v>2593</v>
      </c>
      <c r="C434" s="13">
        <v>45876</v>
      </c>
      <c r="D434" s="12" t="s">
        <v>2594</v>
      </c>
      <c r="E434" s="12" t="s">
        <v>2595</v>
      </c>
      <c r="F434" s="12" t="s">
        <v>2596</v>
      </c>
      <c r="G434" s="12">
        <v>330</v>
      </c>
      <c r="H434" s="12" t="s">
        <v>37</v>
      </c>
      <c r="I434" s="12" t="s">
        <v>2100</v>
      </c>
      <c r="J434" s="12" t="s">
        <v>2101</v>
      </c>
      <c r="K434" s="12" t="s">
        <v>50</v>
      </c>
      <c r="L434" s="12" t="s">
        <v>51</v>
      </c>
      <c r="M434" s="12" t="s">
        <v>2170</v>
      </c>
      <c r="N434" s="12" t="s">
        <v>768</v>
      </c>
      <c r="O434" s="12" t="s">
        <v>135</v>
      </c>
      <c r="P434" s="12">
        <v>9976279144</v>
      </c>
      <c r="Q434" s="12" t="s">
        <v>39</v>
      </c>
      <c r="R434" s="12" t="s">
        <v>124</v>
      </c>
      <c r="S434" s="12" t="s">
        <v>113</v>
      </c>
      <c r="T434" s="12" t="s">
        <v>137</v>
      </c>
      <c r="U434" s="12" t="s">
        <v>59</v>
      </c>
      <c r="V434" s="12" t="s">
        <v>60</v>
      </c>
      <c r="W434" s="12" t="s">
        <v>61</v>
      </c>
      <c r="X434" s="12" t="s">
        <v>62</v>
      </c>
      <c r="Y434" t="s">
        <v>430</v>
      </c>
      <c r="Z434" s="12" t="s">
        <v>38</v>
      </c>
      <c r="AA434" s="12" t="s">
        <v>63</v>
      </c>
      <c r="AB434" s="12" t="s">
        <v>38</v>
      </c>
      <c r="AC434" s="12" t="s">
        <v>64</v>
      </c>
      <c r="AD434" s="12" t="s">
        <v>85</v>
      </c>
      <c r="AE434" s="12" t="s">
        <v>86</v>
      </c>
      <c r="AF434" s="12" t="s">
        <v>67</v>
      </c>
      <c r="AG434" s="12" t="s">
        <v>116</v>
      </c>
      <c r="AH434" s="12" t="s">
        <v>88</v>
      </c>
      <c r="AI434" s="12" t="s">
        <v>70</v>
      </c>
      <c r="AJ434" s="1">
        <f>IFERROR(_xlfn.XLOOKUP(Table1[[#This Row],[Audio Url]],Qc!C:C,Qc!F:F),"")</f>
        <v>0</v>
      </c>
      <c r="AK434" s="12" t="s">
        <v>38</v>
      </c>
      <c r="AL434" s="12" t="s">
        <v>38</v>
      </c>
      <c r="AM434" s="12" t="s">
        <v>38</v>
      </c>
      <c r="AN434" s="1" t="str">
        <f>VLOOKUP(Table1[[#This Row],[LOCALITY]],Sheet2!$F:$H,3,0)</f>
        <v>Rural</v>
      </c>
      <c r="AO434" s="1" t="s">
        <v>2241</v>
      </c>
      <c r="AP434" t="str">
        <f>IF(Table1[[#This Row],[Audio Duration (in secs)]]&gt;180,"Greater than 3 Minutes","Less than 3 Minutes")</f>
        <v>Greater than 3 Minutes</v>
      </c>
      <c r="AQ434" t="str">
        <f>IFERROR(VLOOKUP(Table1[[#This Row],[சாதி/Caste]],MApping!$E$1:$F$10,2,0),"Others")</f>
        <v>URALI GOUNDER</v>
      </c>
      <c r="AR434">
        <f>VLOOKUP(Table1[[#This Row],[பாலினம்/Gender]],Factor!$F$26:$I$28,4,0)</f>
        <v>1.047034764826176</v>
      </c>
      <c r="AS434">
        <f>VLOOKUP(Table1[[#This Row],[பதிலளித்தவரின் வயது/Age Group]],Factor!$F$35:$I$39,4,0)</f>
        <v>0.8797250859106529</v>
      </c>
      <c r="AT434">
        <f>VLOOKUP(Table1[[#This Row],[பதிலளித்தவரின் வயது/Age Group]]&amp;Table1[[#This Row],[பாலினம்/Gender]],Factor!$A$45:$G$53,7,0)</f>
        <v>0.98461538461538467</v>
      </c>
      <c r="AU43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34">
        <f>VLOOKUP(Table1[[#This Row],[Rev Caste]],Factor!$F$59:$I$68,4,0)</f>
        <v>1.0593103448275862</v>
      </c>
      <c r="AW434">
        <f>Table1[[#This Row],[2021 Ae Factor]]*Table1[[#This Row],[Age &amp; Gender Factor]]</f>
        <v>0.72546542719964102</v>
      </c>
      <c r="AX434">
        <f>Table1[[#This Row],[2021 Ae Factor]]*Table1[[#This Row],[Caste Factor]]</f>
        <v>0.78050073546995857</v>
      </c>
      <c r="AY434">
        <f t="shared" si="11"/>
        <v>78.469898299999997</v>
      </c>
    </row>
    <row r="435" spans="1:51" x14ac:dyDescent="0.25">
      <c r="A435" s="12" t="s">
        <v>2597</v>
      </c>
      <c r="B435" s="12" t="s">
        <v>2598</v>
      </c>
      <c r="C435" s="13">
        <v>45876</v>
      </c>
      <c r="D435" s="12" t="s">
        <v>2599</v>
      </c>
      <c r="E435" s="12" t="s">
        <v>2600</v>
      </c>
      <c r="F435" s="12" t="s">
        <v>2601</v>
      </c>
      <c r="G435" s="12">
        <v>214</v>
      </c>
      <c r="H435" s="12" t="s">
        <v>37</v>
      </c>
      <c r="I435" s="12" t="s">
        <v>1281</v>
      </c>
      <c r="J435" s="12" t="s">
        <v>1282</v>
      </c>
      <c r="K435" s="12" t="s">
        <v>50</v>
      </c>
      <c r="L435" s="12" t="s">
        <v>51</v>
      </c>
      <c r="M435" s="12" t="s">
        <v>51</v>
      </c>
      <c r="N435" s="12" t="s">
        <v>1994</v>
      </c>
      <c r="O435" s="12" t="s">
        <v>135</v>
      </c>
      <c r="P435" s="12">
        <v>8838892992</v>
      </c>
      <c r="Q435" s="12" t="s">
        <v>81</v>
      </c>
      <c r="R435" s="12" t="s">
        <v>136</v>
      </c>
      <c r="S435" s="12" t="s">
        <v>57</v>
      </c>
      <c r="T435" s="12" t="s">
        <v>58</v>
      </c>
      <c r="U435" s="12" t="s">
        <v>59</v>
      </c>
      <c r="V435" s="12" t="s">
        <v>60</v>
      </c>
      <c r="W435" s="12" t="s">
        <v>61</v>
      </c>
      <c r="X435" s="12" t="s">
        <v>62</v>
      </c>
      <c r="Y435" t="s">
        <v>430</v>
      </c>
      <c r="Z435" s="12" t="s">
        <v>38</v>
      </c>
      <c r="AA435" s="12" t="s">
        <v>126</v>
      </c>
      <c r="AB435" s="12" t="s">
        <v>138</v>
      </c>
      <c r="AC435" s="12" t="s">
        <v>58</v>
      </c>
      <c r="AD435" s="12" t="s">
        <v>127</v>
      </c>
      <c r="AE435" s="12" t="s">
        <v>66</v>
      </c>
      <c r="AF435" s="12" t="s">
        <v>67</v>
      </c>
      <c r="AG435" s="12" t="s">
        <v>68</v>
      </c>
      <c r="AH435" s="12" t="s">
        <v>318</v>
      </c>
      <c r="AI435" s="12" t="s">
        <v>2827</v>
      </c>
      <c r="AJ435" s="1" t="str">
        <f>IFERROR(_xlfn.XLOOKUP(Table1[[#This Row],[Audio Url]],Qc!C:C,Qc!F:F),"")</f>
        <v>caste didnt mentioned here (isai vellalar)</v>
      </c>
      <c r="AK435" s="12" t="s">
        <v>38</v>
      </c>
      <c r="AL435" s="12" t="s">
        <v>38</v>
      </c>
      <c r="AM435" s="12" t="s">
        <v>38</v>
      </c>
      <c r="AN435" s="1" t="str">
        <f>VLOOKUP(Table1[[#This Row],[LOCALITY]],Sheet2!$F:$H,3,0)</f>
        <v>Urban</v>
      </c>
      <c r="AO435" s="1" t="s">
        <v>2241</v>
      </c>
      <c r="AP435" t="str">
        <f>IF(Table1[[#This Row],[Audio Duration (in secs)]]&gt;180,"Greater than 3 Minutes","Less than 3 Minutes")</f>
        <v>Greater than 3 Minutes</v>
      </c>
      <c r="AQ435" t="str">
        <f>IFERROR(VLOOKUP(Table1[[#This Row],[சாதி/Caste]],MApping!$E$1:$F$10,2,0),"Others")</f>
        <v>Others</v>
      </c>
      <c r="AR435">
        <f>VLOOKUP(Table1[[#This Row],[பாலினம்/Gender]],Factor!$F$26:$I$28,4,0)</f>
        <v>1.047034764826176</v>
      </c>
      <c r="AS435">
        <f>VLOOKUP(Table1[[#This Row],[பதிலளித்தவரின் வயது/Age Group]],Factor!$F$35:$I$39,4,0)</f>
        <v>0.97523809523809524</v>
      </c>
      <c r="AT435">
        <f>VLOOKUP(Table1[[#This Row],[பதிலளித்தவரின் வயது/Age Group]]&amp;Table1[[#This Row],[பாலினம்/Gender]],Factor!$A$45:$G$53,7,0)</f>
        <v>0.89824561403508774</v>
      </c>
      <c r="AU43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35">
        <f>VLOOKUP(Table1[[#This Row],[Rev Caste]],Factor!$F$59:$I$68,4,0)</f>
        <v>0.14422535211267606</v>
      </c>
      <c r="AW435">
        <f>Table1[[#This Row],[2021 Ae Factor]]*Table1[[#This Row],[Age &amp; Gender Factor]]</f>
        <v>0.66182810902423383</v>
      </c>
      <c r="AX435">
        <f>Table1[[#This Row],[2021 Ae Factor]]*Table1[[#This Row],[Caste Factor]]</f>
        <v>0.10626535835036995</v>
      </c>
      <c r="AY435">
        <f t="shared" si="11"/>
        <v>78.546437299999994</v>
      </c>
    </row>
    <row r="436" spans="1:51" x14ac:dyDescent="0.25">
      <c r="A436" s="12" t="s">
        <v>2602</v>
      </c>
      <c r="B436" s="12" t="s">
        <v>2603</v>
      </c>
      <c r="C436" s="13">
        <v>45876</v>
      </c>
      <c r="D436" s="12" t="s">
        <v>2604</v>
      </c>
      <c r="E436" s="12" t="s">
        <v>2605</v>
      </c>
      <c r="F436" s="12" t="s">
        <v>2606</v>
      </c>
      <c r="G436" s="12">
        <v>265</v>
      </c>
      <c r="H436" s="12" t="s">
        <v>37</v>
      </c>
      <c r="I436" s="12" t="s">
        <v>1289</v>
      </c>
      <c r="J436" s="12" t="s">
        <v>1290</v>
      </c>
      <c r="K436" s="12" t="s">
        <v>50</v>
      </c>
      <c r="L436" s="12" t="s">
        <v>51</v>
      </c>
      <c r="M436" s="12" t="s">
        <v>51</v>
      </c>
      <c r="N436" s="12" t="s">
        <v>2607</v>
      </c>
      <c r="O436" s="12" t="s">
        <v>54</v>
      </c>
      <c r="P436" s="12">
        <v>8248430003</v>
      </c>
      <c r="Q436" s="12" t="s">
        <v>55</v>
      </c>
      <c r="R436" s="12" t="s">
        <v>56</v>
      </c>
      <c r="S436" s="12" t="s">
        <v>113</v>
      </c>
      <c r="T436" s="12" t="s">
        <v>58</v>
      </c>
      <c r="U436" s="12" t="s">
        <v>83</v>
      </c>
      <c r="V436" s="12" t="s">
        <v>185</v>
      </c>
      <c r="W436" s="1" t="s">
        <v>125</v>
      </c>
      <c r="X436" s="12" t="s">
        <v>295</v>
      </c>
      <c r="Y436" s="45" t="s">
        <v>429</v>
      </c>
      <c r="Z436" s="12" t="s">
        <v>38</v>
      </c>
      <c r="AA436" s="12" t="s">
        <v>126</v>
      </c>
      <c r="AB436" s="12" t="s">
        <v>138</v>
      </c>
      <c r="AC436" s="12" t="s">
        <v>58</v>
      </c>
      <c r="AD436" s="12" t="s">
        <v>127</v>
      </c>
      <c r="AE436" s="12" t="s">
        <v>86</v>
      </c>
      <c r="AF436" s="12" t="s">
        <v>67</v>
      </c>
      <c r="AG436" s="12" t="s">
        <v>116</v>
      </c>
      <c r="AH436" s="12" t="s">
        <v>69</v>
      </c>
      <c r="AI436" s="12" t="s">
        <v>2827</v>
      </c>
      <c r="AJ436" s="1" t="str">
        <f>IFERROR(_xlfn.XLOOKUP(Table1[[#This Row],[Audio Url]],Qc!C:C,Qc!F:F),"")</f>
        <v>caste didnt mentioned here (isai vellalar)</v>
      </c>
      <c r="AK436" s="12" t="s">
        <v>38</v>
      </c>
      <c r="AL436" s="12" t="s">
        <v>38</v>
      </c>
      <c r="AM436" s="12" t="s">
        <v>38</v>
      </c>
      <c r="AN436" s="1" t="str">
        <f>VLOOKUP(Table1[[#This Row],[LOCALITY]],Sheet2!$F:$H,3,0)</f>
        <v>Urban</v>
      </c>
      <c r="AO436" s="1" t="s">
        <v>2241</v>
      </c>
      <c r="AP436" t="str">
        <f>IF(Table1[[#This Row],[Audio Duration (in secs)]]&gt;180,"Greater than 3 Minutes","Less than 3 Minutes")</f>
        <v>Greater than 3 Minutes</v>
      </c>
      <c r="AQ436" t="str">
        <f>IFERROR(VLOOKUP(Table1[[#This Row],[சாதி/Caste]],MApping!$E$1:$F$10,2,0),"Others")</f>
        <v>Others</v>
      </c>
      <c r="AR436">
        <f>VLOOKUP(Table1[[#This Row],[பாலினம்/Gender]],Factor!$F$26:$I$28,4,0)</f>
        <v>0.95700934579439256</v>
      </c>
      <c r="AS436">
        <f>VLOOKUP(Table1[[#This Row],[பதிலளித்தவரின் வயது/Age Group]],Factor!$F$35:$I$39,4,0)</f>
        <v>1.0951871657754011</v>
      </c>
      <c r="AT436">
        <f>VLOOKUP(Table1[[#This Row],[பதிலளித்தவரின் வயது/Age Group]]&amp;Table1[[#This Row],[பாலினம்/Gender]],Factor!$A$45:$G$53,7,0)</f>
        <v>1.0835978835978837</v>
      </c>
      <c r="AU43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36">
        <f>VLOOKUP(Table1[[#This Row],[Rev Caste]],Factor!$F$59:$I$68,4,0)</f>
        <v>0.14422535211267606</v>
      </c>
      <c r="AW436">
        <f>Table1[[#This Row],[2021 Ae Factor]]*Table1[[#This Row],[Age &amp; Gender Factor]]</f>
        <v>1.0835978835978837</v>
      </c>
      <c r="AX436">
        <f>Table1[[#This Row],[2021 Ae Factor]]*Table1[[#This Row],[Caste Factor]]</f>
        <v>0.14422535211267606</v>
      </c>
      <c r="AY436">
        <f t="shared" si="11"/>
        <v>78.546921600000005</v>
      </c>
    </row>
    <row r="437" spans="1:51" x14ac:dyDescent="0.25">
      <c r="A437" s="12" t="s">
        <v>2608</v>
      </c>
      <c r="B437" s="12" t="s">
        <v>2609</v>
      </c>
      <c r="C437" s="13">
        <v>45876</v>
      </c>
      <c r="D437" s="12" t="s">
        <v>2610</v>
      </c>
      <c r="E437" s="12" t="s">
        <v>2611</v>
      </c>
      <c r="F437" s="12" t="s">
        <v>2612</v>
      </c>
      <c r="G437" s="12">
        <v>330</v>
      </c>
      <c r="H437" s="12" t="s">
        <v>37</v>
      </c>
      <c r="I437" s="12" t="s">
        <v>48</v>
      </c>
      <c r="J437" s="12" t="s">
        <v>49</v>
      </c>
      <c r="K437" s="12" t="s">
        <v>50</v>
      </c>
      <c r="L437" s="12" t="s">
        <v>51</v>
      </c>
      <c r="M437" s="12" t="s">
        <v>2170</v>
      </c>
      <c r="N437" s="12" t="s">
        <v>2613</v>
      </c>
      <c r="O437" s="12" t="s">
        <v>135</v>
      </c>
      <c r="P437" s="12">
        <v>9655668044</v>
      </c>
      <c r="Q437" s="12" t="s">
        <v>39</v>
      </c>
      <c r="R437" s="12" t="s">
        <v>124</v>
      </c>
      <c r="S437" s="12" t="s">
        <v>113</v>
      </c>
      <c r="T437" s="12" t="s">
        <v>137</v>
      </c>
      <c r="U437" s="12" t="s">
        <v>83</v>
      </c>
      <c r="V437" s="12" t="s">
        <v>60</v>
      </c>
      <c r="W437" s="12" t="s">
        <v>61</v>
      </c>
      <c r="X437" s="12" t="s">
        <v>62</v>
      </c>
      <c r="Y437" t="s">
        <v>430</v>
      </c>
      <c r="Z437" s="12" t="s">
        <v>38</v>
      </c>
      <c r="AA437" s="1" t="s">
        <v>126</v>
      </c>
      <c r="AB437" s="1" t="s">
        <v>60</v>
      </c>
      <c r="AC437" s="12" t="s">
        <v>58</v>
      </c>
      <c r="AD437" s="12" t="s">
        <v>85</v>
      </c>
      <c r="AE437" s="12" t="s">
        <v>66</v>
      </c>
      <c r="AF437" s="12" t="s">
        <v>622</v>
      </c>
      <c r="AG437" s="12" t="s">
        <v>68</v>
      </c>
      <c r="AH437" s="12" t="s">
        <v>88</v>
      </c>
      <c r="AI437" s="12" t="s">
        <v>70</v>
      </c>
      <c r="AJ437" s="1">
        <f>IFERROR(_xlfn.XLOOKUP(Table1[[#This Row],[Audio Url]],Qc!C:C,Qc!F:F),"")</f>
        <v>0</v>
      </c>
      <c r="AK437" s="12" t="s">
        <v>38</v>
      </c>
      <c r="AL437" s="12" t="s">
        <v>38</v>
      </c>
      <c r="AM437" s="12" t="s">
        <v>38</v>
      </c>
      <c r="AN437" s="1" t="str">
        <f>VLOOKUP(Table1[[#This Row],[LOCALITY]],Sheet2!$F:$H,3,0)</f>
        <v>Rural</v>
      </c>
      <c r="AO437" s="1" t="s">
        <v>2241</v>
      </c>
      <c r="AP437" t="str">
        <f>IF(Table1[[#This Row],[Audio Duration (in secs)]]&gt;180,"Greater than 3 Minutes","Less than 3 Minutes")</f>
        <v>Greater than 3 Minutes</v>
      </c>
      <c r="AQ437" t="str">
        <f>IFERROR(VLOOKUP(Table1[[#This Row],[சாதி/Caste]],MApping!$E$1:$F$10,2,0),"Others")</f>
        <v>URALI GOUNDER</v>
      </c>
      <c r="AR437">
        <f>VLOOKUP(Table1[[#This Row],[பாலினம்/Gender]],Factor!$F$26:$I$28,4,0)</f>
        <v>1.047034764826176</v>
      </c>
      <c r="AS437">
        <f>VLOOKUP(Table1[[#This Row],[பதிலளித்தவரின் வயது/Age Group]],Factor!$F$35:$I$39,4,0)</f>
        <v>0.8797250859106529</v>
      </c>
      <c r="AT437">
        <f>VLOOKUP(Table1[[#This Row],[பதிலளித்தவரின் வயது/Age Group]]&amp;Table1[[#This Row],[பாலினம்/Gender]],Factor!$A$45:$G$53,7,0)</f>
        <v>0.98461538461538467</v>
      </c>
      <c r="AU43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37">
        <f>VLOOKUP(Table1[[#This Row],[Rev Caste]],Factor!$F$59:$I$68,4,0)</f>
        <v>1.0593103448275862</v>
      </c>
      <c r="AW437">
        <f>Table1[[#This Row],[2021 Ae Factor]]*Table1[[#This Row],[Age &amp; Gender Factor]]</f>
        <v>0.72546542719964102</v>
      </c>
      <c r="AX437">
        <f>Table1[[#This Row],[2021 Ae Factor]]*Table1[[#This Row],[Caste Factor]]</f>
        <v>0.78050073546995857</v>
      </c>
      <c r="AY437">
        <f t="shared" si="11"/>
        <v>78.469618299999993</v>
      </c>
    </row>
    <row r="438" spans="1:51" x14ac:dyDescent="0.25">
      <c r="A438" s="12" t="s">
        <v>2614</v>
      </c>
      <c r="B438" s="12" t="s">
        <v>2615</v>
      </c>
      <c r="C438" s="13">
        <v>45876</v>
      </c>
      <c r="D438" s="12" t="s">
        <v>2616</v>
      </c>
      <c r="E438" s="12" t="s">
        <v>2605</v>
      </c>
      <c r="F438" s="12" t="s">
        <v>2617</v>
      </c>
      <c r="G438" s="12">
        <v>334</v>
      </c>
      <c r="H438" s="12" t="s">
        <v>37</v>
      </c>
      <c r="I438" s="12" t="s">
        <v>1289</v>
      </c>
      <c r="J438" s="12" t="s">
        <v>1290</v>
      </c>
      <c r="K438" s="12" t="s">
        <v>50</v>
      </c>
      <c r="L438" s="12" t="s">
        <v>51</v>
      </c>
      <c r="M438" s="12" t="s">
        <v>51</v>
      </c>
      <c r="N438" s="12" t="s">
        <v>2618</v>
      </c>
      <c r="O438" s="12" t="s">
        <v>135</v>
      </c>
      <c r="P438" s="12">
        <v>6381748641</v>
      </c>
      <c r="Q438" s="12" t="s">
        <v>55</v>
      </c>
      <c r="R438" s="12" t="s">
        <v>136</v>
      </c>
      <c r="S438" s="12" t="s">
        <v>113</v>
      </c>
      <c r="T438" s="12" t="s">
        <v>58</v>
      </c>
      <c r="U438" s="12" t="s">
        <v>301</v>
      </c>
      <c r="V438" s="12" t="s">
        <v>99</v>
      </c>
      <c r="W438" s="12" t="s">
        <v>100</v>
      </c>
      <c r="X438" s="12" t="s">
        <v>101</v>
      </c>
      <c r="Y438" t="s">
        <v>428</v>
      </c>
      <c r="Z438" s="12" t="s">
        <v>95</v>
      </c>
      <c r="AA438" s="12" t="s">
        <v>63</v>
      </c>
      <c r="AB438" s="12" t="s">
        <v>38</v>
      </c>
      <c r="AC438" s="12" t="s">
        <v>84</v>
      </c>
      <c r="AD438" s="12" t="s">
        <v>127</v>
      </c>
      <c r="AE438" s="12" t="s">
        <v>66</v>
      </c>
      <c r="AF438" s="12" t="s">
        <v>67</v>
      </c>
      <c r="AG438" s="12" t="s">
        <v>68</v>
      </c>
      <c r="AH438" s="12" t="s">
        <v>88</v>
      </c>
      <c r="AI438" s="12" t="s">
        <v>519</v>
      </c>
      <c r="AJ438" s="1">
        <f>IFERROR(_xlfn.XLOOKUP(Table1[[#This Row],[Audio Url]],Qc!C:C,Qc!F:F),"")</f>
        <v>0</v>
      </c>
      <c r="AK438" s="12" t="s">
        <v>38</v>
      </c>
      <c r="AL438" s="12" t="s">
        <v>38</v>
      </c>
      <c r="AM438" s="12" t="s">
        <v>38</v>
      </c>
      <c r="AN438" s="1" t="str">
        <f>VLOOKUP(Table1[[#This Row],[LOCALITY]],Sheet2!$F:$H,3,0)</f>
        <v>Urban</v>
      </c>
      <c r="AO438" s="1" t="s">
        <v>2241</v>
      </c>
      <c r="AP438" t="str">
        <f>IF(Table1[[#This Row],[Audio Duration (in secs)]]&gt;180,"Greater than 3 Minutes","Less than 3 Minutes")</f>
        <v>Greater than 3 Minutes</v>
      </c>
      <c r="AQ438" t="str">
        <f>IFERROR(VLOOKUP(Table1[[#This Row],[சாதி/Caste]],MApping!$E$1:$F$10,2,0),"Others")</f>
        <v>CHOLIA VELLALAR</v>
      </c>
      <c r="AR438">
        <f>VLOOKUP(Table1[[#This Row],[பாலினம்/Gender]],Factor!$F$26:$I$28,4,0)</f>
        <v>1.047034764826176</v>
      </c>
      <c r="AS438">
        <f>VLOOKUP(Table1[[#This Row],[பதிலளித்தவரின் வயது/Age Group]],Factor!$F$35:$I$39,4,0)</f>
        <v>1.0951871657754011</v>
      </c>
      <c r="AT438">
        <f>VLOOKUP(Table1[[#This Row],[பதிலளித்தவரின் வயது/Age Group]]&amp;Table1[[#This Row],[பாலினம்/Gender]],Factor!$A$45:$G$53,7,0)</f>
        <v>1.107027027027027</v>
      </c>
      <c r="AU43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438">
        <f>VLOOKUP(Table1[[#This Row],[Rev Caste]],Factor!$F$59:$I$68,4,0)</f>
        <v>1.0666666666666667</v>
      </c>
      <c r="AW438">
        <f>Table1[[#This Row],[2021 Ae Factor]]*Table1[[#This Row],[Age &amp; Gender Factor]]</f>
        <v>1.4523558321984489</v>
      </c>
      <c r="AX438">
        <f>Table1[[#This Row],[2021 Ae Factor]]*Table1[[#This Row],[Caste Factor]]</f>
        <v>1.399405359149547</v>
      </c>
      <c r="AY438">
        <f t="shared" si="11"/>
        <v>78.546597500000004</v>
      </c>
    </row>
    <row r="439" spans="1:51" x14ac:dyDescent="0.25">
      <c r="A439" s="12" t="s">
        <v>2619</v>
      </c>
      <c r="B439" s="12" t="s">
        <v>2620</v>
      </c>
      <c r="C439" s="13">
        <v>45876</v>
      </c>
      <c r="D439" s="12" t="s">
        <v>2621</v>
      </c>
      <c r="E439" s="12" t="s">
        <v>2622</v>
      </c>
      <c r="F439" s="12" t="s">
        <v>2623</v>
      </c>
      <c r="G439" s="12">
        <v>313</v>
      </c>
      <c r="H439" s="12" t="s">
        <v>37</v>
      </c>
      <c r="I439" s="12" t="s">
        <v>1281</v>
      </c>
      <c r="J439" s="12" t="s">
        <v>1282</v>
      </c>
      <c r="K439" s="12" t="s">
        <v>50</v>
      </c>
      <c r="L439" s="12" t="s">
        <v>51</v>
      </c>
      <c r="M439" s="12" t="s">
        <v>51</v>
      </c>
      <c r="N439" s="12" t="s">
        <v>2624</v>
      </c>
      <c r="O439" s="12" t="s">
        <v>135</v>
      </c>
      <c r="P439" s="12">
        <v>9790092034</v>
      </c>
      <c r="Q439" s="12" t="s">
        <v>39</v>
      </c>
      <c r="R439" s="12" t="s">
        <v>136</v>
      </c>
      <c r="S439" s="12" t="s">
        <v>57</v>
      </c>
      <c r="T439" s="12" t="s">
        <v>137</v>
      </c>
      <c r="U439" s="12" t="s">
        <v>301</v>
      </c>
      <c r="V439" s="12" t="s">
        <v>60</v>
      </c>
      <c r="W439" s="12" t="s">
        <v>61</v>
      </c>
      <c r="X439" s="12" t="s">
        <v>62</v>
      </c>
      <c r="Y439" t="s">
        <v>430</v>
      </c>
      <c r="Z439" s="12" t="s">
        <v>38</v>
      </c>
      <c r="AA439" s="12" t="s">
        <v>126</v>
      </c>
      <c r="AB439" s="12" t="s">
        <v>60</v>
      </c>
      <c r="AC439" s="12" t="s">
        <v>58</v>
      </c>
      <c r="AD439" s="12" t="s">
        <v>127</v>
      </c>
      <c r="AE439" s="12" t="s">
        <v>102</v>
      </c>
      <c r="AF439" s="12" t="s">
        <v>67</v>
      </c>
      <c r="AG439" s="12" t="s">
        <v>418</v>
      </c>
      <c r="AH439" s="12" t="s">
        <v>318</v>
      </c>
      <c r="AI439" s="12" t="s">
        <v>2827</v>
      </c>
      <c r="AJ439" s="1" t="str">
        <f>IFERROR(_xlfn.XLOOKUP(Table1[[#This Row],[Audio Url]],Qc!C:C,Qc!F:F),"")</f>
        <v>caste didnt mention here (isai vellalar)</v>
      </c>
      <c r="AK439" s="12" t="s">
        <v>38</v>
      </c>
      <c r="AL439" s="12" t="s">
        <v>38</v>
      </c>
      <c r="AM439" s="12" t="s">
        <v>38</v>
      </c>
      <c r="AN439" s="1" t="str">
        <f>VLOOKUP(Table1[[#This Row],[LOCALITY]],Sheet2!$F:$H,3,0)</f>
        <v>Urban</v>
      </c>
      <c r="AO439" s="1" t="s">
        <v>2241</v>
      </c>
      <c r="AP439" t="str">
        <f>IF(Table1[[#This Row],[Audio Duration (in secs)]]&gt;180,"Greater than 3 Minutes","Less than 3 Minutes")</f>
        <v>Greater than 3 Minutes</v>
      </c>
      <c r="AQ439" t="str">
        <f>IFERROR(VLOOKUP(Table1[[#This Row],[சாதி/Caste]],MApping!$E$1:$F$10,2,0),"Others")</f>
        <v>Others</v>
      </c>
      <c r="AR439">
        <f>VLOOKUP(Table1[[#This Row],[பாலினம்/Gender]],Factor!$F$26:$I$28,4,0)</f>
        <v>1.047034764826176</v>
      </c>
      <c r="AS439">
        <f>VLOOKUP(Table1[[#This Row],[பதிலளித்தவரின் வயது/Age Group]],Factor!$F$35:$I$39,4,0)</f>
        <v>0.8797250859106529</v>
      </c>
      <c r="AT439">
        <f>VLOOKUP(Table1[[#This Row],[பதிலளித்தவரின் வயது/Age Group]]&amp;Table1[[#This Row],[பாலினம்/Gender]],Factor!$A$45:$G$53,7,0)</f>
        <v>0.98461538461538467</v>
      </c>
      <c r="AU43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39">
        <f>VLOOKUP(Table1[[#This Row],[Rev Caste]],Factor!$F$59:$I$68,4,0)</f>
        <v>0.14422535211267606</v>
      </c>
      <c r="AW439">
        <f>Table1[[#This Row],[2021 Ae Factor]]*Table1[[#This Row],[Age &amp; Gender Factor]]</f>
        <v>0.72546542719964102</v>
      </c>
      <c r="AX439">
        <f>Table1[[#This Row],[2021 Ae Factor]]*Table1[[#This Row],[Caste Factor]]</f>
        <v>0.10626535835036995</v>
      </c>
      <c r="AY439">
        <f t="shared" si="11"/>
        <v>78.546418900000006</v>
      </c>
    </row>
    <row r="440" spans="1:51" x14ac:dyDescent="0.25">
      <c r="A440" s="12" t="s">
        <v>2625</v>
      </c>
      <c r="B440" s="12" t="s">
        <v>2626</v>
      </c>
      <c r="C440" s="13">
        <v>45876</v>
      </c>
      <c r="D440" s="12" t="s">
        <v>2627</v>
      </c>
      <c r="E440" s="12" t="s">
        <v>2600</v>
      </c>
      <c r="F440" s="12" t="s">
        <v>2628</v>
      </c>
      <c r="G440" s="12">
        <v>239</v>
      </c>
      <c r="H440" s="12" t="s">
        <v>37</v>
      </c>
      <c r="I440" s="12" t="s">
        <v>1281</v>
      </c>
      <c r="J440" s="12" t="s">
        <v>1282</v>
      </c>
      <c r="K440" s="12" t="s">
        <v>50</v>
      </c>
      <c r="L440" s="12" t="s">
        <v>51</v>
      </c>
      <c r="M440" s="12" t="s">
        <v>51</v>
      </c>
      <c r="N440" s="12" t="s">
        <v>2629</v>
      </c>
      <c r="O440" s="12" t="s">
        <v>54</v>
      </c>
      <c r="P440" s="12">
        <v>8525854587</v>
      </c>
      <c r="Q440" s="12" t="s">
        <v>81</v>
      </c>
      <c r="R440" s="12" t="s">
        <v>82</v>
      </c>
      <c r="S440" s="12" t="s">
        <v>57</v>
      </c>
      <c r="T440" s="12" t="s">
        <v>98</v>
      </c>
      <c r="U440" s="12" t="s">
        <v>83</v>
      </c>
      <c r="V440" s="12" t="s">
        <v>295</v>
      </c>
      <c r="W440" s="12" t="s">
        <v>125</v>
      </c>
      <c r="X440" s="12" t="s">
        <v>114</v>
      </c>
      <c r="Y440" s="45" t="s">
        <v>430</v>
      </c>
      <c r="Z440" s="12" t="s">
        <v>38</v>
      </c>
      <c r="AA440" s="12" t="s">
        <v>126</v>
      </c>
      <c r="AB440" s="12" t="s">
        <v>99</v>
      </c>
      <c r="AC440" s="12" t="s">
        <v>84</v>
      </c>
      <c r="AD440" s="12" t="s">
        <v>127</v>
      </c>
      <c r="AE440" s="12" t="s">
        <v>102</v>
      </c>
      <c r="AF440" s="12" t="s">
        <v>67</v>
      </c>
      <c r="AG440" s="12" t="s">
        <v>68</v>
      </c>
      <c r="AH440" s="12" t="s">
        <v>69</v>
      </c>
      <c r="AI440" s="12" t="s">
        <v>2827</v>
      </c>
      <c r="AJ440" s="1" t="str">
        <f>IFERROR(_xlfn.XLOOKUP(Table1[[#This Row],[Audio Url]],Qc!C:C,Qc!F:F),"")</f>
        <v>caste didnt mention here (isai vellalar)</v>
      </c>
      <c r="AK440" s="12" t="s">
        <v>38</v>
      </c>
      <c r="AL440" s="12" t="s">
        <v>38</v>
      </c>
      <c r="AM440" s="12" t="s">
        <v>38</v>
      </c>
      <c r="AN440" s="1" t="str">
        <f>VLOOKUP(Table1[[#This Row],[LOCALITY]],Sheet2!$F:$H,3,0)</f>
        <v>Urban</v>
      </c>
      <c r="AO440" s="1" t="s">
        <v>2241</v>
      </c>
      <c r="AP440" t="str">
        <f>IF(Table1[[#This Row],[Audio Duration (in secs)]]&gt;180,"Greater than 3 Minutes","Less than 3 Minutes")</f>
        <v>Greater than 3 Minutes</v>
      </c>
      <c r="AQ440" t="str">
        <f>IFERROR(VLOOKUP(Table1[[#This Row],[சாதி/Caste]],MApping!$E$1:$F$10,2,0),"Others")</f>
        <v>Others</v>
      </c>
      <c r="AR440">
        <f>VLOOKUP(Table1[[#This Row],[பாலினம்/Gender]],Factor!$F$26:$I$28,4,0)</f>
        <v>0.95700934579439256</v>
      </c>
      <c r="AS440">
        <f>VLOOKUP(Table1[[#This Row],[பதிலளித்தவரின் வயது/Age Group]],Factor!$F$35:$I$39,4,0)</f>
        <v>0.97523809523809524</v>
      </c>
      <c r="AT440">
        <f>VLOOKUP(Table1[[#This Row],[பதிலளித்தவரின் வயது/Age Group]]&amp;Table1[[#This Row],[பாலினம்/Gender]],Factor!$A$45:$G$53,7,0)</f>
        <v>1.0666666666666667</v>
      </c>
      <c r="AU44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440">
        <f>VLOOKUP(Table1[[#This Row],[Rev Caste]],Factor!$F$59:$I$68,4,0)</f>
        <v>0.14422535211267606</v>
      </c>
      <c r="AW440">
        <f>Table1[[#This Row],[2021 Ae Factor]]*Table1[[#This Row],[Age &amp; Gender Factor]]</f>
        <v>1.5197744131555693</v>
      </c>
      <c r="AX440">
        <f>Table1[[#This Row],[2021 Ae Factor]]*Table1[[#This Row],[Caste Factor]]</f>
        <v>0.20549062487737274</v>
      </c>
      <c r="AY440">
        <f t="shared" si="11"/>
        <v>78.546441599999994</v>
      </c>
    </row>
    <row r="441" spans="1:51" x14ac:dyDescent="0.25">
      <c r="A441" s="12" t="s">
        <v>2630</v>
      </c>
      <c r="B441" s="12" t="s">
        <v>2631</v>
      </c>
      <c r="C441" s="13">
        <v>45876</v>
      </c>
      <c r="D441" s="12" t="s">
        <v>2632</v>
      </c>
      <c r="E441" s="12" t="s">
        <v>2595</v>
      </c>
      <c r="F441" s="12" t="s">
        <v>2633</v>
      </c>
      <c r="G441" s="12">
        <v>439</v>
      </c>
      <c r="H441" s="12" t="s">
        <v>37</v>
      </c>
      <c r="I441" s="12" t="s">
        <v>2100</v>
      </c>
      <c r="J441" s="12" t="s">
        <v>2101</v>
      </c>
      <c r="K441" s="12" t="s">
        <v>50</v>
      </c>
      <c r="L441" s="12" t="s">
        <v>51</v>
      </c>
      <c r="M441" s="12" t="s">
        <v>2170</v>
      </c>
      <c r="N441" s="12" t="s">
        <v>2634</v>
      </c>
      <c r="O441" s="12" t="s">
        <v>135</v>
      </c>
      <c r="P441" s="12">
        <v>9578274659</v>
      </c>
      <c r="Q441" s="12" t="s">
        <v>55</v>
      </c>
      <c r="R441" s="12" t="s">
        <v>56</v>
      </c>
      <c r="S441" s="12" t="s">
        <v>113</v>
      </c>
      <c r="T441" s="12" t="s">
        <v>137</v>
      </c>
      <c r="U441" s="12" t="s">
        <v>83</v>
      </c>
      <c r="V441" s="12" t="s">
        <v>60</v>
      </c>
      <c r="W441" s="12" t="s">
        <v>61</v>
      </c>
      <c r="X441" s="12" t="s">
        <v>62</v>
      </c>
      <c r="Y441" t="s">
        <v>430</v>
      </c>
      <c r="Z441" s="12" t="s">
        <v>38</v>
      </c>
      <c r="AA441" s="12" t="s">
        <v>126</v>
      </c>
      <c r="AB441" s="12" t="s">
        <v>138</v>
      </c>
      <c r="AC441" s="12" t="s">
        <v>64</v>
      </c>
      <c r="AD441" s="12" t="s">
        <v>127</v>
      </c>
      <c r="AE441" s="12" t="s">
        <v>66</v>
      </c>
      <c r="AF441" s="12" t="s">
        <v>622</v>
      </c>
      <c r="AG441" s="12" t="s">
        <v>116</v>
      </c>
      <c r="AH441" s="12" t="s">
        <v>88</v>
      </c>
      <c r="AI441" s="12" t="s">
        <v>70</v>
      </c>
      <c r="AJ441" s="1">
        <f>IFERROR(_xlfn.XLOOKUP(Table1[[#This Row],[Audio Url]],Qc!C:C,Qc!F:F),"")</f>
        <v>0</v>
      </c>
      <c r="AK441" s="12" t="s">
        <v>38</v>
      </c>
      <c r="AL441" s="12" t="s">
        <v>38</v>
      </c>
      <c r="AM441" s="12" t="s">
        <v>38</v>
      </c>
      <c r="AN441" s="1" t="str">
        <f>VLOOKUP(Table1[[#This Row],[LOCALITY]],Sheet2!$F:$H,3,0)</f>
        <v>Rural</v>
      </c>
      <c r="AO441" s="1" t="s">
        <v>2241</v>
      </c>
      <c r="AP441" t="str">
        <f>IF(Table1[[#This Row],[Audio Duration (in secs)]]&gt;180,"Greater than 3 Minutes","Less than 3 Minutes")</f>
        <v>Greater than 3 Minutes</v>
      </c>
      <c r="AQ441" t="str">
        <f>IFERROR(VLOOKUP(Table1[[#This Row],[சாதி/Caste]],MApping!$E$1:$F$10,2,0),"Others")</f>
        <v>URALI GOUNDER</v>
      </c>
      <c r="AR441">
        <f>VLOOKUP(Table1[[#This Row],[பாலினம்/Gender]],Factor!$F$26:$I$28,4,0)</f>
        <v>1.047034764826176</v>
      </c>
      <c r="AS441">
        <f>VLOOKUP(Table1[[#This Row],[பதிலளித்தவரின் வயது/Age Group]],Factor!$F$35:$I$39,4,0)</f>
        <v>1.0951871657754011</v>
      </c>
      <c r="AT441">
        <f>VLOOKUP(Table1[[#This Row],[பதிலளித்தவரின் வயது/Age Group]]&amp;Table1[[#This Row],[பாலினம்/Gender]],Factor!$A$45:$G$53,7,0)</f>
        <v>1.107027027027027</v>
      </c>
      <c r="AU44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41">
        <f>VLOOKUP(Table1[[#This Row],[Rev Caste]],Factor!$F$59:$I$68,4,0)</f>
        <v>1.0593103448275862</v>
      </c>
      <c r="AW441">
        <f>Table1[[#This Row],[2021 Ae Factor]]*Table1[[#This Row],[Age &amp; Gender Factor]]</f>
        <v>0.81565842625689366</v>
      </c>
      <c r="AX441">
        <f>Table1[[#This Row],[2021 Ae Factor]]*Table1[[#This Row],[Caste Factor]]</f>
        <v>0.78050073546995857</v>
      </c>
      <c r="AY441">
        <f t="shared" si="11"/>
        <v>78.469566700000001</v>
      </c>
    </row>
    <row r="442" spans="1:51" x14ac:dyDescent="0.25">
      <c r="A442" s="12" t="s">
        <v>2635</v>
      </c>
      <c r="B442" s="12" t="s">
        <v>2636</v>
      </c>
      <c r="C442" s="13">
        <v>45876</v>
      </c>
      <c r="D442" s="12" t="s">
        <v>2637</v>
      </c>
      <c r="E442" s="12" t="s">
        <v>2638</v>
      </c>
      <c r="F442" s="12" t="s">
        <v>2639</v>
      </c>
      <c r="G442" s="12">
        <v>288</v>
      </c>
      <c r="H442" s="12" t="s">
        <v>37</v>
      </c>
      <c r="I442" s="12" t="s">
        <v>1289</v>
      </c>
      <c r="J442" s="12" t="s">
        <v>1290</v>
      </c>
      <c r="K442" s="12" t="s">
        <v>50</v>
      </c>
      <c r="L442" s="12" t="s">
        <v>51</v>
      </c>
      <c r="M442" s="12" t="s">
        <v>51</v>
      </c>
      <c r="N442" s="12" t="s">
        <v>2640</v>
      </c>
      <c r="O442" s="12" t="s">
        <v>54</v>
      </c>
      <c r="P442" s="12">
        <v>9566826547</v>
      </c>
      <c r="Q442" s="12" t="s">
        <v>55</v>
      </c>
      <c r="R442" s="12" t="s">
        <v>219</v>
      </c>
      <c r="S442" s="12" t="s">
        <v>57</v>
      </c>
      <c r="T442" s="12" t="s">
        <v>137</v>
      </c>
      <c r="U442" s="12" t="s">
        <v>301</v>
      </c>
      <c r="V442" s="12" t="s">
        <v>99</v>
      </c>
      <c r="W442" s="12" t="s">
        <v>125</v>
      </c>
      <c r="X442" s="12" t="s">
        <v>101</v>
      </c>
      <c r="Y442" t="s">
        <v>429</v>
      </c>
      <c r="Z442" s="12" t="s">
        <v>95</v>
      </c>
      <c r="AA442" s="12" t="s">
        <v>126</v>
      </c>
      <c r="AB442" s="12" t="s">
        <v>60</v>
      </c>
      <c r="AC442" s="12" t="s">
        <v>58</v>
      </c>
      <c r="AD442" s="12" t="s">
        <v>127</v>
      </c>
      <c r="AE442" s="12" t="s">
        <v>115</v>
      </c>
      <c r="AF442" s="12" t="s">
        <v>67</v>
      </c>
      <c r="AG442" s="12" t="s">
        <v>418</v>
      </c>
      <c r="AH442" s="12" t="s">
        <v>117</v>
      </c>
      <c r="AI442" s="12" t="s">
        <v>42</v>
      </c>
      <c r="AJ442" s="1">
        <f>IFERROR(_xlfn.XLOOKUP(Table1[[#This Row],[Audio Url]],Qc!C:C,Qc!F:F),"")</f>
        <v>0</v>
      </c>
      <c r="AK442" s="12" t="s">
        <v>38</v>
      </c>
      <c r="AL442" s="12" t="s">
        <v>38</v>
      </c>
      <c r="AM442" s="12" t="s">
        <v>38</v>
      </c>
      <c r="AN442" s="1" t="str">
        <f>VLOOKUP(Table1[[#This Row],[LOCALITY]],Sheet2!$F:$H,3,0)</f>
        <v>Urban</v>
      </c>
      <c r="AO442" s="1" t="s">
        <v>2241</v>
      </c>
      <c r="AP442" t="str">
        <f>IF(Table1[[#This Row],[Audio Duration (in secs)]]&gt;180,"Greater than 3 Minutes","Less than 3 Minutes")</f>
        <v>Greater than 3 Minutes</v>
      </c>
      <c r="AQ442" t="str">
        <f>IFERROR(VLOOKUP(Table1[[#This Row],[சாதி/Caste]],MApping!$E$1:$F$10,2,0),"Others")</f>
        <v>DEVENDRA KULA VELLALAR</v>
      </c>
      <c r="AR442">
        <f>VLOOKUP(Table1[[#This Row],[பாலினம்/Gender]],Factor!$F$26:$I$28,4,0)</f>
        <v>0.95700934579439256</v>
      </c>
      <c r="AS442">
        <f>VLOOKUP(Table1[[#This Row],[பதிலளித்தவரின் வயது/Age Group]],Factor!$F$35:$I$39,4,0)</f>
        <v>1.0951871657754011</v>
      </c>
      <c r="AT442">
        <f>VLOOKUP(Table1[[#This Row],[பதிலளித்தவரின் வயது/Age Group]]&amp;Table1[[#This Row],[பாலினம்/Gender]],Factor!$A$45:$G$53,7,0)</f>
        <v>1.0835978835978837</v>
      </c>
      <c r="AU44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442">
        <f>VLOOKUP(Table1[[#This Row],[Rev Caste]],Factor!$F$59:$I$68,4,0)</f>
        <v>0.99902439024390244</v>
      </c>
      <c r="AW442">
        <f>Table1[[#This Row],[2021 Ae Factor]]*Table1[[#This Row],[Age &amp; Gender Factor]]</f>
        <v>1.4216181426281114</v>
      </c>
      <c r="AX442">
        <f>Table1[[#This Row],[2021 Ae Factor]]*Table1[[#This Row],[Caste Factor]]</f>
        <v>1.3106625802766489</v>
      </c>
      <c r="AY442">
        <f t="shared" si="11"/>
        <v>78.545890499999999</v>
      </c>
    </row>
    <row r="443" spans="1:51" x14ac:dyDescent="0.25">
      <c r="A443" s="12" t="s">
        <v>2641</v>
      </c>
      <c r="B443" s="12" t="s">
        <v>2642</v>
      </c>
      <c r="C443" s="13">
        <v>45876</v>
      </c>
      <c r="D443" s="12" t="s">
        <v>2643</v>
      </c>
      <c r="E443" s="12" t="s">
        <v>2605</v>
      </c>
      <c r="F443" s="12" t="s">
        <v>2644</v>
      </c>
      <c r="G443" s="12">
        <v>284</v>
      </c>
      <c r="H443" s="12" t="s">
        <v>37</v>
      </c>
      <c r="I443" s="12" t="s">
        <v>1289</v>
      </c>
      <c r="J443" s="12" t="s">
        <v>1290</v>
      </c>
      <c r="K443" s="12" t="s">
        <v>50</v>
      </c>
      <c r="L443" s="12" t="s">
        <v>51</v>
      </c>
      <c r="M443" s="12" t="s">
        <v>51</v>
      </c>
      <c r="N443" s="12" t="s">
        <v>2645</v>
      </c>
      <c r="O443" s="12" t="s">
        <v>135</v>
      </c>
      <c r="P443" s="12">
        <v>9629279811</v>
      </c>
      <c r="Q443" s="12" t="s">
        <v>55</v>
      </c>
      <c r="R443" s="12" t="s">
        <v>136</v>
      </c>
      <c r="S443" s="12" t="s">
        <v>113</v>
      </c>
      <c r="T443" s="12" t="s">
        <v>137</v>
      </c>
      <c r="U443" s="12" t="s">
        <v>301</v>
      </c>
      <c r="V443" s="12" t="s">
        <v>99</v>
      </c>
      <c r="W443" s="12" t="s">
        <v>177</v>
      </c>
      <c r="X443" s="12" t="s">
        <v>101</v>
      </c>
      <c r="Y443" t="s">
        <v>428</v>
      </c>
      <c r="Z443" s="12" t="s">
        <v>95</v>
      </c>
      <c r="AA443" s="12" t="s">
        <v>126</v>
      </c>
      <c r="AB443" s="12" t="s">
        <v>60</v>
      </c>
      <c r="AC443" s="12" t="s">
        <v>58</v>
      </c>
      <c r="AD443" s="12" t="s">
        <v>127</v>
      </c>
      <c r="AE443" s="12" t="s">
        <v>66</v>
      </c>
      <c r="AF443" s="12" t="s">
        <v>101</v>
      </c>
      <c r="AG443" s="12" t="s">
        <v>116</v>
      </c>
      <c r="AH443" s="12" t="s">
        <v>117</v>
      </c>
      <c r="AI443" s="12" t="s">
        <v>89</v>
      </c>
      <c r="AJ443" s="1" t="str">
        <f>IFERROR(_xlfn.XLOOKUP(Table1[[#This Row],[Audio Url]],Qc!C:C,Qc!F:F),"")</f>
        <v>caste didnt mentioned here (paraiyar)</v>
      </c>
      <c r="AK443" s="12" t="s">
        <v>38</v>
      </c>
      <c r="AL443" s="12" t="s">
        <v>38</v>
      </c>
      <c r="AM443" s="12" t="s">
        <v>38</v>
      </c>
      <c r="AN443" s="1" t="str">
        <f>VLOOKUP(Table1[[#This Row],[LOCALITY]],Sheet2!$F:$H,3,0)</f>
        <v>Urban</v>
      </c>
      <c r="AO443" s="1" t="s">
        <v>2241</v>
      </c>
      <c r="AP443" t="str">
        <f>IF(Table1[[#This Row],[Audio Duration (in secs)]]&gt;180,"Greater than 3 Minutes","Less than 3 Minutes")</f>
        <v>Greater than 3 Minutes</v>
      </c>
      <c r="AQ443" t="str">
        <f>IFERROR(VLOOKUP(Table1[[#This Row],[சாதி/Caste]],MApping!$E$1:$F$10,2,0),"Others")</f>
        <v>MUKKULATHOR</v>
      </c>
      <c r="AR443">
        <f>VLOOKUP(Table1[[#This Row],[பாலினம்/Gender]],Factor!$F$26:$I$28,4,0)</f>
        <v>1.047034764826176</v>
      </c>
      <c r="AS443">
        <f>VLOOKUP(Table1[[#This Row],[பதிலளித்தவரின் வயது/Age Group]],Factor!$F$35:$I$39,4,0)</f>
        <v>1.0951871657754011</v>
      </c>
      <c r="AT443">
        <f>VLOOKUP(Table1[[#This Row],[பதிலளித்தவரின் வயது/Age Group]]&amp;Table1[[#This Row],[பாலினம்/Gender]],Factor!$A$45:$G$53,7,0)</f>
        <v>1.107027027027027</v>
      </c>
      <c r="AU44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443">
        <f>VLOOKUP(Table1[[#This Row],[Rev Caste]],Factor!$F$59:$I$68,4,0)</f>
        <v>1.3479183673469388</v>
      </c>
      <c r="AW443">
        <f>Table1[[#This Row],[2021 Ae Factor]]*Table1[[#This Row],[Age &amp; Gender Factor]]</f>
        <v>1.4523558321984489</v>
      </c>
      <c r="AX443">
        <f>Table1[[#This Row],[2021 Ae Factor]]*Table1[[#This Row],[Caste Factor]]</f>
        <v>1.7683914252763255</v>
      </c>
      <c r="AY443">
        <f t="shared" si="11"/>
        <v>78.547019899999995</v>
      </c>
    </row>
    <row r="444" spans="1:51" x14ac:dyDescent="0.25">
      <c r="A444" s="12" t="s">
        <v>2646</v>
      </c>
      <c r="B444" s="12" t="s">
        <v>2647</v>
      </c>
      <c r="C444" s="13">
        <v>45876</v>
      </c>
      <c r="D444" s="12" t="s">
        <v>2648</v>
      </c>
      <c r="E444" s="12" t="s">
        <v>2649</v>
      </c>
      <c r="F444" s="12" t="s">
        <v>2650</v>
      </c>
      <c r="G444" s="12">
        <v>208</v>
      </c>
      <c r="H444" s="12" t="s">
        <v>37</v>
      </c>
      <c r="I444" s="12" t="s">
        <v>1281</v>
      </c>
      <c r="J444" s="12" t="s">
        <v>1282</v>
      </c>
      <c r="K444" s="12" t="s">
        <v>50</v>
      </c>
      <c r="L444" s="12" t="s">
        <v>51</v>
      </c>
      <c r="M444" s="12" t="s">
        <v>51</v>
      </c>
      <c r="N444" s="12" t="s">
        <v>2651</v>
      </c>
      <c r="O444" s="12" t="s">
        <v>54</v>
      </c>
      <c r="P444" s="12">
        <v>9500970613</v>
      </c>
      <c r="Q444" s="12" t="s">
        <v>55</v>
      </c>
      <c r="R444" s="12" t="s">
        <v>219</v>
      </c>
      <c r="S444" s="12" t="s">
        <v>57</v>
      </c>
      <c r="T444" s="12" t="s">
        <v>137</v>
      </c>
      <c r="U444" s="12" t="s">
        <v>83</v>
      </c>
      <c r="V444" s="12" t="s">
        <v>295</v>
      </c>
      <c r="W444" s="1" t="s">
        <v>439</v>
      </c>
      <c r="X444" s="12" t="s">
        <v>295</v>
      </c>
      <c r="Y444" t="s">
        <v>439</v>
      </c>
      <c r="Z444" s="12" t="s">
        <v>38</v>
      </c>
      <c r="AA444" s="12" t="s">
        <v>63</v>
      </c>
      <c r="AB444" s="12" t="s">
        <v>38</v>
      </c>
      <c r="AC444" s="12" t="s">
        <v>64</v>
      </c>
      <c r="AD444" s="12" t="s">
        <v>85</v>
      </c>
      <c r="AE444" s="12" t="s">
        <v>86</v>
      </c>
      <c r="AF444" s="12" t="s">
        <v>67</v>
      </c>
      <c r="AG444" s="12" t="s">
        <v>68</v>
      </c>
      <c r="AH444" s="12" t="s">
        <v>1456</v>
      </c>
      <c r="AI444" s="12" t="s">
        <v>129</v>
      </c>
      <c r="AJ444" s="1" t="str">
        <f>IFERROR(_xlfn.XLOOKUP(Table1[[#This Row],[Audio Url]],Qc!C:C,Qc!F:F),"")</f>
        <v>she didnt ask his caste</v>
      </c>
      <c r="AK444" s="12" t="s">
        <v>38</v>
      </c>
      <c r="AL444" s="12" t="s">
        <v>38</v>
      </c>
      <c r="AM444" s="12" t="s">
        <v>38</v>
      </c>
      <c r="AN444" s="1" t="str">
        <f>VLOOKUP(Table1[[#This Row],[LOCALITY]],Sheet2!$F:$H,3,0)</f>
        <v>Urban</v>
      </c>
      <c r="AO444" s="1" t="s">
        <v>2241</v>
      </c>
      <c r="AP444" t="str">
        <f>IF(Table1[[#This Row],[Audio Duration (in secs)]]&gt;180,"Greater than 3 Minutes","Less than 3 Minutes")</f>
        <v>Greater than 3 Minutes</v>
      </c>
      <c r="AQ444" t="str">
        <f>IFERROR(VLOOKUP(Table1[[#This Row],[சாதி/Caste]],MApping!$E$1:$F$10,2,0),"Others")</f>
        <v>CHRISTIAN</v>
      </c>
      <c r="AR444">
        <f>VLOOKUP(Table1[[#This Row],[பாலினம்/Gender]],Factor!$F$26:$I$28,4,0)</f>
        <v>0.95700934579439256</v>
      </c>
      <c r="AS444">
        <f>VLOOKUP(Table1[[#This Row],[பதிலளித்தவரின் வயது/Age Group]],Factor!$F$35:$I$39,4,0)</f>
        <v>1.0951871657754011</v>
      </c>
      <c r="AT444">
        <f>VLOOKUP(Table1[[#This Row],[பதிலளித்தவரின் வயது/Age Group]]&amp;Table1[[#This Row],[பாலினம்/Gender]],Factor!$A$45:$G$53,7,0)</f>
        <v>1.0835978835978837</v>
      </c>
      <c r="AU44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444">
        <f>VLOOKUP(Table1[[#This Row],[Rev Caste]],Factor!$F$59:$I$68,4,0)</f>
        <v>0.93090909090909091</v>
      </c>
      <c r="AW444">
        <f>Table1[[#This Row],[2021 Ae Factor]]*Table1[[#This Row],[Age &amp; Gender Factor]]</f>
        <v>1.5438978165389909</v>
      </c>
      <c r="AX444">
        <f>Table1[[#This Row],[2021 Ae Factor]]*Table1[[#This Row],[Caste Factor]]</f>
        <v>1.3263485787539513</v>
      </c>
      <c r="AY444">
        <f t="shared" si="11"/>
        <v>78.546813299999997</v>
      </c>
    </row>
    <row r="445" spans="1:51" x14ac:dyDescent="0.25">
      <c r="A445" s="12" t="s">
        <v>2652</v>
      </c>
      <c r="B445" s="12" t="s">
        <v>2653</v>
      </c>
      <c r="C445" s="13">
        <v>45876</v>
      </c>
      <c r="D445" s="12" t="s">
        <v>2654</v>
      </c>
      <c r="E445" s="12" t="s">
        <v>2655</v>
      </c>
      <c r="F445" s="12" t="s">
        <v>2656</v>
      </c>
      <c r="G445" s="12">
        <v>365</v>
      </c>
      <c r="H445" s="12" t="s">
        <v>37</v>
      </c>
      <c r="I445" s="12" t="s">
        <v>1289</v>
      </c>
      <c r="J445" s="12" t="s">
        <v>1290</v>
      </c>
      <c r="K445" s="12" t="s">
        <v>50</v>
      </c>
      <c r="L445" s="12" t="s">
        <v>51</v>
      </c>
      <c r="M445" s="12" t="s">
        <v>51</v>
      </c>
      <c r="N445" s="12" t="s">
        <v>2657</v>
      </c>
      <c r="O445" s="12" t="s">
        <v>135</v>
      </c>
      <c r="P445" s="12">
        <v>7394651462</v>
      </c>
      <c r="Q445" s="12" t="s">
        <v>55</v>
      </c>
      <c r="R445" s="12" t="s">
        <v>56</v>
      </c>
      <c r="S445" s="12" t="s">
        <v>113</v>
      </c>
      <c r="T445" s="12" t="s">
        <v>137</v>
      </c>
      <c r="U445" s="12" t="s">
        <v>59</v>
      </c>
      <c r="V445" s="12" t="s">
        <v>165</v>
      </c>
      <c r="W445" s="12" t="s">
        <v>125</v>
      </c>
      <c r="X445" s="12" t="s">
        <v>62</v>
      </c>
      <c r="Y445" t="s">
        <v>430</v>
      </c>
      <c r="Z445" s="12" t="s">
        <v>38</v>
      </c>
      <c r="AA445" s="12" t="s">
        <v>63</v>
      </c>
      <c r="AB445" s="12" t="s">
        <v>38</v>
      </c>
      <c r="AC445" s="12" t="s">
        <v>84</v>
      </c>
      <c r="AD445" s="12" t="s">
        <v>65</v>
      </c>
      <c r="AE445" s="12" t="s">
        <v>66</v>
      </c>
      <c r="AF445" s="12" t="s">
        <v>67</v>
      </c>
      <c r="AG445" s="12" t="s">
        <v>68</v>
      </c>
      <c r="AH445" s="12" t="s">
        <v>117</v>
      </c>
      <c r="AI445" s="12" t="s">
        <v>89</v>
      </c>
      <c r="AJ445" s="1" t="str">
        <f>IFERROR(_xlfn.XLOOKUP(Table1[[#This Row],[Audio Url]],Qc!C:C,Qc!F:F),"")</f>
        <v>caste didnt mention here (paraiyar)</v>
      </c>
      <c r="AK445" s="12" t="s">
        <v>38</v>
      </c>
      <c r="AL445" s="12" t="s">
        <v>38</v>
      </c>
      <c r="AM445" s="12" t="s">
        <v>38</v>
      </c>
      <c r="AN445" s="1" t="str">
        <f>VLOOKUP(Table1[[#This Row],[LOCALITY]],Sheet2!$F:$H,3,0)</f>
        <v>Urban</v>
      </c>
      <c r="AO445" s="1" t="s">
        <v>2241</v>
      </c>
      <c r="AP445" t="str">
        <f>IF(Table1[[#This Row],[Audio Duration (in secs)]]&gt;180,"Greater than 3 Minutes","Less than 3 Minutes")</f>
        <v>Greater than 3 Minutes</v>
      </c>
      <c r="AQ445" t="str">
        <f>IFERROR(VLOOKUP(Table1[[#This Row],[சாதி/Caste]],MApping!$E$1:$F$10,2,0),"Others")</f>
        <v>MUKKULATHOR</v>
      </c>
      <c r="AR445">
        <f>VLOOKUP(Table1[[#This Row],[பாலினம்/Gender]],Factor!$F$26:$I$28,4,0)</f>
        <v>1.047034764826176</v>
      </c>
      <c r="AS445">
        <f>VLOOKUP(Table1[[#This Row],[பதிலளித்தவரின் வயது/Age Group]],Factor!$F$35:$I$39,4,0)</f>
        <v>1.0951871657754011</v>
      </c>
      <c r="AT445">
        <f>VLOOKUP(Table1[[#This Row],[பதிலளித்தவரின் வயது/Age Group]]&amp;Table1[[#This Row],[பாலினம்/Gender]],Factor!$A$45:$G$53,7,0)</f>
        <v>1.107027027027027</v>
      </c>
      <c r="AU44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45">
        <f>VLOOKUP(Table1[[#This Row],[Rev Caste]],Factor!$F$59:$I$68,4,0)</f>
        <v>1.3479183673469388</v>
      </c>
      <c r="AW445">
        <f>Table1[[#This Row],[2021 Ae Factor]]*Table1[[#This Row],[Age &amp; Gender Factor]]</f>
        <v>1.107027027027027</v>
      </c>
      <c r="AX445">
        <f>Table1[[#This Row],[2021 Ae Factor]]*Table1[[#This Row],[Caste Factor]]</f>
        <v>1.3479183673469388</v>
      </c>
      <c r="AY445">
        <f t="shared" si="11"/>
        <v>78.547807000000006</v>
      </c>
    </row>
    <row r="446" spans="1:51" x14ac:dyDescent="0.25">
      <c r="A446" s="12" t="s">
        <v>2658</v>
      </c>
      <c r="B446" s="12" t="s">
        <v>2659</v>
      </c>
      <c r="C446" s="13">
        <v>45876</v>
      </c>
      <c r="D446" s="12" t="s">
        <v>2660</v>
      </c>
      <c r="E446" s="12" t="s">
        <v>2661</v>
      </c>
      <c r="F446" s="12" t="s">
        <v>2662</v>
      </c>
      <c r="G446" s="12">
        <v>290</v>
      </c>
      <c r="H446" s="12" t="s">
        <v>37</v>
      </c>
      <c r="I446" s="12" t="s">
        <v>1281</v>
      </c>
      <c r="J446" s="12" t="s">
        <v>1282</v>
      </c>
      <c r="K446" s="12" t="s">
        <v>50</v>
      </c>
      <c r="L446" s="12" t="s">
        <v>51</v>
      </c>
      <c r="M446" s="12" t="s">
        <v>51</v>
      </c>
      <c r="N446" s="12" t="s">
        <v>2663</v>
      </c>
      <c r="O446" s="12" t="s">
        <v>135</v>
      </c>
      <c r="P446" s="12">
        <v>7639779082</v>
      </c>
      <c r="Q446" s="12" t="s">
        <v>55</v>
      </c>
      <c r="R446" s="12" t="s">
        <v>56</v>
      </c>
      <c r="S446" s="12" t="s">
        <v>57</v>
      </c>
      <c r="T446" s="12" t="s">
        <v>58</v>
      </c>
      <c r="U446" s="12" t="s">
        <v>59</v>
      </c>
      <c r="V446" s="12" t="s">
        <v>99</v>
      </c>
      <c r="W446" s="1" t="s">
        <v>439</v>
      </c>
      <c r="X446" s="12" t="s">
        <v>295</v>
      </c>
      <c r="Y446" t="s">
        <v>428</v>
      </c>
      <c r="Z446" s="12" t="s">
        <v>95</v>
      </c>
      <c r="AA446" s="12" t="s">
        <v>126</v>
      </c>
      <c r="AB446" s="12" t="s">
        <v>99</v>
      </c>
      <c r="AC446" s="12" t="s">
        <v>58</v>
      </c>
      <c r="AD446" s="12" t="s">
        <v>65</v>
      </c>
      <c r="AE446" s="12" t="s">
        <v>66</v>
      </c>
      <c r="AF446" s="12" t="s">
        <v>101</v>
      </c>
      <c r="AG446" s="12" t="s">
        <v>116</v>
      </c>
      <c r="AH446" s="12" t="s">
        <v>117</v>
      </c>
      <c r="AI446" s="12" t="s">
        <v>89</v>
      </c>
      <c r="AJ446" s="1" t="str">
        <f>IFERROR(_xlfn.XLOOKUP(Table1[[#This Row],[Audio Url]],Qc!C:C,Qc!F:F),"")</f>
        <v>caste didnt mention here (paraiyar)</v>
      </c>
      <c r="AK446" s="12" t="s">
        <v>38</v>
      </c>
      <c r="AL446" s="12" t="s">
        <v>38</v>
      </c>
      <c r="AM446" s="12" t="s">
        <v>38</v>
      </c>
      <c r="AN446" s="1" t="str">
        <f>VLOOKUP(Table1[[#This Row],[LOCALITY]],Sheet2!$F:$H,3,0)</f>
        <v>Urban</v>
      </c>
      <c r="AO446" s="1" t="s">
        <v>2241</v>
      </c>
      <c r="AP446" t="str">
        <f>IF(Table1[[#This Row],[Audio Duration (in secs)]]&gt;180,"Greater than 3 Minutes","Less than 3 Minutes")</f>
        <v>Greater than 3 Minutes</v>
      </c>
      <c r="AQ446" t="str">
        <f>IFERROR(VLOOKUP(Table1[[#This Row],[சாதி/Caste]],MApping!$E$1:$F$10,2,0),"Others")</f>
        <v>MUKKULATHOR</v>
      </c>
      <c r="AR446">
        <f>VLOOKUP(Table1[[#This Row],[பாலினம்/Gender]],Factor!$F$26:$I$28,4,0)</f>
        <v>1.047034764826176</v>
      </c>
      <c r="AS446">
        <f>VLOOKUP(Table1[[#This Row],[பதிலளித்தவரின் வயது/Age Group]],Factor!$F$35:$I$39,4,0)</f>
        <v>1.0951871657754011</v>
      </c>
      <c r="AT446">
        <f>VLOOKUP(Table1[[#This Row],[பதிலளித்தவரின் வயது/Age Group]]&amp;Table1[[#This Row],[பாலினம்/Gender]],Factor!$A$45:$G$53,7,0)</f>
        <v>1.107027027027027</v>
      </c>
      <c r="AU44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446">
        <f>VLOOKUP(Table1[[#This Row],[Rev Caste]],Factor!$F$59:$I$68,4,0)</f>
        <v>1.3479183673469388</v>
      </c>
      <c r="AW446">
        <f>Table1[[#This Row],[2021 Ae Factor]]*Table1[[#This Row],[Age &amp; Gender Factor]]</f>
        <v>1.4523558321984489</v>
      </c>
      <c r="AX446">
        <f>Table1[[#This Row],[2021 Ae Factor]]*Table1[[#This Row],[Caste Factor]]</f>
        <v>1.7683914252763255</v>
      </c>
      <c r="AY446">
        <f t="shared" si="11"/>
        <v>78.546972499999995</v>
      </c>
    </row>
    <row r="447" spans="1:51" x14ac:dyDescent="0.25">
      <c r="A447" s="12" t="s">
        <v>2664</v>
      </c>
      <c r="B447" s="12" t="s">
        <v>2665</v>
      </c>
      <c r="C447" s="13">
        <v>45876</v>
      </c>
      <c r="D447" s="12" t="s">
        <v>2666</v>
      </c>
      <c r="E447" s="12" t="s">
        <v>2611</v>
      </c>
      <c r="F447" s="12" t="s">
        <v>2667</v>
      </c>
      <c r="G447" s="12">
        <v>456</v>
      </c>
      <c r="H447" s="12" t="s">
        <v>37</v>
      </c>
      <c r="I447" s="12" t="s">
        <v>48</v>
      </c>
      <c r="J447" s="12" t="s">
        <v>49</v>
      </c>
      <c r="K447" s="12" t="s">
        <v>50</v>
      </c>
      <c r="L447" s="12" t="s">
        <v>51</v>
      </c>
      <c r="M447" s="12" t="s">
        <v>2170</v>
      </c>
      <c r="N447" s="12" t="s">
        <v>2668</v>
      </c>
      <c r="O447" s="12" t="s">
        <v>54</v>
      </c>
      <c r="P447" s="12">
        <v>9842614529</v>
      </c>
      <c r="Q447" s="12" t="s">
        <v>39</v>
      </c>
      <c r="R447" s="12" t="s">
        <v>97</v>
      </c>
      <c r="S447" s="12" t="s">
        <v>113</v>
      </c>
      <c r="T447" s="12" t="s">
        <v>98</v>
      </c>
      <c r="U447" s="12" t="s">
        <v>83</v>
      </c>
      <c r="V447" s="12" t="s">
        <v>99</v>
      </c>
      <c r="W447" s="12" t="s">
        <v>100</v>
      </c>
      <c r="X447" s="12" t="s">
        <v>101</v>
      </c>
      <c r="Y447" t="s">
        <v>428</v>
      </c>
      <c r="Z447" s="12" t="s">
        <v>288</v>
      </c>
      <c r="AA447" s="12" t="s">
        <v>63</v>
      </c>
      <c r="AB447" s="12" t="s">
        <v>38</v>
      </c>
      <c r="AC447" s="12" t="s">
        <v>64</v>
      </c>
      <c r="AD447" s="12" t="s">
        <v>65</v>
      </c>
      <c r="AE447" s="12" t="s">
        <v>66</v>
      </c>
      <c r="AF447" s="12" t="s">
        <v>276</v>
      </c>
      <c r="AG447" s="12" t="s">
        <v>68</v>
      </c>
      <c r="AH447" s="12" t="s">
        <v>88</v>
      </c>
      <c r="AI447" s="12" t="s">
        <v>70</v>
      </c>
      <c r="AJ447" s="1" t="str">
        <f>IFERROR(_xlfn.XLOOKUP(Table1[[#This Row],[Audio Url]],Qc!C:C,Qc!F:F),"")</f>
        <v>he didnt ask the about Which party will win in his constituency</v>
      </c>
      <c r="AK447" s="12" t="s">
        <v>38</v>
      </c>
      <c r="AL447" s="12" t="s">
        <v>38</v>
      </c>
      <c r="AM447" s="12" t="s">
        <v>38</v>
      </c>
      <c r="AN447" s="1" t="str">
        <f>VLOOKUP(Table1[[#This Row],[LOCALITY]],Sheet2!$F:$H,3,0)</f>
        <v>Rural</v>
      </c>
      <c r="AO447" s="1" t="s">
        <v>2241</v>
      </c>
      <c r="AP447" t="str">
        <f>IF(Table1[[#This Row],[Audio Duration (in secs)]]&gt;180,"Greater than 3 Minutes","Less than 3 Minutes")</f>
        <v>Greater than 3 Minutes</v>
      </c>
      <c r="AQ447" t="str">
        <f>IFERROR(VLOOKUP(Table1[[#This Row],[சாதி/Caste]],MApping!$E$1:$F$10,2,0),"Others")</f>
        <v>URALI GOUNDER</v>
      </c>
      <c r="AR447">
        <f>VLOOKUP(Table1[[#This Row],[பாலினம்/Gender]],Factor!$F$26:$I$28,4,0)</f>
        <v>0.95700934579439256</v>
      </c>
      <c r="AS447">
        <f>VLOOKUP(Table1[[#This Row],[பதிலளித்தவரின் வயது/Age Group]],Factor!$F$35:$I$39,4,0)</f>
        <v>0.8797250859106529</v>
      </c>
      <c r="AT447">
        <f>VLOOKUP(Table1[[#This Row],[பதிலளித்தவரின் வயது/Age Group]]&amp;Table1[[#This Row],[பாலினம்/Gender]],Factor!$A$45:$G$53,7,0)</f>
        <v>0.79503105590062106</v>
      </c>
      <c r="AU44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447">
        <f>VLOOKUP(Table1[[#This Row],[Rev Caste]],Factor!$F$59:$I$68,4,0)</f>
        <v>1.0593103448275862</v>
      </c>
      <c r="AW447">
        <f>Table1[[#This Row],[2021 Ae Factor]]*Table1[[#This Row],[Age &amp; Gender Factor]]</f>
        <v>1.043035050297799</v>
      </c>
      <c r="AX447">
        <f>Table1[[#This Row],[2021 Ae Factor]]*Table1[[#This Row],[Caste Factor]]</f>
        <v>1.3897542877071363</v>
      </c>
      <c r="AY447">
        <f t="shared" si="11"/>
        <v>78.468585000000004</v>
      </c>
    </row>
    <row r="448" spans="1:51" x14ac:dyDescent="0.25">
      <c r="A448" s="12" t="s">
        <v>2669</v>
      </c>
      <c r="B448" s="12" t="s">
        <v>2670</v>
      </c>
      <c r="C448" s="13">
        <v>45876</v>
      </c>
      <c r="D448" s="12" t="s">
        <v>2671</v>
      </c>
      <c r="E448" s="12" t="s">
        <v>2672</v>
      </c>
      <c r="F448" s="12" t="s">
        <v>2673</v>
      </c>
      <c r="G448" s="12">
        <v>214</v>
      </c>
      <c r="H448" s="12" t="s">
        <v>37</v>
      </c>
      <c r="I448" s="12" t="s">
        <v>1281</v>
      </c>
      <c r="J448" s="12" t="s">
        <v>1282</v>
      </c>
      <c r="K448" s="12" t="s">
        <v>50</v>
      </c>
      <c r="L448" s="12" t="s">
        <v>51</v>
      </c>
      <c r="M448" s="12" t="s">
        <v>51</v>
      </c>
      <c r="N448" s="12" t="s">
        <v>2674</v>
      </c>
      <c r="O448" s="12" t="s">
        <v>135</v>
      </c>
      <c r="P448" s="12">
        <v>6383461737</v>
      </c>
      <c r="Q448" s="12" t="s">
        <v>55</v>
      </c>
      <c r="R448" s="12" t="s">
        <v>136</v>
      </c>
      <c r="S448" s="12" t="s">
        <v>57</v>
      </c>
      <c r="T448" s="12" t="s">
        <v>98</v>
      </c>
      <c r="U448" s="12" t="s">
        <v>83</v>
      </c>
      <c r="V448" s="12" t="s">
        <v>185</v>
      </c>
      <c r="W448" s="1" t="s">
        <v>125</v>
      </c>
      <c r="X448" s="12" t="s">
        <v>857</v>
      </c>
      <c r="Y448" s="45" t="s">
        <v>429</v>
      </c>
      <c r="Z448" s="12" t="s">
        <v>38</v>
      </c>
      <c r="AA448" s="12" t="s">
        <v>126</v>
      </c>
      <c r="AB448" s="12" t="s">
        <v>60</v>
      </c>
      <c r="AC448" s="12" t="s">
        <v>58</v>
      </c>
      <c r="AD448" s="12" t="s">
        <v>127</v>
      </c>
      <c r="AE448" s="12" t="s">
        <v>102</v>
      </c>
      <c r="AF448" s="12" t="s">
        <v>857</v>
      </c>
      <c r="AG448" s="12" t="s">
        <v>68</v>
      </c>
      <c r="AH448" s="12" t="s">
        <v>1456</v>
      </c>
      <c r="AI448" s="12" t="s">
        <v>129</v>
      </c>
      <c r="AJ448" s="1" t="str">
        <f>IFERROR(_xlfn.XLOOKUP(Table1[[#This Row],[Audio Url]],Qc!C:C,Qc!F:F),"")</f>
        <v>didn't ask their caste to them</v>
      </c>
      <c r="AK448" s="12" t="s">
        <v>38</v>
      </c>
      <c r="AL448" s="12" t="s">
        <v>38</v>
      </c>
      <c r="AM448" s="12" t="s">
        <v>38</v>
      </c>
      <c r="AN448" s="1" t="str">
        <f>VLOOKUP(Table1[[#This Row],[LOCALITY]],Sheet2!$F:$H,3,0)</f>
        <v>Urban</v>
      </c>
      <c r="AO448" s="1" t="s">
        <v>2241</v>
      </c>
      <c r="AP448" t="str">
        <f>IF(Table1[[#This Row],[Audio Duration (in secs)]]&gt;180,"Greater than 3 Minutes","Less than 3 Minutes")</f>
        <v>Greater than 3 Minutes</v>
      </c>
      <c r="AQ448" t="str">
        <f>IFERROR(VLOOKUP(Table1[[#This Row],[சாதி/Caste]],MApping!$E$1:$F$10,2,0),"Others")</f>
        <v>CHRISTIAN</v>
      </c>
      <c r="AR448">
        <f>VLOOKUP(Table1[[#This Row],[பாலினம்/Gender]],Factor!$F$26:$I$28,4,0)</f>
        <v>1.047034764826176</v>
      </c>
      <c r="AS448">
        <f>VLOOKUP(Table1[[#This Row],[பதிலளித்தவரின் வயது/Age Group]],Factor!$F$35:$I$39,4,0)</f>
        <v>1.0951871657754011</v>
      </c>
      <c r="AT448">
        <f>VLOOKUP(Table1[[#This Row],[பதிலளித்தவரின் வயது/Age Group]]&amp;Table1[[#This Row],[பாலினம்/Gender]],Factor!$A$45:$G$53,7,0)</f>
        <v>1.107027027027027</v>
      </c>
      <c r="AU44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48">
        <f>VLOOKUP(Table1[[#This Row],[Rev Caste]],Factor!$F$59:$I$68,4,0)</f>
        <v>0.93090909090909091</v>
      </c>
      <c r="AW448">
        <f>Table1[[#This Row],[2021 Ae Factor]]*Table1[[#This Row],[Age &amp; Gender Factor]]</f>
        <v>1.107027027027027</v>
      </c>
      <c r="AX448">
        <f>Table1[[#This Row],[2021 Ae Factor]]*Table1[[#This Row],[Caste Factor]]</f>
        <v>0.93090909090909091</v>
      </c>
      <c r="AY448">
        <f t="shared" si="11"/>
        <v>78.547387799999996</v>
      </c>
    </row>
    <row r="449" spans="1:51" x14ac:dyDescent="0.25">
      <c r="A449" s="12" t="s">
        <v>2675</v>
      </c>
      <c r="B449" s="12" t="s">
        <v>2676</v>
      </c>
      <c r="C449" s="13">
        <v>45876</v>
      </c>
      <c r="D449" s="12" t="s">
        <v>2677</v>
      </c>
      <c r="E449" s="12" t="s">
        <v>2672</v>
      </c>
      <c r="F449" s="12" t="s">
        <v>2678</v>
      </c>
      <c r="G449" s="12">
        <v>239</v>
      </c>
      <c r="H449" s="12" t="s">
        <v>37</v>
      </c>
      <c r="I449" s="12" t="s">
        <v>1289</v>
      </c>
      <c r="J449" s="12" t="s">
        <v>1290</v>
      </c>
      <c r="K449" s="12" t="s">
        <v>50</v>
      </c>
      <c r="L449" s="12" t="s">
        <v>51</v>
      </c>
      <c r="M449" s="12" t="s">
        <v>51</v>
      </c>
      <c r="N449" s="12" t="s">
        <v>2679</v>
      </c>
      <c r="O449" s="12" t="s">
        <v>135</v>
      </c>
      <c r="P449" s="12">
        <v>7604830300</v>
      </c>
      <c r="Q449" s="12" t="s">
        <v>81</v>
      </c>
      <c r="R449" s="12" t="s">
        <v>136</v>
      </c>
      <c r="S449" s="12" t="s">
        <v>113</v>
      </c>
      <c r="T449" s="12" t="s">
        <v>137</v>
      </c>
      <c r="U449" s="12" t="s">
        <v>83</v>
      </c>
      <c r="V449" s="12" t="s">
        <v>185</v>
      </c>
      <c r="W449" s="1" t="s">
        <v>125</v>
      </c>
      <c r="X449" s="12" t="s">
        <v>295</v>
      </c>
      <c r="Y449" s="45" t="s">
        <v>428</v>
      </c>
      <c r="Z449" s="1" t="s">
        <v>95</v>
      </c>
      <c r="AA449" s="12" t="s">
        <v>126</v>
      </c>
      <c r="AB449" s="12" t="s">
        <v>60</v>
      </c>
      <c r="AC449" s="12" t="s">
        <v>84</v>
      </c>
      <c r="AD449" s="12" t="s">
        <v>65</v>
      </c>
      <c r="AE449" s="12" t="s">
        <v>66</v>
      </c>
      <c r="AF449" s="12" t="s">
        <v>67</v>
      </c>
      <c r="AG449" s="12" t="s">
        <v>116</v>
      </c>
      <c r="AH449" s="12" t="s">
        <v>69</v>
      </c>
      <c r="AI449" s="12" t="s">
        <v>70</v>
      </c>
      <c r="AJ449" s="1">
        <f>IFERROR(_xlfn.XLOOKUP(Table1[[#This Row],[Audio Url]],Qc!C:C,Qc!F:F),"")</f>
        <v>0</v>
      </c>
      <c r="AK449" s="12" t="s">
        <v>38</v>
      </c>
      <c r="AL449" s="12" t="s">
        <v>38</v>
      </c>
      <c r="AM449" s="12" t="s">
        <v>38</v>
      </c>
      <c r="AN449" s="1" t="str">
        <f>VLOOKUP(Table1[[#This Row],[LOCALITY]],Sheet2!$F:$H,3,0)</f>
        <v>Urban</v>
      </c>
      <c r="AO449" s="1" t="s">
        <v>2241</v>
      </c>
      <c r="AP449" t="str">
        <f>IF(Table1[[#This Row],[Audio Duration (in secs)]]&gt;180,"Greater than 3 Minutes","Less than 3 Minutes")</f>
        <v>Greater than 3 Minutes</v>
      </c>
      <c r="AQ449" t="str">
        <f>IFERROR(VLOOKUP(Table1[[#This Row],[சாதி/Caste]],MApping!$E$1:$F$10,2,0),"Others")</f>
        <v>URALI GOUNDER</v>
      </c>
      <c r="AR449">
        <f>VLOOKUP(Table1[[#This Row],[பாலினம்/Gender]],Factor!$F$26:$I$28,4,0)</f>
        <v>1.047034764826176</v>
      </c>
      <c r="AS449">
        <f>VLOOKUP(Table1[[#This Row],[பதிலளித்தவரின் வயது/Age Group]],Factor!$F$35:$I$39,4,0)</f>
        <v>0.97523809523809524</v>
      </c>
      <c r="AT449">
        <f>VLOOKUP(Table1[[#This Row],[பதிலளித்தவரின் வயது/Age Group]]&amp;Table1[[#This Row],[பாலினம்/Gender]],Factor!$A$45:$G$53,7,0)</f>
        <v>0.89824561403508774</v>
      </c>
      <c r="AU44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49">
        <f>VLOOKUP(Table1[[#This Row],[Rev Caste]],Factor!$F$59:$I$68,4,0)</f>
        <v>1.0593103448275862</v>
      </c>
      <c r="AW449">
        <f>Table1[[#This Row],[2021 Ae Factor]]*Table1[[#This Row],[Age &amp; Gender Factor]]</f>
        <v>0.89824561403508774</v>
      </c>
      <c r="AX449">
        <f>Table1[[#This Row],[2021 Ae Factor]]*Table1[[#This Row],[Caste Factor]]</f>
        <v>1.0593103448275862</v>
      </c>
      <c r="AY449">
        <f t="shared" si="11"/>
        <v>78.547508199999996</v>
      </c>
    </row>
    <row r="450" spans="1:51" x14ac:dyDescent="0.25">
      <c r="A450" s="12" t="s">
        <v>2680</v>
      </c>
      <c r="B450" s="12" t="s">
        <v>2681</v>
      </c>
      <c r="C450" s="13">
        <v>45876</v>
      </c>
      <c r="D450" s="12" t="s">
        <v>2682</v>
      </c>
      <c r="E450" s="12" t="s">
        <v>2106</v>
      </c>
      <c r="F450" s="12" t="s">
        <v>2683</v>
      </c>
      <c r="G450" s="12">
        <v>277</v>
      </c>
      <c r="H450" s="12" t="s">
        <v>37</v>
      </c>
      <c r="I450" s="12" t="s">
        <v>1281</v>
      </c>
      <c r="J450" s="12" t="s">
        <v>1282</v>
      </c>
      <c r="K450" s="12" t="s">
        <v>50</v>
      </c>
      <c r="L450" s="12" t="s">
        <v>51</v>
      </c>
      <c r="M450" s="12" t="s">
        <v>51</v>
      </c>
      <c r="N450" s="12" t="s">
        <v>2684</v>
      </c>
      <c r="O450" s="12" t="s">
        <v>135</v>
      </c>
      <c r="P450" s="12">
        <v>8608306668</v>
      </c>
      <c r="Q450" s="12" t="s">
        <v>360</v>
      </c>
      <c r="R450" s="12" t="s">
        <v>136</v>
      </c>
      <c r="S450" s="12" t="s">
        <v>57</v>
      </c>
      <c r="T450" s="12" t="s">
        <v>58</v>
      </c>
      <c r="U450" s="12" t="s">
        <v>59</v>
      </c>
      <c r="V450" s="12" t="s">
        <v>60</v>
      </c>
      <c r="W450" s="12" t="s">
        <v>61</v>
      </c>
      <c r="X450" s="12" t="s">
        <v>62</v>
      </c>
      <c r="Y450" t="s">
        <v>430</v>
      </c>
      <c r="Z450" s="12" t="s">
        <v>38</v>
      </c>
      <c r="AA450" s="12" t="s">
        <v>126</v>
      </c>
      <c r="AB450" s="12" t="s">
        <v>138</v>
      </c>
      <c r="AC450" s="12" t="s">
        <v>64</v>
      </c>
      <c r="AD450" s="12" t="s">
        <v>85</v>
      </c>
      <c r="AE450" s="12" t="s">
        <v>102</v>
      </c>
      <c r="AF450" s="12" t="s">
        <v>622</v>
      </c>
      <c r="AG450" s="12" t="s">
        <v>382</v>
      </c>
      <c r="AH450" s="12" t="s">
        <v>88</v>
      </c>
      <c r="AI450" s="12" t="s">
        <v>2773</v>
      </c>
      <c r="AJ450" s="1" t="str">
        <f>IFERROR(_xlfn.XLOOKUP(Table1[[#This Row],[Audio Url]],Qc!C:C,Qc!F:F),"")</f>
        <v>caste didnt mention here (mudhaliyar)</v>
      </c>
      <c r="AK450" s="12" t="s">
        <v>38</v>
      </c>
      <c r="AL450" s="12" t="s">
        <v>38</v>
      </c>
      <c r="AM450" s="12" t="s">
        <v>38</v>
      </c>
      <c r="AN450" s="1" t="str">
        <f>VLOOKUP(Table1[[#This Row],[LOCALITY]],Sheet2!$F:$H,3,0)</f>
        <v>Urban</v>
      </c>
      <c r="AO450" s="1" t="s">
        <v>2241</v>
      </c>
      <c r="AP450" t="str">
        <f>IF(Table1[[#This Row],[Audio Duration (in secs)]]&gt;180,"Greater than 3 Minutes","Less than 3 Minutes")</f>
        <v>Greater than 3 Minutes</v>
      </c>
      <c r="AQ450" t="str">
        <f>IFERROR(VLOOKUP(Table1[[#This Row],[சாதி/Caste]],MApping!$E$1:$F$10,2,0),"Others")</f>
        <v>Others</v>
      </c>
      <c r="AR450">
        <f>VLOOKUP(Table1[[#This Row],[பாலினம்/Gender]],Factor!$F$26:$I$28,4,0)</f>
        <v>1.047034764826176</v>
      </c>
      <c r="AS450">
        <f>VLOOKUP(Table1[[#This Row],[பதிலளித்தவரின் வயது/Age Group]],Factor!$F$35:$I$39,4,0)</f>
        <v>1.0308724832214764</v>
      </c>
      <c r="AT450">
        <f>VLOOKUP(Table1[[#This Row],[பதிலளித்தவரின் வயது/Age Group]]&amp;Table1[[#This Row],[பாலினம்/Gender]],Factor!$A$45:$G$53,7,0)</f>
        <v>1.28</v>
      </c>
      <c r="AU45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50">
        <f>VLOOKUP(Table1[[#This Row],[Rev Caste]],Factor!$F$59:$I$68,4,0)</f>
        <v>0.14422535211267606</v>
      </c>
      <c r="AW450">
        <f>Table1[[#This Row],[2021 Ae Factor]]*Table1[[#This Row],[Age &amp; Gender Factor]]</f>
        <v>0.94310505535953326</v>
      </c>
      <c r="AX450">
        <f>Table1[[#This Row],[2021 Ae Factor]]*Table1[[#This Row],[Caste Factor]]</f>
        <v>0.10626535835036995</v>
      </c>
      <c r="AY450">
        <f t="shared" si="11"/>
        <v>78.547547800000004</v>
      </c>
    </row>
    <row r="451" spans="1:51" x14ac:dyDescent="0.25">
      <c r="A451" s="12" t="s">
        <v>2685</v>
      </c>
      <c r="B451" s="12" t="s">
        <v>2686</v>
      </c>
      <c r="C451" s="13">
        <v>45876</v>
      </c>
      <c r="D451" s="12" t="s">
        <v>2687</v>
      </c>
      <c r="E451" s="12" t="s">
        <v>2688</v>
      </c>
      <c r="F451" s="12" t="s">
        <v>2689</v>
      </c>
      <c r="G451" s="12">
        <v>235</v>
      </c>
      <c r="H451" s="12" t="s">
        <v>37</v>
      </c>
      <c r="I451" s="12" t="s">
        <v>48</v>
      </c>
      <c r="J451" s="12" t="s">
        <v>49</v>
      </c>
      <c r="K451" s="12" t="s">
        <v>50</v>
      </c>
      <c r="L451" s="12" t="s">
        <v>51</v>
      </c>
      <c r="M451" s="12" t="s">
        <v>2170</v>
      </c>
      <c r="N451" s="12" t="s">
        <v>2690</v>
      </c>
      <c r="O451" s="12" t="s">
        <v>135</v>
      </c>
      <c r="P451" s="12">
        <v>9865629970</v>
      </c>
      <c r="Q451" s="12" t="s">
        <v>55</v>
      </c>
      <c r="R451" s="12" t="s">
        <v>56</v>
      </c>
      <c r="S451" s="12" t="s">
        <v>113</v>
      </c>
      <c r="T451" s="12" t="s">
        <v>58</v>
      </c>
      <c r="U451" s="12" t="s">
        <v>301</v>
      </c>
      <c r="V451" s="12" t="s">
        <v>165</v>
      </c>
      <c r="W451" s="12" t="s">
        <v>61</v>
      </c>
      <c r="X451" s="12" t="s">
        <v>62</v>
      </c>
      <c r="Y451" t="s">
        <v>430</v>
      </c>
      <c r="Z451" s="12" t="s">
        <v>38</v>
      </c>
      <c r="AA451" s="12" t="s">
        <v>63</v>
      </c>
      <c r="AB451" s="12" t="s">
        <v>38</v>
      </c>
      <c r="AC451" s="12" t="s">
        <v>64</v>
      </c>
      <c r="AD451" s="12" t="s">
        <v>85</v>
      </c>
      <c r="AE451" s="12" t="s">
        <v>66</v>
      </c>
      <c r="AF451" s="12" t="s">
        <v>67</v>
      </c>
      <c r="AG451" s="12" t="s">
        <v>68</v>
      </c>
      <c r="AH451" s="12" t="s">
        <v>88</v>
      </c>
      <c r="AI451" s="12" t="s">
        <v>70</v>
      </c>
      <c r="AJ451" s="1">
        <f>IFERROR(_xlfn.XLOOKUP(Table1[[#This Row],[Audio Url]],Qc!C:C,Qc!F:F),"")</f>
        <v>0</v>
      </c>
      <c r="AK451" s="12" t="s">
        <v>38</v>
      </c>
      <c r="AL451" s="12" t="s">
        <v>38</v>
      </c>
      <c r="AM451" s="12" t="s">
        <v>38</v>
      </c>
      <c r="AN451" s="1" t="str">
        <f>VLOOKUP(Table1[[#This Row],[LOCALITY]],Sheet2!$F:$H,3,0)</f>
        <v>Rural</v>
      </c>
      <c r="AO451" s="1" t="s">
        <v>2241</v>
      </c>
      <c r="AP451" t="str">
        <f>IF(Table1[[#This Row],[Audio Duration (in secs)]]&gt;180,"Greater than 3 Minutes","Less than 3 Minutes")</f>
        <v>Greater than 3 Minutes</v>
      </c>
      <c r="AQ451" t="str">
        <f>IFERROR(VLOOKUP(Table1[[#This Row],[சாதி/Caste]],MApping!$E$1:$F$10,2,0),"Others")</f>
        <v>URALI GOUNDER</v>
      </c>
      <c r="AR451">
        <f>VLOOKUP(Table1[[#This Row],[பாலினம்/Gender]],Factor!$F$26:$I$28,4,0)</f>
        <v>1.047034764826176</v>
      </c>
      <c r="AS451">
        <f>VLOOKUP(Table1[[#This Row],[பதிலளித்தவரின் வயது/Age Group]],Factor!$F$35:$I$39,4,0)</f>
        <v>1.0951871657754011</v>
      </c>
      <c r="AT451">
        <f>VLOOKUP(Table1[[#This Row],[பதிலளித்தவரின் வயது/Age Group]]&amp;Table1[[#This Row],[பாலினம்/Gender]],Factor!$A$45:$G$53,7,0)</f>
        <v>1.107027027027027</v>
      </c>
      <c r="AU45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51">
        <f>VLOOKUP(Table1[[#This Row],[Rev Caste]],Factor!$F$59:$I$68,4,0)</f>
        <v>1.0593103448275862</v>
      </c>
      <c r="AW451">
        <f>Table1[[#This Row],[2021 Ae Factor]]*Table1[[#This Row],[Age &amp; Gender Factor]]</f>
        <v>1.107027027027027</v>
      </c>
      <c r="AX451">
        <f>Table1[[#This Row],[2021 Ae Factor]]*Table1[[#This Row],[Caste Factor]]</f>
        <v>1.0593103448275862</v>
      </c>
      <c r="AY451">
        <f t="shared" si="11"/>
        <v>78.470217199999993</v>
      </c>
    </row>
    <row r="452" spans="1:51" x14ac:dyDescent="0.25">
      <c r="A452" s="12" t="s">
        <v>2691</v>
      </c>
      <c r="B452" s="12" t="s">
        <v>2692</v>
      </c>
      <c r="C452" s="13">
        <v>45876</v>
      </c>
      <c r="D452" s="12" t="s">
        <v>2693</v>
      </c>
      <c r="E452" s="12" t="s">
        <v>2694</v>
      </c>
      <c r="F452" s="12" t="s">
        <v>38</v>
      </c>
      <c r="G452" s="12">
        <v>0</v>
      </c>
      <c r="H452" s="12" t="s">
        <v>37</v>
      </c>
      <c r="I452" s="12" t="s">
        <v>2100</v>
      </c>
      <c r="J452" s="12" t="s">
        <v>2101</v>
      </c>
      <c r="K452" s="12" t="s">
        <v>50</v>
      </c>
      <c r="L452" s="12" t="s">
        <v>51</v>
      </c>
      <c r="M452" s="12" t="s">
        <v>2170</v>
      </c>
      <c r="N452" s="12" t="s">
        <v>2695</v>
      </c>
      <c r="O452" s="12" t="s">
        <v>54</v>
      </c>
      <c r="P452" s="12">
        <v>9578541236</v>
      </c>
      <c r="Q452" s="12" t="s">
        <v>39</v>
      </c>
      <c r="R452" s="12" t="s">
        <v>56</v>
      </c>
      <c r="S452" s="12" t="s">
        <v>57</v>
      </c>
      <c r="T452" s="12" t="s">
        <v>98</v>
      </c>
      <c r="U452" s="12" t="s">
        <v>83</v>
      </c>
      <c r="V452" s="12" t="s">
        <v>99</v>
      </c>
      <c r="W452" s="12" t="s">
        <v>100</v>
      </c>
      <c r="X452" s="12" t="s">
        <v>101</v>
      </c>
      <c r="Y452" t="s">
        <v>428</v>
      </c>
      <c r="Z452" s="12" t="s">
        <v>95</v>
      </c>
      <c r="AA452" s="12" t="s">
        <v>63</v>
      </c>
      <c r="AB452" s="12" t="s">
        <v>38</v>
      </c>
      <c r="AC452" s="12" t="s">
        <v>64</v>
      </c>
      <c r="AD452" s="12" t="s">
        <v>85</v>
      </c>
      <c r="AE452" s="12" t="s">
        <v>66</v>
      </c>
      <c r="AF452" s="12" t="s">
        <v>67</v>
      </c>
      <c r="AG452" s="12" t="s">
        <v>68</v>
      </c>
      <c r="AH452" s="12" t="s">
        <v>88</v>
      </c>
      <c r="AI452" s="12" t="s">
        <v>519</v>
      </c>
      <c r="AJ452" s="1" t="str">
        <f>IFERROR(_xlfn.XLOOKUP(Table1[[#This Row],[Audio Url]],Qc!C:C,Qc!F:F),"")</f>
        <v>audio link un available</v>
      </c>
      <c r="AK452" s="12" t="s">
        <v>38</v>
      </c>
      <c r="AL452" s="12" t="s">
        <v>38</v>
      </c>
      <c r="AM452" s="12" t="s">
        <v>38</v>
      </c>
      <c r="AN452" s="1" t="str">
        <f>VLOOKUP(Table1[[#This Row],[LOCALITY]],Sheet2!$F:$H,3,0)</f>
        <v>Rural</v>
      </c>
      <c r="AO452" s="1" t="s">
        <v>2241</v>
      </c>
      <c r="AP452" t="str">
        <f>IF(Table1[[#This Row],[Audio Duration (in secs)]]&gt;180,"Greater than 3 Minutes","Less than 3 Minutes")</f>
        <v>Less than 3 Minutes</v>
      </c>
      <c r="AQ452" t="str">
        <f>IFERROR(VLOOKUP(Table1[[#This Row],[சாதி/Caste]],MApping!$E$1:$F$10,2,0),"Others")</f>
        <v>CHOLIA VELLALAR</v>
      </c>
      <c r="AR452">
        <f>VLOOKUP(Table1[[#This Row],[பாலினம்/Gender]],Factor!$F$26:$I$28,4,0)</f>
        <v>0.95700934579439256</v>
      </c>
      <c r="AS452">
        <f>VLOOKUP(Table1[[#This Row],[பதிலளித்தவரின் வயது/Age Group]],Factor!$F$35:$I$39,4,0)</f>
        <v>0.8797250859106529</v>
      </c>
      <c r="AT452">
        <f>VLOOKUP(Table1[[#This Row],[பதிலளித்தவரின் வயது/Age Group]]&amp;Table1[[#This Row],[பாலினம்/Gender]],Factor!$A$45:$G$53,7,0)</f>
        <v>0.79503105590062106</v>
      </c>
      <c r="AU45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452">
        <f>VLOOKUP(Table1[[#This Row],[Rev Caste]],Factor!$F$59:$I$68,4,0)</f>
        <v>1.0666666666666667</v>
      </c>
      <c r="AW452">
        <f>Table1[[#This Row],[2021 Ae Factor]]*Table1[[#This Row],[Age &amp; Gender Factor]]</f>
        <v>1.043035050297799</v>
      </c>
      <c r="AX452">
        <f>Table1[[#This Row],[2021 Ae Factor]]*Table1[[#This Row],[Caste Factor]]</f>
        <v>1.399405359149547</v>
      </c>
      <c r="AY452">
        <f t="shared" si="11"/>
        <v>78.470208299999996</v>
      </c>
    </row>
    <row r="453" spans="1:51" x14ac:dyDescent="0.25">
      <c r="A453" s="12" t="s">
        <v>2696</v>
      </c>
      <c r="B453" s="12" t="s">
        <v>2697</v>
      </c>
      <c r="C453" s="13">
        <v>45876</v>
      </c>
      <c r="D453" s="12" t="s">
        <v>2698</v>
      </c>
      <c r="E453" s="12" t="s">
        <v>2694</v>
      </c>
      <c r="F453" s="12" t="s">
        <v>2699</v>
      </c>
      <c r="G453" s="12">
        <v>395</v>
      </c>
      <c r="H453" s="12" t="s">
        <v>37</v>
      </c>
      <c r="I453" s="12" t="s">
        <v>48</v>
      </c>
      <c r="J453" s="12" t="s">
        <v>49</v>
      </c>
      <c r="K453" s="12" t="s">
        <v>50</v>
      </c>
      <c r="L453" s="12" t="s">
        <v>51</v>
      </c>
      <c r="M453" s="12" t="s">
        <v>2170</v>
      </c>
      <c r="N453" s="12" t="s">
        <v>2700</v>
      </c>
      <c r="O453" s="12" t="s">
        <v>135</v>
      </c>
      <c r="P453" s="12">
        <v>9566842970</v>
      </c>
      <c r="Q453" s="12" t="s">
        <v>81</v>
      </c>
      <c r="R453" s="12" t="s">
        <v>136</v>
      </c>
      <c r="S453" s="12" t="s">
        <v>113</v>
      </c>
      <c r="T453" s="12" t="s">
        <v>98</v>
      </c>
      <c r="U453" s="12" t="s">
        <v>83</v>
      </c>
      <c r="V453" s="12" t="s">
        <v>295</v>
      </c>
      <c r="W453" s="12" t="s">
        <v>197</v>
      </c>
      <c r="X453" s="12" t="s">
        <v>87</v>
      </c>
      <c r="Y453" t="s">
        <v>434</v>
      </c>
      <c r="Z453" s="12" t="s">
        <v>95</v>
      </c>
      <c r="AA453" s="12" t="s">
        <v>126</v>
      </c>
      <c r="AB453" s="12" t="s">
        <v>60</v>
      </c>
      <c r="AC453" s="12" t="s">
        <v>58</v>
      </c>
      <c r="AD453" s="12" t="s">
        <v>127</v>
      </c>
      <c r="AE453" s="12" t="s">
        <v>66</v>
      </c>
      <c r="AF453" s="12" t="s">
        <v>87</v>
      </c>
      <c r="AG453" s="12" t="s">
        <v>68</v>
      </c>
      <c r="AH453" s="12" t="s">
        <v>69</v>
      </c>
      <c r="AI453" s="12" t="s">
        <v>2091</v>
      </c>
      <c r="AJ453" s="1">
        <f>IFERROR(_xlfn.XLOOKUP(Table1[[#This Row],[Audio Url]],Qc!C:C,Qc!F:F),"")</f>
        <v>0</v>
      </c>
      <c r="AK453" s="12" t="s">
        <v>38</v>
      </c>
      <c r="AL453" s="12" t="s">
        <v>38</v>
      </c>
      <c r="AM453" s="12" t="s">
        <v>38</v>
      </c>
      <c r="AN453" s="1" t="str">
        <f>VLOOKUP(Table1[[#This Row],[LOCALITY]],Sheet2!$F:$H,3,0)</f>
        <v>Rural</v>
      </c>
      <c r="AO453" s="1" t="s">
        <v>2241</v>
      </c>
      <c r="AP453" t="str">
        <f>IF(Table1[[#This Row],[Audio Duration (in secs)]]&gt;180,"Greater than 3 Minutes","Less than 3 Minutes")</f>
        <v>Greater than 3 Minutes</v>
      </c>
      <c r="AQ453" t="str">
        <f>IFERROR(VLOOKUP(Table1[[#This Row],[சாதி/Caste]],MApping!$E$1:$F$10,2,0),"Others")</f>
        <v>Others</v>
      </c>
      <c r="AR453">
        <f>VLOOKUP(Table1[[#This Row],[பாலினம்/Gender]],Factor!$F$26:$I$28,4,0)</f>
        <v>1.047034764826176</v>
      </c>
      <c r="AS453">
        <f>VLOOKUP(Table1[[#This Row],[பதிலளித்தவரின் வயது/Age Group]],Factor!$F$35:$I$39,4,0)</f>
        <v>0.97523809523809524</v>
      </c>
      <c r="AT453">
        <f>VLOOKUP(Table1[[#This Row],[பதிலளித்தவரின் வயது/Age Group]]&amp;Table1[[#This Row],[பாலினம்/Gender]],Factor!$A$45:$G$53,7,0)</f>
        <v>0.89824561403508774</v>
      </c>
      <c r="AU45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453">
        <f>VLOOKUP(Table1[[#This Row],[Rev Caste]],Factor!$F$59:$I$68,4,0)</f>
        <v>0.14422535211267606</v>
      </c>
      <c r="AW453">
        <f>Table1[[#This Row],[2021 Ae Factor]]*Table1[[#This Row],[Age &amp; Gender Factor]]</f>
        <v>1.2798100321310057</v>
      </c>
      <c r="AX453">
        <f>Table1[[#This Row],[2021 Ae Factor]]*Table1[[#This Row],[Caste Factor]]</f>
        <v>0.20549062487737274</v>
      </c>
      <c r="AY453">
        <f t="shared" si="11"/>
        <v>78.470301699999993</v>
      </c>
    </row>
    <row r="454" spans="1:51" x14ac:dyDescent="0.25">
      <c r="A454" s="12" t="s">
        <v>2701</v>
      </c>
      <c r="B454" s="12" t="s">
        <v>2702</v>
      </c>
      <c r="C454" s="13">
        <v>45876</v>
      </c>
      <c r="D454" s="12" t="s">
        <v>2703</v>
      </c>
      <c r="E454" s="12" t="s">
        <v>2611</v>
      </c>
      <c r="F454" s="12" t="s">
        <v>2704</v>
      </c>
      <c r="G454" s="12">
        <v>981</v>
      </c>
      <c r="H454" s="12" t="s">
        <v>37</v>
      </c>
      <c r="I454" s="12" t="s">
        <v>48</v>
      </c>
      <c r="J454" s="12" t="s">
        <v>49</v>
      </c>
      <c r="K454" s="12" t="s">
        <v>50</v>
      </c>
      <c r="L454" s="12" t="s">
        <v>51</v>
      </c>
      <c r="M454" s="12" t="s">
        <v>2170</v>
      </c>
      <c r="N454" s="12" t="s">
        <v>2705</v>
      </c>
      <c r="O454" s="12" t="s">
        <v>135</v>
      </c>
      <c r="P454" s="12">
        <v>9791631281</v>
      </c>
      <c r="Q454" s="12" t="s">
        <v>39</v>
      </c>
      <c r="R454" s="12" t="s">
        <v>56</v>
      </c>
      <c r="S454" s="12" t="s">
        <v>113</v>
      </c>
      <c r="T454" s="12" t="s">
        <v>98</v>
      </c>
      <c r="U454" s="12" t="s">
        <v>83</v>
      </c>
      <c r="V454" s="12" t="s">
        <v>60</v>
      </c>
      <c r="W454" s="12" t="s">
        <v>61</v>
      </c>
      <c r="X454" s="12" t="s">
        <v>62</v>
      </c>
      <c r="Y454" t="s">
        <v>430</v>
      </c>
      <c r="Z454" s="12" t="s">
        <v>38</v>
      </c>
      <c r="AA454" s="12" t="s">
        <v>63</v>
      </c>
      <c r="AB454" s="12" t="s">
        <v>38</v>
      </c>
      <c r="AC454" s="12" t="s">
        <v>64</v>
      </c>
      <c r="AD454" s="12" t="s">
        <v>85</v>
      </c>
      <c r="AE454" s="12" t="s">
        <v>66</v>
      </c>
      <c r="AF454" s="12" t="s">
        <v>67</v>
      </c>
      <c r="AG454" s="12" t="s">
        <v>418</v>
      </c>
      <c r="AH454" s="12" t="s">
        <v>88</v>
      </c>
      <c r="AI454" s="12" t="s">
        <v>2091</v>
      </c>
      <c r="AJ454" s="1">
        <f>IFERROR(_xlfn.XLOOKUP(Table1[[#This Row],[Audio Url]],Qc!C:C,Qc!F:F),"")</f>
        <v>0</v>
      </c>
      <c r="AK454" s="12" t="s">
        <v>38</v>
      </c>
      <c r="AL454" s="12" t="s">
        <v>38</v>
      </c>
      <c r="AM454" s="12" t="s">
        <v>38</v>
      </c>
      <c r="AN454" s="1" t="str">
        <f>VLOOKUP(Table1[[#This Row],[LOCALITY]],Sheet2!$F:$H,3,0)</f>
        <v>Rural</v>
      </c>
      <c r="AO454" s="1" t="s">
        <v>2241</v>
      </c>
      <c r="AP454" t="str">
        <f>IF(Table1[[#This Row],[Audio Duration (in secs)]]&gt;180,"Greater than 3 Minutes","Less than 3 Minutes")</f>
        <v>Greater than 3 Minutes</v>
      </c>
      <c r="AQ454" t="str">
        <f>IFERROR(VLOOKUP(Table1[[#This Row],[சாதி/Caste]],MApping!$E$1:$F$10,2,0),"Others")</f>
        <v>Others</v>
      </c>
      <c r="AR454">
        <f>VLOOKUP(Table1[[#This Row],[பாலினம்/Gender]],Factor!$F$26:$I$28,4,0)</f>
        <v>1.047034764826176</v>
      </c>
      <c r="AS454">
        <f>VLOOKUP(Table1[[#This Row],[பதிலளித்தவரின் வயது/Age Group]],Factor!$F$35:$I$39,4,0)</f>
        <v>0.8797250859106529</v>
      </c>
      <c r="AT454">
        <f>VLOOKUP(Table1[[#This Row],[பதிலளித்தவரின் வயது/Age Group]]&amp;Table1[[#This Row],[பாலினம்/Gender]],Factor!$A$45:$G$53,7,0)</f>
        <v>0.98461538461538467</v>
      </c>
      <c r="AU45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54">
        <f>VLOOKUP(Table1[[#This Row],[Rev Caste]],Factor!$F$59:$I$68,4,0)</f>
        <v>0.14422535211267606</v>
      </c>
      <c r="AW454">
        <f>Table1[[#This Row],[2021 Ae Factor]]*Table1[[#This Row],[Age &amp; Gender Factor]]</f>
        <v>0.72546542719964102</v>
      </c>
      <c r="AX454">
        <f>Table1[[#This Row],[2021 Ae Factor]]*Table1[[#This Row],[Caste Factor]]</f>
        <v>0.10626535835036995</v>
      </c>
      <c r="AY454">
        <f t="shared" si="11"/>
        <v>78.469993900000006</v>
      </c>
    </row>
    <row r="455" spans="1:51" x14ac:dyDescent="0.25">
      <c r="A455" s="12" t="s">
        <v>2706</v>
      </c>
      <c r="B455" s="12" t="s">
        <v>2707</v>
      </c>
      <c r="C455" s="13">
        <v>45876</v>
      </c>
      <c r="D455" s="12" t="s">
        <v>2708</v>
      </c>
      <c r="E455" s="12" t="s">
        <v>2709</v>
      </c>
      <c r="F455" s="12" t="s">
        <v>2710</v>
      </c>
      <c r="G455" s="12">
        <v>263</v>
      </c>
      <c r="H455" s="12" t="s">
        <v>37</v>
      </c>
      <c r="I455" s="12" t="s">
        <v>2100</v>
      </c>
      <c r="J455" s="12" t="s">
        <v>2101</v>
      </c>
      <c r="K455" s="12" t="s">
        <v>50</v>
      </c>
      <c r="L455" s="12" t="s">
        <v>51</v>
      </c>
      <c r="M455" s="12" t="s">
        <v>2170</v>
      </c>
      <c r="N455" s="12" t="s">
        <v>2711</v>
      </c>
      <c r="O455" s="12" t="s">
        <v>54</v>
      </c>
      <c r="P455" s="12">
        <v>9994647009</v>
      </c>
      <c r="Q455" s="12" t="s">
        <v>39</v>
      </c>
      <c r="R455" s="12" t="s">
        <v>56</v>
      </c>
      <c r="S455" s="12" t="s">
        <v>113</v>
      </c>
      <c r="T455" s="12" t="s">
        <v>58</v>
      </c>
      <c r="U455" s="12" t="s">
        <v>59</v>
      </c>
      <c r="V455" s="12" t="s">
        <v>60</v>
      </c>
      <c r="W455" s="12" t="s">
        <v>61</v>
      </c>
      <c r="X455" s="12" t="s">
        <v>101</v>
      </c>
      <c r="Y455" t="s">
        <v>428</v>
      </c>
      <c r="Z455" s="12" t="s">
        <v>95</v>
      </c>
      <c r="AA455" s="12" t="s">
        <v>63</v>
      </c>
      <c r="AB455" s="12" t="s">
        <v>38</v>
      </c>
      <c r="AC455" s="12" t="s">
        <v>84</v>
      </c>
      <c r="AD455" s="12" t="s">
        <v>127</v>
      </c>
      <c r="AE455" s="12" t="s">
        <v>66</v>
      </c>
      <c r="AF455" s="12" t="s">
        <v>67</v>
      </c>
      <c r="AG455" s="12" t="s">
        <v>418</v>
      </c>
      <c r="AH455" s="12" t="s">
        <v>117</v>
      </c>
      <c r="AI455" s="12" t="s">
        <v>118</v>
      </c>
      <c r="AJ455" s="1">
        <f>IFERROR(_xlfn.XLOOKUP(Table1[[#This Row],[Audio Url]],Qc!C:C,Qc!F:F),"")</f>
        <v>0</v>
      </c>
      <c r="AK455" s="12" t="s">
        <v>38</v>
      </c>
      <c r="AL455" s="12" t="s">
        <v>38</v>
      </c>
      <c r="AM455" s="12" t="s">
        <v>38</v>
      </c>
      <c r="AN455" s="1" t="str">
        <f>VLOOKUP(Table1[[#This Row],[LOCALITY]],Sheet2!$F:$H,3,0)</f>
        <v>Rural</v>
      </c>
      <c r="AO455" s="1" t="s">
        <v>2241</v>
      </c>
      <c r="AP455" t="str">
        <f>IF(Table1[[#This Row],[Audio Duration (in secs)]]&gt;180,"Greater than 3 Minutes","Less than 3 Minutes")</f>
        <v>Greater than 3 Minutes</v>
      </c>
      <c r="AQ455" t="str">
        <f>IFERROR(VLOOKUP(Table1[[#This Row],[சாதி/Caste]],MApping!$E$1:$F$10,2,0),"Others")</f>
        <v>PALLAR SC</v>
      </c>
      <c r="AR455">
        <f>VLOOKUP(Table1[[#This Row],[பாலினம்/Gender]],Factor!$F$26:$I$28,4,0)</f>
        <v>0.95700934579439256</v>
      </c>
      <c r="AS455">
        <f>VLOOKUP(Table1[[#This Row],[பதிலளித்தவரின் வயது/Age Group]],Factor!$F$35:$I$39,4,0)</f>
        <v>0.8797250859106529</v>
      </c>
      <c r="AT455">
        <f>VLOOKUP(Table1[[#This Row],[பதிலளித்தவரின் வயது/Age Group]]&amp;Table1[[#This Row],[பாலினம்/Gender]],Factor!$A$45:$G$53,7,0)</f>
        <v>0.79503105590062106</v>
      </c>
      <c r="AU45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55">
        <f>VLOOKUP(Table1[[#This Row],[Rev Caste]],Factor!$F$59:$I$68,4,0)</f>
        <v>1.28</v>
      </c>
      <c r="AW455">
        <f>Table1[[#This Row],[2021 Ae Factor]]*Table1[[#This Row],[Age &amp; Gender Factor]]</f>
        <v>0.58577953749039324</v>
      </c>
      <c r="AX455">
        <f>Table1[[#This Row],[2021 Ae Factor]]*Table1[[#This Row],[Caste Factor]]</f>
        <v>0.94310505535953326</v>
      </c>
      <c r="AY455">
        <f t="shared" si="11"/>
        <v>78.471921699999996</v>
      </c>
    </row>
    <row r="456" spans="1:51" x14ac:dyDescent="0.25">
      <c r="A456" s="12" t="s">
        <v>2712</v>
      </c>
      <c r="B456" s="12" t="s">
        <v>2713</v>
      </c>
      <c r="C456" s="13">
        <v>45876</v>
      </c>
      <c r="D456" s="12" t="s">
        <v>2714</v>
      </c>
      <c r="E456" s="12" t="s">
        <v>2709</v>
      </c>
      <c r="F456" s="12" t="s">
        <v>2715</v>
      </c>
      <c r="G456" s="12">
        <v>369</v>
      </c>
      <c r="H456" s="12" t="s">
        <v>37</v>
      </c>
      <c r="I456" s="12" t="s">
        <v>48</v>
      </c>
      <c r="J456" s="12" t="s">
        <v>49</v>
      </c>
      <c r="K456" s="12" t="s">
        <v>50</v>
      </c>
      <c r="L456" s="12" t="s">
        <v>51</v>
      </c>
      <c r="M456" s="12" t="s">
        <v>2170</v>
      </c>
      <c r="N456" s="12" t="s">
        <v>2716</v>
      </c>
      <c r="O456" s="12" t="s">
        <v>54</v>
      </c>
      <c r="P456" s="12">
        <v>9698953208</v>
      </c>
      <c r="Q456" s="12" t="s">
        <v>81</v>
      </c>
      <c r="R456" s="12" t="s">
        <v>56</v>
      </c>
      <c r="S456" s="12" t="s">
        <v>57</v>
      </c>
      <c r="T456" s="12" t="s">
        <v>58</v>
      </c>
      <c r="U456" s="12" t="s">
        <v>83</v>
      </c>
      <c r="V456" s="12" t="s">
        <v>60</v>
      </c>
      <c r="W456" s="12" t="s">
        <v>61</v>
      </c>
      <c r="X456" s="12" t="s">
        <v>101</v>
      </c>
      <c r="Y456" t="s">
        <v>428</v>
      </c>
      <c r="Z456" s="12" t="s">
        <v>288</v>
      </c>
      <c r="AA456" s="12" t="s">
        <v>126</v>
      </c>
      <c r="AB456" s="12" t="s">
        <v>87</v>
      </c>
      <c r="AC456" s="12" t="s">
        <v>64</v>
      </c>
      <c r="AD456" s="12" t="s">
        <v>85</v>
      </c>
      <c r="AE456" s="12" t="s">
        <v>66</v>
      </c>
      <c r="AF456" s="12" t="s">
        <v>622</v>
      </c>
      <c r="AG456" s="12" t="s">
        <v>382</v>
      </c>
      <c r="AH456" s="12" t="s">
        <v>117</v>
      </c>
      <c r="AI456" s="12" t="s">
        <v>89</v>
      </c>
      <c r="AJ456" s="1">
        <f>IFERROR(_xlfn.XLOOKUP(Table1[[#This Row],[Audio Url]],Qc!C:C,Qc!F:F),"")</f>
        <v>0</v>
      </c>
      <c r="AK456" s="12" t="s">
        <v>38</v>
      </c>
      <c r="AL456" s="12" t="s">
        <v>38</v>
      </c>
      <c r="AM456" s="12" t="s">
        <v>38</v>
      </c>
      <c r="AN456" s="1" t="str">
        <f>VLOOKUP(Table1[[#This Row],[LOCALITY]],Sheet2!$F:$H,3,0)</f>
        <v>Rural</v>
      </c>
      <c r="AO456" s="1" t="s">
        <v>2241</v>
      </c>
      <c r="AP456" t="str">
        <f>IF(Table1[[#This Row],[Audio Duration (in secs)]]&gt;180,"Greater than 3 Minutes","Less than 3 Minutes")</f>
        <v>Greater than 3 Minutes</v>
      </c>
      <c r="AQ456" t="str">
        <f>IFERROR(VLOOKUP(Table1[[#This Row],[சாதி/Caste]],MApping!$E$1:$F$10,2,0),"Others")</f>
        <v>MUKKULATHOR</v>
      </c>
      <c r="AR456">
        <f>VLOOKUP(Table1[[#This Row],[பாலினம்/Gender]],Factor!$F$26:$I$28,4,0)</f>
        <v>0.95700934579439256</v>
      </c>
      <c r="AS456">
        <f>VLOOKUP(Table1[[#This Row],[பதிலளித்தவரின் வயது/Age Group]],Factor!$F$35:$I$39,4,0)</f>
        <v>0.97523809523809524</v>
      </c>
      <c r="AT456">
        <f>VLOOKUP(Table1[[#This Row],[பதிலளித்தவரின் வயது/Age Group]]&amp;Table1[[#This Row],[பாலினம்/Gender]],Factor!$A$45:$G$53,7,0)</f>
        <v>1.0666666666666667</v>
      </c>
      <c r="AU45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56">
        <f>VLOOKUP(Table1[[#This Row],[Rev Caste]],Factor!$F$59:$I$68,4,0)</f>
        <v>1.3479183673469388</v>
      </c>
      <c r="AW456">
        <f>Table1[[#This Row],[2021 Ae Factor]]*Table1[[#This Row],[Age &amp; Gender Factor]]</f>
        <v>0.78592087946627776</v>
      </c>
      <c r="AX456">
        <f>Table1[[#This Row],[2021 Ae Factor]]*Table1[[#This Row],[Caste Factor]]</f>
        <v>0.99314736441942686</v>
      </c>
      <c r="AY456">
        <f t="shared" si="11"/>
        <v>78.471122600000001</v>
      </c>
    </row>
    <row r="457" spans="1:51" x14ac:dyDescent="0.25">
      <c r="A457" s="12" t="s">
        <v>2717</v>
      </c>
      <c r="B457" s="12" t="s">
        <v>2718</v>
      </c>
      <c r="C457" s="13">
        <v>45876</v>
      </c>
      <c r="D457" s="12" t="s">
        <v>2719</v>
      </c>
      <c r="E457" s="12" t="s">
        <v>2709</v>
      </c>
      <c r="F457" s="12" t="s">
        <v>2720</v>
      </c>
      <c r="G457" s="12">
        <v>342</v>
      </c>
      <c r="H457" s="12" t="s">
        <v>37</v>
      </c>
      <c r="I457" s="12" t="s">
        <v>2100</v>
      </c>
      <c r="J457" s="12" t="s">
        <v>2101</v>
      </c>
      <c r="K457" s="12" t="s">
        <v>50</v>
      </c>
      <c r="L457" s="12" t="s">
        <v>51</v>
      </c>
      <c r="M457" s="12" t="s">
        <v>2170</v>
      </c>
      <c r="N457" s="12" t="s">
        <v>2721</v>
      </c>
      <c r="O457" s="12" t="s">
        <v>54</v>
      </c>
      <c r="P457" s="12">
        <v>8870910486</v>
      </c>
      <c r="Q457" s="12" t="s">
        <v>39</v>
      </c>
      <c r="R457" s="12" t="s">
        <v>56</v>
      </c>
      <c r="S457" s="12" t="s">
        <v>113</v>
      </c>
      <c r="T457" s="12" t="s">
        <v>98</v>
      </c>
      <c r="U457" s="12" t="s">
        <v>83</v>
      </c>
      <c r="V457" s="12" t="s">
        <v>60</v>
      </c>
      <c r="W457" s="12" t="s">
        <v>100</v>
      </c>
      <c r="X457" s="12" t="s">
        <v>101</v>
      </c>
      <c r="Y457" t="s">
        <v>428</v>
      </c>
      <c r="Z457" s="12" t="s">
        <v>95</v>
      </c>
      <c r="AA457" s="12" t="s">
        <v>63</v>
      </c>
      <c r="AB457" s="12" t="s">
        <v>38</v>
      </c>
      <c r="AC457" s="12" t="s">
        <v>58</v>
      </c>
      <c r="AD457" s="12" t="s">
        <v>85</v>
      </c>
      <c r="AE457" s="12" t="s">
        <v>102</v>
      </c>
      <c r="AF457" s="12" t="s">
        <v>101</v>
      </c>
      <c r="AG457" s="12" t="s">
        <v>400</v>
      </c>
      <c r="AH457" s="12" t="s">
        <v>117</v>
      </c>
      <c r="AI457" s="12" t="s">
        <v>118</v>
      </c>
      <c r="AJ457" s="1">
        <f>IFERROR(_xlfn.XLOOKUP(Table1[[#This Row],[Audio Url]],Qc!C:C,Qc!F:F),"")</f>
        <v>0</v>
      </c>
      <c r="AK457" s="12" t="s">
        <v>38</v>
      </c>
      <c r="AL457" s="12" t="s">
        <v>38</v>
      </c>
      <c r="AM457" s="12" t="s">
        <v>38</v>
      </c>
      <c r="AN457" s="1" t="str">
        <f>VLOOKUP(Table1[[#This Row],[LOCALITY]],Sheet2!$F:$H,3,0)</f>
        <v>Rural</v>
      </c>
      <c r="AO457" s="1" t="s">
        <v>2241</v>
      </c>
      <c r="AP457" t="str">
        <f>IF(Table1[[#This Row],[Audio Duration (in secs)]]&gt;180,"Greater than 3 Minutes","Less than 3 Minutes")</f>
        <v>Greater than 3 Minutes</v>
      </c>
      <c r="AQ457" t="str">
        <f>IFERROR(VLOOKUP(Table1[[#This Row],[சாதி/Caste]],MApping!$E$1:$F$10,2,0),"Others")</f>
        <v>PALLAR SC</v>
      </c>
      <c r="AR457">
        <f>VLOOKUP(Table1[[#This Row],[பாலினம்/Gender]],Factor!$F$26:$I$28,4,0)</f>
        <v>0.95700934579439256</v>
      </c>
      <c r="AS457">
        <f>VLOOKUP(Table1[[#This Row],[பதிலளித்தவரின் வயது/Age Group]],Factor!$F$35:$I$39,4,0)</f>
        <v>0.8797250859106529</v>
      </c>
      <c r="AT457">
        <f>VLOOKUP(Table1[[#This Row],[பதிலளித்தவரின் வயது/Age Group]]&amp;Table1[[#This Row],[பாலினம்/Gender]],Factor!$A$45:$G$53,7,0)</f>
        <v>0.79503105590062106</v>
      </c>
      <c r="AU45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57">
        <f>VLOOKUP(Table1[[#This Row],[Rev Caste]],Factor!$F$59:$I$68,4,0)</f>
        <v>1.28</v>
      </c>
      <c r="AW457">
        <f>Table1[[#This Row],[2021 Ae Factor]]*Table1[[#This Row],[Age &amp; Gender Factor]]</f>
        <v>0.58577953749039324</v>
      </c>
      <c r="AX457">
        <f>Table1[[#This Row],[2021 Ae Factor]]*Table1[[#This Row],[Caste Factor]]</f>
        <v>0.94310505535953326</v>
      </c>
      <c r="AY457">
        <f t="shared" si="11"/>
        <v>78.471368299999995</v>
      </c>
    </row>
    <row r="458" spans="1:51" x14ac:dyDescent="0.25">
      <c r="A458" s="12" t="s">
        <v>2722</v>
      </c>
      <c r="B458" s="12" t="s">
        <v>2723</v>
      </c>
      <c r="C458" s="13">
        <v>45876</v>
      </c>
      <c r="D458" s="12" t="s">
        <v>2724</v>
      </c>
      <c r="E458" s="12" t="s">
        <v>2709</v>
      </c>
      <c r="F458" s="12" t="s">
        <v>2725</v>
      </c>
      <c r="G458" s="12">
        <v>381</v>
      </c>
      <c r="H458" s="12" t="s">
        <v>37</v>
      </c>
      <c r="I458" s="12" t="s">
        <v>48</v>
      </c>
      <c r="J458" s="12" t="s">
        <v>49</v>
      </c>
      <c r="K458" s="12" t="s">
        <v>50</v>
      </c>
      <c r="L458" s="12" t="s">
        <v>51</v>
      </c>
      <c r="M458" s="12" t="s">
        <v>2170</v>
      </c>
      <c r="N458" s="12" t="s">
        <v>2726</v>
      </c>
      <c r="O458" s="12" t="s">
        <v>54</v>
      </c>
      <c r="P458" s="12">
        <v>7634589239</v>
      </c>
      <c r="Q458" s="12" t="s">
        <v>360</v>
      </c>
      <c r="R458" s="12" t="s">
        <v>56</v>
      </c>
      <c r="S458" s="12" t="s">
        <v>113</v>
      </c>
      <c r="T458" s="12" t="s">
        <v>137</v>
      </c>
      <c r="U458" s="12" t="s">
        <v>83</v>
      </c>
      <c r="V458" s="12" t="s">
        <v>60</v>
      </c>
      <c r="W458" s="12" t="s">
        <v>61</v>
      </c>
      <c r="X458" s="12" t="s">
        <v>62</v>
      </c>
      <c r="Y458" t="s">
        <v>430</v>
      </c>
      <c r="Z458" s="12" t="s">
        <v>38</v>
      </c>
      <c r="AA458" s="12" t="s">
        <v>63</v>
      </c>
      <c r="AB458" s="12" t="s">
        <v>38</v>
      </c>
      <c r="AC458" s="12" t="s">
        <v>64</v>
      </c>
      <c r="AD458" s="12" t="s">
        <v>85</v>
      </c>
      <c r="AE458" s="12" t="s">
        <v>66</v>
      </c>
      <c r="AF458" s="12" t="s">
        <v>67</v>
      </c>
      <c r="AG458" s="12" t="s">
        <v>68</v>
      </c>
      <c r="AH458" s="12" t="s">
        <v>117</v>
      </c>
      <c r="AI458" s="12" t="s">
        <v>89</v>
      </c>
      <c r="AJ458" s="1">
        <f>IFERROR(_xlfn.XLOOKUP(Table1[[#This Row],[Audio Url]],Qc!C:C,Qc!F:F),"")</f>
        <v>0</v>
      </c>
      <c r="AK458" s="12" t="s">
        <v>38</v>
      </c>
      <c r="AL458" s="12" t="s">
        <v>38</v>
      </c>
      <c r="AM458" s="12" t="s">
        <v>38</v>
      </c>
      <c r="AN458" s="1" t="str">
        <f>VLOOKUP(Table1[[#This Row],[LOCALITY]],Sheet2!$F:$H,3,0)</f>
        <v>Rural</v>
      </c>
      <c r="AO458" s="1" t="s">
        <v>2241</v>
      </c>
      <c r="AP458" t="str">
        <f>IF(Table1[[#This Row],[Audio Duration (in secs)]]&gt;180,"Greater than 3 Minutes","Less than 3 Minutes")</f>
        <v>Greater than 3 Minutes</v>
      </c>
      <c r="AQ458" t="str">
        <f>IFERROR(VLOOKUP(Table1[[#This Row],[சாதி/Caste]],MApping!$E$1:$F$10,2,0),"Others")</f>
        <v>MUKKULATHOR</v>
      </c>
      <c r="AR458">
        <f>VLOOKUP(Table1[[#This Row],[பாலினம்/Gender]],Factor!$F$26:$I$28,4,0)</f>
        <v>0.95700934579439256</v>
      </c>
      <c r="AS458">
        <f>VLOOKUP(Table1[[#This Row],[பதிலளித்தவரின் வயது/Age Group]],Factor!$F$35:$I$39,4,0)</f>
        <v>1.0308724832214764</v>
      </c>
      <c r="AT458">
        <f>VLOOKUP(Table1[[#This Row],[பதிலளித்தவரின் வயது/Age Group]]&amp;Table1[[#This Row],[பாலினம்/Gender]],Factor!$A$45:$G$53,7,0)</f>
        <v>0.86292134831460676</v>
      </c>
      <c r="AU45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58">
        <f>VLOOKUP(Table1[[#This Row],[Rev Caste]],Factor!$F$59:$I$68,4,0)</f>
        <v>1.3479183673469388</v>
      </c>
      <c r="AW458">
        <f>Table1[[#This Row],[2021 Ae Factor]]*Table1[[#This Row],[Age &amp; Gender Factor]]</f>
        <v>0.63580116091653927</v>
      </c>
      <c r="AX458">
        <f>Table1[[#This Row],[2021 Ae Factor]]*Table1[[#This Row],[Caste Factor]]</f>
        <v>0.99314736441942686</v>
      </c>
      <c r="AY458">
        <f t="shared" si="11"/>
        <v>78.471171699999999</v>
      </c>
    </row>
    <row r="459" spans="1:51" x14ac:dyDescent="0.25">
      <c r="A459" s="12" t="s">
        <v>2727</v>
      </c>
      <c r="B459" s="12" t="s">
        <v>2728</v>
      </c>
      <c r="C459" s="13">
        <v>45876</v>
      </c>
      <c r="D459" s="12" t="s">
        <v>2729</v>
      </c>
      <c r="E459" s="12" t="s">
        <v>2730</v>
      </c>
      <c r="F459" s="12" t="s">
        <v>2731</v>
      </c>
      <c r="G459" s="12">
        <v>281</v>
      </c>
      <c r="H459" s="12" t="s">
        <v>37</v>
      </c>
      <c r="I459" s="12" t="s">
        <v>2100</v>
      </c>
      <c r="J459" s="12" t="s">
        <v>2101</v>
      </c>
      <c r="K459" s="12" t="s">
        <v>50</v>
      </c>
      <c r="L459" s="12" t="s">
        <v>51</v>
      </c>
      <c r="M459" s="12" t="s">
        <v>2170</v>
      </c>
      <c r="N459" s="12" t="s">
        <v>2732</v>
      </c>
      <c r="O459" s="12" t="s">
        <v>54</v>
      </c>
      <c r="P459" s="12">
        <v>9944276614</v>
      </c>
      <c r="Q459" s="12" t="s">
        <v>55</v>
      </c>
      <c r="R459" s="12" t="s">
        <v>124</v>
      </c>
      <c r="S459" s="12" t="s">
        <v>113</v>
      </c>
      <c r="T459" s="12" t="s">
        <v>58</v>
      </c>
      <c r="U459" s="12" t="s">
        <v>59</v>
      </c>
      <c r="V459" s="12" t="s">
        <v>60</v>
      </c>
      <c r="W459" s="12" t="s">
        <v>61</v>
      </c>
      <c r="X459" s="12" t="s">
        <v>62</v>
      </c>
      <c r="Y459" t="s">
        <v>430</v>
      </c>
      <c r="Z459" s="12" t="s">
        <v>38</v>
      </c>
      <c r="AA459" s="12" t="s">
        <v>63</v>
      </c>
      <c r="AB459" s="12" t="s">
        <v>38</v>
      </c>
      <c r="AC459" s="12" t="s">
        <v>84</v>
      </c>
      <c r="AD459" s="12" t="s">
        <v>85</v>
      </c>
      <c r="AE459" s="12" t="s">
        <v>86</v>
      </c>
      <c r="AF459" s="12" t="s">
        <v>67</v>
      </c>
      <c r="AG459" s="12" t="s">
        <v>103</v>
      </c>
      <c r="AH459" s="12" t="s">
        <v>88</v>
      </c>
      <c r="AI459" s="12" t="s">
        <v>70</v>
      </c>
      <c r="AJ459" s="1">
        <f>IFERROR(_xlfn.XLOOKUP(Table1[[#This Row],[Audio Url]],Qc!C:C,Qc!F:F),"")</f>
        <v>0</v>
      </c>
      <c r="AK459" s="12" t="s">
        <v>38</v>
      </c>
      <c r="AL459" s="12" t="s">
        <v>38</v>
      </c>
      <c r="AM459" s="12" t="s">
        <v>38</v>
      </c>
      <c r="AN459" s="1" t="str">
        <f>VLOOKUP(Table1[[#This Row],[LOCALITY]],Sheet2!$F:$H,3,0)</f>
        <v>Rural</v>
      </c>
      <c r="AO459" s="1" t="s">
        <v>2241</v>
      </c>
      <c r="AP459" t="str">
        <f>IF(Table1[[#This Row],[Audio Duration (in secs)]]&gt;180,"Greater than 3 Minutes","Less than 3 Minutes")</f>
        <v>Greater than 3 Minutes</v>
      </c>
      <c r="AQ459" t="str">
        <f>IFERROR(VLOOKUP(Table1[[#This Row],[சாதி/Caste]],MApping!$E$1:$F$10,2,0),"Others")</f>
        <v>URALI GOUNDER</v>
      </c>
      <c r="AR459">
        <f>VLOOKUP(Table1[[#This Row],[பாலினம்/Gender]],Factor!$F$26:$I$28,4,0)</f>
        <v>0.95700934579439256</v>
      </c>
      <c r="AS459">
        <f>VLOOKUP(Table1[[#This Row],[பதிலளித்தவரின் வயது/Age Group]],Factor!$F$35:$I$39,4,0)</f>
        <v>1.0951871657754011</v>
      </c>
      <c r="AT459">
        <f>VLOOKUP(Table1[[#This Row],[பதிலளித்தவரின் வயது/Age Group]]&amp;Table1[[#This Row],[பாலினம்/Gender]],Factor!$A$45:$G$53,7,0)</f>
        <v>1.0835978835978837</v>
      </c>
      <c r="AU45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59">
        <f>VLOOKUP(Table1[[#This Row],[Rev Caste]],Factor!$F$59:$I$68,4,0)</f>
        <v>1.0593103448275862</v>
      </c>
      <c r="AW459">
        <f>Table1[[#This Row],[2021 Ae Factor]]*Table1[[#This Row],[Age &amp; Gender Factor]]</f>
        <v>0.79839581406098059</v>
      </c>
      <c r="AX459">
        <f>Table1[[#This Row],[2021 Ae Factor]]*Table1[[#This Row],[Caste Factor]]</f>
        <v>0.78050073546995857</v>
      </c>
      <c r="AY459">
        <f t="shared" si="11"/>
        <v>78.456544699999995</v>
      </c>
    </row>
    <row r="460" spans="1:51" x14ac:dyDescent="0.25">
      <c r="A460" s="12" t="s">
        <v>2733</v>
      </c>
      <c r="B460" s="12" t="s">
        <v>2734</v>
      </c>
      <c r="C460" s="13">
        <v>45876</v>
      </c>
      <c r="D460" s="12" t="s">
        <v>2735</v>
      </c>
      <c r="E460" s="12" t="s">
        <v>38</v>
      </c>
      <c r="F460" s="12" t="s">
        <v>2736</v>
      </c>
      <c r="G460" s="12">
        <v>256</v>
      </c>
      <c r="H460" s="12" t="s">
        <v>37</v>
      </c>
      <c r="I460" s="12" t="s">
        <v>48</v>
      </c>
      <c r="J460" s="12" t="s">
        <v>49</v>
      </c>
      <c r="K460" s="12" t="s">
        <v>50</v>
      </c>
      <c r="L460" s="12" t="s">
        <v>51</v>
      </c>
      <c r="M460" s="12" t="s">
        <v>2170</v>
      </c>
      <c r="N460" s="12" t="s">
        <v>2737</v>
      </c>
      <c r="O460" s="12" t="s">
        <v>54</v>
      </c>
      <c r="P460" s="12" t="s">
        <v>2738</v>
      </c>
      <c r="Q460" s="12" t="s">
        <v>55</v>
      </c>
      <c r="R460" s="12" t="s">
        <v>56</v>
      </c>
      <c r="S460" s="12" t="s">
        <v>57</v>
      </c>
      <c r="T460" s="12" t="s">
        <v>58</v>
      </c>
      <c r="U460" s="12" t="s">
        <v>59</v>
      </c>
      <c r="V460" s="12" t="s">
        <v>60</v>
      </c>
      <c r="W460" s="12" t="s">
        <v>61</v>
      </c>
      <c r="X460" s="12" t="s">
        <v>62</v>
      </c>
      <c r="Y460" t="s">
        <v>430</v>
      </c>
      <c r="Z460" s="12" t="s">
        <v>38</v>
      </c>
      <c r="AA460" s="12" t="s">
        <v>63</v>
      </c>
      <c r="AB460" s="12" t="s">
        <v>38</v>
      </c>
      <c r="AC460" s="12" t="s">
        <v>64</v>
      </c>
      <c r="AD460" s="12" t="s">
        <v>85</v>
      </c>
      <c r="AE460" s="12" t="s">
        <v>66</v>
      </c>
      <c r="AF460" s="12" t="s">
        <v>67</v>
      </c>
      <c r="AG460" s="12" t="s">
        <v>103</v>
      </c>
      <c r="AH460" s="12" t="s">
        <v>88</v>
      </c>
      <c r="AI460" s="12" t="s">
        <v>1885</v>
      </c>
      <c r="AJ460" s="1">
        <f>IFERROR(_xlfn.XLOOKUP(Table1[[#This Row],[Audio Url]],Qc!C:C,Qc!F:F),"")</f>
        <v>0</v>
      </c>
      <c r="AK460" s="12" t="s">
        <v>38</v>
      </c>
      <c r="AL460" s="12" t="s">
        <v>38</v>
      </c>
      <c r="AM460" s="12" t="s">
        <v>38</v>
      </c>
      <c r="AN460" s="1" t="str">
        <f>VLOOKUP(Table1[[#This Row],[LOCALITY]],Sheet2!$F:$H,3,0)</f>
        <v>Rural</v>
      </c>
      <c r="AO460" s="1" t="s">
        <v>2241</v>
      </c>
      <c r="AP460" t="str">
        <f>IF(Table1[[#This Row],[Audio Duration (in secs)]]&gt;180,"Greater than 3 Minutes","Less than 3 Minutes")</f>
        <v>Greater than 3 Minutes</v>
      </c>
      <c r="AQ460" t="str">
        <f>IFERROR(VLOOKUP(Table1[[#This Row],[சாதி/Caste]],MApping!$E$1:$F$10,2,0),"Others")</f>
        <v>Others</v>
      </c>
      <c r="AR460">
        <f>VLOOKUP(Table1[[#This Row],[பாலினம்/Gender]],Factor!$F$26:$I$28,4,0)</f>
        <v>0.95700934579439256</v>
      </c>
      <c r="AS460">
        <f>VLOOKUP(Table1[[#This Row],[பதிலளித்தவரின் வயது/Age Group]],Factor!$F$35:$I$39,4,0)</f>
        <v>1.0951871657754011</v>
      </c>
      <c r="AT460">
        <f>VLOOKUP(Table1[[#This Row],[பதிலளித்தவரின் வயது/Age Group]]&amp;Table1[[#This Row],[பாலினம்/Gender]],Factor!$A$45:$G$53,7,0)</f>
        <v>1.0835978835978837</v>
      </c>
      <c r="AU46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60">
        <f>VLOOKUP(Table1[[#This Row],[Rev Caste]],Factor!$F$59:$I$68,4,0)</f>
        <v>0.14422535211267606</v>
      </c>
      <c r="AW460">
        <f>Table1[[#This Row],[2021 Ae Factor]]*Table1[[#This Row],[Age &amp; Gender Factor]]</f>
        <v>0.79839581406098059</v>
      </c>
      <c r="AX460">
        <f>Table1[[#This Row],[2021 Ae Factor]]*Table1[[#This Row],[Caste Factor]]</f>
        <v>0.10626535835036995</v>
      </c>
      <c r="AY460">
        <f t="shared" si="11"/>
        <v>78.471288299999998</v>
      </c>
    </row>
    <row r="461" spans="1:51" x14ac:dyDescent="0.25">
      <c r="A461" s="12" t="s">
        <v>2739</v>
      </c>
      <c r="B461" s="12" t="s">
        <v>2740</v>
      </c>
      <c r="C461" s="13">
        <v>45876</v>
      </c>
      <c r="D461" s="12" t="s">
        <v>2741</v>
      </c>
      <c r="E461" s="12" t="s">
        <v>2688</v>
      </c>
      <c r="F461" s="12" t="s">
        <v>2742</v>
      </c>
      <c r="G461" s="12">
        <v>375</v>
      </c>
      <c r="H461" s="12" t="s">
        <v>37</v>
      </c>
      <c r="I461" s="12" t="s">
        <v>48</v>
      </c>
      <c r="J461" s="12" t="s">
        <v>49</v>
      </c>
      <c r="K461" s="12" t="s">
        <v>50</v>
      </c>
      <c r="L461" s="12" t="s">
        <v>51</v>
      </c>
      <c r="M461" s="12" t="s">
        <v>2170</v>
      </c>
      <c r="N461" s="12" t="s">
        <v>2743</v>
      </c>
      <c r="O461" s="12" t="s">
        <v>54</v>
      </c>
      <c r="P461" s="12">
        <v>9994525156</v>
      </c>
      <c r="Q461" s="12" t="s">
        <v>360</v>
      </c>
      <c r="R461" s="12" t="s">
        <v>97</v>
      </c>
      <c r="S461" s="12" t="s">
        <v>113</v>
      </c>
      <c r="T461" s="12" t="s">
        <v>58</v>
      </c>
      <c r="U461" s="12" t="s">
        <v>83</v>
      </c>
      <c r="V461" s="12" t="s">
        <v>60</v>
      </c>
      <c r="W461" s="12" t="s">
        <v>61</v>
      </c>
      <c r="X461" s="12" t="s">
        <v>62</v>
      </c>
      <c r="Y461" t="s">
        <v>430</v>
      </c>
      <c r="Z461" s="12" t="s">
        <v>38</v>
      </c>
      <c r="AA461" s="12" t="s">
        <v>63</v>
      </c>
      <c r="AB461" s="12" t="s">
        <v>38</v>
      </c>
      <c r="AC461" s="12" t="s">
        <v>64</v>
      </c>
      <c r="AD461" s="12" t="s">
        <v>85</v>
      </c>
      <c r="AE461" s="12" t="s">
        <v>86</v>
      </c>
      <c r="AF461" s="12" t="s">
        <v>622</v>
      </c>
      <c r="AG461" s="12" t="s">
        <v>68</v>
      </c>
      <c r="AH461" s="12" t="s">
        <v>88</v>
      </c>
      <c r="AI461" s="12" t="s">
        <v>2744</v>
      </c>
      <c r="AJ461" s="1">
        <f>IFERROR(_xlfn.XLOOKUP(Table1[[#This Row],[Audio Url]],Qc!C:C,Qc!F:F),"")</f>
        <v>0</v>
      </c>
      <c r="AK461" s="12" t="s">
        <v>38</v>
      </c>
      <c r="AL461" s="12" t="s">
        <v>38</v>
      </c>
      <c r="AM461" s="12" t="s">
        <v>38</v>
      </c>
      <c r="AN461" s="1" t="str">
        <f>VLOOKUP(Table1[[#This Row],[LOCALITY]],Sheet2!$F:$H,3,0)</f>
        <v>Rural</v>
      </c>
      <c r="AO461" s="1" t="s">
        <v>2241</v>
      </c>
      <c r="AP461" t="str">
        <f>IF(Table1[[#This Row],[Audio Duration (in secs)]]&gt;180,"Greater than 3 Minutes","Less than 3 Minutes")</f>
        <v>Greater than 3 Minutes</v>
      </c>
      <c r="AQ461" t="str">
        <f>IFERROR(VLOOKUP(Table1[[#This Row],[சாதி/Caste]],MApping!$E$1:$F$10,2,0),"Others")</f>
        <v>Others</v>
      </c>
      <c r="AR461">
        <f>VLOOKUP(Table1[[#This Row],[பாலினம்/Gender]],Factor!$F$26:$I$28,4,0)</f>
        <v>0.95700934579439256</v>
      </c>
      <c r="AS461">
        <f>VLOOKUP(Table1[[#This Row],[பதிலளித்தவரின் வயது/Age Group]],Factor!$F$35:$I$39,4,0)</f>
        <v>1.0308724832214764</v>
      </c>
      <c r="AT461">
        <f>VLOOKUP(Table1[[#This Row],[பதிலளித்தவரின் வயது/Age Group]]&amp;Table1[[#This Row],[பாலினம்/Gender]],Factor!$A$45:$G$53,7,0)</f>
        <v>0.86292134831460676</v>
      </c>
      <c r="AU46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61">
        <f>VLOOKUP(Table1[[#This Row],[Rev Caste]],Factor!$F$59:$I$68,4,0)</f>
        <v>0.14422535211267606</v>
      </c>
      <c r="AW461">
        <f>Table1[[#This Row],[2021 Ae Factor]]*Table1[[#This Row],[Age &amp; Gender Factor]]</f>
        <v>0.63580116091653927</v>
      </c>
      <c r="AX461">
        <f>Table1[[#This Row],[2021 Ae Factor]]*Table1[[#This Row],[Caste Factor]]</f>
        <v>0.10626535835036995</v>
      </c>
      <c r="AY461">
        <f t="shared" si="11"/>
        <v>78.4708416</v>
      </c>
    </row>
    <row r="462" spans="1:51" x14ac:dyDescent="0.25">
      <c r="A462" s="12" t="s">
        <v>2745</v>
      </c>
      <c r="B462" s="12" t="s">
        <v>2746</v>
      </c>
      <c r="C462" s="13">
        <v>45876</v>
      </c>
      <c r="D462" s="12" t="s">
        <v>2747</v>
      </c>
      <c r="E462" s="12" t="s">
        <v>38</v>
      </c>
      <c r="F462" s="12" t="s">
        <v>2748</v>
      </c>
      <c r="G462" s="12">
        <v>270</v>
      </c>
      <c r="H462" s="12" t="s">
        <v>37</v>
      </c>
      <c r="I462" s="12" t="s">
        <v>48</v>
      </c>
      <c r="J462" s="12" t="s">
        <v>49</v>
      </c>
      <c r="K462" s="12" t="s">
        <v>50</v>
      </c>
      <c r="L462" s="12" t="s">
        <v>51</v>
      </c>
      <c r="M462" s="12" t="s">
        <v>2170</v>
      </c>
      <c r="N462" s="12" t="s">
        <v>2749</v>
      </c>
      <c r="O462" s="12" t="s">
        <v>54</v>
      </c>
      <c r="P462" s="12">
        <v>9095706030</v>
      </c>
      <c r="Q462" s="12" t="s">
        <v>55</v>
      </c>
      <c r="R462" s="12" t="s">
        <v>56</v>
      </c>
      <c r="S462" s="12" t="s">
        <v>57</v>
      </c>
      <c r="T462" s="12" t="s">
        <v>58</v>
      </c>
      <c r="U462" s="12" t="s">
        <v>59</v>
      </c>
      <c r="V462" s="12" t="s">
        <v>60</v>
      </c>
      <c r="W462" s="12" t="s">
        <v>61</v>
      </c>
      <c r="X462" s="12" t="s">
        <v>62</v>
      </c>
      <c r="Y462" t="s">
        <v>430</v>
      </c>
      <c r="Z462" s="12" t="s">
        <v>38</v>
      </c>
      <c r="AA462" s="12" t="s">
        <v>63</v>
      </c>
      <c r="AB462" s="12" t="s">
        <v>38</v>
      </c>
      <c r="AC462" s="12" t="s">
        <v>64</v>
      </c>
      <c r="AD462" s="12" t="s">
        <v>85</v>
      </c>
      <c r="AE462" s="12" t="s">
        <v>66</v>
      </c>
      <c r="AF462" s="12" t="s">
        <v>67</v>
      </c>
      <c r="AG462" s="12" t="s">
        <v>103</v>
      </c>
      <c r="AH462" s="12" t="s">
        <v>69</v>
      </c>
      <c r="AI462" s="12" t="s">
        <v>70</v>
      </c>
      <c r="AJ462" s="1">
        <f>IFERROR(_xlfn.XLOOKUP(Table1[[#This Row],[Audio Url]],Qc!C:C,Qc!F:F),"")</f>
        <v>0</v>
      </c>
      <c r="AK462" s="12" t="s">
        <v>38</v>
      </c>
      <c r="AL462" s="12" t="s">
        <v>38</v>
      </c>
      <c r="AM462" s="12" t="s">
        <v>38</v>
      </c>
      <c r="AN462" s="1" t="str">
        <f>VLOOKUP(Table1[[#This Row],[LOCALITY]],Sheet2!$F:$H,3,0)</f>
        <v>Rural</v>
      </c>
      <c r="AO462" s="1" t="s">
        <v>2241</v>
      </c>
      <c r="AP462" t="str">
        <f>IF(Table1[[#This Row],[Audio Duration (in secs)]]&gt;180,"Greater than 3 Minutes","Less than 3 Minutes")</f>
        <v>Greater than 3 Minutes</v>
      </c>
      <c r="AQ462" t="str">
        <f>IFERROR(VLOOKUP(Table1[[#This Row],[சாதி/Caste]],MApping!$E$1:$F$10,2,0),"Others")</f>
        <v>URALI GOUNDER</v>
      </c>
      <c r="AR462">
        <f>VLOOKUP(Table1[[#This Row],[பாலினம்/Gender]],Factor!$F$26:$I$28,4,0)</f>
        <v>0.95700934579439256</v>
      </c>
      <c r="AS462">
        <f>VLOOKUP(Table1[[#This Row],[பதிலளித்தவரின் வயது/Age Group]],Factor!$F$35:$I$39,4,0)</f>
        <v>1.0951871657754011</v>
      </c>
      <c r="AT462">
        <f>VLOOKUP(Table1[[#This Row],[பதிலளித்தவரின் வயது/Age Group]]&amp;Table1[[#This Row],[பாலினம்/Gender]],Factor!$A$45:$G$53,7,0)</f>
        <v>1.0835978835978837</v>
      </c>
      <c r="AU46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62">
        <f>VLOOKUP(Table1[[#This Row],[Rev Caste]],Factor!$F$59:$I$68,4,0)</f>
        <v>1.0593103448275862</v>
      </c>
      <c r="AW462">
        <f>Table1[[#This Row],[2021 Ae Factor]]*Table1[[#This Row],[Age &amp; Gender Factor]]</f>
        <v>0.79839581406098059</v>
      </c>
      <c r="AX462">
        <f>Table1[[#This Row],[2021 Ae Factor]]*Table1[[#This Row],[Caste Factor]]</f>
        <v>0.78050073546995857</v>
      </c>
      <c r="AY462">
        <f t="shared" si="11"/>
        <v>78.470482500000003</v>
      </c>
    </row>
    <row r="463" spans="1:51" hidden="1" x14ac:dyDescent="0.25">
      <c r="A463" s="12" t="s">
        <v>2830</v>
      </c>
      <c r="B463" s="12" t="s">
        <v>2831</v>
      </c>
      <c r="C463" s="13">
        <v>45877</v>
      </c>
      <c r="D463" s="12" t="s">
        <v>2832</v>
      </c>
      <c r="E463" s="12" t="s">
        <v>2833</v>
      </c>
      <c r="F463" s="12" t="s">
        <v>2834</v>
      </c>
      <c r="G463" s="12">
        <v>290</v>
      </c>
      <c r="H463" s="12" t="s">
        <v>37</v>
      </c>
      <c r="I463" s="31" t="s">
        <v>1281</v>
      </c>
      <c r="J463" s="12" t="s">
        <v>1282</v>
      </c>
      <c r="K463" s="12" t="s">
        <v>50</v>
      </c>
      <c r="L463" s="12" t="s">
        <v>2163</v>
      </c>
      <c r="M463" s="12" t="s">
        <v>2173</v>
      </c>
      <c r="N463" s="12" t="s">
        <v>2835</v>
      </c>
      <c r="O463" s="12" t="s">
        <v>54</v>
      </c>
      <c r="P463" s="12">
        <v>8667348601</v>
      </c>
      <c r="Q463" s="12" t="s">
        <v>55</v>
      </c>
      <c r="R463" s="12" t="s">
        <v>219</v>
      </c>
      <c r="S463" s="12" t="s">
        <v>57</v>
      </c>
      <c r="T463" s="12" t="s">
        <v>58</v>
      </c>
      <c r="U463" s="12" t="s">
        <v>83</v>
      </c>
      <c r="V463" s="12" t="s">
        <v>60</v>
      </c>
      <c r="W463" s="12" t="s">
        <v>61</v>
      </c>
      <c r="X463" s="12" t="s">
        <v>62</v>
      </c>
      <c r="Y463" t="s">
        <v>430</v>
      </c>
      <c r="Z463" s="12" t="s">
        <v>38</v>
      </c>
      <c r="AA463" s="12" t="s">
        <v>126</v>
      </c>
      <c r="AB463" s="12" t="s">
        <v>60</v>
      </c>
      <c r="AC463" s="12" t="s">
        <v>58</v>
      </c>
      <c r="AD463" s="12" t="s">
        <v>127</v>
      </c>
      <c r="AE463" s="12" t="s">
        <v>102</v>
      </c>
      <c r="AF463" s="12" t="s">
        <v>622</v>
      </c>
      <c r="AG463" s="12" t="s">
        <v>68</v>
      </c>
      <c r="AH463" s="12" t="s">
        <v>318</v>
      </c>
      <c r="AI463" s="12" t="s">
        <v>38</v>
      </c>
      <c r="AJ463" s="12" t="s">
        <v>38</v>
      </c>
      <c r="AK463" s="12" t="s">
        <v>38</v>
      </c>
      <c r="AL463" s="12" t="s">
        <v>38</v>
      </c>
      <c r="AM463" s="12" t="s">
        <v>38</v>
      </c>
      <c r="AN463" s="1" t="str">
        <f>VLOOKUP(Table1[[#This Row],[LOCALITY]],Sheet2!$F:$H,3,0)</f>
        <v>Rural</v>
      </c>
      <c r="AO463" s="1" t="s">
        <v>2240</v>
      </c>
      <c r="AP463" t="str">
        <f>IF(Table1[[#This Row],[Audio Duration (in secs)]]&gt;180,"Greater than 3 Minutes","Less than 3 Minutes")</f>
        <v>Greater than 3 Minutes</v>
      </c>
      <c r="AQ463" t="str">
        <f>IFERROR(VLOOKUP(Table1[[#This Row],[சாதி/Caste]],MApping!$E$1:$F$10,2,0),"Others")</f>
        <v>Others</v>
      </c>
      <c r="AR463">
        <f>VLOOKUP(Table1[[#This Row],[பாலினம்/Gender]],Factor!$F$26:$I$28,4,0)</f>
        <v>0.95700934579439256</v>
      </c>
      <c r="AS463">
        <f>VLOOKUP(Table1[[#This Row],[பதிலளித்தவரின் வயது/Age Group]],Factor!$F$35:$I$39,4,0)</f>
        <v>1.0951871657754011</v>
      </c>
      <c r="AT463">
        <f>VLOOKUP(Table1[[#This Row],[பதிலளித்தவரின் வயது/Age Group]]&amp;Table1[[#This Row],[பாலினம்/Gender]],Factor!$A$45:$G$53,7,0)</f>
        <v>1.0835978835978837</v>
      </c>
      <c r="AU46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63">
        <f>VLOOKUP(Table1[[#This Row],[Rev Caste]],Factor!$F$59:$I$68,4,0)</f>
        <v>0.14422535211267606</v>
      </c>
      <c r="AW463">
        <f>Table1[[#This Row],[2021 Ae Factor]]*Table1[[#This Row],[Age &amp; Gender Factor]]</f>
        <v>0.79839581406098059</v>
      </c>
      <c r="AX463">
        <f>Table1[[#This Row],[2021 Ae Factor]]*Table1[[#This Row],[Caste Factor]]</f>
        <v>0.10626535835036995</v>
      </c>
      <c r="AY463">
        <f t="shared" ref="AY463:AY504" si="12">VALUE(MID(D463, FIND(",",D463)+2, FIND(")",D463)-FIND(",",D463)-2))</f>
        <v>78.725198300000002</v>
      </c>
    </row>
    <row r="464" spans="1:51" hidden="1" x14ac:dyDescent="0.25">
      <c r="A464" s="12" t="s">
        <v>2836</v>
      </c>
      <c r="B464" s="12" t="s">
        <v>2837</v>
      </c>
      <c r="C464" s="13">
        <v>45877</v>
      </c>
      <c r="D464" s="12" t="s">
        <v>2838</v>
      </c>
      <c r="E464" s="12" t="s">
        <v>2839</v>
      </c>
      <c r="F464" s="12" t="s">
        <v>2840</v>
      </c>
      <c r="G464" s="12">
        <v>326</v>
      </c>
      <c r="H464" s="12" t="s">
        <v>37</v>
      </c>
      <c r="I464" s="31" t="s">
        <v>1289</v>
      </c>
      <c r="J464" s="12" t="s">
        <v>1290</v>
      </c>
      <c r="K464" s="12" t="s">
        <v>50</v>
      </c>
      <c r="L464" s="12" t="s">
        <v>2163</v>
      </c>
      <c r="M464" s="12" t="s">
        <v>2173</v>
      </c>
      <c r="N464" s="12" t="s">
        <v>2841</v>
      </c>
      <c r="O464" s="12" t="s">
        <v>135</v>
      </c>
      <c r="P464" s="12">
        <v>6369121343</v>
      </c>
      <c r="Q464" s="12" t="s">
        <v>55</v>
      </c>
      <c r="R464" s="12" t="s">
        <v>136</v>
      </c>
      <c r="S464" s="12" t="s">
        <v>113</v>
      </c>
      <c r="T464" s="12" t="s">
        <v>137</v>
      </c>
      <c r="U464" s="12" t="s">
        <v>301</v>
      </c>
      <c r="V464" s="12" t="s">
        <v>99</v>
      </c>
      <c r="W464" s="12" t="s">
        <v>61</v>
      </c>
      <c r="X464" s="12" t="s">
        <v>62</v>
      </c>
      <c r="Y464" t="s">
        <v>430</v>
      </c>
      <c r="Z464" s="12" t="s">
        <v>38</v>
      </c>
      <c r="AA464" s="12" t="s">
        <v>126</v>
      </c>
      <c r="AB464" s="12" t="s">
        <v>138</v>
      </c>
      <c r="AC464" s="12" t="s">
        <v>58</v>
      </c>
      <c r="AD464" s="12" t="s">
        <v>127</v>
      </c>
      <c r="AE464" s="12" t="s">
        <v>66</v>
      </c>
      <c r="AF464" s="12" t="s">
        <v>622</v>
      </c>
      <c r="AG464" s="12" t="s">
        <v>68</v>
      </c>
      <c r="AH464" s="12" t="s">
        <v>88</v>
      </c>
      <c r="AI464" s="12" t="s">
        <v>38</v>
      </c>
      <c r="AJ464" s="12" t="s">
        <v>38</v>
      </c>
      <c r="AK464" s="12" t="s">
        <v>38</v>
      </c>
      <c r="AL464" s="12" t="s">
        <v>38</v>
      </c>
      <c r="AM464" s="12" t="s">
        <v>38</v>
      </c>
      <c r="AN464" s="1" t="str">
        <f>VLOOKUP(Table1[[#This Row],[LOCALITY]],Sheet2!$F:$H,3,0)</f>
        <v>Rural</v>
      </c>
      <c r="AO464" s="1" t="s">
        <v>2240</v>
      </c>
      <c r="AP464" t="str">
        <f>IF(Table1[[#This Row],[Audio Duration (in secs)]]&gt;180,"Greater than 3 Minutes","Less than 3 Minutes")</f>
        <v>Greater than 3 Minutes</v>
      </c>
      <c r="AQ464" t="str">
        <f>IFERROR(VLOOKUP(Table1[[#This Row],[சாதி/Caste]],MApping!$E$1:$F$10,2,0),"Others")</f>
        <v>Others</v>
      </c>
      <c r="AR464">
        <f>VLOOKUP(Table1[[#This Row],[பாலினம்/Gender]],Factor!$F$26:$I$28,4,0)</f>
        <v>1.047034764826176</v>
      </c>
      <c r="AS464">
        <f>VLOOKUP(Table1[[#This Row],[பதிலளித்தவரின் வயது/Age Group]],Factor!$F$35:$I$39,4,0)</f>
        <v>1.0951871657754011</v>
      </c>
      <c r="AT464">
        <f>VLOOKUP(Table1[[#This Row],[பதிலளித்தவரின் வயது/Age Group]]&amp;Table1[[#This Row],[பாலினம்/Gender]],Factor!$A$45:$G$53,7,0)</f>
        <v>1.107027027027027</v>
      </c>
      <c r="AU46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464">
        <f>VLOOKUP(Table1[[#This Row],[Rev Caste]],Factor!$F$59:$I$68,4,0)</f>
        <v>0.14422535211267606</v>
      </c>
      <c r="AW464">
        <f>Table1[[#This Row],[2021 Ae Factor]]*Table1[[#This Row],[Age &amp; Gender Factor]]</f>
        <v>1.4523558321984489</v>
      </c>
      <c r="AX464">
        <f>Table1[[#This Row],[2021 Ae Factor]]*Table1[[#This Row],[Caste Factor]]</f>
        <v>0.1892153725047275</v>
      </c>
      <c r="AY464">
        <f t="shared" si="12"/>
        <v>78.723260400000001</v>
      </c>
    </row>
    <row r="465" spans="1:51" hidden="1" x14ac:dyDescent="0.25">
      <c r="A465" s="12" t="s">
        <v>2842</v>
      </c>
      <c r="B465" s="12" t="s">
        <v>2843</v>
      </c>
      <c r="C465" s="13">
        <v>45877</v>
      </c>
      <c r="D465" s="12" t="s">
        <v>2844</v>
      </c>
      <c r="E465" s="12" t="s">
        <v>2845</v>
      </c>
      <c r="F465" s="12" t="s">
        <v>2846</v>
      </c>
      <c r="G465" s="12">
        <v>212</v>
      </c>
      <c r="H465" s="12" t="s">
        <v>37</v>
      </c>
      <c r="I465" s="31" t="s">
        <v>1281</v>
      </c>
      <c r="J465" s="12" t="s">
        <v>1282</v>
      </c>
      <c r="K465" s="12" t="s">
        <v>50</v>
      </c>
      <c r="L465" s="12" t="s">
        <v>2163</v>
      </c>
      <c r="M465" s="12" t="s">
        <v>2173</v>
      </c>
      <c r="N465" s="12" t="s">
        <v>2847</v>
      </c>
      <c r="O465" s="12" t="s">
        <v>135</v>
      </c>
      <c r="P465" s="12">
        <v>9750195552</v>
      </c>
      <c r="Q465" s="12" t="s">
        <v>360</v>
      </c>
      <c r="R465" s="12" t="s">
        <v>56</v>
      </c>
      <c r="S465" s="12" t="s">
        <v>57</v>
      </c>
      <c r="T465" s="12" t="s">
        <v>58</v>
      </c>
      <c r="U465" s="12" t="s">
        <v>59</v>
      </c>
      <c r="V465" s="12" t="s">
        <v>60</v>
      </c>
      <c r="W465" s="12" t="s">
        <v>61</v>
      </c>
      <c r="X465" s="12" t="s">
        <v>62</v>
      </c>
      <c r="Y465" t="s">
        <v>430</v>
      </c>
      <c r="Z465" s="12" t="s">
        <v>38</v>
      </c>
      <c r="AA465" s="12" t="s">
        <v>63</v>
      </c>
      <c r="AB465" s="12" t="s">
        <v>38</v>
      </c>
      <c r="AC465" s="12" t="s">
        <v>64</v>
      </c>
      <c r="AD465" s="12" t="s">
        <v>85</v>
      </c>
      <c r="AE465" s="12" t="s">
        <v>66</v>
      </c>
      <c r="AF465" s="12" t="s">
        <v>67</v>
      </c>
      <c r="AG465" s="12" t="s">
        <v>68</v>
      </c>
      <c r="AH465" s="12" t="s">
        <v>1456</v>
      </c>
      <c r="AI465" s="12" t="s">
        <v>129</v>
      </c>
      <c r="AJ465" s="12" t="s">
        <v>38</v>
      </c>
      <c r="AK465" s="12" t="s">
        <v>38</v>
      </c>
      <c r="AL465" s="12" t="s">
        <v>38</v>
      </c>
      <c r="AM465" s="12" t="s">
        <v>38</v>
      </c>
      <c r="AN465" s="1" t="str">
        <f>VLOOKUP(Table1[[#This Row],[LOCALITY]],Sheet2!$F:$H,3,0)</f>
        <v>Rural</v>
      </c>
      <c r="AO465" s="1" t="s">
        <v>2240</v>
      </c>
      <c r="AP465" t="str">
        <f>IF(Table1[[#This Row],[Audio Duration (in secs)]]&gt;180,"Greater than 3 Minutes","Less than 3 Minutes")</f>
        <v>Greater than 3 Minutes</v>
      </c>
      <c r="AQ465" t="str">
        <f>IFERROR(VLOOKUP(Table1[[#This Row],[சாதி/Caste]],MApping!$E$1:$F$10,2,0),"Others")</f>
        <v>CHRISTIAN</v>
      </c>
      <c r="AR465">
        <f>VLOOKUP(Table1[[#This Row],[பாலினம்/Gender]],Factor!$F$26:$I$28,4,0)</f>
        <v>1.047034764826176</v>
      </c>
      <c r="AS465">
        <f>VLOOKUP(Table1[[#This Row],[பதிலளித்தவரின் வயது/Age Group]],Factor!$F$35:$I$39,4,0)</f>
        <v>1.0308724832214764</v>
      </c>
      <c r="AT465">
        <f>VLOOKUP(Table1[[#This Row],[பதிலளித்தவரின் வயது/Age Group]]&amp;Table1[[#This Row],[பாலினம்/Gender]],Factor!$A$45:$G$53,7,0)</f>
        <v>1.28</v>
      </c>
      <c r="AU46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65">
        <f>VLOOKUP(Table1[[#This Row],[Rev Caste]],Factor!$F$59:$I$68,4,0)</f>
        <v>0.93090909090909091</v>
      </c>
      <c r="AW465">
        <f>Table1[[#This Row],[2021 Ae Factor]]*Table1[[#This Row],[Age &amp; Gender Factor]]</f>
        <v>0.94310505535953326</v>
      </c>
      <c r="AX465">
        <f>Table1[[#This Row],[2021 Ae Factor]]*Table1[[#This Row],[Caste Factor]]</f>
        <v>0.68589458571602413</v>
      </c>
      <c r="AY465">
        <f t="shared" si="12"/>
        <v>78.723352399999996</v>
      </c>
    </row>
    <row r="466" spans="1:51" hidden="1" x14ac:dyDescent="0.25">
      <c r="A466" s="12" t="s">
        <v>2848</v>
      </c>
      <c r="B466" s="12" t="s">
        <v>2849</v>
      </c>
      <c r="C466" s="13">
        <v>45877</v>
      </c>
      <c r="D466" s="12" t="s">
        <v>2850</v>
      </c>
      <c r="E466" s="12" t="s">
        <v>38</v>
      </c>
      <c r="F466" s="12" t="s">
        <v>2851</v>
      </c>
      <c r="G466" s="12">
        <v>340</v>
      </c>
      <c r="H466" s="12" t="s">
        <v>37</v>
      </c>
      <c r="I466" s="31" t="s">
        <v>1289</v>
      </c>
      <c r="J466" s="12" t="s">
        <v>1290</v>
      </c>
      <c r="K466" s="12" t="s">
        <v>50</v>
      </c>
      <c r="L466" s="12" t="s">
        <v>2163</v>
      </c>
      <c r="M466" s="12" t="s">
        <v>2173</v>
      </c>
      <c r="N466" s="12" t="s">
        <v>2852</v>
      </c>
      <c r="O466" s="12" t="s">
        <v>54</v>
      </c>
      <c r="P466" s="12">
        <v>8220990438</v>
      </c>
      <c r="Q466" s="12" t="s">
        <v>360</v>
      </c>
      <c r="R466" s="12" t="s">
        <v>97</v>
      </c>
      <c r="S466" s="12" t="s">
        <v>113</v>
      </c>
      <c r="T466" s="12" t="s">
        <v>137</v>
      </c>
      <c r="U466" s="12" t="s">
        <v>301</v>
      </c>
      <c r="V466" s="12" t="s">
        <v>60</v>
      </c>
      <c r="W466" s="1" t="s">
        <v>439</v>
      </c>
      <c r="X466" s="12" t="s">
        <v>62</v>
      </c>
      <c r="Y466" t="s">
        <v>430</v>
      </c>
      <c r="Z466" s="12" t="s">
        <v>38</v>
      </c>
      <c r="AA466" s="12" t="s">
        <v>63</v>
      </c>
      <c r="AB466" s="12" t="s">
        <v>38</v>
      </c>
      <c r="AC466" s="12" t="s">
        <v>64</v>
      </c>
      <c r="AD466" s="12" t="s">
        <v>85</v>
      </c>
      <c r="AE466" s="12" t="s">
        <v>66</v>
      </c>
      <c r="AF466" s="12" t="s">
        <v>67</v>
      </c>
      <c r="AG466" s="12" t="s">
        <v>68</v>
      </c>
      <c r="AH466" s="12" t="s">
        <v>69</v>
      </c>
      <c r="AI466" s="12" t="s">
        <v>38</v>
      </c>
      <c r="AJ466" s="12" t="s">
        <v>38</v>
      </c>
      <c r="AK466" s="12" t="s">
        <v>38</v>
      </c>
      <c r="AL466" s="12" t="s">
        <v>38</v>
      </c>
      <c r="AM466" s="12" t="s">
        <v>38</v>
      </c>
      <c r="AN466" s="1" t="str">
        <f>VLOOKUP(Table1[[#This Row],[LOCALITY]],Sheet2!$F:$H,3,0)</f>
        <v>Rural</v>
      </c>
      <c r="AO466" s="1" t="s">
        <v>2240</v>
      </c>
      <c r="AP466" t="str">
        <f>IF(Table1[[#This Row],[Audio Duration (in secs)]]&gt;180,"Greater than 3 Minutes","Less than 3 Minutes")</f>
        <v>Greater than 3 Minutes</v>
      </c>
      <c r="AQ466" t="str">
        <f>IFERROR(VLOOKUP(Table1[[#This Row],[சாதி/Caste]],MApping!$E$1:$F$10,2,0),"Others")</f>
        <v>Others</v>
      </c>
      <c r="AR466">
        <f>VLOOKUP(Table1[[#This Row],[பாலினம்/Gender]],Factor!$F$26:$I$28,4,0)</f>
        <v>0.95700934579439256</v>
      </c>
      <c r="AS466">
        <f>VLOOKUP(Table1[[#This Row],[பதிலளித்தவரின் வயது/Age Group]],Factor!$F$35:$I$39,4,0)</f>
        <v>1.0308724832214764</v>
      </c>
      <c r="AT466">
        <f>VLOOKUP(Table1[[#This Row],[பதிலளித்தவரின் வயது/Age Group]]&amp;Table1[[#This Row],[பாலினம்/Gender]],Factor!$A$45:$G$53,7,0)</f>
        <v>0.86292134831460676</v>
      </c>
      <c r="AU46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66">
        <f>VLOOKUP(Table1[[#This Row],[Rev Caste]],Factor!$F$59:$I$68,4,0)</f>
        <v>0.14422535211267606</v>
      </c>
      <c r="AW466">
        <f>Table1[[#This Row],[2021 Ae Factor]]*Table1[[#This Row],[Age &amp; Gender Factor]]</f>
        <v>0.63580116091653927</v>
      </c>
      <c r="AX466">
        <f>Table1[[#This Row],[2021 Ae Factor]]*Table1[[#This Row],[Caste Factor]]</f>
        <v>0.10626535835036995</v>
      </c>
      <c r="AY466">
        <f t="shared" si="12"/>
        <v>78.723370599999996</v>
      </c>
    </row>
    <row r="467" spans="1:51" hidden="1" x14ac:dyDescent="0.25">
      <c r="A467" s="12" t="s">
        <v>2853</v>
      </c>
      <c r="B467" s="12" t="s">
        <v>2854</v>
      </c>
      <c r="C467" s="13">
        <v>45877</v>
      </c>
      <c r="D467" s="12" t="s">
        <v>2855</v>
      </c>
      <c r="E467" s="12" t="s">
        <v>2856</v>
      </c>
      <c r="F467" s="12" t="s">
        <v>2857</v>
      </c>
      <c r="G467" s="12">
        <v>276</v>
      </c>
      <c r="H467" s="12" t="s">
        <v>37</v>
      </c>
      <c r="I467" s="31" t="s">
        <v>1281</v>
      </c>
      <c r="J467" s="12" t="s">
        <v>1282</v>
      </c>
      <c r="K467" s="12" t="s">
        <v>50</v>
      </c>
      <c r="L467" s="12" t="s">
        <v>2163</v>
      </c>
      <c r="M467" s="12" t="s">
        <v>2173</v>
      </c>
      <c r="N467" s="12" t="s">
        <v>2858</v>
      </c>
      <c r="O467" s="12" t="s">
        <v>135</v>
      </c>
      <c r="P467" s="12">
        <v>9791201830</v>
      </c>
      <c r="Q467" s="12" t="s">
        <v>55</v>
      </c>
      <c r="R467" s="12" t="s">
        <v>136</v>
      </c>
      <c r="S467" s="12" t="s">
        <v>57</v>
      </c>
      <c r="T467" s="12" t="s">
        <v>58</v>
      </c>
      <c r="U467" s="12" t="s">
        <v>301</v>
      </c>
      <c r="V467" s="12" t="s">
        <v>60</v>
      </c>
      <c r="W467" s="1" t="s">
        <v>439</v>
      </c>
      <c r="X467" s="12" t="s">
        <v>295</v>
      </c>
      <c r="Y467" t="s">
        <v>439</v>
      </c>
      <c r="Z467" s="12" t="s">
        <v>38</v>
      </c>
      <c r="AA467" s="12" t="s">
        <v>63</v>
      </c>
      <c r="AB467" s="12" t="s">
        <v>38</v>
      </c>
      <c r="AC467" s="12" t="s">
        <v>84</v>
      </c>
      <c r="AD467" s="12" t="s">
        <v>65</v>
      </c>
      <c r="AE467" s="12" t="s">
        <v>102</v>
      </c>
      <c r="AF467" s="12" t="s">
        <v>67</v>
      </c>
      <c r="AG467" s="12" t="s">
        <v>68</v>
      </c>
      <c r="AH467" s="12" t="s">
        <v>117</v>
      </c>
      <c r="AI467" s="12" t="s">
        <v>118</v>
      </c>
      <c r="AJ467" s="12" t="s">
        <v>38</v>
      </c>
      <c r="AK467" s="12" t="s">
        <v>38</v>
      </c>
      <c r="AL467" s="12" t="s">
        <v>38</v>
      </c>
      <c r="AM467" s="12" t="s">
        <v>38</v>
      </c>
      <c r="AN467" s="1" t="str">
        <f>VLOOKUP(Table1[[#This Row],[LOCALITY]],Sheet2!$F:$H,3,0)</f>
        <v>Rural</v>
      </c>
      <c r="AO467" s="1" t="s">
        <v>2240</v>
      </c>
      <c r="AP467" t="str">
        <f>IF(Table1[[#This Row],[Audio Duration (in secs)]]&gt;180,"Greater than 3 Minutes","Less than 3 Minutes")</f>
        <v>Greater than 3 Minutes</v>
      </c>
      <c r="AQ467" t="str">
        <f>IFERROR(VLOOKUP(Table1[[#This Row],[சாதி/Caste]],MApping!$E$1:$F$10,2,0),"Others")</f>
        <v>PALLAR SC</v>
      </c>
      <c r="AR467">
        <f>VLOOKUP(Table1[[#This Row],[பாலினம்/Gender]],Factor!$F$26:$I$28,4,0)</f>
        <v>1.047034764826176</v>
      </c>
      <c r="AS467">
        <f>VLOOKUP(Table1[[#This Row],[பதிலளித்தவரின் வயது/Age Group]],Factor!$F$35:$I$39,4,0)</f>
        <v>1.0951871657754011</v>
      </c>
      <c r="AT467">
        <f>VLOOKUP(Table1[[#This Row],[பதிலளித்தவரின் வயது/Age Group]]&amp;Table1[[#This Row],[பாலினம்/Gender]],Factor!$A$45:$G$53,7,0)</f>
        <v>1.107027027027027</v>
      </c>
      <c r="AU46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67">
        <f>VLOOKUP(Table1[[#This Row],[Rev Caste]],Factor!$F$59:$I$68,4,0)</f>
        <v>1.28</v>
      </c>
      <c r="AW467">
        <f>Table1[[#This Row],[2021 Ae Factor]]*Table1[[#This Row],[Age &amp; Gender Factor]]</f>
        <v>0.81565842625689366</v>
      </c>
      <c r="AX467">
        <f>Table1[[#This Row],[2021 Ae Factor]]*Table1[[#This Row],[Caste Factor]]</f>
        <v>0.94310505535953326</v>
      </c>
      <c r="AY467">
        <f t="shared" si="12"/>
        <v>78.724769699999996</v>
      </c>
    </row>
    <row r="468" spans="1:51" hidden="1" x14ac:dyDescent="0.25">
      <c r="A468" s="12" t="s">
        <v>2859</v>
      </c>
      <c r="B468" s="12" t="s">
        <v>2860</v>
      </c>
      <c r="C468" s="13">
        <v>45877</v>
      </c>
      <c r="D468" s="12" t="s">
        <v>2861</v>
      </c>
      <c r="E468" s="12" t="s">
        <v>2862</v>
      </c>
      <c r="F468" s="12" t="s">
        <v>2863</v>
      </c>
      <c r="G468" s="12">
        <v>352</v>
      </c>
      <c r="H468" s="12" t="s">
        <v>37</v>
      </c>
      <c r="I468" s="31" t="s">
        <v>1289</v>
      </c>
      <c r="J468" s="12" t="s">
        <v>1290</v>
      </c>
      <c r="K468" s="12" t="s">
        <v>50</v>
      </c>
      <c r="L468" s="12" t="s">
        <v>2163</v>
      </c>
      <c r="M468" s="12" t="s">
        <v>2173</v>
      </c>
      <c r="N468" s="12" t="s">
        <v>2864</v>
      </c>
      <c r="O468" s="12" t="s">
        <v>135</v>
      </c>
      <c r="P468" s="12">
        <v>8098804294</v>
      </c>
      <c r="Q468" s="12" t="s">
        <v>55</v>
      </c>
      <c r="R468" s="12" t="s">
        <v>136</v>
      </c>
      <c r="S468" s="12" t="s">
        <v>57</v>
      </c>
      <c r="T468" s="12" t="s">
        <v>137</v>
      </c>
      <c r="U468" s="12" t="s">
        <v>301</v>
      </c>
      <c r="V468" s="12" t="s">
        <v>165</v>
      </c>
      <c r="W468" s="1" t="s">
        <v>125</v>
      </c>
      <c r="X468" s="12" t="s">
        <v>62</v>
      </c>
      <c r="Y468" s="45" t="s">
        <v>429</v>
      </c>
      <c r="Z468" s="12" t="s">
        <v>38</v>
      </c>
      <c r="AA468" s="12" t="s">
        <v>63</v>
      </c>
      <c r="AB468" s="12" t="s">
        <v>38</v>
      </c>
      <c r="AC468" s="12" t="s">
        <v>64</v>
      </c>
      <c r="AD468" s="12" t="s">
        <v>85</v>
      </c>
      <c r="AE468" s="12" t="s">
        <v>115</v>
      </c>
      <c r="AF468" s="12" t="s">
        <v>67</v>
      </c>
      <c r="AG468" s="12" t="s">
        <v>103</v>
      </c>
      <c r="AH468" s="12" t="s">
        <v>69</v>
      </c>
      <c r="AI468" s="12" t="s">
        <v>38</v>
      </c>
      <c r="AJ468" s="12" t="s">
        <v>38</v>
      </c>
      <c r="AK468" s="12" t="s">
        <v>38</v>
      </c>
      <c r="AL468" s="12" t="s">
        <v>38</v>
      </c>
      <c r="AM468" s="12" t="s">
        <v>38</v>
      </c>
      <c r="AN468" s="1" t="str">
        <f>VLOOKUP(Table1[[#This Row],[LOCALITY]],Sheet2!$F:$H,3,0)</f>
        <v>Rural</v>
      </c>
      <c r="AO468" s="1" t="s">
        <v>2240</v>
      </c>
      <c r="AP468" t="str">
        <f>IF(Table1[[#This Row],[Audio Duration (in secs)]]&gt;180,"Greater than 3 Minutes","Less than 3 Minutes")</f>
        <v>Greater than 3 Minutes</v>
      </c>
      <c r="AQ468" t="str">
        <f>IFERROR(VLOOKUP(Table1[[#This Row],[சாதி/Caste]],MApping!$E$1:$F$10,2,0),"Others")</f>
        <v>Others</v>
      </c>
      <c r="AR468">
        <f>VLOOKUP(Table1[[#This Row],[பாலினம்/Gender]],Factor!$F$26:$I$28,4,0)</f>
        <v>1.047034764826176</v>
      </c>
      <c r="AS468">
        <f>VLOOKUP(Table1[[#This Row],[பதிலளித்தவரின் வயது/Age Group]],Factor!$F$35:$I$39,4,0)</f>
        <v>1.0951871657754011</v>
      </c>
      <c r="AT468">
        <f>VLOOKUP(Table1[[#This Row],[பதிலளித்தவரின் வயது/Age Group]]&amp;Table1[[#This Row],[பாலினம்/Gender]],Factor!$A$45:$G$53,7,0)</f>
        <v>1.107027027027027</v>
      </c>
      <c r="AU46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68">
        <f>VLOOKUP(Table1[[#This Row],[Rev Caste]],Factor!$F$59:$I$68,4,0)</f>
        <v>0.14422535211267606</v>
      </c>
      <c r="AW468">
        <f>Table1[[#This Row],[2021 Ae Factor]]*Table1[[#This Row],[Age &amp; Gender Factor]]</f>
        <v>1.107027027027027</v>
      </c>
      <c r="AX468">
        <f>Table1[[#This Row],[2021 Ae Factor]]*Table1[[#This Row],[Caste Factor]]</f>
        <v>0.14422535211267606</v>
      </c>
      <c r="AY468">
        <f t="shared" si="12"/>
        <v>78.724308399999998</v>
      </c>
    </row>
    <row r="469" spans="1:51" hidden="1" x14ac:dyDescent="0.25">
      <c r="A469" s="12" t="s">
        <v>2865</v>
      </c>
      <c r="B469" s="12" t="s">
        <v>2866</v>
      </c>
      <c r="C469" s="13">
        <v>45877</v>
      </c>
      <c r="D469" s="12" t="s">
        <v>2867</v>
      </c>
      <c r="E469" s="12" t="s">
        <v>2868</v>
      </c>
      <c r="F469" s="12" t="s">
        <v>2869</v>
      </c>
      <c r="G469" s="12">
        <v>264</v>
      </c>
      <c r="H469" s="12" t="s">
        <v>37</v>
      </c>
      <c r="I469" s="31" t="s">
        <v>1281</v>
      </c>
      <c r="J469" s="12" t="s">
        <v>1282</v>
      </c>
      <c r="K469" s="12" t="s">
        <v>50</v>
      </c>
      <c r="L469" s="12" t="s">
        <v>2163</v>
      </c>
      <c r="M469" s="12" t="s">
        <v>2173</v>
      </c>
      <c r="N469" s="12" t="s">
        <v>2870</v>
      </c>
      <c r="O469" s="12" t="s">
        <v>135</v>
      </c>
      <c r="P469" s="12">
        <v>8508804217</v>
      </c>
      <c r="Q469" s="12" t="s">
        <v>81</v>
      </c>
      <c r="R469" s="12" t="s">
        <v>136</v>
      </c>
      <c r="S469" s="12" t="s">
        <v>57</v>
      </c>
      <c r="T469" s="12" t="s">
        <v>137</v>
      </c>
      <c r="U469" s="12" t="s">
        <v>83</v>
      </c>
      <c r="V469" s="12" t="s">
        <v>165</v>
      </c>
      <c r="W469" s="1" t="s">
        <v>125</v>
      </c>
      <c r="X469" s="12" t="s">
        <v>295</v>
      </c>
      <c r="Y469" s="45" t="s">
        <v>428</v>
      </c>
      <c r="Z469" s="1" t="s">
        <v>95</v>
      </c>
      <c r="AA469" s="12" t="s">
        <v>126</v>
      </c>
      <c r="AB469" s="12" t="s">
        <v>138</v>
      </c>
      <c r="AC469" s="12" t="s">
        <v>84</v>
      </c>
      <c r="AD469" s="12" t="s">
        <v>127</v>
      </c>
      <c r="AE469" s="12" t="s">
        <v>66</v>
      </c>
      <c r="AF469" s="12" t="s">
        <v>67</v>
      </c>
      <c r="AG469" s="12" t="s">
        <v>418</v>
      </c>
      <c r="AH469" s="12" t="s">
        <v>1456</v>
      </c>
      <c r="AI469" s="12" t="s">
        <v>129</v>
      </c>
      <c r="AJ469" s="12" t="s">
        <v>38</v>
      </c>
      <c r="AK469" s="12" t="s">
        <v>38</v>
      </c>
      <c r="AL469" s="12" t="s">
        <v>38</v>
      </c>
      <c r="AM469" s="12" t="s">
        <v>38</v>
      </c>
      <c r="AN469" s="1" t="str">
        <f>VLOOKUP(Table1[[#This Row],[LOCALITY]],Sheet2!$F:$H,3,0)</f>
        <v>Rural</v>
      </c>
      <c r="AO469" s="1" t="s">
        <v>2240</v>
      </c>
      <c r="AP469" t="str">
        <f>IF(Table1[[#This Row],[Audio Duration (in secs)]]&gt;180,"Greater than 3 Minutes","Less than 3 Minutes")</f>
        <v>Greater than 3 Minutes</v>
      </c>
      <c r="AQ469" t="str">
        <f>IFERROR(VLOOKUP(Table1[[#This Row],[சாதி/Caste]],MApping!$E$1:$F$10,2,0),"Others")</f>
        <v>CHRISTIAN</v>
      </c>
      <c r="AR469">
        <f>VLOOKUP(Table1[[#This Row],[பாலினம்/Gender]],Factor!$F$26:$I$28,4,0)</f>
        <v>1.047034764826176</v>
      </c>
      <c r="AS469">
        <f>VLOOKUP(Table1[[#This Row],[பதிலளித்தவரின் வயது/Age Group]],Factor!$F$35:$I$39,4,0)</f>
        <v>0.97523809523809524</v>
      </c>
      <c r="AT469">
        <f>VLOOKUP(Table1[[#This Row],[பதிலளித்தவரின் வயது/Age Group]]&amp;Table1[[#This Row],[பாலினம்/Gender]],Factor!$A$45:$G$53,7,0)</f>
        <v>0.89824561403508774</v>
      </c>
      <c r="AU46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69">
        <f>VLOOKUP(Table1[[#This Row],[Rev Caste]],Factor!$F$59:$I$68,4,0)</f>
        <v>0.93090909090909091</v>
      </c>
      <c r="AW469">
        <f>Table1[[#This Row],[2021 Ae Factor]]*Table1[[#This Row],[Age &amp; Gender Factor]]</f>
        <v>0.89824561403508774</v>
      </c>
      <c r="AX469">
        <f>Table1[[#This Row],[2021 Ae Factor]]*Table1[[#This Row],[Caste Factor]]</f>
        <v>0.93090909090909091</v>
      </c>
      <c r="AY469">
        <f t="shared" si="12"/>
        <v>78.724217499999995</v>
      </c>
    </row>
    <row r="470" spans="1:51" hidden="1" x14ac:dyDescent="0.25">
      <c r="A470" s="12" t="s">
        <v>2871</v>
      </c>
      <c r="B470" s="12" t="s">
        <v>2872</v>
      </c>
      <c r="C470" s="13">
        <v>45877</v>
      </c>
      <c r="D470" s="12" t="s">
        <v>2873</v>
      </c>
      <c r="E470" s="12" t="s">
        <v>2868</v>
      </c>
      <c r="F470" s="12" t="s">
        <v>2874</v>
      </c>
      <c r="G470" s="12">
        <v>324</v>
      </c>
      <c r="H470" s="12" t="s">
        <v>37</v>
      </c>
      <c r="I470" s="31" t="s">
        <v>1289</v>
      </c>
      <c r="J470" s="12" t="s">
        <v>1290</v>
      </c>
      <c r="K470" s="12" t="s">
        <v>50</v>
      </c>
      <c r="L470" s="12" t="s">
        <v>2163</v>
      </c>
      <c r="M470" s="12" t="s">
        <v>2173</v>
      </c>
      <c r="N470" s="12" t="s">
        <v>719</v>
      </c>
      <c r="O470" s="12" t="s">
        <v>135</v>
      </c>
      <c r="P470" s="12">
        <v>7397144597</v>
      </c>
      <c r="Q470" s="12" t="s">
        <v>39</v>
      </c>
      <c r="R470" s="12" t="s">
        <v>136</v>
      </c>
      <c r="S470" s="12" t="s">
        <v>113</v>
      </c>
      <c r="T470" s="12" t="s">
        <v>137</v>
      </c>
      <c r="U470" s="12" t="s">
        <v>59</v>
      </c>
      <c r="V470" s="12" t="s">
        <v>60</v>
      </c>
      <c r="W470" s="12" t="s">
        <v>61</v>
      </c>
      <c r="X470" s="12" t="s">
        <v>62</v>
      </c>
      <c r="Y470" t="s">
        <v>430</v>
      </c>
      <c r="Z470" s="12" t="s">
        <v>38</v>
      </c>
      <c r="AA470" s="12" t="s">
        <v>63</v>
      </c>
      <c r="AB470" s="12" t="s">
        <v>38</v>
      </c>
      <c r="AC470" s="12" t="s">
        <v>64</v>
      </c>
      <c r="AD470" s="12" t="s">
        <v>85</v>
      </c>
      <c r="AE470" s="12" t="s">
        <v>66</v>
      </c>
      <c r="AF470" s="12" t="s">
        <v>101</v>
      </c>
      <c r="AG470" s="12" t="s">
        <v>68</v>
      </c>
      <c r="AH470" s="12" t="s">
        <v>117</v>
      </c>
      <c r="AI470" s="12" t="s">
        <v>118</v>
      </c>
      <c r="AJ470" s="12" t="s">
        <v>38</v>
      </c>
      <c r="AK470" s="12" t="s">
        <v>38</v>
      </c>
      <c r="AL470" s="12" t="s">
        <v>38</v>
      </c>
      <c r="AM470" s="12" t="s">
        <v>38</v>
      </c>
      <c r="AN470" s="1" t="str">
        <f>VLOOKUP(Table1[[#This Row],[LOCALITY]],Sheet2!$F:$H,3,0)</f>
        <v>Rural</v>
      </c>
      <c r="AO470" s="1" t="s">
        <v>2240</v>
      </c>
      <c r="AP470" t="str">
        <f>IF(Table1[[#This Row],[Audio Duration (in secs)]]&gt;180,"Greater than 3 Minutes","Less than 3 Minutes")</f>
        <v>Greater than 3 Minutes</v>
      </c>
      <c r="AQ470" t="str">
        <f>IFERROR(VLOOKUP(Table1[[#This Row],[சாதி/Caste]],MApping!$E$1:$F$10,2,0),"Others")</f>
        <v>PALLAR SC</v>
      </c>
      <c r="AR470">
        <f>VLOOKUP(Table1[[#This Row],[பாலினம்/Gender]],Factor!$F$26:$I$28,4,0)</f>
        <v>1.047034764826176</v>
      </c>
      <c r="AS470">
        <f>VLOOKUP(Table1[[#This Row],[பதிலளித்தவரின் வயது/Age Group]],Factor!$F$35:$I$39,4,0)</f>
        <v>0.8797250859106529</v>
      </c>
      <c r="AT470">
        <f>VLOOKUP(Table1[[#This Row],[பதிலளித்தவரின் வயது/Age Group]]&amp;Table1[[#This Row],[பாலினம்/Gender]],Factor!$A$45:$G$53,7,0)</f>
        <v>0.98461538461538467</v>
      </c>
      <c r="AU47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70">
        <f>VLOOKUP(Table1[[#This Row],[Rev Caste]],Factor!$F$59:$I$68,4,0)</f>
        <v>1.28</v>
      </c>
      <c r="AW470">
        <f>Table1[[#This Row],[2021 Ae Factor]]*Table1[[#This Row],[Age &amp; Gender Factor]]</f>
        <v>0.72546542719964102</v>
      </c>
      <c r="AX470">
        <f>Table1[[#This Row],[2021 Ae Factor]]*Table1[[#This Row],[Caste Factor]]</f>
        <v>0.94310505535953326</v>
      </c>
      <c r="AY470">
        <f t="shared" si="12"/>
        <v>78.724215900000004</v>
      </c>
    </row>
    <row r="471" spans="1:51" hidden="1" x14ac:dyDescent="0.25">
      <c r="A471" s="12" t="s">
        <v>2875</v>
      </c>
      <c r="B471" s="12" t="s">
        <v>2876</v>
      </c>
      <c r="C471" s="13">
        <v>45877</v>
      </c>
      <c r="D471" s="12" t="s">
        <v>2877</v>
      </c>
      <c r="E471" s="12" t="s">
        <v>2868</v>
      </c>
      <c r="F471" s="12" t="s">
        <v>2878</v>
      </c>
      <c r="G471" s="12">
        <v>224</v>
      </c>
      <c r="H471" s="12" t="s">
        <v>37</v>
      </c>
      <c r="I471" s="31" t="s">
        <v>1281</v>
      </c>
      <c r="J471" s="12" t="s">
        <v>1282</v>
      </c>
      <c r="K471" s="12" t="s">
        <v>50</v>
      </c>
      <c r="L471" s="12" t="s">
        <v>2163</v>
      </c>
      <c r="M471" s="12" t="s">
        <v>2173</v>
      </c>
      <c r="N471" s="12" t="s">
        <v>2879</v>
      </c>
      <c r="O471" s="12" t="s">
        <v>135</v>
      </c>
      <c r="P471" s="12">
        <v>9150418623</v>
      </c>
      <c r="Q471" s="12" t="s">
        <v>81</v>
      </c>
      <c r="R471" s="12" t="s">
        <v>136</v>
      </c>
      <c r="S471" s="12" t="s">
        <v>57</v>
      </c>
      <c r="T471" s="12" t="s">
        <v>58</v>
      </c>
      <c r="U471" s="12" t="s">
        <v>59</v>
      </c>
      <c r="V471" s="12" t="s">
        <v>60</v>
      </c>
      <c r="W471" s="12" t="s">
        <v>61</v>
      </c>
      <c r="X471" s="12" t="s">
        <v>62</v>
      </c>
      <c r="Y471" t="s">
        <v>430</v>
      </c>
      <c r="Z471" s="12" t="s">
        <v>38</v>
      </c>
      <c r="AA471" s="12" t="s">
        <v>126</v>
      </c>
      <c r="AB471" s="12" t="s">
        <v>60</v>
      </c>
      <c r="AC471" s="12" t="s">
        <v>58</v>
      </c>
      <c r="AD471" s="12" t="s">
        <v>127</v>
      </c>
      <c r="AE471" s="12" t="s">
        <v>66</v>
      </c>
      <c r="AF471" s="12" t="s">
        <v>67</v>
      </c>
      <c r="AG471" s="12" t="s">
        <v>68</v>
      </c>
      <c r="AH471" s="12" t="s">
        <v>88</v>
      </c>
      <c r="AI471" s="12" t="s">
        <v>38</v>
      </c>
      <c r="AJ471" s="12" t="s">
        <v>38</v>
      </c>
      <c r="AK471" s="12" t="s">
        <v>38</v>
      </c>
      <c r="AL471" s="12" t="s">
        <v>38</v>
      </c>
      <c r="AM471" s="12" t="s">
        <v>38</v>
      </c>
      <c r="AN471" s="1" t="str">
        <f>VLOOKUP(Table1[[#This Row],[LOCALITY]],Sheet2!$F:$H,3,0)</f>
        <v>Rural</v>
      </c>
      <c r="AO471" s="1" t="s">
        <v>2240</v>
      </c>
      <c r="AP471" t="str">
        <f>IF(Table1[[#This Row],[Audio Duration (in secs)]]&gt;180,"Greater than 3 Minutes","Less than 3 Minutes")</f>
        <v>Greater than 3 Minutes</v>
      </c>
      <c r="AQ471" t="str">
        <f>IFERROR(VLOOKUP(Table1[[#This Row],[சாதி/Caste]],MApping!$E$1:$F$10,2,0),"Others")</f>
        <v>Others</v>
      </c>
      <c r="AR471">
        <f>VLOOKUP(Table1[[#This Row],[பாலினம்/Gender]],Factor!$F$26:$I$28,4,0)</f>
        <v>1.047034764826176</v>
      </c>
      <c r="AS471">
        <f>VLOOKUP(Table1[[#This Row],[பதிலளித்தவரின் வயது/Age Group]],Factor!$F$35:$I$39,4,0)</f>
        <v>0.97523809523809524</v>
      </c>
      <c r="AT471">
        <f>VLOOKUP(Table1[[#This Row],[பதிலளித்தவரின் வயது/Age Group]]&amp;Table1[[#This Row],[பாலினம்/Gender]],Factor!$A$45:$G$53,7,0)</f>
        <v>0.89824561403508774</v>
      </c>
      <c r="AU47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71">
        <f>VLOOKUP(Table1[[#This Row],[Rev Caste]],Factor!$F$59:$I$68,4,0)</f>
        <v>0.14422535211267606</v>
      </c>
      <c r="AW471">
        <f>Table1[[#This Row],[2021 Ae Factor]]*Table1[[#This Row],[Age &amp; Gender Factor]]</f>
        <v>0.66182810902423383</v>
      </c>
      <c r="AX471">
        <f>Table1[[#This Row],[2021 Ae Factor]]*Table1[[#This Row],[Caste Factor]]</f>
        <v>0.10626535835036995</v>
      </c>
      <c r="AY471">
        <f t="shared" si="12"/>
        <v>78.724216600000005</v>
      </c>
    </row>
    <row r="472" spans="1:51" hidden="1" x14ac:dyDescent="0.25">
      <c r="A472" s="12" t="s">
        <v>2880</v>
      </c>
      <c r="B472" s="12" t="s">
        <v>2881</v>
      </c>
      <c r="C472" s="13">
        <v>45877</v>
      </c>
      <c r="D472" s="12" t="s">
        <v>2882</v>
      </c>
      <c r="E472" s="12" t="s">
        <v>2883</v>
      </c>
      <c r="F472" s="12" t="s">
        <v>2884</v>
      </c>
      <c r="G472" s="12">
        <v>432</v>
      </c>
      <c r="H472" s="12" t="s">
        <v>37</v>
      </c>
      <c r="I472" s="31" t="s">
        <v>1289</v>
      </c>
      <c r="J472" s="12" t="s">
        <v>1290</v>
      </c>
      <c r="K472" s="12" t="s">
        <v>50</v>
      </c>
      <c r="L472" s="12" t="s">
        <v>2163</v>
      </c>
      <c r="M472" s="12" t="s">
        <v>2173</v>
      </c>
      <c r="N472" s="12" t="s">
        <v>2885</v>
      </c>
      <c r="O472" s="12" t="s">
        <v>135</v>
      </c>
      <c r="P472" s="12">
        <v>9442982460</v>
      </c>
      <c r="Q472" s="12" t="s">
        <v>39</v>
      </c>
      <c r="R472" s="12" t="s">
        <v>136</v>
      </c>
      <c r="S472" s="12" t="s">
        <v>113</v>
      </c>
      <c r="T472" s="12" t="s">
        <v>98</v>
      </c>
      <c r="U472" s="12" t="s">
        <v>83</v>
      </c>
      <c r="V472" s="12" t="s">
        <v>60</v>
      </c>
      <c r="W472" s="12" t="s">
        <v>125</v>
      </c>
      <c r="X472" s="12" t="s">
        <v>62</v>
      </c>
      <c r="Y472" t="s">
        <v>430</v>
      </c>
      <c r="Z472" s="12" t="s">
        <v>38</v>
      </c>
      <c r="AA472" s="12" t="s">
        <v>126</v>
      </c>
      <c r="AB472" s="12" t="s">
        <v>60</v>
      </c>
      <c r="AC472" s="12" t="s">
        <v>84</v>
      </c>
      <c r="AD472" s="12" t="s">
        <v>127</v>
      </c>
      <c r="AE472" s="12" t="s">
        <v>66</v>
      </c>
      <c r="AF472" s="12" t="s">
        <v>67</v>
      </c>
      <c r="AG472" s="12" t="s">
        <v>68</v>
      </c>
      <c r="AH472" s="12" t="s">
        <v>69</v>
      </c>
      <c r="AI472" s="12" t="s">
        <v>38</v>
      </c>
      <c r="AJ472" s="12" t="s">
        <v>38</v>
      </c>
      <c r="AK472" s="12" t="s">
        <v>38</v>
      </c>
      <c r="AL472" s="12" t="s">
        <v>38</v>
      </c>
      <c r="AM472" s="12" t="s">
        <v>38</v>
      </c>
      <c r="AN472" s="1" t="str">
        <f>VLOOKUP(Table1[[#This Row],[LOCALITY]],Sheet2!$F:$H,3,0)</f>
        <v>Rural</v>
      </c>
      <c r="AO472" s="1" t="s">
        <v>2240</v>
      </c>
      <c r="AP472" t="str">
        <f>IF(Table1[[#This Row],[Audio Duration (in secs)]]&gt;180,"Greater than 3 Minutes","Less than 3 Minutes")</f>
        <v>Greater than 3 Minutes</v>
      </c>
      <c r="AQ472" t="str">
        <f>IFERROR(VLOOKUP(Table1[[#This Row],[சாதி/Caste]],MApping!$E$1:$F$10,2,0),"Others")</f>
        <v>Others</v>
      </c>
      <c r="AR472">
        <f>VLOOKUP(Table1[[#This Row],[பாலினம்/Gender]],Factor!$F$26:$I$28,4,0)</f>
        <v>1.047034764826176</v>
      </c>
      <c r="AS472">
        <f>VLOOKUP(Table1[[#This Row],[பதிலளித்தவரின் வயது/Age Group]],Factor!$F$35:$I$39,4,0)</f>
        <v>0.8797250859106529</v>
      </c>
      <c r="AT472">
        <f>VLOOKUP(Table1[[#This Row],[பதிலளித்தவரின் வயது/Age Group]]&amp;Table1[[#This Row],[பாலினம்/Gender]],Factor!$A$45:$G$53,7,0)</f>
        <v>0.98461538461538467</v>
      </c>
      <c r="AU47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72">
        <f>VLOOKUP(Table1[[#This Row],[Rev Caste]],Factor!$F$59:$I$68,4,0)</f>
        <v>0.14422535211267606</v>
      </c>
      <c r="AW472">
        <f>Table1[[#This Row],[2021 Ae Factor]]*Table1[[#This Row],[Age &amp; Gender Factor]]</f>
        <v>0.72546542719964102</v>
      </c>
      <c r="AX472">
        <f>Table1[[#This Row],[2021 Ae Factor]]*Table1[[#This Row],[Caste Factor]]</f>
        <v>0.10626535835036995</v>
      </c>
      <c r="AY472">
        <f t="shared" si="12"/>
        <v>78.724202300000002</v>
      </c>
    </row>
    <row r="473" spans="1:51" hidden="1" x14ac:dyDescent="0.25">
      <c r="A473" s="12" t="s">
        <v>2886</v>
      </c>
      <c r="B473" s="12" t="s">
        <v>2887</v>
      </c>
      <c r="C473" s="13">
        <v>45877</v>
      </c>
      <c r="D473" s="12" t="s">
        <v>2888</v>
      </c>
      <c r="E473" s="12" t="s">
        <v>2889</v>
      </c>
      <c r="F473" s="12" t="s">
        <v>2890</v>
      </c>
      <c r="G473" s="12">
        <v>282</v>
      </c>
      <c r="H473" s="12" t="s">
        <v>37</v>
      </c>
      <c r="I473" s="31" t="s">
        <v>1281</v>
      </c>
      <c r="J473" s="12" t="s">
        <v>1282</v>
      </c>
      <c r="K473" s="12" t="s">
        <v>50</v>
      </c>
      <c r="L473" s="12" t="s">
        <v>2163</v>
      </c>
      <c r="M473" s="12" t="s">
        <v>2173</v>
      </c>
      <c r="N473" s="12" t="s">
        <v>2891</v>
      </c>
      <c r="O473" s="12" t="s">
        <v>135</v>
      </c>
      <c r="P473" s="12">
        <v>9688226257</v>
      </c>
      <c r="Q473" s="12" t="s">
        <v>55</v>
      </c>
      <c r="R473" s="12" t="s">
        <v>56</v>
      </c>
      <c r="S473" s="12" t="s">
        <v>57</v>
      </c>
      <c r="T473" s="12" t="s">
        <v>58</v>
      </c>
      <c r="U473" s="12" t="s">
        <v>59</v>
      </c>
      <c r="V473" s="12" t="s">
        <v>60</v>
      </c>
      <c r="W473" s="12" t="s">
        <v>61</v>
      </c>
      <c r="X473" s="12" t="s">
        <v>62</v>
      </c>
      <c r="Y473" t="s">
        <v>430</v>
      </c>
      <c r="Z473" s="12" t="s">
        <v>38</v>
      </c>
      <c r="AA473" s="12" t="s">
        <v>63</v>
      </c>
      <c r="AB473" s="12" t="s">
        <v>38</v>
      </c>
      <c r="AC473" s="12" t="s">
        <v>84</v>
      </c>
      <c r="AD473" s="12" t="s">
        <v>85</v>
      </c>
      <c r="AE473" s="12" t="s">
        <v>102</v>
      </c>
      <c r="AF473" s="12" t="s">
        <v>67</v>
      </c>
      <c r="AG473" s="12" t="s">
        <v>68</v>
      </c>
      <c r="AH473" s="12" t="s">
        <v>117</v>
      </c>
      <c r="AI473" s="12" t="s">
        <v>118</v>
      </c>
      <c r="AJ473" s="12" t="s">
        <v>38</v>
      </c>
      <c r="AK473" s="12" t="s">
        <v>38</v>
      </c>
      <c r="AL473" s="12" t="s">
        <v>38</v>
      </c>
      <c r="AM473" s="12" t="s">
        <v>38</v>
      </c>
      <c r="AN473" s="1" t="str">
        <f>VLOOKUP(Table1[[#This Row],[LOCALITY]],Sheet2!$F:$H,3,0)</f>
        <v>Rural</v>
      </c>
      <c r="AO473" s="1" t="s">
        <v>2240</v>
      </c>
      <c r="AP473" t="str">
        <f>IF(Table1[[#This Row],[Audio Duration (in secs)]]&gt;180,"Greater than 3 Minutes","Less than 3 Minutes")</f>
        <v>Greater than 3 Minutes</v>
      </c>
      <c r="AQ473" t="str">
        <f>IFERROR(VLOOKUP(Table1[[#This Row],[சாதி/Caste]],MApping!$E$1:$F$10,2,0),"Others")</f>
        <v>PALLAR SC</v>
      </c>
      <c r="AR473">
        <f>VLOOKUP(Table1[[#This Row],[பாலினம்/Gender]],Factor!$F$26:$I$28,4,0)</f>
        <v>1.047034764826176</v>
      </c>
      <c r="AS473">
        <f>VLOOKUP(Table1[[#This Row],[பதிலளித்தவரின் வயது/Age Group]],Factor!$F$35:$I$39,4,0)</f>
        <v>1.0951871657754011</v>
      </c>
      <c r="AT473">
        <f>VLOOKUP(Table1[[#This Row],[பதிலளித்தவரின் வயது/Age Group]]&amp;Table1[[#This Row],[பாலினம்/Gender]],Factor!$A$45:$G$53,7,0)</f>
        <v>1.107027027027027</v>
      </c>
      <c r="AU47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73">
        <f>VLOOKUP(Table1[[#This Row],[Rev Caste]],Factor!$F$59:$I$68,4,0)</f>
        <v>1.28</v>
      </c>
      <c r="AW473">
        <f>Table1[[#This Row],[2021 Ae Factor]]*Table1[[#This Row],[Age &amp; Gender Factor]]</f>
        <v>0.81565842625689366</v>
      </c>
      <c r="AX473">
        <f>Table1[[#This Row],[2021 Ae Factor]]*Table1[[#This Row],[Caste Factor]]</f>
        <v>0.94310505535953326</v>
      </c>
      <c r="AY473">
        <f t="shared" si="12"/>
        <v>78.724549999999994</v>
      </c>
    </row>
    <row r="474" spans="1:51" hidden="1" x14ac:dyDescent="0.25">
      <c r="A474" s="12" t="s">
        <v>2892</v>
      </c>
      <c r="B474" s="12" t="s">
        <v>2893</v>
      </c>
      <c r="C474" s="13">
        <v>45877</v>
      </c>
      <c r="D474" s="12" t="s">
        <v>2894</v>
      </c>
      <c r="E474" s="12" t="s">
        <v>2895</v>
      </c>
      <c r="F474" s="12" t="s">
        <v>2896</v>
      </c>
      <c r="G474" s="12">
        <v>210</v>
      </c>
      <c r="H474" s="12" t="s">
        <v>37</v>
      </c>
      <c r="I474" s="31" t="s">
        <v>1289</v>
      </c>
      <c r="J474" s="12" t="s">
        <v>1290</v>
      </c>
      <c r="K474" s="12" t="s">
        <v>50</v>
      </c>
      <c r="L474" s="12" t="s">
        <v>2163</v>
      </c>
      <c r="M474" s="12" t="s">
        <v>2173</v>
      </c>
      <c r="N474" s="12" t="s">
        <v>2897</v>
      </c>
      <c r="O474" s="12" t="s">
        <v>135</v>
      </c>
      <c r="P474" s="12">
        <v>6382271098</v>
      </c>
      <c r="Q474" s="12" t="s">
        <v>81</v>
      </c>
      <c r="R474" s="12" t="s">
        <v>136</v>
      </c>
      <c r="S474" s="12" t="s">
        <v>57</v>
      </c>
      <c r="T474" s="12" t="s">
        <v>58</v>
      </c>
      <c r="U474" s="12" t="s">
        <v>83</v>
      </c>
      <c r="V474" s="12" t="s">
        <v>60</v>
      </c>
      <c r="W474" s="12" t="s">
        <v>100</v>
      </c>
      <c r="X474" s="12" t="s">
        <v>62</v>
      </c>
      <c r="Y474" t="s">
        <v>430</v>
      </c>
      <c r="Z474" s="12" t="s">
        <v>38</v>
      </c>
      <c r="AA474" s="12" t="s">
        <v>63</v>
      </c>
      <c r="AB474" s="12" t="s">
        <v>38</v>
      </c>
      <c r="AC474" s="12" t="s">
        <v>58</v>
      </c>
      <c r="AD474" s="12" t="s">
        <v>127</v>
      </c>
      <c r="AE474" s="12" t="s">
        <v>66</v>
      </c>
      <c r="AF474" s="12" t="s">
        <v>622</v>
      </c>
      <c r="AG474" s="12" t="s">
        <v>68</v>
      </c>
      <c r="AH474" s="12" t="s">
        <v>88</v>
      </c>
      <c r="AI474" s="12" t="s">
        <v>38</v>
      </c>
      <c r="AJ474" s="12" t="s">
        <v>38</v>
      </c>
      <c r="AK474" s="12" t="s">
        <v>38</v>
      </c>
      <c r="AL474" s="12" t="s">
        <v>38</v>
      </c>
      <c r="AM474" s="12" t="s">
        <v>38</v>
      </c>
      <c r="AN474" s="1" t="str">
        <f>VLOOKUP(Table1[[#This Row],[LOCALITY]],Sheet2!$F:$H,3,0)</f>
        <v>Rural</v>
      </c>
      <c r="AO474" s="1" t="s">
        <v>2240</v>
      </c>
      <c r="AP474" t="str">
        <f>IF(Table1[[#This Row],[Audio Duration (in secs)]]&gt;180,"Greater than 3 Minutes","Less than 3 Minutes")</f>
        <v>Greater than 3 Minutes</v>
      </c>
      <c r="AQ474" t="str">
        <f>IFERROR(VLOOKUP(Table1[[#This Row],[சாதி/Caste]],MApping!$E$1:$F$10,2,0),"Others")</f>
        <v>Others</v>
      </c>
      <c r="AR474">
        <f>VLOOKUP(Table1[[#This Row],[பாலினம்/Gender]],Factor!$F$26:$I$28,4,0)</f>
        <v>1.047034764826176</v>
      </c>
      <c r="AS474">
        <f>VLOOKUP(Table1[[#This Row],[பதிலளித்தவரின் வயது/Age Group]],Factor!$F$35:$I$39,4,0)</f>
        <v>0.97523809523809524</v>
      </c>
      <c r="AT474">
        <f>VLOOKUP(Table1[[#This Row],[பதிலளித்தவரின் வயது/Age Group]]&amp;Table1[[#This Row],[பாலினம்/Gender]],Factor!$A$45:$G$53,7,0)</f>
        <v>0.89824561403508774</v>
      </c>
      <c r="AU47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74">
        <f>VLOOKUP(Table1[[#This Row],[Rev Caste]],Factor!$F$59:$I$68,4,0)</f>
        <v>0.14422535211267606</v>
      </c>
      <c r="AW474">
        <f>Table1[[#This Row],[2021 Ae Factor]]*Table1[[#This Row],[Age &amp; Gender Factor]]</f>
        <v>0.66182810902423383</v>
      </c>
      <c r="AX474">
        <f>Table1[[#This Row],[2021 Ae Factor]]*Table1[[#This Row],[Caste Factor]]</f>
        <v>0.10626535835036995</v>
      </c>
      <c r="AY474">
        <f t="shared" si="12"/>
        <v>78.724786300000005</v>
      </c>
    </row>
    <row r="475" spans="1:51" hidden="1" x14ac:dyDescent="0.25">
      <c r="A475" s="12" t="s">
        <v>2898</v>
      </c>
      <c r="B475" s="12" t="s">
        <v>2899</v>
      </c>
      <c r="C475" s="13">
        <v>45877</v>
      </c>
      <c r="D475" s="12" t="s">
        <v>2900</v>
      </c>
      <c r="E475" s="12" t="s">
        <v>2856</v>
      </c>
      <c r="F475" s="12" t="s">
        <v>2901</v>
      </c>
      <c r="G475" s="12">
        <v>261</v>
      </c>
      <c r="H475" s="12" t="s">
        <v>37</v>
      </c>
      <c r="I475" s="31" t="s">
        <v>1289</v>
      </c>
      <c r="J475" s="12" t="s">
        <v>1290</v>
      </c>
      <c r="K475" s="12" t="s">
        <v>50</v>
      </c>
      <c r="L475" s="12" t="s">
        <v>2163</v>
      </c>
      <c r="M475" s="12" t="s">
        <v>2173</v>
      </c>
      <c r="N475" s="12" t="s">
        <v>2902</v>
      </c>
      <c r="O475" s="12" t="s">
        <v>135</v>
      </c>
      <c r="P475" s="12">
        <v>9600413435</v>
      </c>
      <c r="Q475" s="12" t="s">
        <v>55</v>
      </c>
      <c r="R475" s="12" t="s">
        <v>136</v>
      </c>
      <c r="S475" s="12" t="s">
        <v>57</v>
      </c>
      <c r="T475" s="12" t="s">
        <v>137</v>
      </c>
      <c r="U475" s="12" t="s">
        <v>83</v>
      </c>
      <c r="V475" s="12" t="s">
        <v>60</v>
      </c>
      <c r="W475" s="12" t="s">
        <v>125</v>
      </c>
      <c r="X475" s="12" t="s">
        <v>62</v>
      </c>
      <c r="Y475" t="s">
        <v>430</v>
      </c>
      <c r="Z475" s="12" t="s">
        <v>38</v>
      </c>
      <c r="AA475" s="12" t="s">
        <v>126</v>
      </c>
      <c r="AB475" s="12" t="s">
        <v>60</v>
      </c>
      <c r="AC475" s="12" t="s">
        <v>58</v>
      </c>
      <c r="AD475" s="12" t="s">
        <v>65</v>
      </c>
      <c r="AE475" s="12" t="s">
        <v>86</v>
      </c>
      <c r="AF475" s="12" t="s">
        <v>67</v>
      </c>
      <c r="AG475" s="12" t="s">
        <v>68</v>
      </c>
      <c r="AH475" s="12" t="s">
        <v>117</v>
      </c>
      <c r="AI475" s="12" t="s">
        <v>42</v>
      </c>
      <c r="AJ475" s="12" t="s">
        <v>38</v>
      </c>
      <c r="AK475" s="12" t="s">
        <v>38</v>
      </c>
      <c r="AL475" s="12" t="s">
        <v>38</v>
      </c>
      <c r="AM475" s="12" t="s">
        <v>38</v>
      </c>
      <c r="AN475" s="1" t="str">
        <f>VLOOKUP(Table1[[#This Row],[LOCALITY]],Sheet2!$F:$H,3,0)</f>
        <v>Rural</v>
      </c>
      <c r="AO475" s="1" t="s">
        <v>2240</v>
      </c>
      <c r="AP475" t="str">
        <f>IF(Table1[[#This Row],[Audio Duration (in secs)]]&gt;180,"Greater than 3 Minutes","Less than 3 Minutes")</f>
        <v>Greater than 3 Minutes</v>
      </c>
      <c r="AQ475" t="str">
        <f>IFERROR(VLOOKUP(Table1[[#This Row],[சாதி/Caste]],MApping!$E$1:$F$10,2,0),"Others")</f>
        <v>DEVENDRA KULA VELLALAR</v>
      </c>
      <c r="AR475">
        <f>VLOOKUP(Table1[[#This Row],[பாலினம்/Gender]],Factor!$F$26:$I$28,4,0)</f>
        <v>1.047034764826176</v>
      </c>
      <c r="AS475">
        <f>VLOOKUP(Table1[[#This Row],[பதிலளித்தவரின் வயது/Age Group]],Factor!$F$35:$I$39,4,0)</f>
        <v>1.0951871657754011</v>
      </c>
      <c r="AT475">
        <f>VLOOKUP(Table1[[#This Row],[பதிலளித்தவரின் வயது/Age Group]]&amp;Table1[[#This Row],[பாலினம்/Gender]],Factor!$A$45:$G$53,7,0)</f>
        <v>1.107027027027027</v>
      </c>
      <c r="AU47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75">
        <f>VLOOKUP(Table1[[#This Row],[Rev Caste]],Factor!$F$59:$I$68,4,0)</f>
        <v>0.99902439024390244</v>
      </c>
      <c r="AW475">
        <f>Table1[[#This Row],[2021 Ae Factor]]*Table1[[#This Row],[Age &amp; Gender Factor]]</f>
        <v>0.81565842625689366</v>
      </c>
      <c r="AX475">
        <f>Table1[[#This Row],[2021 Ae Factor]]*Table1[[#This Row],[Caste Factor]]</f>
        <v>0.73608199442695277</v>
      </c>
      <c r="AY475">
        <f t="shared" si="12"/>
        <v>78.724531900000002</v>
      </c>
    </row>
    <row r="476" spans="1:51" hidden="1" x14ac:dyDescent="0.25">
      <c r="A476" s="12" t="s">
        <v>2903</v>
      </c>
      <c r="B476" s="12" t="s">
        <v>2904</v>
      </c>
      <c r="C476" s="13">
        <v>45877</v>
      </c>
      <c r="D476" s="12" t="s">
        <v>2905</v>
      </c>
      <c r="E476" s="12" t="s">
        <v>2856</v>
      </c>
      <c r="F476" s="12" t="s">
        <v>2906</v>
      </c>
      <c r="G476" s="12">
        <v>248</v>
      </c>
      <c r="H476" s="12" t="s">
        <v>37</v>
      </c>
      <c r="I476" s="31" t="s">
        <v>1281</v>
      </c>
      <c r="J476" s="12" t="s">
        <v>1282</v>
      </c>
      <c r="K476" s="12" t="s">
        <v>50</v>
      </c>
      <c r="L476" s="12" t="s">
        <v>2163</v>
      </c>
      <c r="M476" s="12" t="s">
        <v>2173</v>
      </c>
      <c r="N476" s="12" t="s">
        <v>2907</v>
      </c>
      <c r="O476" s="12" t="s">
        <v>135</v>
      </c>
      <c r="P476" s="12">
        <v>8610734646</v>
      </c>
      <c r="Q476" s="12" t="s">
        <v>81</v>
      </c>
      <c r="R476" s="12" t="s">
        <v>490</v>
      </c>
      <c r="S476" s="12" t="s">
        <v>57</v>
      </c>
      <c r="T476" s="12" t="s">
        <v>137</v>
      </c>
      <c r="U476" s="12" t="s">
        <v>83</v>
      </c>
      <c r="V476" s="12" t="s">
        <v>60</v>
      </c>
      <c r="W476" s="12" t="s">
        <v>125</v>
      </c>
      <c r="X476" s="12" t="s">
        <v>62</v>
      </c>
      <c r="Y476" t="s">
        <v>430</v>
      </c>
      <c r="Z476" s="12" t="s">
        <v>38</v>
      </c>
      <c r="AA476" s="12" t="s">
        <v>126</v>
      </c>
      <c r="AB476" s="12" t="s">
        <v>60</v>
      </c>
      <c r="AC476" s="12" t="s">
        <v>58</v>
      </c>
      <c r="AD476" s="12" t="s">
        <v>127</v>
      </c>
      <c r="AE476" s="12" t="s">
        <v>102</v>
      </c>
      <c r="AF476" s="12" t="s">
        <v>67</v>
      </c>
      <c r="AG476" s="12" t="s">
        <v>382</v>
      </c>
      <c r="AH476" s="12" t="s">
        <v>117</v>
      </c>
      <c r="AI476" s="12" t="s">
        <v>38</v>
      </c>
      <c r="AJ476" s="12" t="s">
        <v>38</v>
      </c>
      <c r="AK476" s="12" t="s">
        <v>38</v>
      </c>
      <c r="AL476" s="12" t="s">
        <v>38</v>
      </c>
      <c r="AM476" s="12" t="s">
        <v>38</v>
      </c>
      <c r="AN476" s="1" t="str">
        <f>VLOOKUP(Table1[[#This Row],[LOCALITY]],Sheet2!$F:$H,3,0)</f>
        <v>Rural</v>
      </c>
      <c r="AO476" s="1" t="s">
        <v>2240</v>
      </c>
      <c r="AP476" t="str">
        <f>IF(Table1[[#This Row],[Audio Duration (in secs)]]&gt;180,"Greater than 3 Minutes","Less than 3 Minutes")</f>
        <v>Greater than 3 Minutes</v>
      </c>
      <c r="AQ476" t="str">
        <f>IFERROR(VLOOKUP(Table1[[#This Row],[சாதி/Caste]],MApping!$E$1:$F$10,2,0),"Others")</f>
        <v>Others</v>
      </c>
      <c r="AR476">
        <f>VLOOKUP(Table1[[#This Row],[பாலினம்/Gender]],Factor!$F$26:$I$28,4,0)</f>
        <v>1.047034764826176</v>
      </c>
      <c r="AS476">
        <f>VLOOKUP(Table1[[#This Row],[பதிலளித்தவரின் வயது/Age Group]],Factor!$F$35:$I$39,4,0)</f>
        <v>0.97523809523809524</v>
      </c>
      <c r="AT476">
        <f>VLOOKUP(Table1[[#This Row],[பதிலளித்தவரின் வயது/Age Group]]&amp;Table1[[#This Row],[பாலினம்/Gender]],Factor!$A$45:$G$53,7,0)</f>
        <v>0.89824561403508774</v>
      </c>
      <c r="AU47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76">
        <f>VLOOKUP(Table1[[#This Row],[Rev Caste]],Factor!$F$59:$I$68,4,0)</f>
        <v>0.14422535211267606</v>
      </c>
      <c r="AW476">
        <f>Table1[[#This Row],[2021 Ae Factor]]*Table1[[#This Row],[Age &amp; Gender Factor]]</f>
        <v>0.66182810902423383</v>
      </c>
      <c r="AX476">
        <f>Table1[[#This Row],[2021 Ae Factor]]*Table1[[#This Row],[Caste Factor]]</f>
        <v>0.10626535835036995</v>
      </c>
      <c r="AY476">
        <f t="shared" si="12"/>
        <v>78.724504699999997</v>
      </c>
    </row>
    <row r="477" spans="1:51" hidden="1" x14ac:dyDescent="0.25">
      <c r="A477" s="12" t="s">
        <v>2908</v>
      </c>
      <c r="B477" s="12" t="s">
        <v>2909</v>
      </c>
      <c r="C477" s="13">
        <v>45877</v>
      </c>
      <c r="D477" s="12" t="s">
        <v>2910</v>
      </c>
      <c r="E477" s="12" t="s">
        <v>2856</v>
      </c>
      <c r="F477" s="12" t="s">
        <v>2911</v>
      </c>
      <c r="G477" s="12">
        <v>208</v>
      </c>
      <c r="H477" s="12" t="s">
        <v>37</v>
      </c>
      <c r="I477" s="31" t="s">
        <v>1281</v>
      </c>
      <c r="J477" s="12" t="s">
        <v>1282</v>
      </c>
      <c r="K477" s="12" t="s">
        <v>50</v>
      </c>
      <c r="L477" s="12" t="s">
        <v>2163</v>
      </c>
      <c r="M477" s="12" t="s">
        <v>2173</v>
      </c>
      <c r="N477" s="12" t="s">
        <v>2912</v>
      </c>
      <c r="O477" s="12" t="s">
        <v>54</v>
      </c>
      <c r="P477" s="12">
        <v>9384438611</v>
      </c>
      <c r="Q477" s="12" t="s">
        <v>55</v>
      </c>
      <c r="R477" s="12" t="s">
        <v>219</v>
      </c>
      <c r="S477" s="12" t="s">
        <v>57</v>
      </c>
      <c r="T477" s="12" t="s">
        <v>98</v>
      </c>
      <c r="U477" s="12" t="s">
        <v>83</v>
      </c>
      <c r="V477" s="12" t="s">
        <v>295</v>
      </c>
      <c r="W477" s="12" t="s">
        <v>125</v>
      </c>
      <c r="X477" s="12" t="s">
        <v>114</v>
      </c>
      <c r="Y477" t="s">
        <v>429</v>
      </c>
      <c r="Z477" s="12" t="s">
        <v>38</v>
      </c>
      <c r="AA477" s="12" t="s">
        <v>126</v>
      </c>
      <c r="AB477" s="12" t="s">
        <v>60</v>
      </c>
      <c r="AC477" s="12" t="s">
        <v>58</v>
      </c>
      <c r="AD477" s="12" t="s">
        <v>127</v>
      </c>
      <c r="AE477" s="12" t="s">
        <v>102</v>
      </c>
      <c r="AF477" s="12" t="s">
        <v>67</v>
      </c>
      <c r="AG477" s="12" t="s">
        <v>68</v>
      </c>
      <c r="AH477" s="12" t="s">
        <v>1456</v>
      </c>
      <c r="AI477" s="12" t="s">
        <v>129</v>
      </c>
      <c r="AJ477" s="12" t="s">
        <v>38</v>
      </c>
      <c r="AK477" s="12" t="s">
        <v>38</v>
      </c>
      <c r="AL477" s="12" t="s">
        <v>38</v>
      </c>
      <c r="AM477" s="12" t="s">
        <v>38</v>
      </c>
      <c r="AN477" s="1" t="str">
        <f>VLOOKUP(Table1[[#This Row],[LOCALITY]],Sheet2!$F:$H,3,0)</f>
        <v>Rural</v>
      </c>
      <c r="AO477" s="1" t="s">
        <v>2240</v>
      </c>
      <c r="AP477" t="str">
        <f>IF(Table1[[#This Row],[Audio Duration (in secs)]]&gt;180,"Greater than 3 Minutes","Less than 3 Minutes")</f>
        <v>Greater than 3 Minutes</v>
      </c>
      <c r="AQ477" t="str">
        <f>IFERROR(VLOOKUP(Table1[[#This Row],[சாதி/Caste]],MApping!$E$1:$F$10,2,0),"Others")</f>
        <v>CHRISTIAN</v>
      </c>
      <c r="AR477">
        <f>VLOOKUP(Table1[[#This Row],[பாலினம்/Gender]],Factor!$F$26:$I$28,4,0)</f>
        <v>0.95700934579439256</v>
      </c>
      <c r="AS477">
        <f>VLOOKUP(Table1[[#This Row],[பதிலளித்தவரின் வயது/Age Group]],Factor!$F$35:$I$39,4,0)</f>
        <v>1.0951871657754011</v>
      </c>
      <c r="AT477">
        <f>VLOOKUP(Table1[[#This Row],[பதிலளித்தவரின் வயது/Age Group]]&amp;Table1[[#This Row],[பாலினம்/Gender]],Factor!$A$45:$G$53,7,0)</f>
        <v>1.0835978835978837</v>
      </c>
      <c r="AU47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477">
        <f>VLOOKUP(Table1[[#This Row],[Rev Caste]],Factor!$F$59:$I$68,4,0)</f>
        <v>0.93090909090909091</v>
      </c>
      <c r="AW477">
        <f>Table1[[#This Row],[2021 Ae Factor]]*Table1[[#This Row],[Age &amp; Gender Factor]]</f>
        <v>1.5438978165389909</v>
      </c>
      <c r="AX477">
        <f>Table1[[#This Row],[2021 Ae Factor]]*Table1[[#This Row],[Caste Factor]]</f>
        <v>1.3263485787539513</v>
      </c>
      <c r="AY477">
        <f t="shared" si="12"/>
        <v>78.724493300000006</v>
      </c>
    </row>
    <row r="478" spans="1:51" hidden="1" x14ac:dyDescent="0.25">
      <c r="A478" s="12" t="s">
        <v>2913</v>
      </c>
      <c r="B478" s="12" t="s">
        <v>2914</v>
      </c>
      <c r="C478" s="13">
        <v>45877</v>
      </c>
      <c r="D478" s="12" t="s">
        <v>2915</v>
      </c>
      <c r="E478" s="12" t="s">
        <v>2916</v>
      </c>
      <c r="F478" s="12" t="s">
        <v>2917</v>
      </c>
      <c r="G478" s="12">
        <v>233</v>
      </c>
      <c r="H478" s="12" t="s">
        <v>37</v>
      </c>
      <c r="I478" s="31" t="s">
        <v>1289</v>
      </c>
      <c r="J478" s="12" t="s">
        <v>1290</v>
      </c>
      <c r="K478" s="12" t="s">
        <v>50</v>
      </c>
      <c r="L478" s="12" t="s">
        <v>2163</v>
      </c>
      <c r="M478" s="12" t="s">
        <v>2173</v>
      </c>
      <c r="N478" s="12" t="s">
        <v>2918</v>
      </c>
      <c r="O478" s="12" t="s">
        <v>54</v>
      </c>
      <c r="P478" s="12">
        <v>9787625363</v>
      </c>
      <c r="Q478" s="12" t="s">
        <v>55</v>
      </c>
      <c r="R478" s="12" t="s">
        <v>56</v>
      </c>
      <c r="S478" s="12" t="s">
        <v>57</v>
      </c>
      <c r="T478" s="12" t="s">
        <v>98</v>
      </c>
      <c r="U478" s="12" t="s">
        <v>83</v>
      </c>
      <c r="V478" s="12" t="s">
        <v>60</v>
      </c>
      <c r="W478" s="12" t="s">
        <v>125</v>
      </c>
      <c r="X478" s="12" t="s">
        <v>114</v>
      </c>
      <c r="Y478" t="s">
        <v>429</v>
      </c>
      <c r="Z478" s="12" t="s">
        <v>38</v>
      </c>
      <c r="AA478" s="12" t="s">
        <v>126</v>
      </c>
      <c r="AB478" s="12" t="s">
        <v>138</v>
      </c>
      <c r="AC478" s="12" t="s">
        <v>58</v>
      </c>
      <c r="AD478" s="12" t="s">
        <v>127</v>
      </c>
      <c r="AE478" s="12" t="s">
        <v>115</v>
      </c>
      <c r="AF478" s="12" t="s">
        <v>67</v>
      </c>
      <c r="AG478" s="12" t="s">
        <v>68</v>
      </c>
      <c r="AH478" s="12" t="s">
        <v>117</v>
      </c>
      <c r="AI478" s="12" t="s">
        <v>118</v>
      </c>
      <c r="AJ478" s="12" t="s">
        <v>38</v>
      </c>
      <c r="AK478" s="12" t="s">
        <v>38</v>
      </c>
      <c r="AL478" s="12" t="s">
        <v>38</v>
      </c>
      <c r="AM478" s="12" t="s">
        <v>38</v>
      </c>
      <c r="AN478" s="1" t="str">
        <f>VLOOKUP(Table1[[#This Row],[LOCALITY]],Sheet2!$F:$H,3,0)</f>
        <v>Rural</v>
      </c>
      <c r="AO478" s="1" t="s">
        <v>2240</v>
      </c>
      <c r="AP478" t="str">
        <f>IF(Table1[[#This Row],[Audio Duration (in secs)]]&gt;180,"Greater than 3 Minutes","Less than 3 Minutes")</f>
        <v>Greater than 3 Minutes</v>
      </c>
      <c r="AQ478" t="str">
        <f>IFERROR(VLOOKUP(Table1[[#This Row],[சாதி/Caste]],MApping!$E$1:$F$10,2,0),"Others")</f>
        <v>PALLAR SC</v>
      </c>
      <c r="AR478">
        <f>VLOOKUP(Table1[[#This Row],[பாலினம்/Gender]],Factor!$F$26:$I$28,4,0)</f>
        <v>0.95700934579439256</v>
      </c>
      <c r="AS478">
        <f>VLOOKUP(Table1[[#This Row],[பதிலளித்தவரின் வயது/Age Group]],Factor!$F$35:$I$39,4,0)</f>
        <v>1.0951871657754011</v>
      </c>
      <c r="AT478">
        <f>VLOOKUP(Table1[[#This Row],[பதிலளித்தவரின் வயது/Age Group]]&amp;Table1[[#This Row],[பாலினம்/Gender]],Factor!$A$45:$G$53,7,0)</f>
        <v>1.0835978835978837</v>
      </c>
      <c r="AU47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78">
        <f>VLOOKUP(Table1[[#This Row],[Rev Caste]],Factor!$F$59:$I$68,4,0)</f>
        <v>1.28</v>
      </c>
      <c r="AW478">
        <f>Table1[[#This Row],[2021 Ae Factor]]*Table1[[#This Row],[Age &amp; Gender Factor]]</f>
        <v>0.79839581406098059</v>
      </c>
      <c r="AX478">
        <f>Table1[[#This Row],[2021 Ae Factor]]*Table1[[#This Row],[Caste Factor]]</f>
        <v>0.94310505535953326</v>
      </c>
      <c r="AY478">
        <f t="shared" si="12"/>
        <v>78.725080899999995</v>
      </c>
    </row>
    <row r="479" spans="1:51" hidden="1" x14ac:dyDescent="0.25">
      <c r="A479" s="12" t="s">
        <v>2919</v>
      </c>
      <c r="B479" s="12" t="s">
        <v>2920</v>
      </c>
      <c r="C479" s="13">
        <v>45877</v>
      </c>
      <c r="D479" s="12" t="s">
        <v>2921</v>
      </c>
      <c r="E479" s="12" t="s">
        <v>2916</v>
      </c>
      <c r="F479" s="12" t="s">
        <v>2922</v>
      </c>
      <c r="G479" s="12">
        <v>242</v>
      </c>
      <c r="H479" s="12" t="s">
        <v>37</v>
      </c>
      <c r="I479" s="31" t="s">
        <v>1281</v>
      </c>
      <c r="J479" s="12" t="s">
        <v>1282</v>
      </c>
      <c r="K479" s="12" t="s">
        <v>50</v>
      </c>
      <c r="L479" s="12" t="s">
        <v>2163</v>
      </c>
      <c r="M479" s="12" t="s">
        <v>2173</v>
      </c>
      <c r="N479" s="12" t="s">
        <v>2923</v>
      </c>
      <c r="O479" s="12" t="s">
        <v>135</v>
      </c>
      <c r="P479" s="12">
        <v>8754093055</v>
      </c>
      <c r="Q479" s="12" t="s">
        <v>81</v>
      </c>
      <c r="R479" s="12" t="s">
        <v>136</v>
      </c>
      <c r="S479" s="12" t="s">
        <v>57</v>
      </c>
      <c r="T479" s="12" t="s">
        <v>58</v>
      </c>
      <c r="U479" s="12" t="s">
        <v>83</v>
      </c>
      <c r="V479" s="12" t="s">
        <v>60</v>
      </c>
      <c r="W479" s="12" t="s">
        <v>125</v>
      </c>
      <c r="X479" s="12" t="s">
        <v>114</v>
      </c>
      <c r="Y479" t="s">
        <v>429</v>
      </c>
      <c r="Z479" s="12" t="s">
        <v>38</v>
      </c>
      <c r="AA479" s="12" t="s">
        <v>126</v>
      </c>
      <c r="AB479" s="12" t="s">
        <v>138</v>
      </c>
      <c r="AC479" s="12" t="s">
        <v>58</v>
      </c>
      <c r="AD479" s="12" t="s">
        <v>127</v>
      </c>
      <c r="AE479" s="12" t="s">
        <v>66</v>
      </c>
      <c r="AF479" s="12" t="s">
        <v>67</v>
      </c>
      <c r="AG479" s="12" t="s">
        <v>68</v>
      </c>
      <c r="AH479" s="12" t="s">
        <v>117</v>
      </c>
      <c r="AI479" s="12" t="s">
        <v>38</v>
      </c>
      <c r="AJ479" s="12" t="s">
        <v>38</v>
      </c>
      <c r="AK479" s="12" t="s">
        <v>38</v>
      </c>
      <c r="AL479" s="12" t="s">
        <v>38</v>
      </c>
      <c r="AM479" s="12" t="s">
        <v>38</v>
      </c>
      <c r="AN479" s="1" t="str">
        <f>VLOOKUP(Table1[[#This Row],[LOCALITY]],Sheet2!$F:$H,3,0)</f>
        <v>Rural</v>
      </c>
      <c r="AO479" s="1" t="s">
        <v>2240</v>
      </c>
      <c r="AP479" t="str">
        <f>IF(Table1[[#This Row],[Audio Duration (in secs)]]&gt;180,"Greater than 3 Minutes","Less than 3 Minutes")</f>
        <v>Greater than 3 Minutes</v>
      </c>
      <c r="AQ479" t="str">
        <f>IFERROR(VLOOKUP(Table1[[#This Row],[சாதி/Caste]],MApping!$E$1:$F$10,2,0),"Others")</f>
        <v>Others</v>
      </c>
      <c r="AR479">
        <f>VLOOKUP(Table1[[#This Row],[பாலினம்/Gender]],Factor!$F$26:$I$28,4,0)</f>
        <v>1.047034764826176</v>
      </c>
      <c r="AS479">
        <f>VLOOKUP(Table1[[#This Row],[பதிலளித்தவரின் வயது/Age Group]],Factor!$F$35:$I$39,4,0)</f>
        <v>0.97523809523809524</v>
      </c>
      <c r="AT479">
        <f>VLOOKUP(Table1[[#This Row],[பதிலளித்தவரின் வயது/Age Group]]&amp;Table1[[#This Row],[பாலினம்/Gender]],Factor!$A$45:$G$53,7,0)</f>
        <v>0.89824561403508774</v>
      </c>
      <c r="AU47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79">
        <f>VLOOKUP(Table1[[#This Row],[Rev Caste]],Factor!$F$59:$I$68,4,0)</f>
        <v>0.14422535211267606</v>
      </c>
      <c r="AW479">
        <f>Table1[[#This Row],[2021 Ae Factor]]*Table1[[#This Row],[Age &amp; Gender Factor]]</f>
        <v>0.66182810902423383</v>
      </c>
      <c r="AX479">
        <f>Table1[[#This Row],[2021 Ae Factor]]*Table1[[#This Row],[Caste Factor]]</f>
        <v>0.10626535835036995</v>
      </c>
      <c r="AY479">
        <f t="shared" si="12"/>
        <v>78.725348199999999</v>
      </c>
    </row>
    <row r="480" spans="1:51" hidden="1" x14ac:dyDescent="0.25">
      <c r="A480" s="12" t="s">
        <v>2924</v>
      </c>
      <c r="B480" s="12" t="s">
        <v>2925</v>
      </c>
      <c r="C480" s="13">
        <v>45877</v>
      </c>
      <c r="D480" s="12" t="s">
        <v>2926</v>
      </c>
      <c r="E480" s="12" t="s">
        <v>2916</v>
      </c>
      <c r="F480" s="12" t="s">
        <v>2927</v>
      </c>
      <c r="G480" s="12">
        <v>279</v>
      </c>
      <c r="H480" s="12" t="s">
        <v>37</v>
      </c>
      <c r="I480" s="31" t="s">
        <v>1289</v>
      </c>
      <c r="J480" s="12" t="s">
        <v>1290</v>
      </c>
      <c r="K480" s="12" t="s">
        <v>50</v>
      </c>
      <c r="L480" s="12" t="s">
        <v>2163</v>
      </c>
      <c r="M480" s="12" t="s">
        <v>2173</v>
      </c>
      <c r="N480" s="12" t="s">
        <v>2928</v>
      </c>
      <c r="O480" s="12" t="s">
        <v>135</v>
      </c>
      <c r="P480" s="12">
        <v>8489250936</v>
      </c>
      <c r="Q480" s="12" t="s">
        <v>360</v>
      </c>
      <c r="R480" s="12" t="s">
        <v>56</v>
      </c>
      <c r="S480" s="12" t="s">
        <v>113</v>
      </c>
      <c r="T480" s="12" t="s">
        <v>137</v>
      </c>
      <c r="U480" s="12" t="s">
        <v>59</v>
      </c>
      <c r="V480" s="12" t="s">
        <v>60</v>
      </c>
      <c r="W480" s="12" t="s">
        <v>61</v>
      </c>
      <c r="X480" s="12" t="s">
        <v>62</v>
      </c>
      <c r="Y480" t="s">
        <v>430</v>
      </c>
      <c r="Z480" s="12" t="s">
        <v>38</v>
      </c>
      <c r="AA480" s="12" t="s">
        <v>63</v>
      </c>
      <c r="AB480" s="12" t="s">
        <v>38</v>
      </c>
      <c r="AC480" s="12" t="s">
        <v>84</v>
      </c>
      <c r="AD480" s="12" t="s">
        <v>65</v>
      </c>
      <c r="AE480" s="12" t="s">
        <v>66</v>
      </c>
      <c r="AF480" s="12" t="s">
        <v>67</v>
      </c>
      <c r="AG480" s="12" t="s">
        <v>116</v>
      </c>
      <c r="AH480" s="12" t="s">
        <v>117</v>
      </c>
      <c r="AI480" s="12" t="s">
        <v>118</v>
      </c>
      <c r="AJ480" s="12" t="s">
        <v>38</v>
      </c>
      <c r="AK480" s="12" t="s">
        <v>38</v>
      </c>
      <c r="AL480" s="12" t="s">
        <v>38</v>
      </c>
      <c r="AM480" s="12" t="s">
        <v>38</v>
      </c>
      <c r="AN480" s="1" t="str">
        <f>VLOOKUP(Table1[[#This Row],[LOCALITY]],Sheet2!$F:$H,3,0)</f>
        <v>Rural</v>
      </c>
      <c r="AO480" s="1" t="s">
        <v>2240</v>
      </c>
      <c r="AP480" t="str">
        <f>IF(Table1[[#This Row],[Audio Duration (in secs)]]&gt;180,"Greater than 3 Minutes","Less than 3 Minutes")</f>
        <v>Greater than 3 Minutes</v>
      </c>
      <c r="AQ480" t="str">
        <f>IFERROR(VLOOKUP(Table1[[#This Row],[சாதி/Caste]],MApping!$E$1:$F$10,2,0),"Others")</f>
        <v>PALLAR SC</v>
      </c>
      <c r="AR480">
        <f>VLOOKUP(Table1[[#This Row],[பாலினம்/Gender]],Factor!$F$26:$I$28,4,0)</f>
        <v>1.047034764826176</v>
      </c>
      <c r="AS480">
        <f>VLOOKUP(Table1[[#This Row],[பதிலளித்தவரின் வயது/Age Group]],Factor!$F$35:$I$39,4,0)</f>
        <v>1.0308724832214764</v>
      </c>
      <c r="AT480">
        <f>VLOOKUP(Table1[[#This Row],[பதிலளித்தவரின் வயது/Age Group]]&amp;Table1[[#This Row],[பாலினம்/Gender]],Factor!$A$45:$G$53,7,0)</f>
        <v>1.28</v>
      </c>
      <c r="AU48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80">
        <f>VLOOKUP(Table1[[#This Row],[Rev Caste]],Factor!$F$59:$I$68,4,0)</f>
        <v>1.28</v>
      </c>
      <c r="AW480">
        <f>Table1[[#This Row],[2021 Ae Factor]]*Table1[[#This Row],[Age &amp; Gender Factor]]</f>
        <v>0.94310505535953326</v>
      </c>
      <c r="AX480">
        <f>Table1[[#This Row],[2021 Ae Factor]]*Table1[[#This Row],[Caste Factor]]</f>
        <v>0.94310505535953326</v>
      </c>
      <c r="AY480">
        <f t="shared" si="12"/>
        <v>78.725457199999994</v>
      </c>
    </row>
    <row r="481" spans="1:51" x14ac:dyDescent="0.25">
      <c r="A481" s="12" t="s">
        <v>2929</v>
      </c>
      <c r="B481" s="12" t="s">
        <v>2930</v>
      </c>
      <c r="C481" s="13">
        <v>45877</v>
      </c>
      <c r="D481" s="12" t="s">
        <v>2931</v>
      </c>
      <c r="E481" s="12" t="s">
        <v>2932</v>
      </c>
      <c r="F481" s="12" t="s">
        <v>2933</v>
      </c>
      <c r="G481" s="12">
        <v>203</v>
      </c>
      <c r="H481" s="12" t="s">
        <v>37</v>
      </c>
      <c r="I481" s="12" t="s">
        <v>1281</v>
      </c>
      <c r="J481" s="12" t="s">
        <v>1282</v>
      </c>
      <c r="K481" s="12" t="s">
        <v>50</v>
      </c>
      <c r="L481" s="12" t="s">
        <v>2163</v>
      </c>
      <c r="M481" s="12" t="s">
        <v>2173</v>
      </c>
      <c r="N481" s="12" t="s">
        <v>2934</v>
      </c>
      <c r="O481" s="12" t="s">
        <v>54</v>
      </c>
      <c r="P481" s="12">
        <v>9842693088</v>
      </c>
      <c r="Q481" s="12" t="s">
        <v>39</v>
      </c>
      <c r="R481" s="12" t="s">
        <v>124</v>
      </c>
      <c r="S481" s="12" t="s">
        <v>57</v>
      </c>
      <c r="T481" s="12" t="s">
        <v>58</v>
      </c>
      <c r="U481" s="12" t="s">
        <v>59</v>
      </c>
      <c r="V481" s="12" t="s">
        <v>60</v>
      </c>
      <c r="W481" s="12" t="s">
        <v>61</v>
      </c>
      <c r="X481" s="12" t="s">
        <v>62</v>
      </c>
      <c r="Y481" t="s">
        <v>430</v>
      </c>
      <c r="Z481" s="12" t="s">
        <v>38</v>
      </c>
      <c r="AA481" s="12" t="s">
        <v>63</v>
      </c>
      <c r="AB481" s="12" t="s">
        <v>38</v>
      </c>
      <c r="AC481" s="12" t="s">
        <v>64</v>
      </c>
      <c r="AD481" s="12" t="s">
        <v>85</v>
      </c>
      <c r="AE481" s="12" t="s">
        <v>102</v>
      </c>
      <c r="AF481" s="12" t="s">
        <v>67</v>
      </c>
      <c r="AG481" s="1" t="s">
        <v>3052</v>
      </c>
      <c r="AH481" s="12" t="s">
        <v>88</v>
      </c>
      <c r="AI481" s="12" t="s">
        <v>70</v>
      </c>
      <c r="AJ481" s="12" t="s">
        <v>38</v>
      </c>
      <c r="AK481" s="12" t="s">
        <v>38</v>
      </c>
      <c r="AL481" s="12" t="s">
        <v>38</v>
      </c>
      <c r="AM481" s="12" t="s">
        <v>38</v>
      </c>
      <c r="AN481" s="1" t="str">
        <f>VLOOKUP(Table1[[#This Row],[LOCALITY]],Sheet2!$F:$H,3,0)</f>
        <v>Rural</v>
      </c>
      <c r="AO481" s="1" t="s">
        <v>2241</v>
      </c>
      <c r="AP481" t="str">
        <f>IF(Table1[[#This Row],[Audio Duration (in secs)]]&gt;180,"Greater than 3 Minutes","Less than 3 Minutes")</f>
        <v>Greater than 3 Minutes</v>
      </c>
      <c r="AQ481" t="str">
        <f>IFERROR(VLOOKUP(Table1[[#This Row],[சாதி/Caste]],MApping!$E$1:$F$10,2,0),"Others")</f>
        <v>URALI GOUNDER</v>
      </c>
      <c r="AR481">
        <f>VLOOKUP(Table1[[#This Row],[பாலினம்/Gender]],Factor!$F$26:$I$28,4,0)</f>
        <v>0.95700934579439256</v>
      </c>
      <c r="AS481">
        <f>VLOOKUP(Table1[[#This Row],[பதிலளித்தவரின் வயது/Age Group]],Factor!$F$35:$I$39,4,0)</f>
        <v>0.8797250859106529</v>
      </c>
      <c r="AT481">
        <f>VLOOKUP(Table1[[#This Row],[பதிலளித்தவரின் வயது/Age Group]]&amp;Table1[[#This Row],[பாலினம்/Gender]],Factor!$A$45:$G$53,7,0)</f>
        <v>0.79503105590062106</v>
      </c>
      <c r="AU48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81">
        <f>VLOOKUP(Table1[[#This Row],[Rev Caste]],Factor!$F$59:$I$68,4,0)</f>
        <v>1.0593103448275862</v>
      </c>
      <c r="AW481">
        <f>Table1[[#This Row],[2021 Ae Factor]]*Table1[[#This Row],[Age &amp; Gender Factor]]</f>
        <v>0.58577953749039324</v>
      </c>
      <c r="AX481">
        <f>Table1[[#This Row],[2021 Ae Factor]]*Table1[[#This Row],[Caste Factor]]</f>
        <v>0.78050073546995857</v>
      </c>
      <c r="AY481">
        <f t="shared" si="12"/>
        <v>78.729789999999994</v>
      </c>
    </row>
    <row r="482" spans="1:51" x14ac:dyDescent="0.25">
      <c r="A482" s="12" t="s">
        <v>2935</v>
      </c>
      <c r="B482" s="12" t="s">
        <v>2936</v>
      </c>
      <c r="C482" s="13">
        <v>45877</v>
      </c>
      <c r="D482" s="12" t="s">
        <v>2937</v>
      </c>
      <c r="E482" s="12" t="s">
        <v>2932</v>
      </c>
      <c r="F482" s="12" t="s">
        <v>2938</v>
      </c>
      <c r="G482" s="12">
        <v>378</v>
      </c>
      <c r="H482" s="12" t="s">
        <v>37</v>
      </c>
      <c r="I482" s="12" t="s">
        <v>1289</v>
      </c>
      <c r="J482" s="12" t="s">
        <v>1290</v>
      </c>
      <c r="K482" s="12" t="s">
        <v>50</v>
      </c>
      <c r="L482" s="12" t="s">
        <v>2163</v>
      </c>
      <c r="M482" s="12" t="s">
        <v>2173</v>
      </c>
      <c r="N482" s="12" t="s">
        <v>1325</v>
      </c>
      <c r="O482" s="12" t="s">
        <v>135</v>
      </c>
      <c r="P482" s="12">
        <v>9965619655</v>
      </c>
      <c r="Q482" s="12" t="s">
        <v>55</v>
      </c>
      <c r="R482" s="12" t="s">
        <v>56</v>
      </c>
      <c r="S482" s="12" t="s">
        <v>113</v>
      </c>
      <c r="T482" s="12" t="s">
        <v>137</v>
      </c>
      <c r="U482" s="12" t="s">
        <v>301</v>
      </c>
      <c r="V482" s="12" t="s">
        <v>99</v>
      </c>
      <c r="W482" s="1" t="s">
        <v>125</v>
      </c>
      <c r="X482" s="12" t="s">
        <v>295</v>
      </c>
      <c r="Y482" t="s">
        <v>429</v>
      </c>
      <c r="Z482" s="12" t="s">
        <v>38</v>
      </c>
      <c r="AA482" s="12" t="s">
        <v>63</v>
      </c>
      <c r="AB482" s="12" t="s">
        <v>38</v>
      </c>
      <c r="AC482" s="12" t="s">
        <v>84</v>
      </c>
      <c r="AD482" s="12" t="s">
        <v>127</v>
      </c>
      <c r="AE482" s="12" t="s">
        <v>66</v>
      </c>
      <c r="AF482" s="12" t="s">
        <v>101</v>
      </c>
      <c r="AG482" s="12" t="s">
        <v>68</v>
      </c>
      <c r="AH482" s="12" t="s">
        <v>88</v>
      </c>
      <c r="AI482" s="12" t="s">
        <v>38</v>
      </c>
      <c r="AJ482" s="12" t="s">
        <v>38</v>
      </c>
      <c r="AK482" s="12" t="s">
        <v>38</v>
      </c>
      <c r="AL482" s="12" t="s">
        <v>38</v>
      </c>
      <c r="AM482" s="12" t="s">
        <v>38</v>
      </c>
      <c r="AN482" s="1" t="str">
        <f>VLOOKUP(Table1[[#This Row],[LOCALITY]],Sheet2!$F:$H,3,0)</f>
        <v>Rural</v>
      </c>
      <c r="AO482" s="1" t="s">
        <v>2241</v>
      </c>
      <c r="AP482" t="str">
        <f>IF(Table1[[#This Row],[Audio Duration (in secs)]]&gt;180,"Greater than 3 Minutes","Less than 3 Minutes")</f>
        <v>Greater than 3 Minutes</v>
      </c>
      <c r="AQ482" t="str">
        <f>IFERROR(VLOOKUP(Table1[[#This Row],[சாதி/Caste]],MApping!$E$1:$F$10,2,0),"Others")</f>
        <v>Others</v>
      </c>
      <c r="AR482">
        <f>VLOOKUP(Table1[[#This Row],[பாலினம்/Gender]],Factor!$F$26:$I$28,4,0)</f>
        <v>1.047034764826176</v>
      </c>
      <c r="AS482">
        <f>VLOOKUP(Table1[[#This Row],[பதிலளித்தவரின் வயது/Age Group]],Factor!$F$35:$I$39,4,0)</f>
        <v>1.0951871657754011</v>
      </c>
      <c r="AT482">
        <f>VLOOKUP(Table1[[#This Row],[பதிலளித்தவரின் வயது/Age Group]]&amp;Table1[[#This Row],[பாலினம்/Gender]],Factor!$A$45:$G$53,7,0)</f>
        <v>1.107027027027027</v>
      </c>
      <c r="AU48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482">
        <f>VLOOKUP(Table1[[#This Row],[Rev Caste]],Factor!$F$59:$I$68,4,0)</f>
        <v>0.14422535211267606</v>
      </c>
      <c r="AW482">
        <f>Table1[[#This Row],[2021 Ae Factor]]*Table1[[#This Row],[Age &amp; Gender Factor]]</f>
        <v>1.4523558321984489</v>
      </c>
      <c r="AX482">
        <f>Table1[[#This Row],[2021 Ae Factor]]*Table1[[#This Row],[Caste Factor]]</f>
        <v>0.1892153725047275</v>
      </c>
      <c r="AY482">
        <f t="shared" si="12"/>
        <v>78.730039199999993</v>
      </c>
    </row>
    <row r="483" spans="1:51" x14ac:dyDescent="0.25">
      <c r="A483" s="12" t="s">
        <v>2939</v>
      </c>
      <c r="B483" s="12" t="s">
        <v>2940</v>
      </c>
      <c r="C483" s="13">
        <v>45877</v>
      </c>
      <c r="D483" s="12" t="s">
        <v>2941</v>
      </c>
      <c r="E483" s="12" t="s">
        <v>2942</v>
      </c>
      <c r="F483" s="12" t="s">
        <v>2943</v>
      </c>
      <c r="G483" s="12">
        <v>355</v>
      </c>
      <c r="H483" s="12" t="s">
        <v>37</v>
      </c>
      <c r="I483" s="12" t="s">
        <v>1289</v>
      </c>
      <c r="J483" s="12" t="s">
        <v>1290</v>
      </c>
      <c r="K483" s="12" t="s">
        <v>50</v>
      </c>
      <c r="L483" s="12" t="s">
        <v>2163</v>
      </c>
      <c r="M483" s="12" t="s">
        <v>2173</v>
      </c>
      <c r="N483" s="12" t="s">
        <v>2944</v>
      </c>
      <c r="O483" s="12" t="s">
        <v>54</v>
      </c>
      <c r="P483" s="12">
        <v>9384570064</v>
      </c>
      <c r="Q483" s="12" t="s">
        <v>39</v>
      </c>
      <c r="R483" s="12" t="s">
        <v>124</v>
      </c>
      <c r="S483" s="12" t="s">
        <v>113</v>
      </c>
      <c r="T483" s="12" t="s">
        <v>137</v>
      </c>
      <c r="U483" s="12" t="s">
        <v>83</v>
      </c>
      <c r="V483" s="12" t="s">
        <v>295</v>
      </c>
      <c r="W483" s="1" t="s">
        <v>439</v>
      </c>
      <c r="X483" s="12" t="s">
        <v>101</v>
      </c>
      <c r="Y483" s="45" t="s">
        <v>439</v>
      </c>
      <c r="Z483" s="12" t="s">
        <v>95</v>
      </c>
      <c r="AA483" s="12" t="s">
        <v>63</v>
      </c>
      <c r="AB483" s="12" t="s">
        <v>38</v>
      </c>
      <c r="AC483" s="12" t="s">
        <v>58</v>
      </c>
      <c r="AD483" s="12" t="s">
        <v>127</v>
      </c>
      <c r="AE483" s="12" t="s">
        <v>115</v>
      </c>
      <c r="AF483" s="12" t="s">
        <v>478</v>
      </c>
      <c r="AG483" s="12" t="s">
        <v>68</v>
      </c>
      <c r="AH483" s="12" t="s">
        <v>88</v>
      </c>
      <c r="AI483" s="12" t="s">
        <v>129</v>
      </c>
      <c r="AJ483" s="12" t="s">
        <v>38</v>
      </c>
      <c r="AK483" s="12" t="s">
        <v>38</v>
      </c>
      <c r="AL483" s="12" t="s">
        <v>38</v>
      </c>
      <c r="AM483" s="12" t="s">
        <v>38</v>
      </c>
      <c r="AN483" s="1" t="str">
        <f>VLOOKUP(Table1[[#This Row],[LOCALITY]],Sheet2!$F:$H,3,0)</f>
        <v>Rural</v>
      </c>
      <c r="AO483" s="1" t="s">
        <v>2241</v>
      </c>
      <c r="AP483" t="str">
        <f>IF(Table1[[#This Row],[Audio Duration (in secs)]]&gt;180,"Greater than 3 Minutes","Less than 3 Minutes")</f>
        <v>Greater than 3 Minutes</v>
      </c>
      <c r="AQ483" t="str">
        <f>IFERROR(VLOOKUP(Table1[[#This Row],[சாதி/Caste]],MApping!$E$1:$F$10,2,0),"Others")</f>
        <v>CHRISTIAN</v>
      </c>
      <c r="AR483">
        <f>VLOOKUP(Table1[[#This Row],[பாலினம்/Gender]],Factor!$F$26:$I$28,4,0)</f>
        <v>0.95700934579439256</v>
      </c>
      <c r="AS483">
        <f>VLOOKUP(Table1[[#This Row],[பதிலளித்தவரின் வயது/Age Group]],Factor!$F$35:$I$39,4,0)</f>
        <v>0.8797250859106529</v>
      </c>
      <c r="AT483">
        <f>VLOOKUP(Table1[[#This Row],[பதிலளித்தவரின் வயது/Age Group]]&amp;Table1[[#This Row],[பாலினம்/Gender]],Factor!$A$45:$G$53,7,0)</f>
        <v>0.79503105590062106</v>
      </c>
      <c r="AU48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483">
        <f>VLOOKUP(Table1[[#This Row],[Rev Caste]],Factor!$F$59:$I$68,4,0)</f>
        <v>0.93090909090909091</v>
      </c>
      <c r="AW483">
        <f>Table1[[#This Row],[2021 Ae Factor]]*Table1[[#This Row],[Age &amp; Gender Factor]]</f>
        <v>1.1327511153954553</v>
      </c>
      <c r="AX483">
        <f>Table1[[#This Row],[2021 Ae Factor]]*Table1[[#This Row],[Caste Factor]]</f>
        <v>1.3263485787539513</v>
      </c>
      <c r="AY483">
        <f t="shared" si="12"/>
        <v>78.727582100000006</v>
      </c>
    </row>
    <row r="484" spans="1:51" x14ac:dyDescent="0.25">
      <c r="A484" s="12" t="s">
        <v>2945</v>
      </c>
      <c r="B484" s="12" t="s">
        <v>2946</v>
      </c>
      <c r="C484" s="13">
        <v>45877</v>
      </c>
      <c r="D484" s="12" t="s">
        <v>2947</v>
      </c>
      <c r="E484" s="12" t="s">
        <v>2942</v>
      </c>
      <c r="F484" s="12" t="s">
        <v>2948</v>
      </c>
      <c r="G484" s="12">
        <v>293</v>
      </c>
      <c r="H484" s="12" t="s">
        <v>37</v>
      </c>
      <c r="I484" s="12" t="s">
        <v>1281</v>
      </c>
      <c r="J484" s="12" t="s">
        <v>1282</v>
      </c>
      <c r="K484" s="12" t="s">
        <v>50</v>
      </c>
      <c r="L484" s="12" t="s">
        <v>2163</v>
      </c>
      <c r="M484" s="12" t="s">
        <v>2173</v>
      </c>
      <c r="N484" s="12" t="s">
        <v>2949</v>
      </c>
      <c r="O484" s="12" t="s">
        <v>135</v>
      </c>
      <c r="P484" s="12">
        <v>8122662423</v>
      </c>
      <c r="Q484" s="12" t="s">
        <v>360</v>
      </c>
      <c r="R484" s="12" t="s">
        <v>136</v>
      </c>
      <c r="S484" s="12" t="s">
        <v>57</v>
      </c>
      <c r="T484" s="12" t="s">
        <v>58</v>
      </c>
      <c r="U484" s="12" t="s">
        <v>59</v>
      </c>
      <c r="V484" s="12" t="s">
        <v>60</v>
      </c>
      <c r="W484" s="12" t="s">
        <v>61</v>
      </c>
      <c r="X484" s="12" t="s">
        <v>62</v>
      </c>
      <c r="Y484" t="s">
        <v>430</v>
      </c>
      <c r="Z484" s="12" t="s">
        <v>38</v>
      </c>
      <c r="AA484" s="12" t="s">
        <v>63</v>
      </c>
      <c r="AB484" s="12" t="s">
        <v>38</v>
      </c>
      <c r="AC484" s="12" t="s">
        <v>64</v>
      </c>
      <c r="AD484" s="12" t="s">
        <v>85</v>
      </c>
      <c r="AE484" s="12" t="s">
        <v>66</v>
      </c>
      <c r="AF484" s="12" t="s">
        <v>67</v>
      </c>
      <c r="AG484" s="12" t="s">
        <v>68</v>
      </c>
      <c r="AH484" s="12" t="s">
        <v>117</v>
      </c>
      <c r="AI484" s="12" t="s">
        <v>38</v>
      </c>
      <c r="AJ484" s="12" t="s">
        <v>38</v>
      </c>
      <c r="AK484" s="12" t="s">
        <v>38</v>
      </c>
      <c r="AL484" s="12" t="s">
        <v>38</v>
      </c>
      <c r="AM484" s="12" t="s">
        <v>38</v>
      </c>
      <c r="AN484" s="1" t="str">
        <f>VLOOKUP(Table1[[#This Row],[LOCALITY]],Sheet2!$F:$H,3,0)</f>
        <v>Rural</v>
      </c>
      <c r="AO484" s="1" t="s">
        <v>2241</v>
      </c>
      <c r="AP484" t="str">
        <f>IF(Table1[[#This Row],[Audio Duration (in secs)]]&gt;180,"Greater than 3 Minutes","Less than 3 Minutes")</f>
        <v>Greater than 3 Minutes</v>
      </c>
      <c r="AQ484" t="str">
        <f>IFERROR(VLOOKUP(Table1[[#This Row],[சாதி/Caste]],MApping!$E$1:$F$10,2,0),"Others")</f>
        <v>Others</v>
      </c>
      <c r="AR484">
        <f>VLOOKUP(Table1[[#This Row],[பாலினம்/Gender]],Factor!$F$26:$I$28,4,0)</f>
        <v>1.047034764826176</v>
      </c>
      <c r="AS484">
        <f>VLOOKUP(Table1[[#This Row],[பதிலளித்தவரின் வயது/Age Group]],Factor!$F$35:$I$39,4,0)</f>
        <v>1.0308724832214764</v>
      </c>
      <c r="AT484">
        <f>VLOOKUP(Table1[[#This Row],[பதிலளித்தவரின் வயது/Age Group]]&amp;Table1[[#This Row],[பாலினம்/Gender]],Factor!$A$45:$G$53,7,0)</f>
        <v>1.28</v>
      </c>
      <c r="AU48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84">
        <f>VLOOKUP(Table1[[#This Row],[Rev Caste]],Factor!$F$59:$I$68,4,0)</f>
        <v>0.14422535211267606</v>
      </c>
      <c r="AW484">
        <f>Table1[[#This Row],[2021 Ae Factor]]*Table1[[#This Row],[Age &amp; Gender Factor]]</f>
        <v>0.94310505535953326</v>
      </c>
      <c r="AX484">
        <f>Table1[[#This Row],[2021 Ae Factor]]*Table1[[#This Row],[Caste Factor]]</f>
        <v>0.10626535835036995</v>
      </c>
      <c r="AY484">
        <f t="shared" si="12"/>
        <v>78.727578500000007</v>
      </c>
    </row>
    <row r="485" spans="1:51" x14ac:dyDescent="0.25">
      <c r="A485" s="12" t="s">
        <v>2950</v>
      </c>
      <c r="B485" s="12" t="s">
        <v>2951</v>
      </c>
      <c r="C485" s="13">
        <v>45877</v>
      </c>
      <c r="D485" s="12" t="s">
        <v>2952</v>
      </c>
      <c r="E485" s="12" t="s">
        <v>2953</v>
      </c>
      <c r="F485" s="12" t="s">
        <v>2954</v>
      </c>
      <c r="G485" s="12">
        <v>384</v>
      </c>
      <c r="H485" s="12" t="s">
        <v>37</v>
      </c>
      <c r="I485" s="12" t="s">
        <v>1281</v>
      </c>
      <c r="J485" s="12" t="s">
        <v>1282</v>
      </c>
      <c r="K485" s="12" t="s">
        <v>50</v>
      </c>
      <c r="L485" s="12" t="s">
        <v>2163</v>
      </c>
      <c r="M485" s="12" t="s">
        <v>2173</v>
      </c>
      <c r="N485" s="12" t="s">
        <v>2955</v>
      </c>
      <c r="O485" s="12" t="s">
        <v>135</v>
      </c>
      <c r="P485" s="12">
        <v>9894909767</v>
      </c>
      <c r="Q485" s="12" t="s">
        <v>55</v>
      </c>
      <c r="R485" s="12" t="s">
        <v>136</v>
      </c>
      <c r="S485" s="12" t="s">
        <v>57</v>
      </c>
      <c r="T485" s="12" t="s">
        <v>98</v>
      </c>
      <c r="U485" s="12" t="s">
        <v>83</v>
      </c>
      <c r="V485" s="12" t="s">
        <v>99</v>
      </c>
      <c r="W485" s="12" t="s">
        <v>100</v>
      </c>
      <c r="X485" s="12" t="s">
        <v>101</v>
      </c>
      <c r="Y485" t="s">
        <v>428</v>
      </c>
      <c r="Z485" s="12" t="s">
        <v>95</v>
      </c>
      <c r="AA485" s="12" t="s">
        <v>126</v>
      </c>
      <c r="AB485" s="12" t="s">
        <v>138</v>
      </c>
      <c r="AC485" s="12" t="s">
        <v>84</v>
      </c>
      <c r="AD485" s="12" t="s">
        <v>85</v>
      </c>
      <c r="AE485" s="12" t="s">
        <v>66</v>
      </c>
      <c r="AF485" s="12" t="s">
        <v>101</v>
      </c>
      <c r="AG485" s="12" t="s">
        <v>68</v>
      </c>
      <c r="AH485" s="12" t="s">
        <v>117</v>
      </c>
      <c r="AI485" s="12" t="s">
        <v>38</v>
      </c>
      <c r="AJ485" s="12" t="s">
        <v>38</v>
      </c>
      <c r="AK485" s="12" t="s">
        <v>38</v>
      </c>
      <c r="AL485" s="12" t="s">
        <v>38</v>
      </c>
      <c r="AM485" s="12" t="s">
        <v>38</v>
      </c>
      <c r="AN485" s="1" t="str">
        <f>VLOOKUP(Table1[[#This Row],[LOCALITY]],Sheet2!$F:$H,3,0)</f>
        <v>Rural</v>
      </c>
      <c r="AO485" s="1" t="s">
        <v>2241</v>
      </c>
      <c r="AP485" t="str">
        <f>IF(Table1[[#This Row],[Audio Duration (in secs)]]&gt;180,"Greater than 3 Minutes","Less than 3 Minutes")</f>
        <v>Greater than 3 Minutes</v>
      </c>
      <c r="AQ485" t="str">
        <f>IFERROR(VLOOKUP(Table1[[#This Row],[சாதி/Caste]],MApping!$E$1:$F$10,2,0),"Others")</f>
        <v>Others</v>
      </c>
      <c r="AR485">
        <f>VLOOKUP(Table1[[#This Row],[பாலினம்/Gender]],Factor!$F$26:$I$28,4,0)</f>
        <v>1.047034764826176</v>
      </c>
      <c r="AS485">
        <f>VLOOKUP(Table1[[#This Row],[பதிலளித்தவரின் வயது/Age Group]],Factor!$F$35:$I$39,4,0)</f>
        <v>1.0951871657754011</v>
      </c>
      <c r="AT485">
        <f>VLOOKUP(Table1[[#This Row],[பதிலளித்தவரின் வயது/Age Group]]&amp;Table1[[#This Row],[பாலினம்/Gender]],Factor!$A$45:$G$53,7,0)</f>
        <v>1.107027027027027</v>
      </c>
      <c r="AU48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485">
        <f>VLOOKUP(Table1[[#This Row],[Rev Caste]],Factor!$F$59:$I$68,4,0)</f>
        <v>0.14422535211267606</v>
      </c>
      <c r="AW485">
        <f>Table1[[#This Row],[2021 Ae Factor]]*Table1[[#This Row],[Age &amp; Gender Factor]]</f>
        <v>1.4523558321984489</v>
      </c>
      <c r="AX485">
        <f>Table1[[#This Row],[2021 Ae Factor]]*Table1[[#This Row],[Caste Factor]]</f>
        <v>0.1892153725047275</v>
      </c>
      <c r="AY485">
        <f t="shared" si="12"/>
        <v>78.7334867</v>
      </c>
    </row>
    <row r="486" spans="1:51" x14ac:dyDescent="0.25">
      <c r="A486" s="12" t="s">
        <v>2956</v>
      </c>
      <c r="B486" s="12" t="s">
        <v>2957</v>
      </c>
      <c r="C486" s="13">
        <v>45877</v>
      </c>
      <c r="D486" s="12" t="s">
        <v>2958</v>
      </c>
      <c r="E486" s="12" t="s">
        <v>2942</v>
      </c>
      <c r="F486" s="12" t="s">
        <v>2959</v>
      </c>
      <c r="G486" s="12">
        <v>603</v>
      </c>
      <c r="H486" s="12" t="s">
        <v>37</v>
      </c>
      <c r="I486" s="12" t="s">
        <v>1289</v>
      </c>
      <c r="J486" s="12" t="s">
        <v>1290</v>
      </c>
      <c r="K486" s="12" t="s">
        <v>50</v>
      </c>
      <c r="L486" s="12" t="s">
        <v>2163</v>
      </c>
      <c r="M486" s="12" t="s">
        <v>2173</v>
      </c>
      <c r="N486" s="12" t="s">
        <v>2960</v>
      </c>
      <c r="O486" s="12" t="s">
        <v>135</v>
      </c>
      <c r="P486" s="12">
        <v>6385917135</v>
      </c>
      <c r="Q486" s="12" t="s">
        <v>39</v>
      </c>
      <c r="R486" s="12" t="s">
        <v>56</v>
      </c>
      <c r="S486" s="12" t="s">
        <v>113</v>
      </c>
      <c r="T486" s="12" t="s">
        <v>137</v>
      </c>
      <c r="U486" s="12" t="s">
        <v>301</v>
      </c>
      <c r="V486" s="12" t="s">
        <v>165</v>
      </c>
      <c r="W486" s="1" t="s">
        <v>125</v>
      </c>
      <c r="X486" s="12" t="s">
        <v>62</v>
      </c>
      <c r="Y486" s="45" t="s">
        <v>429</v>
      </c>
      <c r="Z486" s="12" t="s">
        <v>38</v>
      </c>
      <c r="AA486" s="12" t="s">
        <v>63</v>
      </c>
      <c r="AB486" s="12" t="s">
        <v>38</v>
      </c>
      <c r="AC486" s="12" t="s">
        <v>64</v>
      </c>
      <c r="AD486" s="12" t="s">
        <v>85</v>
      </c>
      <c r="AE486" s="12" t="s">
        <v>66</v>
      </c>
      <c r="AF486" s="12" t="s">
        <v>67</v>
      </c>
      <c r="AG486" s="12" t="s">
        <v>68</v>
      </c>
      <c r="AH486" s="12" t="s">
        <v>117</v>
      </c>
      <c r="AI486" s="12" t="s">
        <v>38</v>
      </c>
      <c r="AJ486" s="12" t="s">
        <v>38</v>
      </c>
      <c r="AK486" s="12" t="s">
        <v>38</v>
      </c>
      <c r="AL486" s="12" t="s">
        <v>38</v>
      </c>
      <c r="AM486" s="12" t="s">
        <v>38</v>
      </c>
      <c r="AN486" s="1" t="str">
        <f>VLOOKUP(Table1[[#This Row],[LOCALITY]],Sheet2!$F:$H,3,0)</f>
        <v>Rural</v>
      </c>
      <c r="AO486" s="1" t="s">
        <v>2241</v>
      </c>
      <c r="AP486" t="str">
        <f>IF(Table1[[#This Row],[Audio Duration (in secs)]]&gt;180,"Greater than 3 Minutes","Less than 3 Minutes")</f>
        <v>Greater than 3 Minutes</v>
      </c>
      <c r="AQ486" t="str">
        <f>IFERROR(VLOOKUP(Table1[[#This Row],[சாதி/Caste]],MApping!$E$1:$F$10,2,0),"Others")</f>
        <v>Others</v>
      </c>
      <c r="AR486">
        <f>VLOOKUP(Table1[[#This Row],[பாலினம்/Gender]],Factor!$F$26:$I$28,4,0)</f>
        <v>1.047034764826176</v>
      </c>
      <c r="AS486">
        <f>VLOOKUP(Table1[[#This Row],[பதிலளித்தவரின் வயது/Age Group]],Factor!$F$35:$I$39,4,0)</f>
        <v>0.8797250859106529</v>
      </c>
      <c r="AT486">
        <f>VLOOKUP(Table1[[#This Row],[பதிலளித்தவரின் வயது/Age Group]]&amp;Table1[[#This Row],[பாலினம்/Gender]],Factor!$A$45:$G$53,7,0)</f>
        <v>0.98461538461538467</v>
      </c>
      <c r="AU48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86">
        <f>VLOOKUP(Table1[[#This Row],[Rev Caste]],Factor!$F$59:$I$68,4,0)</f>
        <v>0.14422535211267606</v>
      </c>
      <c r="AW486">
        <f>Table1[[#This Row],[2021 Ae Factor]]*Table1[[#This Row],[Age &amp; Gender Factor]]</f>
        <v>0.98461538461538467</v>
      </c>
      <c r="AX486">
        <f>Table1[[#This Row],[2021 Ae Factor]]*Table1[[#This Row],[Caste Factor]]</f>
        <v>0.14422535211267606</v>
      </c>
      <c r="AY486">
        <f t="shared" si="12"/>
        <v>78.727510300000006</v>
      </c>
    </row>
    <row r="487" spans="1:51" x14ac:dyDescent="0.25">
      <c r="A487" s="12" t="s">
        <v>2961</v>
      </c>
      <c r="B487" s="12" t="s">
        <v>2962</v>
      </c>
      <c r="C487" s="13">
        <v>45877</v>
      </c>
      <c r="D487" s="12" t="s">
        <v>2963</v>
      </c>
      <c r="E487" s="12" t="s">
        <v>2964</v>
      </c>
      <c r="F487" s="12" t="s">
        <v>2965</v>
      </c>
      <c r="G487" s="12">
        <v>234</v>
      </c>
      <c r="H487" s="12" t="s">
        <v>37</v>
      </c>
      <c r="I487" s="12" t="s">
        <v>1281</v>
      </c>
      <c r="J487" s="12" t="s">
        <v>1282</v>
      </c>
      <c r="K487" s="12" t="s">
        <v>50</v>
      </c>
      <c r="L487" s="12" t="s">
        <v>2163</v>
      </c>
      <c r="M487" s="12" t="s">
        <v>2173</v>
      </c>
      <c r="N487" s="12" t="s">
        <v>2966</v>
      </c>
      <c r="O487" s="12" t="s">
        <v>135</v>
      </c>
      <c r="P487" s="12">
        <v>9781523622</v>
      </c>
      <c r="Q487" s="12" t="s">
        <v>81</v>
      </c>
      <c r="R487" s="12" t="s">
        <v>97</v>
      </c>
      <c r="S487" s="12" t="s">
        <v>57</v>
      </c>
      <c r="T487" s="12" t="s">
        <v>98</v>
      </c>
      <c r="U487" s="12" t="s">
        <v>83</v>
      </c>
      <c r="V487" s="12" t="s">
        <v>99</v>
      </c>
      <c r="W487" s="12" t="s">
        <v>100</v>
      </c>
      <c r="X487" s="12" t="s">
        <v>62</v>
      </c>
      <c r="Y487" t="s">
        <v>430</v>
      </c>
      <c r="Z487" s="12" t="s">
        <v>38</v>
      </c>
      <c r="AA487" s="12" t="s">
        <v>126</v>
      </c>
      <c r="AB487" s="12" t="s">
        <v>60</v>
      </c>
      <c r="AC487" s="12" t="s">
        <v>64</v>
      </c>
      <c r="AD487" s="12" t="s">
        <v>127</v>
      </c>
      <c r="AE487" s="12" t="s">
        <v>102</v>
      </c>
      <c r="AF487" s="12" t="s">
        <v>101</v>
      </c>
      <c r="AG487" s="12" t="s">
        <v>68</v>
      </c>
      <c r="AH487" s="12" t="s">
        <v>117</v>
      </c>
      <c r="AI487" s="12" t="s">
        <v>38</v>
      </c>
      <c r="AJ487" s="12" t="s">
        <v>38</v>
      </c>
      <c r="AK487" s="12" t="s">
        <v>38</v>
      </c>
      <c r="AL487" s="12" t="s">
        <v>38</v>
      </c>
      <c r="AM487" s="12" t="s">
        <v>38</v>
      </c>
      <c r="AN487" s="1" t="str">
        <f>VLOOKUP(Table1[[#This Row],[LOCALITY]],Sheet2!$F:$H,3,0)</f>
        <v>Rural</v>
      </c>
      <c r="AO487" s="1" t="s">
        <v>2241</v>
      </c>
      <c r="AP487" t="str">
        <f>IF(Table1[[#This Row],[Audio Duration (in secs)]]&gt;180,"Greater than 3 Minutes","Less than 3 Minutes")</f>
        <v>Greater than 3 Minutes</v>
      </c>
      <c r="AQ487" t="str">
        <f>IFERROR(VLOOKUP(Table1[[#This Row],[சாதி/Caste]],MApping!$E$1:$F$10,2,0),"Others")</f>
        <v>Others</v>
      </c>
      <c r="AR487">
        <f>VLOOKUP(Table1[[#This Row],[பாலினம்/Gender]],Factor!$F$26:$I$28,4,0)</f>
        <v>1.047034764826176</v>
      </c>
      <c r="AS487">
        <f>VLOOKUP(Table1[[#This Row],[பதிலளித்தவரின் வயது/Age Group]],Factor!$F$35:$I$39,4,0)</f>
        <v>0.97523809523809524</v>
      </c>
      <c r="AT487">
        <f>VLOOKUP(Table1[[#This Row],[பதிலளித்தவரின் வயது/Age Group]]&amp;Table1[[#This Row],[பாலினம்/Gender]],Factor!$A$45:$G$53,7,0)</f>
        <v>0.89824561403508774</v>
      </c>
      <c r="AU48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487">
        <f>VLOOKUP(Table1[[#This Row],[Rev Caste]],Factor!$F$59:$I$68,4,0)</f>
        <v>0.14422535211267606</v>
      </c>
      <c r="AW487">
        <f>Table1[[#This Row],[2021 Ae Factor]]*Table1[[#This Row],[Age &amp; Gender Factor]]</f>
        <v>1.1784466182311975</v>
      </c>
      <c r="AX487">
        <f>Table1[[#This Row],[2021 Ae Factor]]*Table1[[#This Row],[Caste Factor]]</f>
        <v>0.1892153725047275</v>
      </c>
      <c r="AY487">
        <f t="shared" si="12"/>
        <v>78.724976699999999</v>
      </c>
    </row>
    <row r="488" spans="1:51" x14ac:dyDescent="0.25">
      <c r="A488" s="12" t="s">
        <v>2967</v>
      </c>
      <c r="B488" s="12" t="s">
        <v>2968</v>
      </c>
      <c r="C488" s="13">
        <v>45877</v>
      </c>
      <c r="D488" s="12" t="s">
        <v>2969</v>
      </c>
      <c r="E488" s="12" t="s">
        <v>2942</v>
      </c>
      <c r="F488" s="12" t="s">
        <v>2970</v>
      </c>
      <c r="G488" s="12">
        <v>288</v>
      </c>
      <c r="H488" s="12" t="s">
        <v>37</v>
      </c>
      <c r="I488" s="12" t="s">
        <v>1289</v>
      </c>
      <c r="J488" s="12" t="s">
        <v>1290</v>
      </c>
      <c r="K488" s="12" t="s">
        <v>50</v>
      </c>
      <c r="L488" s="12" t="s">
        <v>2163</v>
      </c>
      <c r="M488" s="12" t="s">
        <v>2173</v>
      </c>
      <c r="N488" s="12" t="s">
        <v>2971</v>
      </c>
      <c r="O488" s="12" t="s">
        <v>135</v>
      </c>
      <c r="P488" s="12">
        <v>9786568517</v>
      </c>
      <c r="Q488" s="12" t="s">
        <v>39</v>
      </c>
      <c r="R488" s="12" t="s">
        <v>56</v>
      </c>
      <c r="S488" s="12" t="s">
        <v>113</v>
      </c>
      <c r="T488" s="12" t="s">
        <v>137</v>
      </c>
      <c r="U488" s="12" t="s">
        <v>59</v>
      </c>
      <c r="V488" s="12" t="s">
        <v>60</v>
      </c>
      <c r="W488" s="1" t="s">
        <v>125</v>
      </c>
      <c r="X488" s="12" t="s">
        <v>295</v>
      </c>
      <c r="Y488" t="s">
        <v>429</v>
      </c>
      <c r="Z488" s="12" t="s">
        <v>38</v>
      </c>
      <c r="AA488" s="12" t="s">
        <v>63</v>
      </c>
      <c r="AB488" s="12" t="s">
        <v>38</v>
      </c>
      <c r="AC488" s="12" t="s">
        <v>64</v>
      </c>
      <c r="AD488" s="12" t="s">
        <v>85</v>
      </c>
      <c r="AE488" s="12" t="s">
        <v>66</v>
      </c>
      <c r="AF488" s="12" t="s">
        <v>67</v>
      </c>
      <c r="AG488" s="12" t="s">
        <v>116</v>
      </c>
      <c r="AH488" s="12" t="s">
        <v>117</v>
      </c>
      <c r="AI488" s="12" t="s">
        <v>38</v>
      </c>
      <c r="AJ488" s="12" t="s">
        <v>38</v>
      </c>
      <c r="AK488" s="12" t="s">
        <v>38</v>
      </c>
      <c r="AL488" s="12" t="s">
        <v>38</v>
      </c>
      <c r="AM488" s="12" t="s">
        <v>38</v>
      </c>
      <c r="AN488" s="1" t="str">
        <f>VLOOKUP(Table1[[#This Row],[LOCALITY]],Sheet2!$F:$H,3,0)</f>
        <v>Rural</v>
      </c>
      <c r="AO488" s="1" t="s">
        <v>2241</v>
      </c>
      <c r="AP488" t="str">
        <f>IF(Table1[[#This Row],[Audio Duration (in secs)]]&gt;180,"Greater than 3 Minutes","Less than 3 Minutes")</f>
        <v>Greater than 3 Minutes</v>
      </c>
      <c r="AQ488" t="str">
        <f>IFERROR(VLOOKUP(Table1[[#This Row],[சாதி/Caste]],MApping!$E$1:$F$10,2,0),"Others")</f>
        <v>Others</v>
      </c>
      <c r="AR488">
        <f>VLOOKUP(Table1[[#This Row],[பாலினம்/Gender]],Factor!$F$26:$I$28,4,0)</f>
        <v>1.047034764826176</v>
      </c>
      <c r="AS488">
        <f>VLOOKUP(Table1[[#This Row],[பதிலளித்தவரின் வயது/Age Group]],Factor!$F$35:$I$39,4,0)</f>
        <v>0.8797250859106529</v>
      </c>
      <c r="AT488">
        <f>VLOOKUP(Table1[[#This Row],[பதிலளித்தவரின் வயது/Age Group]]&amp;Table1[[#This Row],[பாலினம்/Gender]],Factor!$A$45:$G$53,7,0)</f>
        <v>0.98461538461538467</v>
      </c>
      <c r="AU48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88">
        <f>VLOOKUP(Table1[[#This Row],[Rev Caste]],Factor!$F$59:$I$68,4,0)</f>
        <v>0.14422535211267606</v>
      </c>
      <c r="AW488">
        <f>Table1[[#This Row],[2021 Ae Factor]]*Table1[[#This Row],[Age &amp; Gender Factor]]</f>
        <v>0.72546542719964102</v>
      </c>
      <c r="AX488">
        <f>Table1[[#This Row],[2021 Ae Factor]]*Table1[[#This Row],[Caste Factor]]</f>
        <v>0.10626535835036995</v>
      </c>
      <c r="AY488">
        <f t="shared" si="12"/>
        <v>78.727571999999995</v>
      </c>
    </row>
    <row r="489" spans="1:51" x14ac:dyDescent="0.25">
      <c r="A489" s="12" t="s">
        <v>2972</v>
      </c>
      <c r="B489" s="12" t="s">
        <v>2973</v>
      </c>
      <c r="C489" s="13">
        <v>45877</v>
      </c>
      <c r="D489" s="12" t="s">
        <v>2974</v>
      </c>
      <c r="E489" s="12" t="s">
        <v>2975</v>
      </c>
      <c r="F489" s="12" t="s">
        <v>2976</v>
      </c>
      <c r="G489" s="12">
        <v>277</v>
      </c>
      <c r="H489" s="12" t="s">
        <v>37</v>
      </c>
      <c r="I489" s="12" t="s">
        <v>1289</v>
      </c>
      <c r="J489" s="12" t="s">
        <v>1290</v>
      </c>
      <c r="K489" s="12" t="s">
        <v>50</v>
      </c>
      <c r="L489" s="12" t="s">
        <v>2163</v>
      </c>
      <c r="M489" s="12" t="s">
        <v>2173</v>
      </c>
      <c r="N489" s="12" t="s">
        <v>2977</v>
      </c>
      <c r="O489" s="12" t="s">
        <v>135</v>
      </c>
      <c r="P489" s="12">
        <v>8870173298</v>
      </c>
      <c r="Q489" s="12" t="s">
        <v>81</v>
      </c>
      <c r="R489" s="12" t="s">
        <v>136</v>
      </c>
      <c r="S489" s="12" t="s">
        <v>57</v>
      </c>
      <c r="T489" s="12" t="s">
        <v>58</v>
      </c>
      <c r="U489" s="12" t="s">
        <v>59</v>
      </c>
      <c r="V489" s="12" t="s">
        <v>60</v>
      </c>
      <c r="W489" s="12" t="s">
        <v>61</v>
      </c>
      <c r="X489" s="12" t="s">
        <v>295</v>
      </c>
      <c r="Y489" t="s">
        <v>439</v>
      </c>
      <c r="Z489" s="12" t="s">
        <v>38</v>
      </c>
      <c r="AA489" s="12" t="s">
        <v>63</v>
      </c>
      <c r="AB489" s="12" t="s">
        <v>38</v>
      </c>
      <c r="AC489" s="12" t="s">
        <v>64</v>
      </c>
      <c r="AD489" s="12" t="s">
        <v>85</v>
      </c>
      <c r="AE489" s="12" t="s">
        <v>66</v>
      </c>
      <c r="AF489" s="12" t="s">
        <v>67</v>
      </c>
      <c r="AG489" s="12" t="s">
        <v>116</v>
      </c>
      <c r="AH489" s="12" t="s">
        <v>88</v>
      </c>
      <c r="AI489" s="12" t="s">
        <v>129</v>
      </c>
      <c r="AJ489" s="12" t="s">
        <v>38</v>
      </c>
      <c r="AK489" s="12" t="s">
        <v>38</v>
      </c>
      <c r="AL489" s="12" t="s">
        <v>38</v>
      </c>
      <c r="AM489" s="12" t="s">
        <v>38</v>
      </c>
      <c r="AN489" s="1" t="str">
        <f>VLOOKUP(Table1[[#This Row],[LOCALITY]],Sheet2!$F:$H,3,0)</f>
        <v>Rural</v>
      </c>
      <c r="AO489" s="1" t="s">
        <v>2241</v>
      </c>
      <c r="AP489" t="str">
        <f>IF(Table1[[#This Row],[Audio Duration (in secs)]]&gt;180,"Greater than 3 Minutes","Less than 3 Minutes")</f>
        <v>Greater than 3 Minutes</v>
      </c>
      <c r="AQ489" t="str">
        <f>IFERROR(VLOOKUP(Table1[[#This Row],[சாதி/Caste]],MApping!$E$1:$F$10,2,0),"Others")</f>
        <v>CHRISTIAN</v>
      </c>
      <c r="AR489">
        <f>VLOOKUP(Table1[[#This Row],[பாலினம்/Gender]],Factor!$F$26:$I$28,4,0)</f>
        <v>1.047034764826176</v>
      </c>
      <c r="AS489">
        <f>VLOOKUP(Table1[[#This Row],[பதிலளித்தவரின் வயது/Age Group]],Factor!$F$35:$I$39,4,0)</f>
        <v>0.97523809523809524</v>
      </c>
      <c r="AT489">
        <f>VLOOKUP(Table1[[#This Row],[பதிலளித்தவரின் வயது/Age Group]]&amp;Table1[[#This Row],[பாலினம்/Gender]],Factor!$A$45:$G$53,7,0)</f>
        <v>0.89824561403508774</v>
      </c>
      <c r="AU48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89">
        <f>VLOOKUP(Table1[[#This Row],[Rev Caste]],Factor!$F$59:$I$68,4,0)</f>
        <v>0.93090909090909091</v>
      </c>
      <c r="AW489">
        <f>Table1[[#This Row],[2021 Ae Factor]]*Table1[[#This Row],[Age &amp; Gender Factor]]</f>
        <v>0.66182810902423383</v>
      </c>
      <c r="AX489">
        <f>Table1[[#This Row],[2021 Ae Factor]]*Table1[[#This Row],[Caste Factor]]</f>
        <v>0.68589458571602413</v>
      </c>
      <c r="AY489">
        <f t="shared" si="12"/>
        <v>78.727756400000004</v>
      </c>
    </row>
    <row r="490" spans="1:51" x14ac:dyDescent="0.25">
      <c r="A490" s="12" t="s">
        <v>2978</v>
      </c>
      <c r="B490" s="12" t="s">
        <v>2979</v>
      </c>
      <c r="C490" s="13">
        <v>45877</v>
      </c>
      <c r="D490" s="12" t="s">
        <v>2980</v>
      </c>
      <c r="E490" s="12" t="s">
        <v>2942</v>
      </c>
      <c r="F490" s="12" t="s">
        <v>2981</v>
      </c>
      <c r="G490" s="12">
        <v>218</v>
      </c>
      <c r="H490" s="12" t="s">
        <v>37</v>
      </c>
      <c r="I490" s="12" t="s">
        <v>1281</v>
      </c>
      <c r="J490" s="12" t="s">
        <v>1282</v>
      </c>
      <c r="K490" s="12" t="s">
        <v>50</v>
      </c>
      <c r="L490" s="12" t="s">
        <v>2163</v>
      </c>
      <c r="M490" s="12" t="s">
        <v>2173</v>
      </c>
      <c r="N490" s="12" t="s">
        <v>2982</v>
      </c>
      <c r="O490" s="12" t="s">
        <v>54</v>
      </c>
      <c r="P490" s="12">
        <v>9965816240</v>
      </c>
      <c r="Q490" s="12" t="s">
        <v>55</v>
      </c>
      <c r="R490" s="12" t="s">
        <v>124</v>
      </c>
      <c r="S490" s="12" t="s">
        <v>57</v>
      </c>
      <c r="T490" s="12" t="s">
        <v>137</v>
      </c>
      <c r="U490" s="12" t="s">
        <v>59</v>
      </c>
      <c r="V490" s="12" t="s">
        <v>60</v>
      </c>
      <c r="W490" s="12" t="s">
        <v>61</v>
      </c>
      <c r="X490" s="12" t="s">
        <v>101</v>
      </c>
      <c r="Y490" t="s">
        <v>428</v>
      </c>
      <c r="Z490" s="12" t="s">
        <v>288</v>
      </c>
      <c r="AA490" s="12" t="s">
        <v>63</v>
      </c>
      <c r="AB490" s="12" t="s">
        <v>38</v>
      </c>
      <c r="AC490" s="12" t="s">
        <v>64</v>
      </c>
      <c r="AD490" s="12" t="s">
        <v>85</v>
      </c>
      <c r="AE490" s="12" t="s">
        <v>66</v>
      </c>
      <c r="AF490" s="12" t="s">
        <v>67</v>
      </c>
      <c r="AG490" s="12" t="s">
        <v>418</v>
      </c>
      <c r="AH490" s="12" t="s">
        <v>117</v>
      </c>
      <c r="AI490" s="12" t="s">
        <v>129</v>
      </c>
      <c r="AJ490" s="12" t="s">
        <v>38</v>
      </c>
      <c r="AK490" s="12" t="s">
        <v>38</v>
      </c>
      <c r="AL490" s="12" t="s">
        <v>38</v>
      </c>
      <c r="AM490" s="12" t="s">
        <v>38</v>
      </c>
      <c r="AN490" s="1" t="str">
        <f>VLOOKUP(Table1[[#This Row],[LOCALITY]],Sheet2!$F:$H,3,0)</f>
        <v>Rural</v>
      </c>
      <c r="AO490" s="1" t="s">
        <v>2241</v>
      </c>
      <c r="AP490" t="str">
        <f>IF(Table1[[#This Row],[Audio Duration (in secs)]]&gt;180,"Greater than 3 Minutes","Less than 3 Minutes")</f>
        <v>Greater than 3 Minutes</v>
      </c>
      <c r="AQ490" t="str">
        <f>IFERROR(VLOOKUP(Table1[[#This Row],[சாதி/Caste]],MApping!$E$1:$F$10,2,0),"Others")</f>
        <v>CHRISTIAN</v>
      </c>
      <c r="AR490">
        <f>VLOOKUP(Table1[[#This Row],[பாலினம்/Gender]],Factor!$F$26:$I$28,4,0)</f>
        <v>0.95700934579439256</v>
      </c>
      <c r="AS490">
        <f>VLOOKUP(Table1[[#This Row],[பதிலளித்தவரின் வயது/Age Group]],Factor!$F$35:$I$39,4,0)</f>
        <v>1.0951871657754011</v>
      </c>
      <c r="AT490">
        <f>VLOOKUP(Table1[[#This Row],[பதிலளித்தவரின் வயது/Age Group]]&amp;Table1[[#This Row],[பாலினம்/Gender]],Factor!$A$45:$G$53,7,0)</f>
        <v>1.0835978835978837</v>
      </c>
      <c r="AU49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90">
        <f>VLOOKUP(Table1[[#This Row],[Rev Caste]],Factor!$F$59:$I$68,4,0)</f>
        <v>0.93090909090909091</v>
      </c>
      <c r="AW490">
        <f>Table1[[#This Row],[2021 Ae Factor]]*Table1[[#This Row],[Age &amp; Gender Factor]]</f>
        <v>0.79839581406098059</v>
      </c>
      <c r="AX490">
        <f>Table1[[#This Row],[2021 Ae Factor]]*Table1[[#This Row],[Caste Factor]]</f>
        <v>0.68589458571602413</v>
      </c>
      <c r="AY490">
        <f t="shared" si="12"/>
        <v>78.727734999999996</v>
      </c>
    </row>
    <row r="491" spans="1:51" x14ac:dyDescent="0.25">
      <c r="A491" s="12" t="s">
        <v>2983</v>
      </c>
      <c r="B491" s="12" t="s">
        <v>2984</v>
      </c>
      <c r="C491" s="13">
        <v>45877</v>
      </c>
      <c r="D491" s="12" t="s">
        <v>2985</v>
      </c>
      <c r="E491" s="12" t="s">
        <v>2975</v>
      </c>
      <c r="F491" s="12" t="s">
        <v>2986</v>
      </c>
      <c r="G491" s="12">
        <v>326</v>
      </c>
      <c r="H491" s="12" t="s">
        <v>37</v>
      </c>
      <c r="I491" s="12" t="s">
        <v>1289</v>
      </c>
      <c r="J491" s="12" t="s">
        <v>1290</v>
      </c>
      <c r="K491" s="12" t="s">
        <v>50</v>
      </c>
      <c r="L491" s="12" t="s">
        <v>2163</v>
      </c>
      <c r="M491" s="12" t="s">
        <v>2173</v>
      </c>
      <c r="N491" s="12" t="s">
        <v>2987</v>
      </c>
      <c r="O491" s="12" t="s">
        <v>54</v>
      </c>
      <c r="P491" s="12">
        <v>8098216062</v>
      </c>
      <c r="Q491" s="12" t="s">
        <v>360</v>
      </c>
      <c r="R491" s="12" t="s">
        <v>56</v>
      </c>
      <c r="S491" s="12" t="s">
        <v>113</v>
      </c>
      <c r="T491" s="12" t="s">
        <v>137</v>
      </c>
      <c r="U491" s="12" t="s">
        <v>301</v>
      </c>
      <c r="V491" s="12" t="s">
        <v>99</v>
      </c>
      <c r="W491" s="12" t="s">
        <v>61</v>
      </c>
      <c r="X491" s="12" t="s">
        <v>62</v>
      </c>
      <c r="Y491" t="s">
        <v>430</v>
      </c>
      <c r="Z491" s="12" t="s">
        <v>38</v>
      </c>
      <c r="AA491" s="12" t="s">
        <v>63</v>
      </c>
      <c r="AB491" s="12" t="s">
        <v>38</v>
      </c>
      <c r="AC491" s="12" t="s">
        <v>64</v>
      </c>
      <c r="AD491" s="12" t="s">
        <v>85</v>
      </c>
      <c r="AE491" s="12" t="s">
        <v>66</v>
      </c>
      <c r="AF491" s="12" t="s">
        <v>67</v>
      </c>
      <c r="AG491" s="12" t="s">
        <v>68</v>
      </c>
      <c r="AH491" s="12" t="s">
        <v>88</v>
      </c>
      <c r="AI491" s="12" t="s">
        <v>38</v>
      </c>
      <c r="AJ491" s="12" t="s">
        <v>38</v>
      </c>
      <c r="AK491" s="12" t="s">
        <v>38</v>
      </c>
      <c r="AL491" s="12" t="s">
        <v>38</v>
      </c>
      <c r="AM491" s="12" t="s">
        <v>38</v>
      </c>
      <c r="AN491" s="1" t="str">
        <f>VLOOKUP(Table1[[#This Row],[LOCALITY]],Sheet2!$F:$H,3,0)</f>
        <v>Rural</v>
      </c>
      <c r="AO491" s="1" t="s">
        <v>2241</v>
      </c>
      <c r="AP491" t="str">
        <f>IF(Table1[[#This Row],[Audio Duration (in secs)]]&gt;180,"Greater than 3 Minutes","Less than 3 Minutes")</f>
        <v>Greater than 3 Minutes</v>
      </c>
      <c r="AQ491" t="str">
        <f>IFERROR(VLOOKUP(Table1[[#This Row],[சாதி/Caste]],MApping!$E$1:$F$10,2,0),"Others")</f>
        <v>Others</v>
      </c>
      <c r="AR491">
        <f>VLOOKUP(Table1[[#This Row],[பாலினம்/Gender]],Factor!$F$26:$I$28,4,0)</f>
        <v>0.95700934579439256</v>
      </c>
      <c r="AS491">
        <f>VLOOKUP(Table1[[#This Row],[பதிலளித்தவரின் வயது/Age Group]],Factor!$F$35:$I$39,4,0)</f>
        <v>1.0308724832214764</v>
      </c>
      <c r="AT491">
        <f>VLOOKUP(Table1[[#This Row],[பதிலளித்தவரின் வயது/Age Group]]&amp;Table1[[#This Row],[பாலினம்/Gender]],Factor!$A$45:$G$53,7,0)</f>
        <v>0.86292134831460676</v>
      </c>
      <c r="AU49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491">
        <f>VLOOKUP(Table1[[#This Row],[Rev Caste]],Factor!$F$59:$I$68,4,0)</f>
        <v>0.14422535211267606</v>
      </c>
      <c r="AW491">
        <f>Table1[[#This Row],[2021 Ae Factor]]*Table1[[#This Row],[Age &amp; Gender Factor]]</f>
        <v>1.1321032118962628</v>
      </c>
      <c r="AX491">
        <f>Table1[[#This Row],[2021 Ae Factor]]*Table1[[#This Row],[Caste Factor]]</f>
        <v>0.1892153725047275</v>
      </c>
      <c r="AY491">
        <f t="shared" si="12"/>
        <v>78.727993100000006</v>
      </c>
    </row>
    <row r="492" spans="1:51" x14ac:dyDescent="0.25">
      <c r="A492" s="12" t="s">
        <v>2988</v>
      </c>
      <c r="B492" s="12" t="s">
        <v>2989</v>
      </c>
      <c r="C492" s="13">
        <v>45877</v>
      </c>
      <c r="D492" s="12" t="s">
        <v>2990</v>
      </c>
      <c r="E492" s="12" t="s">
        <v>2975</v>
      </c>
      <c r="F492" s="12" t="s">
        <v>2991</v>
      </c>
      <c r="G492" s="12">
        <v>263</v>
      </c>
      <c r="H492" s="12" t="s">
        <v>37</v>
      </c>
      <c r="I492" s="12" t="s">
        <v>1281</v>
      </c>
      <c r="J492" s="12" t="s">
        <v>1282</v>
      </c>
      <c r="K492" s="12" t="s">
        <v>50</v>
      </c>
      <c r="L492" s="12" t="s">
        <v>2163</v>
      </c>
      <c r="M492" s="12" t="s">
        <v>2173</v>
      </c>
      <c r="N492" s="12" t="s">
        <v>2992</v>
      </c>
      <c r="O492" s="12" t="s">
        <v>54</v>
      </c>
      <c r="P492" s="12">
        <v>7825922483</v>
      </c>
      <c r="Q492" s="12" t="s">
        <v>360</v>
      </c>
      <c r="R492" s="12" t="s">
        <v>56</v>
      </c>
      <c r="S492" s="12" t="s">
        <v>57</v>
      </c>
      <c r="T492" s="12" t="s">
        <v>137</v>
      </c>
      <c r="U492" s="12" t="s">
        <v>301</v>
      </c>
      <c r="V492" s="12" t="s">
        <v>99</v>
      </c>
      <c r="W492" s="1" t="s">
        <v>125</v>
      </c>
      <c r="X492" s="12" t="s">
        <v>295</v>
      </c>
      <c r="Y492" t="s">
        <v>429</v>
      </c>
      <c r="Z492" s="12" t="s">
        <v>38</v>
      </c>
      <c r="AA492" s="12" t="s">
        <v>63</v>
      </c>
      <c r="AB492" s="12" t="s">
        <v>38</v>
      </c>
      <c r="AC492" s="12" t="s">
        <v>64</v>
      </c>
      <c r="AD492" s="12" t="s">
        <v>85</v>
      </c>
      <c r="AE492" s="12" t="s">
        <v>102</v>
      </c>
      <c r="AF492" s="12" t="s">
        <v>101</v>
      </c>
      <c r="AG492" s="12" t="s">
        <v>103</v>
      </c>
      <c r="AH492" s="12" t="s">
        <v>88</v>
      </c>
      <c r="AI492" s="12" t="s">
        <v>38</v>
      </c>
      <c r="AJ492" s="12" t="s">
        <v>38</v>
      </c>
      <c r="AK492" s="12" t="s">
        <v>38</v>
      </c>
      <c r="AL492" s="12" t="s">
        <v>38</v>
      </c>
      <c r="AM492" s="12" t="s">
        <v>38</v>
      </c>
      <c r="AN492" s="1" t="str">
        <f>VLOOKUP(Table1[[#This Row],[LOCALITY]],Sheet2!$F:$H,3,0)</f>
        <v>Rural</v>
      </c>
      <c r="AO492" s="1" t="s">
        <v>2241</v>
      </c>
      <c r="AP492" t="str">
        <f>IF(Table1[[#This Row],[Audio Duration (in secs)]]&gt;180,"Greater than 3 Minutes","Less than 3 Minutes")</f>
        <v>Greater than 3 Minutes</v>
      </c>
      <c r="AQ492" t="str">
        <f>IFERROR(VLOOKUP(Table1[[#This Row],[சாதி/Caste]],MApping!$E$1:$F$10,2,0),"Others")</f>
        <v>Others</v>
      </c>
      <c r="AR492">
        <f>VLOOKUP(Table1[[#This Row],[பாலினம்/Gender]],Factor!$F$26:$I$28,4,0)</f>
        <v>0.95700934579439256</v>
      </c>
      <c r="AS492">
        <f>VLOOKUP(Table1[[#This Row],[பதிலளித்தவரின் வயது/Age Group]],Factor!$F$35:$I$39,4,0)</f>
        <v>1.0308724832214764</v>
      </c>
      <c r="AT492">
        <f>VLOOKUP(Table1[[#This Row],[பதிலளித்தவரின் வயது/Age Group]]&amp;Table1[[#This Row],[பாலினம்/Gender]],Factor!$A$45:$G$53,7,0)</f>
        <v>0.86292134831460676</v>
      </c>
      <c r="AU49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492">
        <f>VLOOKUP(Table1[[#This Row],[Rev Caste]],Factor!$F$59:$I$68,4,0)</f>
        <v>0.14422535211267606</v>
      </c>
      <c r="AW492">
        <f>Table1[[#This Row],[2021 Ae Factor]]*Table1[[#This Row],[Age &amp; Gender Factor]]</f>
        <v>1.1321032118962628</v>
      </c>
      <c r="AX492">
        <f>Table1[[#This Row],[2021 Ae Factor]]*Table1[[#This Row],[Caste Factor]]</f>
        <v>0.1892153725047275</v>
      </c>
      <c r="AY492">
        <f t="shared" si="12"/>
        <v>78.728098299999999</v>
      </c>
    </row>
    <row r="493" spans="1:51" x14ac:dyDescent="0.25">
      <c r="A493" s="12" t="s">
        <v>2993</v>
      </c>
      <c r="B493" s="12" t="s">
        <v>2994</v>
      </c>
      <c r="C493" s="13">
        <v>45877</v>
      </c>
      <c r="D493" s="12" t="s">
        <v>2995</v>
      </c>
      <c r="E493" s="12" t="s">
        <v>2975</v>
      </c>
      <c r="F493" s="12" t="s">
        <v>2996</v>
      </c>
      <c r="G493" s="12">
        <v>241</v>
      </c>
      <c r="H493" s="12" t="s">
        <v>37</v>
      </c>
      <c r="I493" s="12" t="s">
        <v>1281</v>
      </c>
      <c r="J493" s="12" t="s">
        <v>1282</v>
      </c>
      <c r="K493" s="12" t="s">
        <v>50</v>
      </c>
      <c r="L493" s="12" t="s">
        <v>2163</v>
      </c>
      <c r="M493" s="12" t="s">
        <v>2173</v>
      </c>
      <c r="N493" s="12" t="s">
        <v>667</v>
      </c>
      <c r="O493" s="12" t="s">
        <v>135</v>
      </c>
      <c r="P493" s="12">
        <v>9727806183</v>
      </c>
      <c r="Q493" s="12" t="s">
        <v>55</v>
      </c>
      <c r="R493" s="12" t="s">
        <v>136</v>
      </c>
      <c r="S493" s="12" t="s">
        <v>57</v>
      </c>
      <c r="T493" s="12" t="s">
        <v>58</v>
      </c>
      <c r="U493" s="12" t="s">
        <v>301</v>
      </c>
      <c r="V493" s="12" t="s">
        <v>99</v>
      </c>
      <c r="W493" s="12" t="s">
        <v>100</v>
      </c>
      <c r="X493" s="12" t="s">
        <v>101</v>
      </c>
      <c r="Y493" t="s">
        <v>428</v>
      </c>
      <c r="Z493" s="12" t="s">
        <v>95</v>
      </c>
      <c r="AA493" s="12" t="s">
        <v>63</v>
      </c>
      <c r="AB493" s="12" t="s">
        <v>38</v>
      </c>
      <c r="AC493" s="12" t="s">
        <v>58</v>
      </c>
      <c r="AD493" s="12" t="s">
        <v>65</v>
      </c>
      <c r="AE493" s="12" t="s">
        <v>102</v>
      </c>
      <c r="AF493" s="12" t="s">
        <v>67</v>
      </c>
      <c r="AG493" s="12" t="s">
        <v>382</v>
      </c>
      <c r="AH493" s="12" t="s">
        <v>88</v>
      </c>
      <c r="AI493" s="12" t="s">
        <v>38</v>
      </c>
      <c r="AJ493" s="12" t="s">
        <v>38</v>
      </c>
      <c r="AK493" s="12" t="s">
        <v>38</v>
      </c>
      <c r="AL493" s="12" t="s">
        <v>38</v>
      </c>
      <c r="AM493" s="12" t="s">
        <v>38</v>
      </c>
      <c r="AN493" s="1" t="str">
        <f>VLOOKUP(Table1[[#This Row],[LOCALITY]],Sheet2!$F:$H,3,0)</f>
        <v>Rural</v>
      </c>
      <c r="AO493" s="1" t="s">
        <v>2241</v>
      </c>
      <c r="AP493" t="str">
        <f>IF(Table1[[#This Row],[Audio Duration (in secs)]]&gt;180,"Greater than 3 Minutes","Less than 3 Minutes")</f>
        <v>Greater than 3 Minutes</v>
      </c>
      <c r="AQ493" t="str">
        <f>IFERROR(VLOOKUP(Table1[[#This Row],[சாதி/Caste]],MApping!$E$1:$F$10,2,0),"Others")</f>
        <v>Others</v>
      </c>
      <c r="AR493">
        <f>VLOOKUP(Table1[[#This Row],[பாலினம்/Gender]],Factor!$F$26:$I$28,4,0)</f>
        <v>1.047034764826176</v>
      </c>
      <c r="AS493">
        <f>VLOOKUP(Table1[[#This Row],[பதிலளித்தவரின் வயது/Age Group]],Factor!$F$35:$I$39,4,0)</f>
        <v>1.0951871657754011</v>
      </c>
      <c r="AT493">
        <f>VLOOKUP(Table1[[#This Row],[பதிலளித்தவரின் வயது/Age Group]]&amp;Table1[[#This Row],[பாலினம்/Gender]],Factor!$A$45:$G$53,7,0)</f>
        <v>1.107027027027027</v>
      </c>
      <c r="AU49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493">
        <f>VLOOKUP(Table1[[#This Row],[Rev Caste]],Factor!$F$59:$I$68,4,0)</f>
        <v>0.14422535211267606</v>
      </c>
      <c r="AW493">
        <f>Table1[[#This Row],[2021 Ae Factor]]*Table1[[#This Row],[Age &amp; Gender Factor]]</f>
        <v>1.4523558321984489</v>
      </c>
      <c r="AX493">
        <f>Table1[[#This Row],[2021 Ae Factor]]*Table1[[#This Row],[Caste Factor]]</f>
        <v>0.1892153725047275</v>
      </c>
      <c r="AY493">
        <f t="shared" si="12"/>
        <v>78.728266700000006</v>
      </c>
    </row>
    <row r="494" spans="1:51" x14ac:dyDescent="0.25">
      <c r="A494" s="12" t="s">
        <v>2997</v>
      </c>
      <c r="B494" s="12" t="s">
        <v>2998</v>
      </c>
      <c r="C494" s="13">
        <v>45877</v>
      </c>
      <c r="D494" s="12" t="s">
        <v>2999</v>
      </c>
      <c r="E494" s="12" t="s">
        <v>2975</v>
      </c>
      <c r="F494" s="12" t="s">
        <v>3000</v>
      </c>
      <c r="G494" s="12">
        <v>363</v>
      </c>
      <c r="H494" s="12" t="s">
        <v>37</v>
      </c>
      <c r="I494" s="12" t="s">
        <v>1289</v>
      </c>
      <c r="J494" s="12" t="s">
        <v>1290</v>
      </c>
      <c r="K494" s="12" t="s">
        <v>50</v>
      </c>
      <c r="L494" s="12" t="s">
        <v>2163</v>
      </c>
      <c r="M494" s="12" t="s">
        <v>2173</v>
      </c>
      <c r="N494" s="12" t="s">
        <v>3001</v>
      </c>
      <c r="O494" s="12" t="s">
        <v>54</v>
      </c>
      <c r="P494" s="12">
        <v>7904893843</v>
      </c>
      <c r="Q494" s="12" t="s">
        <v>360</v>
      </c>
      <c r="R494" s="12" t="s">
        <v>56</v>
      </c>
      <c r="S494" s="12" t="s">
        <v>113</v>
      </c>
      <c r="T494" s="12" t="s">
        <v>137</v>
      </c>
      <c r="U494" s="12" t="s">
        <v>59</v>
      </c>
      <c r="V494" s="12" t="s">
        <v>60</v>
      </c>
      <c r="W494" s="12" t="s">
        <v>61</v>
      </c>
      <c r="X494" s="12" t="s">
        <v>62</v>
      </c>
      <c r="Y494" t="s">
        <v>430</v>
      </c>
      <c r="Z494" s="12" t="s">
        <v>38</v>
      </c>
      <c r="AA494" s="12" t="s">
        <v>63</v>
      </c>
      <c r="AB494" s="12" t="s">
        <v>38</v>
      </c>
      <c r="AC494" s="12" t="s">
        <v>64</v>
      </c>
      <c r="AD494" s="12" t="s">
        <v>85</v>
      </c>
      <c r="AE494" s="12" t="s">
        <v>66</v>
      </c>
      <c r="AF494" s="12" t="s">
        <v>67</v>
      </c>
      <c r="AG494" s="12" t="s">
        <v>103</v>
      </c>
      <c r="AH494" s="12" t="s">
        <v>88</v>
      </c>
      <c r="AI494" s="12" t="s">
        <v>38</v>
      </c>
      <c r="AJ494" s="12" t="s">
        <v>38</v>
      </c>
      <c r="AK494" s="12" t="s">
        <v>38</v>
      </c>
      <c r="AL494" s="12" t="s">
        <v>38</v>
      </c>
      <c r="AM494" s="12" t="s">
        <v>38</v>
      </c>
      <c r="AN494" s="1" t="str">
        <f>VLOOKUP(Table1[[#This Row],[LOCALITY]],Sheet2!$F:$H,3,0)</f>
        <v>Rural</v>
      </c>
      <c r="AO494" s="1" t="s">
        <v>2241</v>
      </c>
      <c r="AP494" t="str">
        <f>IF(Table1[[#This Row],[Audio Duration (in secs)]]&gt;180,"Greater than 3 Minutes","Less than 3 Minutes")</f>
        <v>Greater than 3 Minutes</v>
      </c>
      <c r="AQ494" t="str">
        <f>IFERROR(VLOOKUP(Table1[[#This Row],[சாதி/Caste]],MApping!$E$1:$F$10,2,0),"Others")</f>
        <v>Others</v>
      </c>
      <c r="AR494">
        <f>VLOOKUP(Table1[[#This Row],[பாலினம்/Gender]],Factor!$F$26:$I$28,4,0)</f>
        <v>0.95700934579439256</v>
      </c>
      <c r="AS494">
        <f>VLOOKUP(Table1[[#This Row],[பதிலளித்தவரின் வயது/Age Group]],Factor!$F$35:$I$39,4,0)</f>
        <v>1.0308724832214764</v>
      </c>
      <c r="AT494">
        <f>VLOOKUP(Table1[[#This Row],[பதிலளித்தவரின் வயது/Age Group]]&amp;Table1[[#This Row],[பாலினம்/Gender]],Factor!$A$45:$G$53,7,0)</f>
        <v>0.86292134831460676</v>
      </c>
      <c r="AU49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94">
        <f>VLOOKUP(Table1[[#This Row],[Rev Caste]],Factor!$F$59:$I$68,4,0)</f>
        <v>0.14422535211267606</v>
      </c>
      <c r="AW494">
        <f>Table1[[#This Row],[2021 Ae Factor]]*Table1[[#This Row],[Age &amp; Gender Factor]]</f>
        <v>0.63580116091653927</v>
      </c>
      <c r="AX494">
        <f>Table1[[#This Row],[2021 Ae Factor]]*Table1[[#This Row],[Caste Factor]]</f>
        <v>0.10626535835036995</v>
      </c>
      <c r="AY494">
        <f t="shared" si="12"/>
        <v>78.728147100000001</v>
      </c>
    </row>
    <row r="495" spans="1:51" x14ac:dyDescent="0.25">
      <c r="A495" s="12" t="s">
        <v>3002</v>
      </c>
      <c r="B495" s="12" t="s">
        <v>3003</v>
      </c>
      <c r="C495" s="13">
        <v>45877</v>
      </c>
      <c r="D495" s="12" t="s">
        <v>3004</v>
      </c>
      <c r="E495" s="12" t="s">
        <v>2975</v>
      </c>
      <c r="F495" s="12" t="s">
        <v>3005</v>
      </c>
      <c r="G495" s="12">
        <v>333</v>
      </c>
      <c r="H495" s="12" t="s">
        <v>37</v>
      </c>
      <c r="I495" s="12" t="s">
        <v>1281</v>
      </c>
      <c r="J495" s="12" t="s">
        <v>1282</v>
      </c>
      <c r="K495" s="12" t="s">
        <v>50</v>
      </c>
      <c r="L495" s="12" t="s">
        <v>2163</v>
      </c>
      <c r="M495" s="12" t="s">
        <v>2173</v>
      </c>
      <c r="N495" s="12" t="s">
        <v>3006</v>
      </c>
      <c r="O495" s="12" t="s">
        <v>135</v>
      </c>
      <c r="P495" s="12">
        <v>7200131660</v>
      </c>
      <c r="Q495" s="12" t="s">
        <v>81</v>
      </c>
      <c r="R495" s="12" t="s">
        <v>219</v>
      </c>
      <c r="S495" s="12" t="s">
        <v>57</v>
      </c>
      <c r="T495" s="12" t="s">
        <v>137</v>
      </c>
      <c r="U495" s="12" t="s">
        <v>301</v>
      </c>
      <c r="V495" s="12" t="s">
        <v>295</v>
      </c>
      <c r="W495" s="12" t="s">
        <v>100</v>
      </c>
      <c r="X495" s="12" t="s">
        <v>101</v>
      </c>
      <c r="Y495" t="s">
        <v>428</v>
      </c>
      <c r="Z495" s="12" t="s">
        <v>288</v>
      </c>
      <c r="AA495" s="12" t="s">
        <v>63</v>
      </c>
      <c r="AB495" s="12" t="s">
        <v>38</v>
      </c>
      <c r="AC495" s="12" t="s">
        <v>64</v>
      </c>
      <c r="AD495" s="12" t="s">
        <v>65</v>
      </c>
      <c r="AE495" s="12" t="s">
        <v>66</v>
      </c>
      <c r="AF495" s="12" t="s">
        <v>101</v>
      </c>
      <c r="AG495" s="12" t="s">
        <v>68</v>
      </c>
      <c r="AH495" s="12" t="s">
        <v>88</v>
      </c>
      <c r="AI495" s="12" t="s">
        <v>38</v>
      </c>
      <c r="AJ495" s="12" t="s">
        <v>38</v>
      </c>
      <c r="AK495" s="12" t="s">
        <v>38</v>
      </c>
      <c r="AL495" s="12" t="s">
        <v>38</v>
      </c>
      <c r="AM495" s="12" t="s">
        <v>38</v>
      </c>
      <c r="AN495" s="1" t="str">
        <f>VLOOKUP(Table1[[#This Row],[LOCALITY]],Sheet2!$F:$H,3,0)</f>
        <v>Rural</v>
      </c>
      <c r="AO495" s="1" t="s">
        <v>2241</v>
      </c>
      <c r="AP495" t="str">
        <f>IF(Table1[[#This Row],[Audio Duration (in secs)]]&gt;180,"Greater than 3 Minutes","Less than 3 Minutes")</f>
        <v>Greater than 3 Minutes</v>
      </c>
      <c r="AQ495" t="str">
        <f>IFERROR(VLOOKUP(Table1[[#This Row],[சாதி/Caste]],MApping!$E$1:$F$10,2,0),"Others")</f>
        <v>Others</v>
      </c>
      <c r="AR495">
        <f>VLOOKUP(Table1[[#This Row],[பாலினம்/Gender]],Factor!$F$26:$I$28,4,0)</f>
        <v>1.047034764826176</v>
      </c>
      <c r="AS495">
        <f>VLOOKUP(Table1[[#This Row],[பதிலளித்தவரின் வயது/Age Group]],Factor!$F$35:$I$39,4,0)</f>
        <v>0.97523809523809524</v>
      </c>
      <c r="AT495">
        <f>VLOOKUP(Table1[[#This Row],[பதிலளித்தவரின் வயது/Age Group]]&amp;Table1[[#This Row],[பாலினம்/Gender]],Factor!$A$45:$G$53,7,0)</f>
        <v>0.89824561403508774</v>
      </c>
      <c r="AU49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495">
        <f>VLOOKUP(Table1[[#This Row],[Rev Caste]],Factor!$F$59:$I$68,4,0)</f>
        <v>0.14422535211267606</v>
      </c>
      <c r="AW495">
        <f>Table1[[#This Row],[2021 Ae Factor]]*Table1[[#This Row],[Age &amp; Gender Factor]]</f>
        <v>1.2798100321310057</v>
      </c>
      <c r="AX495">
        <f>Table1[[#This Row],[2021 Ae Factor]]*Table1[[#This Row],[Caste Factor]]</f>
        <v>0.20549062487737274</v>
      </c>
      <c r="AY495">
        <f t="shared" si="12"/>
        <v>78.728115399999993</v>
      </c>
    </row>
    <row r="496" spans="1:51" x14ac:dyDescent="0.25">
      <c r="A496" s="12" t="s">
        <v>3007</v>
      </c>
      <c r="B496" s="12" t="s">
        <v>3008</v>
      </c>
      <c r="C496" s="13">
        <v>45877</v>
      </c>
      <c r="D496" s="12" t="s">
        <v>3009</v>
      </c>
      <c r="E496" s="12" t="s">
        <v>2975</v>
      </c>
      <c r="F496" s="12" t="s">
        <v>3010</v>
      </c>
      <c r="G496" s="12">
        <v>327</v>
      </c>
      <c r="H496" s="12" t="s">
        <v>37</v>
      </c>
      <c r="I496" s="12" t="s">
        <v>1289</v>
      </c>
      <c r="J496" s="12" t="s">
        <v>1290</v>
      </c>
      <c r="K496" s="12" t="s">
        <v>50</v>
      </c>
      <c r="L496" s="12" t="s">
        <v>2163</v>
      </c>
      <c r="M496" s="12" t="s">
        <v>2173</v>
      </c>
      <c r="N496" s="12" t="s">
        <v>3011</v>
      </c>
      <c r="O496" s="12" t="s">
        <v>54</v>
      </c>
      <c r="P496" s="12">
        <v>8838875927</v>
      </c>
      <c r="Q496" s="12" t="s">
        <v>55</v>
      </c>
      <c r="R496" s="12" t="s">
        <v>56</v>
      </c>
      <c r="S496" s="12" t="s">
        <v>113</v>
      </c>
      <c r="T496" s="12" t="s">
        <v>137</v>
      </c>
      <c r="U496" s="12" t="s">
        <v>59</v>
      </c>
      <c r="V496" s="12" t="s">
        <v>60</v>
      </c>
      <c r="W496" s="12" t="s">
        <v>61</v>
      </c>
      <c r="X496" s="12" t="s">
        <v>62</v>
      </c>
      <c r="Y496" t="s">
        <v>430</v>
      </c>
      <c r="Z496" s="12" t="s">
        <v>38</v>
      </c>
      <c r="AA496" s="12" t="s">
        <v>126</v>
      </c>
      <c r="AB496" s="12" t="s">
        <v>99</v>
      </c>
      <c r="AC496" s="12" t="s">
        <v>58</v>
      </c>
      <c r="AD496" s="12" t="s">
        <v>127</v>
      </c>
      <c r="AE496" s="12" t="s">
        <v>102</v>
      </c>
      <c r="AF496" s="12" t="s">
        <v>67</v>
      </c>
      <c r="AG496" s="12" t="s">
        <v>68</v>
      </c>
      <c r="AH496" s="12" t="s">
        <v>88</v>
      </c>
      <c r="AI496" s="12" t="s">
        <v>38</v>
      </c>
      <c r="AJ496" s="12" t="s">
        <v>38</v>
      </c>
      <c r="AK496" s="12" t="s">
        <v>38</v>
      </c>
      <c r="AL496" s="12" t="s">
        <v>38</v>
      </c>
      <c r="AM496" s="12" t="s">
        <v>38</v>
      </c>
      <c r="AN496" s="1" t="str">
        <f>VLOOKUP(Table1[[#This Row],[LOCALITY]],Sheet2!$F:$H,3,0)</f>
        <v>Rural</v>
      </c>
      <c r="AO496" s="1" t="s">
        <v>2241</v>
      </c>
      <c r="AP496" t="str">
        <f>IF(Table1[[#This Row],[Audio Duration (in secs)]]&gt;180,"Greater than 3 Minutes","Less than 3 Minutes")</f>
        <v>Greater than 3 Minutes</v>
      </c>
      <c r="AQ496" t="str">
        <f>IFERROR(VLOOKUP(Table1[[#This Row],[சாதி/Caste]],MApping!$E$1:$F$10,2,0),"Others")</f>
        <v>Others</v>
      </c>
      <c r="AR496">
        <f>VLOOKUP(Table1[[#This Row],[பாலினம்/Gender]],Factor!$F$26:$I$28,4,0)</f>
        <v>0.95700934579439256</v>
      </c>
      <c r="AS496">
        <f>VLOOKUP(Table1[[#This Row],[பதிலளித்தவரின் வயது/Age Group]],Factor!$F$35:$I$39,4,0)</f>
        <v>1.0951871657754011</v>
      </c>
      <c r="AT496">
        <f>VLOOKUP(Table1[[#This Row],[பதிலளித்தவரின் வயது/Age Group]]&amp;Table1[[#This Row],[பாலினம்/Gender]],Factor!$A$45:$G$53,7,0)</f>
        <v>1.0835978835978837</v>
      </c>
      <c r="AU49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96">
        <f>VLOOKUP(Table1[[#This Row],[Rev Caste]],Factor!$F$59:$I$68,4,0)</f>
        <v>0.14422535211267606</v>
      </c>
      <c r="AW496">
        <f>Table1[[#This Row],[2021 Ae Factor]]*Table1[[#This Row],[Age &amp; Gender Factor]]</f>
        <v>0.79839581406098059</v>
      </c>
      <c r="AX496">
        <f>Table1[[#This Row],[2021 Ae Factor]]*Table1[[#This Row],[Caste Factor]]</f>
        <v>0.10626535835036995</v>
      </c>
      <c r="AY496">
        <f t="shared" si="12"/>
        <v>78.7279968</v>
      </c>
    </row>
    <row r="497" spans="1:51" x14ac:dyDescent="0.25">
      <c r="A497" s="12" t="s">
        <v>3012</v>
      </c>
      <c r="B497" s="12" t="s">
        <v>3013</v>
      </c>
      <c r="C497" s="13">
        <v>45877</v>
      </c>
      <c r="D497" s="12" t="s">
        <v>3014</v>
      </c>
      <c r="E497" s="12" t="s">
        <v>2975</v>
      </c>
      <c r="F497" s="12" t="s">
        <v>3015</v>
      </c>
      <c r="G497" s="12">
        <v>329</v>
      </c>
      <c r="H497" s="12" t="s">
        <v>37</v>
      </c>
      <c r="I497" s="12" t="s">
        <v>1281</v>
      </c>
      <c r="J497" s="12" t="s">
        <v>1282</v>
      </c>
      <c r="K497" s="12" t="s">
        <v>50</v>
      </c>
      <c r="L497" s="12" t="s">
        <v>2163</v>
      </c>
      <c r="M497" s="12" t="s">
        <v>2173</v>
      </c>
      <c r="N497" s="12" t="s">
        <v>3016</v>
      </c>
      <c r="O497" s="12" t="s">
        <v>135</v>
      </c>
      <c r="P497" s="12">
        <v>9842682255</v>
      </c>
      <c r="Q497" s="12" t="s">
        <v>81</v>
      </c>
      <c r="R497" s="12" t="s">
        <v>136</v>
      </c>
      <c r="S497" s="12" t="s">
        <v>57</v>
      </c>
      <c r="T497" s="12" t="s">
        <v>137</v>
      </c>
      <c r="U497" s="12" t="s">
        <v>83</v>
      </c>
      <c r="V497" s="12" t="s">
        <v>165</v>
      </c>
      <c r="W497" s="12" t="s">
        <v>100</v>
      </c>
      <c r="X497" s="12" t="s">
        <v>101</v>
      </c>
      <c r="Y497" t="s">
        <v>428</v>
      </c>
      <c r="Z497" s="12" t="s">
        <v>95</v>
      </c>
      <c r="AA497" s="12" t="s">
        <v>126</v>
      </c>
      <c r="AB497" s="12" t="s">
        <v>60</v>
      </c>
      <c r="AC497" s="12" t="s">
        <v>58</v>
      </c>
      <c r="AD497" s="12" t="s">
        <v>127</v>
      </c>
      <c r="AE497" s="12" t="s">
        <v>86</v>
      </c>
      <c r="AF497" s="12" t="s">
        <v>101</v>
      </c>
      <c r="AG497" s="12" t="s">
        <v>382</v>
      </c>
      <c r="AH497" s="12" t="s">
        <v>88</v>
      </c>
      <c r="AI497" s="12" t="s">
        <v>89</v>
      </c>
      <c r="AJ497" s="12" t="s">
        <v>38</v>
      </c>
      <c r="AK497" s="12" t="s">
        <v>38</v>
      </c>
      <c r="AL497" s="12" t="s">
        <v>38</v>
      </c>
      <c r="AM497" s="12" t="s">
        <v>38</v>
      </c>
      <c r="AN497" s="1" t="str">
        <f>VLOOKUP(Table1[[#This Row],[LOCALITY]],Sheet2!$F:$H,3,0)</f>
        <v>Rural</v>
      </c>
      <c r="AO497" s="1" t="s">
        <v>2241</v>
      </c>
      <c r="AP497" t="str">
        <f>IF(Table1[[#This Row],[Audio Duration (in secs)]]&gt;180,"Greater than 3 Minutes","Less than 3 Minutes")</f>
        <v>Greater than 3 Minutes</v>
      </c>
      <c r="AQ497" t="str">
        <f>IFERROR(VLOOKUP(Table1[[#This Row],[சாதி/Caste]],MApping!$E$1:$F$10,2,0),"Others")</f>
        <v>MUKKULATHOR</v>
      </c>
      <c r="AR497">
        <f>VLOOKUP(Table1[[#This Row],[பாலினம்/Gender]],Factor!$F$26:$I$28,4,0)</f>
        <v>1.047034764826176</v>
      </c>
      <c r="AS497">
        <f>VLOOKUP(Table1[[#This Row],[பதிலளித்தவரின் வயது/Age Group]],Factor!$F$35:$I$39,4,0)</f>
        <v>0.97523809523809524</v>
      </c>
      <c r="AT497">
        <f>VLOOKUP(Table1[[#This Row],[பதிலளித்தவரின் வயது/Age Group]]&amp;Table1[[#This Row],[பாலினம்/Gender]],Factor!$A$45:$G$53,7,0)</f>
        <v>0.89824561403508774</v>
      </c>
      <c r="AU49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97">
        <f>VLOOKUP(Table1[[#This Row],[Rev Caste]],Factor!$F$59:$I$68,4,0)</f>
        <v>1.3479183673469388</v>
      </c>
      <c r="AW497">
        <f>Table1[[#This Row],[2021 Ae Factor]]*Table1[[#This Row],[Age &amp; Gender Factor]]</f>
        <v>0.89824561403508774</v>
      </c>
      <c r="AX497">
        <f>Table1[[#This Row],[2021 Ae Factor]]*Table1[[#This Row],[Caste Factor]]</f>
        <v>1.3479183673469388</v>
      </c>
      <c r="AY497">
        <f t="shared" si="12"/>
        <v>78.728112699999997</v>
      </c>
    </row>
    <row r="498" spans="1:51" x14ac:dyDescent="0.25">
      <c r="A498" s="12" t="s">
        <v>3017</v>
      </c>
      <c r="B498" s="12" t="s">
        <v>3018</v>
      </c>
      <c r="C498" s="13">
        <v>45877</v>
      </c>
      <c r="D498" s="12" t="s">
        <v>3019</v>
      </c>
      <c r="E498" s="12" t="s">
        <v>2975</v>
      </c>
      <c r="F498" s="12" t="s">
        <v>3020</v>
      </c>
      <c r="G498" s="12">
        <v>386</v>
      </c>
      <c r="H498" s="12" t="s">
        <v>37</v>
      </c>
      <c r="I498" s="12" t="s">
        <v>1289</v>
      </c>
      <c r="J498" s="12" t="s">
        <v>1290</v>
      </c>
      <c r="K498" s="12" t="s">
        <v>50</v>
      </c>
      <c r="L498" s="12" t="s">
        <v>2163</v>
      </c>
      <c r="M498" s="12" t="s">
        <v>2173</v>
      </c>
      <c r="N498" s="12" t="s">
        <v>3021</v>
      </c>
      <c r="O498" s="12" t="s">
        <v>54</v>
      </c>
      <c r="P498" s="12">
        <v>9976084309</v>
      </c>
      <c r="Q498" s="12" t="s">
        <v>360</v>
      </c>
      <c r="R498" s="12" t="s">
        <v>490</v>
      </c>
      <c r="S498" s="12" t="s">
        <v>113</v>
      </c>
      <c r="T498" s="12" t="s">
        <v>137</v>
      </c>
      <c r="U498" s="12" t="s">
        <v>301</v>
      </c>
      <c r="V498" s="12" t="s">
        <v>60</v>
      </c>
      <c r="W498" s="1" t="s">
        <v>439</v>
      </c>
      <c r="X498" s="12" t="s">
        <v>101</v>
      </c>
      <c r="Y498" t="s">
        <v>428</v>
      </c>
      <c r="Z498" s="12" t="s">
        <v>288</v>
      </c>
      <c r="AA498" s="12" t="s">
        <v>63</v>
      </c>
      <c r="AB498" s="12" t="s">
        <v>38</v>
      </c>
      <c r="AC498" s="12" t="s">
        <v>64</v>
      </c>
      <c r="AD498" s="12" t="s">
        <v>85</v>
      </c>
      <c r="AE498" s="12" t="s">
        <v>66</v>
      </c>
      <c r="AF498" s="12" t="s">
        <v>67</v>
      </c>
      <c r="AG498" s="12" t="s">
        <v>68</v>
      </c>
      <c r="AH498" s="12" t="s">
        <v>88</v>
      </c>
      <c r="AI498" s="12" t="s">
        <v>38</v>
      </c>
      <c r="AJ498" s="12" t="s">
        <v>38</v>
      </c>
      <c r="AK498" s="12" t="s">
        <v>38</v>
      </c>
      <c r="AL498" s="12" t="s">
        <v>38</v>
      </c>
      <c r="AM498" s="12" t="s">
        <v>38</v>
      </c>
      <c r="AN498" s="1" t="str">
        <f>VLOOKUP(Table1[[#This Row],[LOCALITY]],Sheet2!$F:$H,3,0)</f>
        <v>Rural</v>
      </c>
      <c r="AO498" s="1" t="s">
        <v>2241</v>
      </c>
      <c r="AP498" t="str">
        <f>IF(Table1[[#This Row],[Audio Duration (in secs)]]&gt;180,"Greater than 3 Minutes","Less than 3 Minutes")</f>
        <v>Greater than 3 Minutes</v>
      </c>
      <c r="AQ498" t="str">
        <f>IFERROR(VLOOKUP(Table1[[#This Row],[சாதி/Caste]],MApping!$E$1:$F$10,2,0),"Others")</f>
        <v>Others</v>
      </c>
      <c r="AR498">
        <f>VLOOKUP(Table1[[#This Row],[பாலினம்/Gender]],Factor!$F$26:$I$28,4,0)</f>
        <v>0.95700934579439256</v>
      </c>
      <c r="AS498">
        <f>VLOOKUP(Table1[[#This Row],[பதிலளித்தவரின் வயது/Age Group]],Factor!$F$35:$I$39,4,0)</f>
        <v>1.0308724832214764</v>
      </c>
      <c r="AT498">
        <f>VLOOKUP(Table1[[#This Row],[பதிலளித்தவரின் வயது/Age Group]]&amp;Table1[[#This Row],[பாலினம்/Gender]],Factor!$A$45:$G$53,7,0)</f>
        <v>0.86292134831460676</v>
      </c>
      <c r="AU49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498">
        <f>VLOOKUP(Table1[[#This Row],[Rev Caste]],Factor!$F$59:$I$68,4,0)</f>
        <v>0.14422535211267606</v>
      </c>
      <c r="AW498">
        <f>Table1[[#This Row],[2021 Ae Factor]]*Table1[[#This Row],[Age &amp; Gender Factor]]</f>
        <v>0.63580116091653927</v>
      </c>
      <c r="AX498">
        <f>Table1[[#This Row],[2021 Ae Factor]]*Table1[[#This Row],[Caste Factor]]</f>
        <v>0.10626535835036995</v>
      </c>
      <c r="AY498">
        <f t="shared" si="12"/>
        <v>78.728051199999996</v>
      </c>
    </row>
    <row r="499" spans="1:51" x14ac:dyDescent="0.25">
      <c r="A499" s="12" t="s">
        <v>3022</v>
      </c>
      <c r="B499" s="12" t="s">
        <v>3023</v>
      </c>
      <c r="C499" s="13">
        <v>45877</v>
      </c>
      <c r="D499" s="12" t="s">
        <v>3024</v>
      </c>
      <c r="E499" s="12" t="s">
        <v>2975</v>
      </c>
      <c r="F499" s="12" t="s">
        <v>3025</v>
      </c>
      <c r="G499" s="12">
        <v>285</v>
      </c>
      <c r="H499" s="12" t="s">
        <v>37</v>
      </c>
      <c r="I499" s="12" t="s">
        <v>1281</v>
      </c>
      <c r="J499" s="12" t="s">
        <v>1282</v>
      </c>
      <c r="K499" s="12" t="s">
        <v>50</v>
      </c>
      <c r="L499" s="12" t="s">
        <v>2163</v>
      </c>
      <c r="M499" s="12" t="s">
        <v>2173</v>
      </c>
      <c r="N499" s="12" t="s">
        <v>3026</v>
      </c>
      <c r="O499" s="12" t="s">
        <v>54</v>
      </c>
      <c r="P499" s="12">
        <v>8015338630</v>
      </c>
      <c r="Q499" s="12" t="s">
        <v>360</v>
      </c>
      <c r="R499" s="12" t="s">
        <v>490</v>
      </c>
      <c r="S499" s="12" t="s">
        <v>57</v>
      </c>
      <c r="T499" s="12" t="s">
        <v>98</v>
      </c>
      <c r="U499" s="12" t="s">
        <v>83</v>
      </c>
      <c r="V499" s="12" t="s">
        <v>99</v>
      </c>
      <c r="W499" s="12" t="s">
        <v>100</v>
      </c>
      <c r="X499" s="12" t="s">
        <v>101</v>
      </c>
      <c r="Y499" t="s">
        <v>428</v>
      </c>
      <c r="Z499" s="12" t="s">
        <v>95</v>
      </c>
      <c r="AA499" s="12" t="s">
        <v>126</v>
      </c>
      <c r="AB499" s="12" t="s">
        <v>60</v>
      </c>
      <c r="AC499" s="12" t="s">
        <v>84</v>
      </c>
      <c r="AD499" s="12" t="s">
        <v>65</v>
      </c>
      <c r="AE499" s="12" t="s">
        <v>86</v>
      </c>
      <c r="AF499" s="12" t="s">
        <v>67</v>
      </c>
      <c r="AG499" s="12" t="s">
        <v>382</v>
      </c>
      <c r="AH499" s="12" t="s">
        <v>88</v>
      </c>
      <c r="AI499" s="12" t="s">
        <v>38</v>
      </c>
      <c r="AJ499" s="12" t="s">
        <v>38</v>
      </c>
      <c r="AK499" s="12" t="s">
        <v>38</v>
      </c>
      <c r="AL499" s="12" t="s">
        <v>38</v>
      </c>
      <c r="AM499" s="12" t="s">
        <v>38</v>
      </c>
      <c r="AN499" s="1" t="str">
        <f>VLOOKUP(Table1[[#This Row],[LOCALITY]],Sheet2!$F:$H,3,0)</f>
        <v>Rural</v>
      </c>
      <c r="AO499" s="1" t="s">
        <v>2241</v>
      </c>
      <c r="AP499" t="str">
        <f>IF(Table1[[#This Row],[Audio Duration (in secs)]]&gt;180,"Greater than 3 Minutes","Less than 3 Minutes")</f>
        <v>Greater than 3 Minutes</v>
      </c>
      <c r="AQ499" t="str">
        <f>IFERROR(VLOOKUP(Table1[[#This Row],[சாதி/Caste]],MApping!$E$1:$F$10,2,0),"Others")</f>
        <v>Others</v>
      </c>
      <c r="AR499">
        <f>VLOOKUP(Table1[[#This Row],[பாலினம்/Gender]],Factor!$F$26:$I$28,4,0)</f>
        <v>0.95700934579439256</v>
      </c>
      <c r="AS499">
        <f>VLOOKUP(Table1[[#This Row],[பதிலளித்தவரின் வயது/Age Group]],Factor!$F$35:$I$39,4,0)</f>
        <v>1.0308724832214764</v>
      </c>
      <c r="AT499">
        <f>VLOOKUP(Table1[[#This Row],[பதிலளித்தவரின் வயது/Age Group]]&amp;Table1[[#This Row],[பாலினம்/Gender]],Factor!$A$45:$G$53,7,0)</f>
        <v>0.86292134831460676</v>
      </c>
      <c r="AU49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499">
        <f>VLOOKUP(Table1[[#This Row],[Rev Caste]],Factor!$F$59:$I$68,4,0)</f>
        <v>0.14422535211267606</v>
      </c>
      <c r="AW499">
        <f>Table1[[#This Row],[2021 Ae Factor]]*Table1[[#This Row],[Age &amp; Gender Factor]]</f>
        <v>1.1321032118962628</v>
      </c>
      <c r="AX499">
        <f>Table1[[#This Row],[2021 Ae Factor]]*Table1[[#This Row],[Caste Factor]]</f>
        <v>0.1892153725047275</v>
      </c>
      <c r="AY499">
        <f t="shared" si="12"/>
        <v>78.727899399999998</v>
      </c>
    </row>
    <row r="500" spans="1:51" x14ac:dyDescent="0.25">
      <c r="A500" s="12" t="s">
        <v>3027</v>
      </c>
      <c r="B500" s="12" t="s">
        <v>3028</v>
      </c>
      <c r="C500" s="13">
        <v>45877</v>
      </c>
      <c r="D500" s="12" t="s">
        <v>3029</v>
      </c>
      <c r="E500" s="12" t="s">
        <v>2975</v>
      </c>
      <c r="F500" s="12" t="s">
        <v>3030</v>
      </c>
      <c r="G500" s="12">
        <v>328</v>
      </c>
      <c r="H500" s="12" t="s">
        <v>37</v>
      </c>
      <c r="I500" s="12" t="s">
        <v>1289</v>
      </c>
      <c r="J500" s="12" t="s">
        <v>1290</v>
      </c>
      <c r="K500" s="12" t="s">
        <v>50</v>
      </c>
      <c r="L500" s="12" t="s">
        <v>2163</v>
      </c>
      <c r="M500" s="12" t="s">
        <v>2173</v>
      </c>
      <c r="N500" s="12" t="s">
        <v>3031</v>
      </c>
      <c r="O500" s="12" t="s">
        <v>135</v>
      </c>
      <c r="P500" s="12">
        <v>8760949358</v>
      </c>
      <c r="Q500" s="12" t="s">
        <v>39</v>
      </c>
      <c r="R500" s="12" t="s">
        <v>97</v>
      </c>
      <c r="S500" s="12" t="s">
        <v>113</v>
      </c>
      <c r="T500" s="12" t="s">
        <v>58</v>
      </c>
      <c r="U500" s="12" t="s">
        <v>301</v>
      </c>
      <c r="V500" s="12" t="s">
        <v>60</v>
      </c>
      <c r="W500" s="1" t="s">
        <v>439</v>
      </c>
      <c r="X500" s="12" t="s">
        <v>101</v>
      </c>
      <c r="Y500" t="s">
        <v>428</v>
      </c>
      <c r="Z500" s="12" t="s">
        <v>95</v>
      </c>
      <c r="AA500" s="12" t="s">
        <v>63</v>
      </c>
      <c r="AB500" s="12" t="s">
        <v>38</v>
      </c>
      <c r="AC500" s="12" t="s">
        <v>58</v>
      </c>
      <c r="AD500" s="12" t="s">
        <v>85</v>
      </c>
      <c r="AE500" s="12" t="s">
        <v>66</v>
      </c>
      <c r="AF500" s="12" t="s">
        <v>67</v>
      </c>
      <c r="AG500" s="12" t="s">
        <v>68</v>
      </c>
      <c r="AH500" s="12" t="s">
        <v>88</v>
      </c>
      <c r="AI500" s="12" t="s">
        <v>38</v>
      </c>
      <c r="AJ500" s="12" t="s">
        <v>38</v>
      </c>
      <c r="AK500" s="12" t="s">
        <v>38</v>
      </c>
      <c r="AL500" s="12" t="s">
        <v>38</v>
      </c>
      <c r="AM500" s="12" t="s">
        <v>38</v>
      </c>
      <c r="AN500" s="1" t="str">
        <f>VLOOKUP(Table1[[#This Row],[LOCALITY]],Sheet2!$F:$H,3,0)</f>
        <v>Rural</v>
      </c>
      <c r="AO500" s="1" t="s">
        <v>2241</v>
      </c>
      <c r="AP500" t="str">
        <f>IF(Table1[[#This Row],[Audio Duration (in secs)]]&gt;180,"Greater than 3 Minutes","Less than 3 Minutes")</f>
        <v>Greater than 3 Minutes</v>
      </c>
      <c r="AQ500" t="str">
        <f>IFERROR(VLOOKUP(Table1[[#This Row],[சாதி/Caste]],MApping!$E$1:$F$10,2,0),"Others")</f>
        <v>Others</v>
      </c>
      <c r="AR500">
        <f>VLOOKUP(Table1[[#This Row],[பாலினம்/Gender]],Factor!$F$26:$I$28,4,0)</f>
        <v>1.047034764826176</v>
      </c>
      <c r="AS500">
        <f>VLOOKUP(Table1[[#This Row],[பதிலளித்தவரின் வயது/Age Group]],Factor!$F$35:$I$39,4,0)</f>
        <v>0.8797250859106529</v>
      </c>
      <c r="AT500">
        <f>VLOOKUP(Table1[[#This Row],[பதிலளித்தவரின் வயது/Age Group]]&amp;Table1[[#This Row],[பாலினம்/Gender]],Factor!$A$45:$G$53,7,0)</f>
        <v>0.98461538461538467</v>
      </c>
      <c r="AU50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00">
        <f>VLOOKUP(Table1[[#This Row],[Rev Caste]],Factor!$F$59:$I$68,4,0)</f>
        <v>0.14422535211267606</v>
      </c>
      <c r="AW500">
        <f>Table1[[#This Row],[2021 Ae Factor]]*Table1[[#This Row],[Age &amp; Gender Factor]]</f>
        <v>0.72546542719964102</v>
      </c>
      <c r="AX500">
        <f>Table1[[#This Row],[2021 Ae Factor]]*Table1[[#This Row],[Caste Factor]]</f>
        <v>0.10626535835036995</v>
      </c>
      <c r="AY500">
        <f t="shared" si="12"/>
        <v>78.728039600000002</v>
      </c>
    </row>
    <row r="501" spans="1:51" x14ac:dyDescent="0.25">
      <c r="A501" s="12" t="s">
        <v>3032</v>
      </c>
      <c r="B501" s="12" t="s">
        <v>3033</v>
      </c>
      <c r="C501" s="13">
        <v>45877</v>
      </c>
      <c r="D501" s="12" t="s">
        <v>3034</v>
      </c>
      <c r="E501" s="12" t="s">
        <v>3035</v>
      </c>
      <c r="F501" s="12" t="s">
        <v>3036</v>
      </c>
      <c r="G501" s="12">
        <v>333</v>
      </c>
      <c r="H501" s="12" t="s">
        <v>37</v>
      </c>
      <c r="I501" s="12" t="s">
        <v>1289</v>
      </c>
      <c r="J501" s="12" t="s">
        <v>1290</v>
      </c>
      <c r="K501" s="12" t="s">
        <v>50</v>
      </c>
      <c r="L501" s="12" t="s">
        <v>2163</v>
      </c>
      <c r="M501" s="12" t="s">
        <v>2173</v>
      </c>
      <c r="N501" s="12" t="s">
        <v>883</v>
      </c>
      <c r="O501" s="12" t="s">
        <v>135</v>
      </c>
      <c r="P501" s="12">
        <v>9842631507</v>
      </c>
      <c r="Q501" s="12" t="s">
        <v>39</v>
      </c>
      <c r="R501" s="12" t="s">
        <v>56</v>
      </c>
      <c r="S501" s="12" t="s">
        <v>113</v>
      </c>
      <c r="T501" s="12" t="s">
        <v>137</v>
      </c>
      <c r="U501" s="12" t="s">
        <v>301</v>
      </c>
      <c r="V501" s="12" t="s">
        <v>60</v>
      </c>
      <c r="W501" s="12" t="s">
        <v>61</v>
      </c>
      <c r="X501" s="12" t="s">
        <v>101</v>
      </c>
      <c r="Y501" t="s">
        <v>428</v>
      </c>
      <c r="Z501" s="12" t="s">
        <v>288</v>
      </c>
      <c r="AA501" s="12" t="s">
        <v>126</v>
      </c>
      <c r="AB501" s="12" t="s">
        <v>138</v>
      </c>
      <c r="AC501" s="12" t="s">
        <v>64</v>
      </c>
      <c r="AD501" s="12" t="s">
        <v>85</v>
      </c>
      <c r="AE501" s="12" t="s">
        <v>66</v>
      </c>
      <c r="AF501" s="12" t="s">
        <v>101</v>
      </c>
      <c r="AG501" s="12" t="s">
        <v>103</v>
      </c>
      <c r="AH501" s="12" t="s">
        <v>88</v>
      </c>
      <c r="AI501" s="12" t="s">
        <v>38</v>
      </c>
      <c r="AJ501" s="12" t="s">
        <v>38</v>
      </c>
      <c r="AK501" s="12" t="s">
        <v>38</v>
      </c>
      <c r="AL501" s="12" t="s">
        <v>38</v>
      </c>
      <c r="AM501" s="12" t="s">
        <v>38</v>
      </c>
      <c r="AN501" s="1" t="str">
        <f>VLOOKUP(Table1[[#This Row],[LOCALITY]],Sheet2!$F:$H,3,0)</f>
        <v>Rural</v>
      </c>
      <c r="AO501" s="1" t="s">
        <v>2241</v>
      </c>
      <c r="AP501" t="str">
        <f>IF(Table1[[#This Row],[Audio Duration (in secs)]]&gt;180,"Greater than 3 Minutes","Less than 3 Minutes")</f>
        <v>Greater than 3 Minutes</v>
      </c>
      <c r="AQ501" t="str">
        <f>IFERROR(VLOOKUP(Table1[[#This Row],[சாதி/Caste]],MApping!$E$1:$F$10,2,0),"Others")</f>
        <v>Others</v>
      </c>
      <c r="AR501">
        <f>VLOOKUP(Table1[[#This Row],[பாலினம்/Gender]],Factor!$F$26:$I$28,4,0)</f>
        <v>1.047034764826176</v>
      </c>
      <c r="AS501">
        <f>VLOOKUP(Table1[[#This Row],[பதிலளித்தவரின் வயது/Age Group]],Factor!$F$35:$I$39,4,0)</f>
        <v>0.8797250859106529</v>
      </c>
      <c r="AT501">
        <f>VLOOKUP(Table1[[#This Row],[பதிலளித்தவரின் வயது/Age Group]]&amp;Table1[[#This Row],[பாலினம்/Gender]],Factor!$A$45:$G$53,7,0)</f>
        <v>0.98461538461538467</v>
      </c>
      <c r="AU50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01">
        <f>VLOOKUP(Table1[[#This Row],[Rev Caste]],Factor!$F$59:$I$68,4,0)</f>
        <v>0.14422535211267606</v>
      </c>
      <c r="AW501">
        <f>Table1[[#This Row],[2021 Ae Factor]]*Table1[[#This Row],[Age &amp; Gender Factor]]</f>
        <v>0.72546542719964102</v>
      </c>
      <c r="AX501">
        <f>Table1[[#This Row],[2021 Ae Factor]]*Table1[[#This Row],[Caste Factor]]</f>
        <v>0.10626535835036995</v>
      </c>
      <c r="AY501">
        <f t="shared" si="12"/>
        <v>78.7279822</v>
      </c>
    </row>
    <row r="502" spans="1:51" x14ac:dyDescent="0.25">
      <c r="A502" s="12" t="s">
        <v>3037</v>
      </c>
      <c r="B502" s="12" t="s">
        <v>3038</v>
      </c>
      <c r="C502" s="13">
        <v>45877</v>
      </c>
      <c r="D502" s="12" t="s">
        <v>3039</v>
      </c>
      <c r="E502" s="12" t="s">
        <v>2932</v>
      </c>
      <c r="F502" s="12" t="s">
        <v>3040</v>
      </c>
      <c r="G502" s="12">
        <v>230</v>
      </c>
      <c r="H502" s="12" t="s">
        <v>37</v>
      </c>
      <c r="I502" s="12" t="s">
        <v>1281</v>
      </c>
      <c r="J502" s="12" t="s">
        <v>1282</v>
      </c>
      <c r="K502" s="12" t="s">
        <v>50</v>
      </c>
      <c r="L502" s="12" t="s">
        <v>2163</v>
      </c>
      <c r="M502" s="12" t="s">
        <v>2173</v>
      </c>
      <c r="N502" s="12" t="s">
        <v>3041</v>
      </c>
      <c r="O502" s="12" t="s">
        <v>135</v>
      </c>
      <c r="P502" s="12">
        <v>7402323701</v>
      </c>
      <c r="Q502" s="12" t="s">
        <v>81</v>
      </c>
      <c r="R502" s="12" t="s">
        <v>136</v>
      </c>
      <c r="S502" s="12" t="s">
        <v>57</v>
      </c>
      <c r="T502" s="12" t="s">
        <v>58</v>
      </c>
      <c r="U502" s="12" t="s">
        <v>301</v>
      </c>
      <c r="V502" s="12" t="s">
        <v>60</v>
      </c>
      <c r="W502" s="12" t="s">
        <v>61</v>
      </c>
      <c r="X502" s="12" t="s">
        <v>62</v>
      </c>
      <c r="Y502" t="s">
        <v>430</v>
      </c>
      <c r="Z502" s="12" t="s">
        <v>38</v>
      </c>
      <c r="AA502" s="1" t="s">
        <v>126</v>
      </c>
      <c r="AB502" s="1" t="s">
        <v>60</v>
      </c>
      <c r="AC502" s="12" t="s">
        <v>58</v>
      </c>
      <c r="AD502" s="12" t="s">
        <v>127</v>
      </c>
      <c r="AE502" s="12" t="s">
        <v>66</v>
      </c>
      <c r="AF502" s="12" t="s">
        <v>67</v>
      </c>
      <c r="AG502" s="12" t="s">
        <v>68</v>
      </c>
      <c r="AH502" s="12" t="s">
        <v>88</v>
      </c>
      <c r="AI502" s="12" t="s">
        <v>38</v>
      </c>
      <c r="AJ502" s="12" t="s">
        <v>38</v>
      </c>
      <c r="AK502" s="12" t="s">
        <v>38</v>
      </c>
      <c r="AL502" s="12" t="s">
        <v>38</v>
      </c>
      <c r="AM502" s="12" t="s">
        <v>38</v>
      </c>
      <c r="AN502" s="1" t="str">
        <f>VLOOKUP(Table1[[#This Row],[LOCALITY]],Sheet2!$F:$H,3,0)</f>
        <v>Rural</v>
      </c>
      <c r="AO502" s="1" t="s">
        <v>2241</v>
      </c>
      <c r="AP502" t="str">
        <f>IF(Table1[[#This Row],[Audio Duration (in secs)]]&gt;180,"Greater than 3 Minutes","Less than 3 Minutes")</f>
        <v>Greater than 3 Minutes</v>
      </c>
      <c r="AQ502" t="str">
        <f>IFERROR(VLOOKUP(Table1[[#This Row],[சாதி/Caste]],MApping!$E$1:$F$10,2,0),"Others")</f>
        <v>Others</v>
      </c>
      <c r="AR502">
        <f>VLOOKUP(Table1[[#This Row],[பாலினம்/Gender]],Factor!$F$26:$I$28,4,0)</f>
        <v>1.047034764826176</v>
      </c>
      <c r="AS502">
        <f>VLOOKUP(Table1[[#This Row],[பதிலளித்தவரின் வயது/Age Group]],Factor!$F$35:$I$39,4,0)</f>
        <v>0.97523809523809524</v>
      </c>
      <c r="AT502">
        <f>VLOOKUP(Table1[[#This Row],[பதிலளித்தவரின் வயது/Age Group]]&amp;Table1[[#This Row],[பாலினம்/Gender]],Factor!$A$45:$G$53,7,0)</f>
        <v>0.89824561403508774</v>
      </c>
      <c r="AU50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02">
        <f>VLOOKUP(Table1[[#This Row],[Rev Caste]],Factor!$F$59:$I$68,4,0)</f>
        <v>0.14422535211267606</v>
      </c>
      <c r="AW502">
        <f>Table1[[#This Row],[2021 Ae Factor]]*Table1[[#This Row],[Age &amp; Gender Factor]]</f>
        <v>0.66182810902423383</v>
      </c>
      <c r="AX502">
        <f>Table1[[#This Row],[2021 Ae Factor]]*Table1[[#This Row],[Caste Factor]]</f>
        <v>0.10626535835036995</v>
      </c>
      <c r="AY502">
        <f t="shared" si="12"/>
        <v>78.728324900000004</v>
      </c>
    </row>
    <row r="503" spans="1:51" x14ac:dyDescent="0.25">
      <c r="A503" s="12" t="s">
        <v>3042</v>
      </c>
      <c r="B503" s="12" t="s">
        <v>3043</v>
      </c>
      <c r="C503" s="13">
        <v>45877</v>
      </c>
      <c r="D503" s="12" t="s">
        <v>3044</v>
      </c>
      <c r="E503" s="12" t="s">
        <v>2975</v>
      </c>
      <c r="F503" s="12" t="s">
        <v>3045</v>
      </c>
      <c r="G503" s="12">
        <v>229</v>
      </c>
      <c r="H503" s="12" t="s">
        <v>37</v>
      </c>
      <c r="I503" s="12" t="s">
        <v>1281</v>
      </c>
      <c r="J503" s="12" t="s">
        <v>1282</v>
      </c>
      <c r="K503" s="12" t="s">
        <v>50</v>
      </c>
      <c r="L503" s="12" t="s">
        <v>2163</v>
      </c>
      <c r="M503" s="12" t="s">
        <v>2173</v>
      </c>
      <c r="N503" s="12" t="s">
        <v>3046</v>
      </c>
      <c r="O503" s="12" t="s">
        <v>54</v>
      </c>
      <c r="P503" s="12">
        <v>9842506863</v>
      </c>
      <c r="Q503" s="12" t="s">
        <v>360</v>
      </c>
      <c r="R503" s="12" t="s">
        <v>124</v>
      </c>
      <c r="S503" s="12" t="s">
        <v>57</v>
      </c>
      <c r="T503" s="12" t="s">
        <v>58</v>
      </c>
      <c r="U503" s="12" t="s">
        <v>59</v>
      </c>
      <c r="V503" s="12" t="s">
        <v>60</v>
      </c>
      <c r="W503" s="12" t="s">
        <v>61</v>
      </c>
      <c r="X503" s="12" t="s">
        <v>62</v>
      </c>
      <c r="Y503" t="s">
        <v>430</v>
      </c>
      <c r="Z503" s="12" t="s">
        <v>38</v>
      </c>
      <c r="AA503" s="12" t="s">
        <v>63</v>
      </c>
      <c r="AB503" s="12" t="s">
        <v>38</v>
      </c>
      <c r="AC503" s="12" t="s">
        <v>64</v>
      </c>
      <c r="AD503" s="12" t="s">
        <v>85</v>
      </c>
      <c r="AE503" s="12" t="s">
        <v>66</v>
      </c>
      <c r="AF503" s="12" t="s">
        <v>67</v>
      </c>
      <c r="AG503" s="12" t="s">
        <v>68</v>
      </c>
      <c r="AH503" s="12" t="s">
        <v>88</v>
      </c>
      <c r="AI503" s="12" t="s">
        <v>38</v>
      </c>
      <c r="AJ503" s="12" t="s">
        <v>38</v>
      </c>
      <c r="AK503" s="12" t="s">
        <v>38</v>
      </c>
      <c r="AL503" s="12" t="s">
        <v>38</v>
      </c>
      <c r="AM503" s="12" t="s">
        <v>38</v>
      </c>
      <c r="AN503" s="1" t="str">
        <f>VLOOKUP(Table1[[#This Row],[LOCALITY]],Sheet2!$F:$H,3,0)</f>
        <v>Rural</v>
      </c>
      <c r="AO503" s="1" t="s">
        <v>2241</v>
      </c>
      <c r="AP503" t="str">
        <f>IF(Table1[[#This Row],[Audio Duration (in secs)]]&gt;180,"Greater than 3 Minutes","Less than 3 Minutes")</f>
        <v>Greater than 3 Minutes</v>
      </c>
      <c r="AQ503" t="str">
        <f>IFERROR(VLOOKUP(Table1[[#This Row],[சாதி/Caste]],MApping!$E$1:$F$10,2,0),"Others")</f>
        <v>Others</v>
      </c>
      <c r="AR503">
        <f>VLOOKUP(Table1[[#This Row],[பாலினம்/Gender]],Factor!$F$26:$I$28,4,0)</f>
        <v>0.95700934579439256</v>
      </c>
      <c r="AS503">
        <f>VLOOKUP(Table1[[#This Row],[பதிலளித்தவரின் வயது/Age Group]],Factor!$F$35:$I$39,4,0)</f>
        <v>1.0308724832214764</v>
      </c>
      <c r="AT503">
        <f>VLOOKUP(Table1[[#This Row],[பதிலளித்தவரின் வயது/Age Group]]&amp;Table1[[#This Row],[பாலினம்/Gender]],Factor!$A$45:$G$53,7,0)</f>
        <v>0.86292134831460676</v>
      </c>
      <c r="AU50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03">
        <f>VLOOKUP(Table1[[#This Row],[Rev Caste]],Factor!$F$59:$I$68,4,0)</f>
        <v>0.14422535211267606</v>
      </c>
      <c r="AW503">
        <f>Table1[[#This Row],[2021 Ae Factor]]*Table1[[#This Row],[Age &amp; Gender Factor]]</f>
        <v>0.63580116091653927</v>
      </c>
      <c r="AX503">
        <f>Table1[[#This Row],[2021 Ae Factor]]*Table1[[#This Row],[Caste Factor]]</f>
        <v>0.10626535835036995</v>
      </c>
      <c r="AY503">
        <f t="shared" si="12"/>
        <v>78.728281499999994</v>
      </c>
    </row>
    <row r="504" spans="1:51" x14ac:dyDescent="0.25">
      <c r="A504" s="12" t="s">
        <v>3047</v>
      </c>
      <c r="B504" s="12" t="s">
        <v>3048</v>
      </c>
      <c r="C504" s="13">
        <v>45877</v>
      </c>
      <c r="D504" s="12" t="s">
        <v>3049</v>
      </c>
      <c r="E504" s="12" t="s">
        <v>2975</v>
      </c>
      <c r="F504" s="12" t="s">
        <v>3050</v>
      </c>
      <c r="G504" s="12">
        <v>305</v>
      </c>
      <c r="H504" s="12" t="s">
        <v>37</v>
      </c>
      <c r="I504" s="12" t="s">
        <v>1289</v>
      </c>
      <c r="J504" s="12" t="s">
        <v>1290</v>
      </c>
      <c r="K504" s="12" t="s">
        <v>50</v>
      </c>
      <c r="L504" s="12" t="s">
        <v>2163</v>
      </c>
      <c r="M504" s="12" t="s">
        <v>2173</v>
      </c>
      <c r="N504" s="12" t="s">
        <v>3001</v>
      </c>
      <c r="O504" s="12" t="s">
        <v>54</v>
      </c>
      <c r="P504" s="12">
        <v>8270257836</v>
      </c>
      <c r="Q504" s="12" t="s">
        <v>39</v>
      </c>
      <c r="R504" s="12" t="s">
        <v>56</v>
      </c>
      <c r="S504" s="12" t="s">
        <v>113</v>
      </c>
      <c r="T504" s="12" t="s">
        <v>98</v>
      </c>
      <c r="U504" s="12" t="s">
        <v>83</v>
      </c>
      <c r="V504" s="12" t="s">
        <v>99</v>
      </c>
      <c r="W504" s="12" t="s">
        <v>100</v>
      </c>
      <c r="X504" s="12" t="s">
        <v>101</v>
      </c>
      <c r="Y504" t="s">
        <v>428</v>
      </c>
      <c r="Z504" s="12" t="s">
        <v>175</v>
      </c>
      <c r="AA504" s="12" t="s">
        <v>63</v>
      </c>
      <c r="AB504" s="12" t="s">
        <v>38</v>
      </c>
      <c r="AC504" s="12" t="s">
        <v>84</v>
      </c>
      <c r="AD504" s="12" t="s">
        <v>85</v>
      </c>
      <c r="AE504" s="12" t="s">
        <v>66</v>
      </c>
      <c r="AF504" s="12" t="s">
        <v>67</v>
      </c>
      <c r="AG504" s="12" t="s">
        <v>400</v>
      </c>
      <c r="AH504" s="12" t="s">
        <v>88</v>
      </c>
      <c r="AI504" s="12" t="s">
        <v>38</v>
      </c>
      <c r="AJ504" s="12" t="s">
        <v>38</v>
      </c>
      <c r="AK504" s="12" t="s">
        <v>38</v>
      </c>
      <c r="AL504" s="12" t="s">
        <v>38</v>
      </c>
      <c r="AM504" s="12" t="s">
        <v>38</v>
      </c>
      <c r="AN504" s="1" t="str">
        <f>VLOOKUP(Table1[[#This Row],[LOCALITY]],Sheet2!$F:$H,3,0)</f>
        <v>Rural</v>
      </c>
      <c r="AO504" s="1" t="s">
        <v>2241</v>
      </c>
      <c r="AP504" t="str">
        <f>IF(Table1[[#This Row],[Audio Duration (in secs)]]&gt;180,"Greater than 3 Minutes","Less than 3 Minutes")</f>
        <v>Greater than 3 Minutes</v>
      </c>
      <c r="AQ504" t="str">
        <f>IFERROR(VLOOKUP(Table1[[#This Row],[சாதி/Caste]],MApping!$E$1:$F$10,2,0),"Others")</f>
        <v>Others</v>
      </c>
      <c r="AR504">
        <f>VLOOKUP(Table1[[#This Row],[பாலினம்/Gender]],Factor!$F$26:$I$28,4,0)</f>
        <v>0.95700934579439256</v>
      </c>
      <c r="AS504">
        <f>VLOOKUP(Table1[[#This Row],[பதிலளித்தவரின் வயது/Age Group]],Factor!$F$35:$I$39,4,0)</f>
        <v>0.8797250859106529</v>
      </c>
      <c r="AT504">
        <f>VLOOKUP(Table1[[#This Row],[பதிலளித்தவரின் வயது/Age Group]]&amp;Table1[[#This Row],[பாலினம்/Gender]],Factor!$A$45:$G$53,7,0)</f>
        <v>0.79503105590062106</v>
      </c>
      <c r="AU50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04">
        <f>VLOOKUP(Table1[[#This Row],[Rev Caste]],Factor!$F$59:$I$68,4,0)</f>
        <v>0.14422535211267606</v>
      </c>
      <c r="AW504">
        <f>Table1[[#This Row],[2021 Ae Factor]]*Table1[[#This Row],[Age &amp; Gender Factor]]</f>
        <v>1.043035050297799</v>
      </c>
      <c r="AX504">
        <f>Table1[[#This Row],[2021 Ae Factor]]*Table1[[#This Row],[Caste Factor]]</f>
        <v>0.1892153725047275</v>
      </c>
      <c r="AY504">
        <f t="shared" si="12"/>
        <v>78.728053900000006</v>
      </c>
    </row>
    <row r="505" spans="1:51" x14ac:dyDescent="0.25">
      <c r="A505" s="12" t="s">
        <v>3088</v>
      </c>
      <c r="B505" s="12" t="s">
        <v>72</v>
      </c>
      <c r="C505" s="13">
        <v>45868</v>
      </c>
      <c r="D505" s="12" t="s">
        <v>3139</v>
      </c>
      <c r="E505" s="12"/>
      <c r="F505" s="12"/>
      <c r="G505" s="12"/>
      <c r="H505" s="12"/>
      <c r="I505" s="12" t="s">
        <v>76</v>
      </c>
      <c r="J505" s="12" t="s">
        <v>77</v>
      </c>
      <c r="K505" s="12" t="s">
        <v>50</v>
      </c>
      <c r="L505" s="12" t="s">
        <v>2163</v>
      </c>
      <c r="M505" s="12" t="s">
        <v>2174</v>
      </c>
      <c r="N505" s="12"/>
      <c r="O505" s="12" t="s">
        <v>54</v>
      </c>
      <c r="P505" s="12">
        <v>8675641312</v>
      </c>
      <c r="Q505" s="12" t="s">
        <v>81</v>
      </c>
      <c r="R505" s="12" t="s">
        <v>82</v>
      </c>
      <c r="S505" s="12" t="s">
        <v>57</v>
      </c>
      <c r="T505" s="12" t="s">
        <v>58</v>
      </c>
      <c r="U505" s="12" t="s">
        <v>83</v>
      </c>
      <c r="V505" s="12" t="s">
        <v>60</v>
      </c>
      <c r="W505" s="12" t="s">
        <v>61</v>
      </c>
      <c r="X505" s="12" t="s">
        <v>62</v>
      </c>
      <c r="Y505" t="s">
        <v>430</v>
      </c>
      <c r="Z505" s="12" t="s">
        <v>38</v>
      </c>
      <c r="AA505" s="12" t="s">
        <v>63</v>
      </c>
      <c r="AB505" s="12" t="s">
        <v>38</v>
      </c>
      <c r="AC505" s="12" t="s">
        <v>84</v>
      </c>
      <c r="AD505" s="12" t="s">
        <v>85</v>
      </c>
      <c r="AE505" s="12" t="s">
        <v>86</v>
      </c>
      <c r="AF505" s="12" t="s">
        <v>87</v>
      </c>
      <c r="AG505" s="12" t="s">
        <v>68</v>
      </c>
      <c r="AH505" s="12" t="s">
        <v>88</v>
      </c>
      <c r="AI505" s="12" t="s">
        <v>89</v>
      </c>
      <c r="AJ505" s="12">
        <f>IFERROR(_xlfn.XLOOKUP(Table1[[#This Row],[Audio Url]],Qc!C:C,Qc!F:F),"")</f>
        <v>0</v>
      </c>
      <c r="AK505" s="12">
        <f>IFERROR(_xlfn.XLOOKUP(Table1[[#This Row],[Audio Url]],Qc!C:C,Qc!E:E),"")</f>
        <v>0</v>
      </c>
      <c r="AL505" s="12"/>
      <c r="AM505" s="12"/>
      <c r="AN505" s="1" t="str">
        <f>VLOOKUP(Table1[[#This Row],[LOCALITY]],Sheet2!$F:$H,3,0)</f>
        <v>Rural</v>
      </c>
      <c r="AO505" s="1" t="s">
        <v>2241</v>
      </c>
      <c r="AP505" t="str">
        <f>IF(Table1[[#This Row],[Audio Duration (in secs)]]&gt;180,"Greater than 3 Minutes","Less than 3 Minutes")</f>
        <v>Less than 3 Minutes</v>
      </c>
      <c r="AQ505" t="str">
        <f>IFERROR(VLOOKUP(Table1[[#This Row],[சாதி/Caste]],MApping!$E$1:$F$10,2,0),"Others")</f>
        <v>MUKKULATHOR</v>
      </c>
      <c r="AR505">
        <f>VLOOKUP(Table1[[#This Row],[பாலினம்/Gender]],Factor!$F$26:$I$28,4,0)</f>
        <v>0.95700934579439256</v>
      </c>
      <c r="AS505">
        <f>VLOOKUP(Table1[[#This Row],[பதிலளித்தவரின் வயது/Age Group]],Factor!$F$35:$I$39,4,0)</f>
        <v>0.97523809523809524</v>
      </c>
      <c r="AT505">
        <f>VLOOKUP(Table1[[#This Row],[பதிலளித்தவரின் வயது/Age Group]]&amp;Table1[[#This Row],[பாலினம்/Gender]],Factor!$A$45:$G$53,7,0)</f>
        <v>1.0666666666666667</v>
      </c>
      <c r="AU50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05">
        <f>VLOOKUP(Table1[[#This Row],[Rev Caste]],Factor!$F$59:$I$68,4,0)</f>
        <v>1.3479183673469388</v>
      </c>
      <c r="AW505">
        <f>Table1[[#This Row],[2021 Ae Factor]]*Table1[[#This Row],[Age &amp; Gender Factor]]</f>
        <v>0.78592087946627776</v>
      </c>
      <c r="AX505">
        <f>Table1[[#This Row],[2021 Ae Factor]]*Table1[[#This Row],[Caste Factor]]</f>
        <v>0.99314736441942686</v>
      </c>
      <c r="AY505">
        <f t="shared" ref="AY505:AY568" si="13">VALUE(MID(D505, FIND(",",D505)+2, FIND(")",D505)-FIND(",",D505)-2))</f>
        <v>78.721641000000005</v>
      </c>
    </row>
    <row r="506" spans="1:51" x14ac:dyDescent="0.25">
      <c r="A506" s="12" t="s">
        <v>3088</v>
      </c>
      <c r="B506" s="12" t="s">
        <v>131</v>
      </c>
      <c r="C506" s="13">
        <v>45868</v>
      </c>
      <c r="D506" s="12" t="s">
        <v>3140</v>
      </c>
      <c r="E506" s="12"/>
      <c r="F506" s="12"/>
      <c r="G506" s="12"/>
      <c r="H506" s="12"/>
      <c r="I506" s="12" t="s">
        <v>109</v>
      </c>
      <c r="J506" s="12" t="s">
        <v>110</v>
      </c>
      <c r="K506" s="12" t="s">
        <v>50</v>
      </c>
      <c r="L506" s="12" t="s">
        <v>2163</v>
      </c>
      <c r="M506" s="12" t="s">
        <v>2174</v>
      </c>
      <c r="N506" s="12"/>
      <c r="O506" s="12" t="s">
        <v>135</v>
      </c>
      <c r="P506" s="12">
        <v>8807414653</v>
      </c>
      <c r="Q506" s="12" t="s">
        <v>55</v>
      </c>
      <c r="R506" s="12" t="s">
        <v>136</v>
      </c>
      <c r="S506" s="12" t="s">
        <v>113</v>
      </c>
      <c r="T506" s="12" t="s">
        <v>137</v>
      </c>
      <c r="U506" s="12" t="s">
        <v>83</v>
      </c>
      <c r="V506" s="12" t="s">
        <v>99</v>
      </c>
      <c r="W506" s="12" t="s">
        <v>61</v>
      </c>
      <c r="X506" s="12" t="s">
        <v>62</v>
      </c>
      <c r="Y506" t="s">
        <v>430</v>
      </c>
      <c r="Z506" s="12" t="s">
        <v>38</v>
      </c>
      <c r="AA506" s="12" t="s">
        <v>126</v>
      </c>
      <c r="AB506" s="12" t="s">
        <v>138</v>
      </c>
      <c r="AC506" s="12" t="s">
        <v>58</v>
      </c>
      <c r="AD506" s="12" t="s">
        <v>127</v>
      </c>
      <c r="AE506" s="12" t="s">
        <v>102</v>
      </c>
      <c r="AF506" s="12" t="s">
        <v>67</v>
      </c>
      <c r="AG506" s="12" t="s">
        <v>68</v>
      </c>
      <c r="AH506" s="12" t="s">
        <v>88</v>
      </c>
      <c r="AI506" s="12" t="s">
        <v>129</v>
      </c>
      <c r="AJ506" s="12">
        <f>IFERROR(_xlfn.XLOOKUP(Table1[[#This Row],[Audio Url]],Qc!C:C,Qc!F:F),"")</f>
        <v>0</v>
      </c>
      <c r="AK506" s="12">
        <f>IFERROR(_xlfn.XLOOKUP(Table1[[#This Row],[Audio Url]],Qc!C:C,Qc!E:E),"")</f>
        <v>0</v>
      </c>
      <c r="AL506" s="12"/>
      <c r="AM506" s="12"/>
      <c r="AN506" s="1" t="str">
        <f>VLOOKUP(Table1[[#This Row],[LOCALITY]],Sheet2!$F:$H,3,0)</f>
        <v>Rural</v>
      </c>
      <c r="AO506" s="1" t="s">
        <v>2241</v>
      </c>
      <c r="AP506" t="str">
        <f>IF(Table1[[#This Row],[Audio Duration (in secs)]]&gt;180,"Greater than 3 Minutes","Less than 3 Minutes")</f>
        <v>Less than 3 Minutes</v>
      </c>
      <c r="AQ506" t="str">
        <f>IFERROR(VLOOKUP(Table1[[#This Row],[சாதி/Caste]],MApping!$E$1:$F$10,2,0),"Others")</f>
        <v>CHRISTIAN</v>
      </c>
      <c r="AR506">
        <f>VLOOKUP(Table1[[#This Row],[பாலினம்/Gender]],Factor!$F$26:$I$28,4,0)</f>
        <v>1.047034764826176</v>
      </c>
      <c r="AS506">
        <f>VLOOKUP(Table1[[#This Row],[பதிலளித்தவரின் வயது/Age Group]],Factor!$F$35:$I$39,4,0)</f>
        <v>1.0951871657754011</v>
      </c>
      <c r="AT506">
        <f>VLOOKUP(Table1[[#This Row],[பதிலளித்தவரின் வயது/Age Group]]&amp;Table1[[#This Row],[பாலினம்/Gender]],Factor!$A$45:$G$53,7,0)</f>
        <v>1.107027027027027</v>
      </c>
      <c r="AU50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06">
        <f>VLOOKUP(Table1[[#This Row],[Rev Caste]],Factor!$F$59:$I$68,4,0)</f>
        <v>0.93090909090909091</v>
      </c>
      <c r="AW506">
        <f>Table1[[#This Row],[2021 Ae Factor]]*Table1[[#This Row],[Age &amp; Gender Factor]]</f>
        <v>1.4523558321984489</v>
      </c>
      <c r="AX506">
        <f>Table1[[#This Row],[2021 Ae Factor]]*Table1[[#This Row],[Caste Factor]]</f>
        <v>1.2212992225305137</v>
      </c>
      <c r="AY506">
        <f t="shared" si="13"/>
        <v>78.724187000000001</v>
      </c>
    </row>
    <row r="507" spans="1:51" x14ac:dyDescent="0.25">
      <c r="A507" s="12" t="s">
        <v>3088</v>
      </c>
      <c r="B507" s="12" t="s">
        <v>140</v>
      </c>
      <c r="C507" s="13">
        <v>45868</v>
      </c>
      <c r="D507" s="12" t="s">
        <v>3141</v>
      </c>
      <c r="E507" s="12"/>
      <c r="F507" s="12"/>
      <c r="G507" s="12"/>
      <c r="H507" s="12"/>
      <c r="I507" s="12" t="s">
        <v>109</v>
      </c>
      <c r="J507" s="12" t="s">
        <v>110</v>
      </c>
      <c r="K507" s="12" t="s">
        <v>50</v>
      </c>
      <c r="L507" s="12" t="s">
        <v>2163</v>
      </c>
      <c r="M507" s="12" t="s">
        <v>2174</v>
      </c>
      <c r="N507" s="12"/>
      <c r="O507" s="12" t="s">
        <v>54</v>
      </c>
      <c r="P507" s="12">
        <v>8973759103</v>
      </c>
      <c r="Q507" s="12" t="s">
        <v>39</v>
      </c>
      <c r="R507" s="12" t="s">
        <v>56</v>
      </c>
      <c r="S507" s="12" t="s">
        <v>113</v>
      </c>
      <c r="T507" s="12" t="s">
        <v>98</v>
      </c>
      <c r="U507" s="12" t="s">
        <v>83</v>
      </c>
      <c r="V507" s="12" t="s">
        <v>60</v>
      </c>
      <c r="W507" s="12" t="s">
        <v>100</v>
      </c>
      <c r="X507" s="12" t="s">
        <v>62</v>
      </c>
      <c r="Y507" t="s">
        <v>430</v>
      </c>
      <c r="Z507" s="12" t="s">
        <v>38</v>
      </c>
      <c r="AA507" s="12" t="s">
        <v>126</v>
      </c>
      <c r="AB507" s="12" t="s">
        <v>99</v>
      </c>
      <c r="AC507" s="12" t="s">
        <v>64</v>
      </c>
      <c r="AD507" s="12" t="s">
        <v>65</v>
      </c>
      <c r="AE507" s="12" t="s">
        <v>115</v>
      </c>
      <c r="AF507" s="12" t="s">
        <v>101</v>
      </c>
      <c r="AG507" s="12" t="s">
        <v>103</v>
      </c>
      <c r="AH507" s="12" t="s">
        <v>117</v>
      </c>
      <c r="AI507" s="12" t="s">
        <v>129</v>
      </c>
      <c r="AJ507" s="12">
        <f>IFERROR(_xlfn.XLOOKUP(Table1[[#This Row],[Audio Url]],Qc!C:C,Qc!F:F),"")</f>
        <v>0</v>
      </c>
      <c r="AK507" s="12">
        <f>IFERROR(_xlfn.XLOOKUP(Table1[[#This Row],[Audio Url]],Qc!C:C,Qc!E:E),"")</f>
        <v>0</v>
      </c>
      <c r="AL507" s="12"/>
      <c r="AM507" s="12"/>
      <c r="AN507" s="1" t="str">
        <f>VLOOKUP(Table1[[#This Row],[LOCALITY]],Sheet2!$F:$H,3,0)</f>
        <v>Rural</v>
      </c>
      <c r="AO507" s="1" t="s">
        <v>2241</v>
      </c>
      <c r="AP507" t="str">
        <f>IF(Table1[[#This Row],[Audio Duration (in secs)]]&gt;180,"Greater than 3 Minutes","Less than 3 Minutes")</f>
        <v>Less than 3 Minutes</v>
      </c>
      <c r="AQ507" t="str">
        <f>IFERROR(VLOOKUP(Table1[[#This Row],[சாதி/Caste]],MApping!$E$1:$F$10,2,0),"Others")</f>
        <v>CHRISTIAN</v>
      </c>
      <c r="AR507">
        <f>VLOOKUP(Table1[[#This Row],[பாலினம்/Gender]],Factor!$F$26:$I$28,4,0)</f>
        <v>0.95700934579439256</v>
      </c>
      <c r="AS507">
        <f>VLOOKUP(Table1[[#This Row],[பதிலளித்தவரின் வயது/Age Group]],Factor!$F$35:$I$39,4,0)</f>
        <v>0.8797250859106529</v>
      </c>
      <c r="AT507">
        <f>VLOOKUP(Table1[[#This Row],[பதிலளித்தவரின் வயது/Age Group]]&amp;Table1[[#This Row],[பாலினம்/Gender]],Factor!$A$45:$G$53,7,0)</f>
        <v>0.79503105590062106</v>
      </c>
      <c r="AU50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07">
        <f>VLOOKUP(Table1[[#This Row],[Rev Caste]],Factor!$F$59:$I$68,4,0)</f>
        <v>0.93090909090909091</v>
      </c>
      <c r="AW507">
        <f>Table1[[#This Row],[2021 Ae Factor]]*Table1[[#This Row],[Age &amp; Gender Factor]]</f>
        <v>0.58577953749039324</v>
      </c>
      <c r="AX507">
        <f>Table1[[#This Row],[2021 Ae Factor]]*Table1[[#This Row],[Caste Factor]]</f>
        <v>0.68589458571602413</v>
      </c>
      <c r="AY507">
        <f t="shared" si="13"/>
        <v>78.723376999999999</v>
      </c>
    </row>
    <row r="508" spans="1:51" x14ac:dyDescent="0.25">
      <c r="A508" s="12" t="s">
        <v>3088</v>
      </c>
      <c r="B508" s="12" t="s">
        <v>145</v>
      </c>
      <c r="C508" s="13">
        <v>45868</v>
      </c>
      <c r="D508" s="12" t="s">
        <v>3142</v>
      </c>
      <c r="E508" s="12"/>
      <c r="F508" s="12"/>
      <c r="G508" s="12"/>
      <c r="H508" s="12"/>
      <c r="I508" s="12" t="s">
        <v>109</v>
      </c>
      <c r="J508" s="12" t="s">
        <v>110</v>
      </c>
      <c r="K508" s="12" t="s">
        <v>50</v>
      </c>
      <c r="L508" s="12" t="s">
        <v>2163</v>
      </c>
      <c r="M508" s="12" t="s">
        <v>2174</v>
      </c>
      <c r="N508" s="12"/>
      <c r="O508" s="12" t="s">
        <v>54</v>
      </c>
      <c r="P508" s="12">
        <v>9578493153</v>
      </c>
      <c r="Q508" s="12" t="s">
        <v>55</v>
      </c>
      <c r="R508" s="12" t="s">
        <v>56</v>
      </c>
      <c r="S508" s="12" t="s">
        <v>113</v>
      </c>
      <c r="T508" s="12" t="s">
        <v>58</v>
      </c>
      <c r="U508" s="12" t="s">
        <v>83</v>
      </c>
      <c r="V508" s="12" t="s">
        <v>99</v>
      </c>
      <c r="W508" s="12" t="s">
        <v>61</v>
      </c>
      <c r="X508" s="12" t="s">
        <v>101</v>
      </c>
      <c r="Y508" t="s">
        <v>430</v>
      </c>
      <c r="Z508" s="12" t="s">
        <v>95</v>
      </c>
      <c r="AA508" s="12" t="s">
        <v>63</v>
      </c>
      <c r="AB508" s="12" t="s">
        <v>38</v>
      </c>
      <c r="AC508" s="12" t="s">
        <v>84</v>
      </c>
      <c r="AD508" s="12" t="s">
        <v>127</v>
      </c>
      <c r="AE508" s="12" t="s">
        <v>115</v>
      </c>
      <c r="AF508" s="12" t="s">
        <v>101</v>
      </c>
      <c r="AG508" s="12" t="s">
        <v>103</v>
      </c>
      <c r="AH508" s="12" t="s">
        <v>117</v>
      </c>
      <c r="AI508" s="12" t="s">
        <v>129</v>
      </c>
      <c r="AJ508" s="12">
        <f>IFERROR(_xlfn.XLOOKUP(Table1[[#This Row],[Audio Url]],Qc!C:C,Qc!F:F),"")</f>
        <v>0</v>
      </c>
      <c r="AK508" s="12">
        <f>IFERROR(_xlfn.XLOOKUP(Table1[[#This Row],[Audio Url]],Qc!C:C,Qc!E:E),"")</f>
        <v>0</v>
      </c>
      <c r="AL508" s="12"/>
      <c r="AM508" s="12"/>
      <c r="AN508" s="1" t="str">
        <f>VLOOKUP(Table1[[#This Row],[LOCALITY]],Sheet2!$F:$H,3,0)</f>
        <v>Rural</v>
      </c>
      <c r="AO508" s="1" t="s">
        <v>2241</v>
      </c>
      <c r="AP508" t="str">
        <f>IF(Table1[[#This Row],[Audio Duration (in secs)]]&gt;180,"Greater than 3 Minutes","Less than 3 Minutes")</f>
        <v>Less than 3 Minutes</v>
      </c>
      <c r="AQ508" t="str">
        <f>IFERROR(VLOOKUP(Table1[[#This Row],[சாதி/Caste]],MApping!$E$1:$F$10,2,0),"Others")</f>
        <v>CHRISTIAN</v>
      </c>
      <c r="AR508">
        <f>VLOOKUP(Table1[[#This Row],[பாலினம்/Gender]],Factor!$F$26:$I$28,4,0)</f>
        <v>0.95700934579439256</v>
      </c>
      <c r="AS508">
        <f>VLOOKUP(Table1[[#This Row],[பதிலளித்தவரின் வயது/Age Group]],Factor!$F$35:$I$39,4,0)</f>
        <v>1.0951871657754011</v>
      </c>
      <c r="AT508">
        <f>VLOOKUP(Table1[[#This Row],[பதிலளித்தவரின் வயது/Age Group]]&amp;Table1[[#This Row],[பாலினம்/Gender]],Factor!$A$45:$G$53,7,0)</f>
        <v>1.0835978835978837</v>
      </c>
      <c r="AU50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08">
        <f>VLOOKUP(Table1[[#This Row],[Rev Caste]],Factor!$F$59:$I$68,4,0)</f>
        <v>0.93090909090909091</v>
      </c>
      <c r="AW508">
        <f>Table1[[#This Row],[2021 Ae Factor]]*Table1[[#This Row],[Age &amp; Gender Factor]]</f>
        <v>1.4216181426281114</v>
      </c>
      <c r="AX508">
        <f>Table1[[#This Row],[2021 Ae Factor]]*Table1[[#This Row],[Caste Factor]]</f>
        <v>1.2212992225305137</v>
      </c>
      <c r="AY508">
        <f t="shared" si="13"/>
        <v>78.719769999999997</v>
      </c>
    </row>
    <row r="509" spans="1:51" x14ac:dyDescent="0.25">
      <c r="A509" s="12" t="s">
        <v>3088</v>
      </c>
      <c r="B509" s="12" t="s">
        <v>150</v>
      </c>
      <c r="C509" s="13">
        <v>45868</v>
      </c>
      <c r="D509" s="12" t="s">
        <v>3143</v>
      </c>
      <c r="E509" s="12"/>
      <c r="F509" s="12"/>
      <c r="G509" s="12"/>
      <c r="H509" s="12"/>
      <c r="I509" s="12" t="s">
        <v>109</v>
      </c>
      <c r="J509" s="12" t="s">
        <v>110</v>
      </c>
      <c r="K509" s="12" t="s">
        <v>50</v>
      </c>
      <c r="L509" s="12" t="s">
        <v>2163</v>
      </c>
      <c r="M509" s="12" t="s">
        <v>2174</v>
      </c>
      <c r="N509" s="12"/>
      <c r="O509" s="12" t="s">
        <v>135</v>
      </c>
      <c r="P509" s="12">
        <v>6384537452</v>
      </c>
      <c r="Q509" s="12" t="s">
        <v>81</v>
      </c>
      <c r="R509" s="12" t="s">
        <v>136</v>
      </c>
      <c r="S509" s="12" t="s">
        <v>113</v>
      </c>
      <c r="T509" s="12" t="s">
        <v>137</v>
      </c>
      <c r="U509" s="12" t="s">
        <v>83</v>
      </c>
      <c r="V509" s="12" t="s">
        <v>60</v>
      </c>
      <c r="W509" s="12" t="s">
        <v>125</v>
      </c>
      <c r="X509" s="12" t="s">
        <v>62</v>
      </c>
      <c r="Y509" t="s">
        <v>430</v>
      </c>
      <c r="Z509" s="12" t="s">
        <v>38</v>
      </c>
      <c r="AA509" s="12" t="s">
        <v>126</v>
      </c>
      <c r="AB509" s="12" t="s">
        <v>60</v>
      </c>
      <c r="AC509" s="12" t="s">
        <v>84</v>
      </c>
      <c r="AD509" s="12" t="s">
        <v>127</v>
      </c>
      <c r="AE509" s="12" t="s">
        <v>115</v>
      </c>
      <c r="AF509" s="12" t="s">
        <v>67</v>
      </c>
      <c r="AG509" s="12" t="s">
        <v>103</v>
      </c>
      <c r="AH509" s="12" t="s">
        <v>117</v>
      </c>
      <c r="AI509" s="12" t="s">
        <v>129</v>
      </c>
      <c r="AJ509" s="12">
        <f>IFERROR(_xlfn.XLOOKUP(Table1[[#This Row],[Audio Url]],Qc!C:C,Qc!F:F),"")</f>
        <v>0</v>
      </c>
      <c r="AK509" s="12">
        <f>IFERROR(_xlfn.XLOOKUP(Table1[[#This Row],[Audio Url]],Qc!C:C,Qc!E:E),"")</f>
        <v>0</v>
      </c>
      <c r="AL509" s="12"/>
      <c r="AM509" s="12"/>
      <c r="AN509" s="1" t="str">
        <f>VLOOKUP(Table1[[#This Row],[LOCALITY]],Sheet2!$F:$H,3,0)</f>
        <v>Rural</v>
      </c>
      <c r="AO509" s="1" t="s">
        <v>2241</v>
      </c>
      <c r="AP509" t="str">
        <f>IF(Table1[[#This Row],[Audio Duration (in secs)]]&gt;180,"Greater than 3 Minutes","Less than 3 Minutes")</f>
        <v>Less than 3 Minutes</v>
      </c>
      <c r="AQ509" t="str">
        <f>IFERROR(VLOOKUP(Table1[[#This Row],[சாதி/Caste]],MApping!$E$1:$F$10,2,0),"Others")</f>
        <v>CHRISTIAN</v>
      </c>
      <c r="AR509">
        <f>VLOOKUP(Table1[[#This Row],[பாலினம்/Gender]],Factor!$F$26:$I$28,4,0)</f>
        <v>1.047034764826176</v>
      </c>
      <c r="AS509">
        <f>VLOOKUP(Table1[[#This Row],[பதிலளித்தவரின் வயது/Age Group]],Factor!$F$35:$I$39,4,0)</f>
        <v>0.97523809523809524</v>
      </c>
      <c r="AT509">
        <f>VLOOKUP(Table1[[#This Row],[பதிலளித்தவரின் வயது/Age Group]]&amp;Table1[[#This Row],[பாலினம்/Gender]],Factor!$A$45:$G$53,7,0)</f>
        <v>0.89824561403508774</v>
      </c>
      <c r="AU50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09">
        <f>VLOOKUP(Table1[[#This Row],[Rev Caste]],Factor!$F$59:$I$68,4,0)</f>
        <v>0.93090909090909091</v>
      </c>
      <c r="AW509">
        <f>Table1[[#This Row],[2021 Ae Factor]]*Table1[[#This Row],[Age &amp; Gender Factor]]</f>
        <v>0.66182810902423383</v>
      </c>
      <c r="AX509">
        <f>Table1[[#This Row],[2021 Ae Factor]]*Table1[[#This Row],[Caste Factor]]</f>
        <v>0.68589458571602413</v>
      </c>
      <c r="AY509">
        <f t="shared" si="13"/>
        <v>78.719395000000006</v>
      </c>
    </row>
    <row r="510" spans="1:51" x14ac:dyDescent="0.25">
      <c r="A510" s="12" t="s">
        <v>3088</v>
      </c>
      <c r="B510" s="12" t="s">
        <v>155</v>
      </c>
      <c r="C510" s="13">
        <v>45868</v>
      </c>
      <c r="D510" s="12" t="s">
        <v>3144</v>
      </c>
      <c r="E510" s="12"/>
      <c r="F510" s="12"/>
      <c r="G510" s="12"/>
      <c r="H510" s="12"/>
      <c r="I510" s="12" t="s">
        <v>109</v>
      </c>
      <c r="J510" s="12" t="s">
        <v>110</v>
      </c>
      <c r="K510" s="12" t="s">
        <v>50</v>
      </c>
      <c r="L510" s="12" t="s">
        <v>2163</v>
      </c>
      <c r="M510" s="12" t="s">
        <v>2174</v>
      </c>
      <c r="N510" s="12"/>
      <c r="O510" s="12" t="s">
        <v>135</v>
      </c>
      <c r="P510" s="12">
        <v>9715185244</v>
      </c>
      <c r="Q510" s="12" t="s">
        <v>39</v>
      </c>
      <c r="R510" s="12" t="s">
        <v>136</v>
      </c>
      <c r="S510" s="12" t="s">
        <v>113</v>
      </c>
      <c r="T510" s="12" t="s">
        <v>137</v>
      </c>
      <c r="U510" s="12" t="s">
        <v>83</v>
      </c>
      <c r="V510" s="12" t="s">
        <v>60</v>
      </c>
      <c r="W510" s="12" t="s">
        <v>125</v>
      </c>
      <c r="X510" s="12" t="s">
        <v>62</v>
      </c>
      <c r="Y510" t="s">
        <v>430</v>
      </c>
      <c r="Z510" s="12" t="s">
        <v>38</v>
      </c>
      <c r="AA510" s="12" t="s">
        <v>126</v>
      </c>
      <c r="AB510" s="12" t="s">
        <v>60</v>
      </c>
      <c r="AC510" s="12" t="s">
        <v>84</v>
      </c>
      <c r="AD510" s="12" t="s">
        <v>65</v>
      </c>
      <c r="AE510" s="12" t="s">
        <v>115</v>
      </c>
      <c r="AF510" s="12" t="s">
        <v>67</v>
      </c>
      <c r="AG510" s="12" t="s">
        <v>116</v>
      </c>
      <c r="AH510" s="12" t="s">
        <v>117</v>
      </c>
      <c r="AI510" s="12" t="s">
        <v>129</v>
      </c>
      <c r="AJ510" s="12">
        <f>IFERROR(_xlfn.XLOOKUP(Table1[[#This Row],[Audio Url]],Qc!C:C,Qc!F:F),"")</f>
        <v>0</v>
      </c>
      <c r="AK510" s="12">
        <f>IFERROR(_xlfn.XLOOKUP(Table1[[#This Row],[Audio Url]],Qc!C:C,Qc!E:E),"")</f>
        <v>0</v>
      </c>
      <c r="AL510" s="12"/>
      <c r="AM510" s="12"/>
      <c r="AN510" s="1" t="str">
        <f>VLOOKUP(Table1[[#This Row],[LOCALITY]],Sheet2!$F:$H,3,0)</f>
        <v>Rural</v>
      </c>
      <c r="AO510" s="1" t="s">
        <v>2241</v>
      </c>
      <c r="AP510" t="str">
        <f>IF(Table1[[#This Row],[Audio Duration (in secs)]]&gt;180,"Greater than 3 Minutes","Less than 3 Minutes")</f>
        <v>Less than 3 Minutes</v>
      </c>
      <c r="AQ510" t="str">
        <f>IFERROR(VLOOKUP(Table1[[#This Row],[சாதி/Caste]],MApping!$E$1:$F$10,2,0),"Others")</f>
        <v>CHRISTIAN</v>
      </c>
      <c r="AR510">
        <f>VLOOKUP(Table1[[#This Row],[பாலினம்/Gender]],Factor!$F$26:$I$28,4,0)</f>
        <v>1.047034764826176</v>
      </c>
      <c r="AS510">
        <f>VLOOKUP(Table1[[#This Row],[பதிலளித்தவரின் வயது/Age Group]],Factor!$F$35:$I$39,4,0)</f>
        <v>0.8797250859106529</v>
      </c>
      <c r="AT510">
        <f>VLOOKUP(Table1[[#This Row],[பதிலளித்தவரின் வயது/Age Group]]&amp;Table1[[#This Row],[பாலினம்/Gender]],Factor!$A$45:$G$53,7,0)</f>
        <v>0.98461538461538467</v>
      </c>
      <c r="AU51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10">
        <f>VLOOKUP(Table1[[#This Row],[Rev Caste]],Factor!$F$59:$I$68,4,0)</f>
        <v>0.93090909090909091</v>
      </c>
      <c r="AW510">
        <f>Table1[[#This Row],[2021 Ae Factor]]*Table1[[#This Row],[Age &amp; Gender Factor]]</f>
        <v>0.72546542719964102</v>
      </c>
      <c r="AX510">
        <f>Table1[[#This Row],[2021 Ae Factor]]*Table1[[#This Row],[Caste Factor]]</f>
        <v>0.68589458571602413</v>
      </c>
      <c r="AY510">
        <f t="shared" si="13"/>
        <v>78.718891999999997</v>
      </c>
    </row>
    <row r="511" spans="1:51" x14ac:dyDescent="0.25">
      <c r="A511" s="12" t="s">
        <v>3088</v>
      </c>
      <c r="B511" s="12" t="s">
        <v>161</v>
      </c>
      <c r="C511" s="13">
        <v>45868</v>
      </c>
      <c r="D511" s="12" t="s">
        <v>3145</v>
      </c>
      <c r="E511" s="12"/>
      <c r="F511" s="12"/>
      <c r="G511" s="12"/>
      <c r="H511" s="12"/>
      <c r="I511" s="12" t="s">
        <v>109</v>
      </c>
      <c r="J511" s="12" t="s">
        <v>110</v>
      </c>
      <c r="K511" s="12" t="s">
        <v>50</v>
      </c>
      <c r="L511" s="12" t="s">
        <v>2163</v>
      </c>
      <c r="M511" s="12" t="s">
        <v>2174</v>
      </c>
      <c r="N511" s="12"/>
      <c r="O511" s="12" t="s">
        <v>135</v>
      </c>
      <c r="P511" s="12">
        <v>8012952924</v>
      </c>
      <c r="Q511" s="12" t="s">
        <v>81</v>
      </c>
      <c r="R511" s="12" t="s">
        <v>136</v>
      </c>
      <c r="S511" s="12" t="s">
        <v>113</v>
      </c>
      <c r="T511" s="12" t="s">
        <v>137</v>
      </c>
      <c r="U511" s="12" t="s">
        <v>83</v>
      </c>
      <c r="V511" s="12" t="s">
        <v>165</v>
      </c>
      <c r="W511" s="12" t="s">
        <v>125</v>
      </c>
      <c r="X511" s="12" t="s">
        <v>62</v>
      </c>
      <c r="Y511" t="s">
        <v>430</v>
      </c>
      <c r="Z511" s="12" t="s">
        <v>38</v>
      </c>
      <c r="AA511" s="12" t="s">
        <v>126</v>
      </c>
      <c r="AB511" s="12" t="s">
        <v>60</v>
      </c>
      <c r="AC511" s="12" t="s">
        <v>84</v>
      </c>
      <c r="AD511" s="12" t="s">
        <v>65</v>
      </c>
      <c r="AE511" s="12" t="s">
        <v>115</v>
      </c>
      <c r="AF511" s="12" t="s">
        <v>67</v>
      </c>
      <c r="AG511" s="12" t="s">
        <v>68</v>
      </c>
      <c r="AH511" s="12" t="s">
        <v>117</v>
      </c>
      <c r="AI511" s="12" t="s">
        <v>129</v>
      </c>
      <c r="AJ511" s="12">
        <f>IFERROR(_xlfn.XLOOKUP(Table1[[#This Row],[Audio Url]],Qc!C:C,Qc!F:F),"")</f>
        <v>0</v>
      </c>
      <c r="AK511" s="12">
        <f>IFERROR(_xlfn.XLOOKUP(Table1[[#This Row],[Audio Url]],Qc!C:C,Qc!E:E),"")</f>
        <v>0</v>
      </c>
      <c r="AL511" s="12"/>
      <c r="AM511" s="12"/>
      <c r="AN511" s="1" t="str">
        <f>VLOOKUP(Table1[[#This Row],[LOCALITY]],Sheet2!$F:$H,3,0)</f>
        <v>Rural</v>
      </c>
      <c r="AO511" s="1" t="s">
        <v>2241</v>
      </c>
      <c r="AP511" t="str">
        <f>IF(Table1[[#This Row],[Audio Duration (in secs)]]&gt;180,"Greater than 3 Minutes","Less than 3 Minutes")</f>
        <v>Less than 3 Minutes</v>
      </c>
      <c r="AQ511" t="str">
        <f>IFERROR(VLOOKUP(Table1[[#This Row],[சாதி/Caste]],MApping!$E$1:$F$10,2,0),"Others")</f>
        <v>CHRISTIAN</v>
      </c>
      <c r="AR511">
        <f>VLOOKUP(Table1[[#This Row],[பாலினம்/Gender]],Factor!$F$26:$I$28,4,0)</f>
        <v>1.047034764826176</v>
      </c>
      <c r="AS511">
        <f>VLOOKUP(Table1[[#This Row],[பதிலளித்தவரின் வயது/Age Group]],Factor!$F$35:$I$39,4,0)</f>
        <v>0.97523809523809524</v>
      </c>
      <c r="AT511">
        <f>VLOOKUP(Table1[[#This Row],[பதிலளித்தவரின் வயது/Age Group]]&amp;Table1[[#This Row],[பாலினம்/Gender]],Factor!$A$45:$G$53,7,0)</f>
        <v>0.89824561403508774</v>
      </c>
      <c r="AU51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11">
        <f>VLOOKUP(Table1[[#This Row],[Rev Caste]],Factor!$F$59:$I$68,4,0)</f>
        <v>0.93090909090909091</v>
      </c>
      <c r="AW511">
        <f>Table1[[#This Row],[2021 Ae Factor]]*Table1[[#This Row],[Age &amp; Gender Factor]]</f>
        <v>0.89824561403508774</v>
      </c>
      <c r="AX511">
        <f>Table1[[#This Row],[2021 Ae Factor]]*Table1[[#This Row],[Caste Factor]]</f>
        <v>0.93090909090909091</v>
      </c>
      <c r="AY511">
        <f t="shared" si="13"/>
        <v>78.721435999999997</v>
      </c>
    </row>
    <row r="512" spans="1:51" x14ac:dyDescent="0.25">
      <c r="A512" s="12" t="s">
        <v>3088</v>
      </c>
      <c r="B512" s="12" t="s">
        <v>172</v>
      </c>
      <c r="C512" s="13">
        <v>45868</v>
      </c>
      <c r="D512" s="12" t="s">
        <v>3146</v>
      </c>
      <c r="E512" s="12"/>
      <c r="F512" s="12"/>
      <c r="G512" s="12"/>
      <c r="H512" s="12"/>
      <c r="I512" s="12" t="s">
        <v>109</v>
      </c>
      <c r="J512" s="12" t="s">
        <v>110</v>
      </c>
      <c r="K512" s="12" t="s">
        <v>50</v>
      </c>
      <c r="L512" s="12" t="s">
        <v>2163</v>
      </c>
      <c r="M512" s="12" t="s">
        <v>2174</v>
      </c>
      <c r="N512" s="12"/>
      <c r="O512" s="12" t="s">
        <v>135</v>
      </c>
      <c r="P512" s="12">
        <v>9894938770</v>
      </c>
      <c r="Q512" s="12" t="s">
        <v>55</v>
      </c>
      <c r="R512" s="12" t="s">
        <v>136</v>
      </c>
      <c r="S512" s="12" t="s">
        <v>113</v>
      </c>
      <c r="T512" s="12" t="s">
        <v>137</v>
      </c>
      <c r="U512" s="12" t="s">
        <v>83</v>
      </c>
      <c r="V512" s="12" t="s">
        <v>165</v>
      </c>
      <c r="W512" s="12" t="s">
        <v>177</v>
      </c>
      <c r="X512" s="12" t="s">
        <v>178</v>
      </c>
      <c r="Y512" t="s">
        <v>431</v>
      </c>
      <c r="Z512" s="12" t="s">
        <v>175</v>
      </c>
      <c r="AA512" s="12" t="s">
        <v>126</v>
      </c>
      <c r="AB512" s="12" t="s">
        <v>99</v>
      </c>
      <c r="AC512" s="12" t="s">
        <v>84</v>
      </c>
      <c r="AD512" s="12" t="s">
        <v>65</v>
      </c>
      <c r="AE512" s="12" t="s">
        <v>86</v>
      </c>
      <c r="AF512" s="12" t="s">
        <v>67</v>
      </c>
      <c r="AG512" s="12" t="s">
        <v>103</v>
      </c>
      <c r="AH512" s="12" t="s">
        <v>117</v>
      </c>
      <c r="AI512" s="12" t="s">
        <v>129</v>
      </c>
      <c r="AJ512" s="12">
        <f>IFERROR(_xlfn.XLOOKUP(Table1[[#This Row],[Audio Url]],Qc!C:C,Qc!F:F),"")</f>
        <v>0</v>
      </c>
      <c r="AK512" s="12">
        <f>IFERROR(_xlfn.XLOOKUP(Table1[[#This Row],[Audio Url]],Qc!C:C,Qc!E:E),"")</f>
        <v>0</v>
      </c>
      <c r="AL512" s="12"/>
      <c r="AM512" s="12"/>
      <c r="AN512" s="1" t="str">
        <f>VLOOKUP(Table1[[#This Row],[LOCALITY]],Sheet2!$F:$H,3,0)</f>
        <v>Rural</v>
      </c>
      <c r="AO512" s="1" t="s">
        <v>2241</v>
      </c>
      <c r="AP512" t="str">
        <f>IF(Table1[[#This Row],[Audio Duration (in secs)]]&gt;180,"Greater than 3 Minutes","Less than 3 Minutes")</f>
        <v>Less than 3 Minutes</v>
      </c>
      <c r="AQ512" t="str">
        <f>IFERROR(VLOOKUP(Table1[[#This Row],[சாதி/Caste]],MApping!$E$1:$F$10,2,0),"Others")</f>
        <v>CHRISTIAN</v>
      </c>
      <c r="AR512">
        <f>VLOOKUP(Table1[[#This Row],[பாலினம்/Gender]],Factor!$F$26:$I$28,4,0)</f>
        <v>1.047034764826176</v>
      </c>
      <c r="AS512">
        <f>VLOOKUP(Table1[[#This Row],[பதிலளித்தவரின் வயது/Age Group]],Factor!$F$35:$I$39,4,0)</f>
        <v>1.0951871657754011</v>
      </c>
      <c r="AT512">
        <f>VLOOKUP(Table1[[#This Row],[பதிலளித்தவரின் வயது/Age Group]]&amp;Table1[[#This Row],[பாலினம்/Gender]],Factor!$A$45:$G$53,7,0)</f>
        <v>1.107027027027027</v>
      </c>
      <c r="AU51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12">
        <f>VLOOKUP(Table1[[#This Row],[Rev Caste]],Factor!$F$59:$I$68,4,0)</f>
        <v>0.93090909090909091</v>
      </c>
      <c r="AW512">
        <f>Table1[[#This Row],[2021 Ae Factor]]*Table1[[#This Row],[Age &amp; Gender Factor]]</f>
        <v>1.107027027027027</v>
      </c>
      <c r="AX512">
        <f>Table1[[#This Row],[2021 Ae Factor]]*Table1[[#This Row],[Caste Factor]]</f>
        <v>0.93090909090909091</v>
      </c>
      <c r="AY512">
        <f t="shared" si="13"/>
        <v>78.723112</v>
      </c>
    </row>
    <row r="513" spans="1:51" x14ac:dyDescent="0.25">
      <c r="A513" s="12" t="s">
        <v>3088</v>
      </c>
      <c r="B513" s="12" t="s">
        <v>180</v>
      </c>
      <c r="C513" s="13">
        <v>45868</v>
      </c>
      <c r="D513" s="12" t="s">
        <v>3147</v>
      </c>
      <c r="E513" s="12"/>
      <c r="F513" s="12"/>
      <c r="G513" s="12"/>
      <c r="H513" s="12"/>
      <c r="I513" s="12" t="s">
        <v>109</v>
      </c>
      <c r="J513" s="12" t="s">
        <v>110</v>
      </c>
      <c r="K513" s="12" t="s">
        <v>50</v>
      </c>
      <c r="L513" s="12" t="s">
        <v>2163</v>
      </c>
      <c r="M513" s="12" t="s">
        <v>2174</v>
      </c>
      <c r="N513" s="12"/>
      <c r="O513" s="12" t="s">
        <v>54</v>
      </c>
      <c r="P513" s="12">
        <v>8778847664</v>
      </c>
      <c r="Q513" s="12" t="s">
        <v>81</v>
      </c>
      <c r="R513" s="12" t="s">
        <v>82</v>
      </c>
      <c r="S513" s="12" t="s">
        <v>113</v>
      </c>
      <c r="T513" s="12" t="s">
        <v>98</v>
      </c>
      <c r="U513" s="12" t="s">
        <v>83</v>
      </c>
      <c r="V513" s="12" t="s">
        <v>185</v>
      </c>
      <c r="W513" s="12" t="s">
        <v>125</v>
      </c>
      <c r="X513" s="12" t="s">
        <v>101</v>
      </c>
      <c r="Y513" s="45" t="s">
        <v>429</v>
      </c>
      <c r="Z513" s="12" t="s">
        <v>95</v>
      </c>
      <c r="AA513" s="12" t="s">
        <v>126</v>
      </c>
      <c r="AB513" s="12" t="s">
        <v>60</v>
      </c>
      <c r="AC513" s="12" t="s">
        <v>84</v>
      </c>
      <c r="AD513" s="12" t="s">
        <v>127</v>
      </c>
      <c r="AE513" s="12" t="s">
        <v>102</v>
      </c>
      <c r="AF513" s="12" t="s">
        <v>67</v>
      </c>
      <c r="AG513" s="12" t="s">
        <v>103</v>
      </c>
      <c r="AH513" s="12" t="s">
        <v>88</v>
      </c>
      <c r="AI513" s="12" t="s">
        <v>89</v>
      </c>
      <c r="AJ513" s="12">
        <f>IFERROR(_xlfn.XLOOKUP(Table1[[#This Row],[Audio Url]],Qc!C:C,Qc!F:F),"")</f>
        <v>0</v>
      </c>
      <c r="AK513" s="12">
        <f>IFERROR(_xlfn.XLOOKUP(Table1[[#This Row],[Audio Url]],Qc!C:C,Qc!E:E),"")</f>
        <v>0</v>
      </c>
      <c r="AL513" s="12"/>
      <c r="AM513" s="12"/>
      <c r="AN513" s="1" t="str">
        <f>VLOOKUP(Table1[[#This Row],[LOCALITY]],Sheet2!$F:$H,3,0)</f>
        <v>Rural</v>
      </c>
      <c r="AO513" s="1" t="s">
        <v>2241</v>
      </c>
      <c r="AP513" t="str">
        <f>IF(Table1[[#This Row],[Audio Duration (in secs)]]&gt;180,"Greater than 3 Minutes","Less than 3 Minutes")</f>
        <v>Less than 3 Minutes</v>
      </c>
      <c r="AQ513" t="str">
        <f>IFERROR(VLOOKUP(Table1[[#This Row],[சாதி/Caste]],MApping!$E$1:$F$10,2,0),"Others")</f>
        <v>MUKKULATHOR</v>
      </c>
      <c r="AR513">
        <f>VLOOKUP(Table1[[#This Row],[பாலினம்/Gender]],Factor!$F$26:$I$28,4,0)</f>
        <v>0.95700934579439256</v>
      </c>
      <c r="AS513">
        <f>VLOOKUP(Table1[[#This Row],[பதிலளித்தவரின் வயது/Age Group]],Factor!$F$35:$I$39,4,0)</f>
        <v>0.97523809523809524</v>
      </c>
      <c r="AT513">
        <f>VLOOKUP(Table1[[#This Row],[பதிலளித்தவரின் வயது/Age Group]]&amp;Table1[[#This Row],[பாலினம்/Gender]],Factor!$A$45:$G$53,7,0)</f>
        <v>1.0666666666666667</v>
      </c>
      <c r="AU51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13">
        <f>VLOOKUP(Table1[[#This Row],[Rev Caste]],Factor!$F$59:$I$68,4,0)</f>
        <v>1.3479183673469388</v>
      </c>
      <c r="AW513">
        <f>Table1[[#This Row],[2021 Ae Factor]]*Table1[[#This Row],[Age &amp; Gender Factor]]</f>
        <v>1.0666666666666667</v>
      </c>
      <c r="AX513">
        <f>Table1[[#This Row],[2021 Ae Factor]]*Table1[[#This Row],[Caste Factor]]</f>
        <v>1.3479183673469388</v>
      </c>
      <c r="AY513">
        <f t="shared" si="13"/>
        <v>78.723750999999993</v>
      </c>
    </row>
    <row r="514" spans="1:51" x14ac:dyDescent="0.25">
      <c r="A514" s="12" t="s">
        <v>3088</v>
      </c>
      <c r="B514" s="12" t="s">
        <v>187</v>
      </c>
      <c r="C514" s="13">
        <v>45868</v>
      </c>
      <c r="D514" s="12" t="s">
        <v>3148</v>
      </c>
      <c r="E514" s="12"/>
      <c r="F514" s="12"/>
      <c r="G514" s="12"/>
      <c r="H514" s="12"/>
      <c r="I514" s="12" t="s">
        <v>76</v>
      </c>
      <c r="J514" s="12" t="s">
        <v>77</v>
      </c>
      <c r="K514" s="12" t="s">
        <v>50</v>
      </c>
      <c r="L514" s="12" t="s">
        <v>2163</v>
      </c>
      <c r="M514" s="12" t="s">
        <v>2174</v>
      </c>
      <c r="N514" s="12"/>
      <c r="O514" s="12" t="s">
        <v>54</v>
      </c>
      <c r="P514" s="12">
        <v>9865320934</v>
      </c>
      <c r="Q514" s="12" t="s">
        <v>55</v>
      </c>
      <c r="R514" s="12" t="s">
        <v>56</v>
      </c>
      <c r="S514" s="12" t="s">
        <v>57</v>
      </c>
      <c r="T514" s="12" t="s">
        <v>98</v>
      </c>
      <c r="U514" s="12" t="s">
        <v>83</v>
      </c>
      <c r="V514" s="12" t="s">
        <v>99</v>
      </c>
      <c r="W514" s="12" t="s">
        <v>125</v>
      </c>
      <c r="X514" s="12" t="s">
        <v>114</v>
      </c>
      <c r="Y514" t="s">
        <v>429</v>
      </c>
      <c r="Z514" s="12" t="s">
        <v>38</v>
      </c>
      <c r="AA514" s="12" t="s">
        <v>126</v>
      </c>
      <c r="AB514" s="12" t="s">
        <v>99</v>
      </c>
      <c r="AC514" s="12" t="s">
        <v>84</v>
      </c>
      <c r="AD514" s="12" t="s">
        <v>127</v>
      </c>
      <c r="AE514" s="12" t="s">
        <v>115</v>
      </c>
      <c r="AF514" s="12" t="s">
        <v>67</v>
      </c>
      <c r="AG514" s="12" t="s">
        <v>68</v>
      </c>
      <c r="AH514" s="12" t="s">
        <v>117</v>
      </c>
      <c r="AI514" s="12" t="s">
        <v>42</v>
      </c>
      <c r="AJ514" s="12">
        <f>IFERROR(_xlfn.XLOOKUP(Table1[[#This Row],[Audio Url]],Qc!C:C,Qc!F:F),"")</f>
        <v>0</v>
      </c>
      <c r="AK514" s="12">
        <f>IFERROR(_xlfn.XLOOKUP(Table1[[#This Row],[Audio Url]],Qc!C:C,Qc!E:E),"")</f>
        <v>0</v>
      </c>
      <c r="AL514" s="12"/>
      <c r="AM514" s="12"/>
      <c r="AN514" s="1" t="str">
        <f>VLOOKUP(Table1[[#This Row],[LOCALITY]],Sheet2!$F:$H,3,0)</f>
        <v>Rural</v>
      </c>
      <c r="AO514" s="1" t="s">
        <v>2241</v>
      </c>
      <c r="AP514" t="str">
        <f>IF(Table1[[#This Row],[Audio Duration (in secs)]]&gt;180,"Greater than 3 Minutes","Less than 3 Minutes")</f>
        <v>Less than 3 Minutes</v>
      </c>
      <c r="AQ514" t="str">
        <f>IFERROR(VLOOKUP(Table1[[#This Row],[சாதி/Caste]],MApping!$E$1:$F$10,2,0),"Others")</f>
        <v>DEVENDRA KULA VELLALAR</v>
      </c>
      <c r="AR514">
        <f>VLOOKUP(Table1[[#This Row],[பாலினம்/Gender]],Factor!$F$26:$I$28,4,0)</f>
        <v>0.95700934579439256</v>
      </c>
      <c r="AS514">
        <f>VLOOKUP(Table1[[#This Row],[பதிலளித்தவரின் வயது/Age Group]],Factor!$F$35:$I$39,4,0)</f>
        <v>1.0951871657754011</v>
      </c>
      <c r="AT514">
        <f>VLOOKUP(Table1[[#This Row],[பதிலளித்தவரின் வயது/Age Group]]&amp;Table1[[#This Row],[பாலினம்/Gender]],Factor!$A$45:$G$53,7,0)</f>
        <v>1.0835978835978837</v>
      </c>
      <c r="AU51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14">
        <f>VLOOKUP(Table1[[#This Row],[Rev Caste]],Factor!$F$59:$I$68,4,0)</f>
        <v>0.99902439024390244</v>
      </c>
      <c r="AW514">
        <f>Table1[[#This Row],[2021 Ae Factor]]*Table1[[#This Row],[Age &amp; Gender Factor]]</f>
        <v>1.4216181426281114</v>
      </c>
      <c r="AX514">
        <f>Table1[[#This Row],[2021 Ae Factor]]*Table1[[#This Row],[Caste Factor]]</f>
        <v>1.3106625802766489</v>
      </c>
      <c r="AY514">
        <f t="shared" si="13"/>
        <v>78.722346000000002</v>
      </c>
    </row>
    <row r="515" spans="1:51" x14ac:dyDescent="0.25">
      <c r="A515" s="12" t="s">
        <v>3088</v>
      </c>
      <c r="B515" s="12" t="s">
        <v>199</v>
      </c>
      <c r="C515" s="13">
        <v>45868</v>
      </c>
      <c r="D515" s="12" t="s">
        <v>3149</v>
      </c>
      <c r="E515" s="12"/>
      <c r="F515" s="12"/>
      <c r="G515" s="12"/>
      <c r="H515" s="12"/>
      <c r="I515" s="12" t="s">
        <v>109</v>
      </c>
      <c r="J515" s="12" t="s">
        <v>110</v>
      </c>
      <c r="K515" s="12" t="s">
        <v>50</v>
      </c>
      <c r="L515" s="12" t="s">
        <v>2163</v>
      </c>
      <c r="M515" s="12" t="s">
        <v>2174</v>
      </c>
      <c r="N515" s="12"/>
      <c r="O515" s="12" t="s">
        <v>135</v>
      </c>
      <c r="P515" s="12">
        <v>6384202418</v>
      </c>
      <c r="Q515" s="12" t="s">
        <v>55</v>
      </c>
      <c r="R515" s="12" t="s">
        <v>136</v>
      </c>
      <c r="S515" s="12" t="s">
        <v>113</v>
      </c>
      <c r="T515" s="12" t="s">
        <v>58</v>
      </c>
      <c r="U515" s="12" t="s">
        <v>83</v>
      </c>
      <c r="V515" s="12" t="s">
        <v>60</v>
      </c>
      <c r="W515" s="12" t="s">
        <v>61</v>
      </c>
      <c r="X515" s="12" t="s">
        <v>101</v>
      </c>
      <c r="Y515" t="s">
        <v>430</v>
      </c>
      <c r="Z515" s="12" t="s">
        <v>175</v>
      </c>
      <c r="AA515" s="12" t="s">
        <v>126</v>
      </c>
      <c r="AB515" s="12" t="s">
        <v>60</v>
      </c>
      <c r="AC515" s="12" t="s">
        <v>84</v>
      </c>
      <c r="AD515" s="12" t="s">
        <v>127</v>
      </c>
      <c r="AE515" s="12" t="s">
        <v>115</v>
      </c>
      <c r="AF515" s="12" t="s">
        <v>101</v>
      </c>
      <c r="AG515" s="12" t="s">
        <v>103</v>
      </c>
      <c r="AH515" s="12" t="s">
        <v>88</v>
      </c>
      <c r="AI515" s="12" t="s">
        <v>89</v>
      </c>
      <c r="AJ515" s="12">
        <f>IFERROR(_xlfn.XLOOKUP(Table1[[#This Row],[Audio Url]],Qc!C:C,Qc!F:F),"")</f>
        <v>0</v>
      </c>
      <c r="AK515" s="12">
        <f>IFERROR(_xlfn.XLOOKUP(Table1[[#This Row],[Audio Url]],Qc!C:C,Qc!E:E),"")</f>
        <v>0</v>
      </c>
      <c r="AL515" s="12"/>
      <c r="AM515" s="12"/>
      <c r="AN515" s="1" t="str">
        <f>VLOOKUP(Table1[[#This Row],[LOCALITY]],Sheet2!$F:$H,3,0)</f>
        <v>Rural</v>
      </c>
      <c r="AO515" s="1" t="s">
        <v>2241</v>
      </c>
      <c r="AP515" t="str">
        <f>IF(Table1[[#This Row],[Audio Duration (in secs)]]&gt;180,"Greater than 3 Minutes","Less than 3 Minutes")</f>
        <v>Less than 3 Minutes</v>
      </c>
      <c r="AQ515" t="str">
        <f>IFERROR(VLOOKUP(Table1[[#This Row],[சாதி/Caste]],MApping!$E$1:$F$10,2,0),"Others")</f>
        <v>MUKKULATHOR</v>
      </c>
      <c r="AR515">
        <f>VLOOKUP(Table1[[#This Row],[பாலினம்/Gender]],Factor!$F$26:$I$28,4,0)</f>
        <v>1.047034764826176</v>
      </c>
      <c r="AS515">
        <f>VLOOKUP(Table1[[#This Row],[பதிலளித்தவரின் வயது/Age Group]],Factor!$F$35:$I$39,4,0)</f>
        <v>1.0951871657754011</v>
      </c>
      <c r="AT515">
        <f>VLOOKUP(Table1[[#This Row],[பதிலளித்தவரின் வயது/Age Group]]&amp;Table1[[#This Row],[பாலினம்/Gender]],Factor!$A$45:$G$53,7,0)</f>
        <v>1.107027027027027</v>
      </c>
      <c r="AU51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15">
        <f>VLOOKUP(Table1[[#This Row],[Rev Caste]],Factor!$F$59:$I$68,4,0)</f>
        <v>1.3479183673469388</v>
      </c>
      <c r="AW515">
        <f>Table1[[#This Row],[2021 Ae Factor]]*Table1[[#This Row],[Age &amp; Gender Factor]]</f>
        <v>0.81565842625689366</v>
      </c>
      <c r="AX515">
        <f>Table1[[#This Row],[2021 Ae Factor]]*Table1[[#This Row],[Caste Factor]]</f>
        <v>0.99314736441942686</v>
      </c>
      <c r="AY515">
        <f t="shared" si="13"/>
        <v>78.722483999999994</v>
      </c>
    </row>
    <row r="516" spans="1:51" x14ac:dyDescent="0.25">
      <c r="A516" s="12" t="s">
        <v>3088</v>
      </c>
      <c r="B516" s="12" t="s">
        <v>204</v>
      </c>
      <c r="C516" s="13">
        <v>45868</v>
      </c>
      <c r="D516" s="12" t="s">
        <v>3150</v>
      </c>
      <c r="E516" s="12"/>
      <c r="F516" s="12"/>
      <c r="G516" s="12"/>
      <c r="H516" s="12"/>
      <c r="I516" s="12" t="s">
        <v>109</v>
      </c>
      <c r="J516" s="12" t="s">
        <v>110</v>
      </c>
      <c r="K516" s="12" t="s">
        <v>50</v>
      </c>
      <c r="L516" s="12" t="s">
        <v>2163</v>
      </c>
      <c r="M516" s="12" t="s">
        <v>2174</v>
      </c>
      <c r="N516" s="12"/>
      <c r="O516" s="12" t="s">
        <v>135</v>
      </c>
      <c r="P516" s="12">
        <v>6282907163</v>
      </c>
      <c r="Q516" s="12" t="s">
        <v>55</v>
      </c>
      <c r="R516" s="12" t="s">
        <v>124</v>
      </c>
      <c r="S516" s="12" t="s">
        <v>113</v>
      </c>
      <c r="T516" s="12" t="s">
        <v>58</v>
      </c>
      <c r="U516" s="12" t="s">
        <v>59</v>
      </c>
      <c r="V516" s="12" t="s">
        <v>165</v>
      </c>
      <c r="W516" s="12" t="s">
        <v>61</v>
      </c>
      <c r="X516" s="12" t="s">
        <v>62</v>
      </c>
      <c r="Y516" t="s">
        <v>430</v>
      </c>
      <c r="Z516" s="12" t="s">
        <v>38</v>
      </c>
      <c r="AA516" s="12" t="s">
        <v>126</v>
      </c>
      <c r="AB516" s="12" t="s">
        <v>99</v>
      </c>
      <c r="AC516" s="12" t="s">
        <v>58</v>
      </c>
      <c r="AD516" s="12" t="s">
        <v>65</v>
      </c>
      <c r="AE516" s="12" t="s">
        <v>115</v>
      </c>
      <c r="AF516" s="12" t="s">
        <v>67</v>
      </c>
      <c r="AG516" s="12" t="s">
        <v>103</v>
      </c>
      <c r="AH516" s="12" t="s">
        <v>88</v>
      </c>
      <c r="AI516" s="12" t="s">
        <v>89</v>
      </c>
      <c r="AJ516" s="12">
        <f>IFERROR(_xlfn.XLOOKUP(Table1[[#This Row],[Audio Url]],Qc!C:C,Qc!F:F),"")</f>
        <v>0</v>
      </c>
      <c r="AK516" s="12">
        <f>IFERROR(_xlfn.XLOOKUP(Table1[[#This Row],[Audio Url]],Qc!C:C,Qc!E:E),"")</f>
        <v>0</v>
      </c>
      <c r="AL516" s="12"/>
      <c r="AM516" s="12"/>
      <c r="AN516" s="1" t="str">
        <f>VLOOKUP(Table1[[#This Row],[LOCALITY]],Sheet2!$F:$H,3,0)</f>
        <v>Rural</v>
      </c>
      <c r="AO516" s="1" t="s">
        <v>2241</v>
      </c>
      <c r="AP516" t="str">
        <f>IF(Table1[[#This Row],[Audio Duration (in secs)]]&gt;180,"Greater than 3 Minutes","Less than 3 Minutes")</f>
        <v>Less than 3 Minutes</v>
      </c>
      <c r="AQ516" t="str">
        <f>IFERROR(VLOOKUP(Table1[[#This Row],[சாதி/Caste]],MApping!$E$1:$F$10,2,0),"Others")</f>
        <v>MUKKULATHOR</v>
      </c>
      <c r="AR516">
        <f>VLOOKUP(Table1[[#This Row],[பாலினம்/Gender]],Factor!$F$26:$I$28,4,0)</f>
        <v>1.047034764826176</v>
      </c>
      <c r="AS516">
        <f>VLOOKUP(Table1[[#This Row],[பதிலளித்தவரின் வயது/Age Group]],Factor!$F$35:$I$39,4,0)</f>
        <v>1.0951871657754011</v>
      </c>
      <c r="AT516">
        <f>VLOOKUP(Table1[[#This Row],[பதிலளித்தவரின் வயது/Age Group]]&amp;Table1[[#This Row],[பாலினம்/Gender]],Factor!$A$45:$G$53,7,0)</f>
        <v>1.107027027027027</v>
      </c>
      <c r="AU51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16">
        <f>VLOOKUP(Table1[[#This Row],[Rev Caste]],Factor!$F$59:$I$68,4,0)</f>
        <v>1.3479183673469388</v>
      </c>
      <c r="AW516">
        <f>Table1[[#This Row],[2021 Ae Factor]]*Table1[[#This Row],[Age &amp; Gender Factor]]</f>
        <v>1.107027027027027</v>
      </c>
      <c r="AX516">
        <f>Table1[[#This Row],[2021 Ae Factor]]*Table1[[#This Row],[Caste Factor]]</f>
        <v>1.3479183673469388</v>
      </c>
      <c r="AY516">
        <f t="shared" si="13"/>
        <v>78.724074000000002</v>
      </c>
    </row>
    <row r="517" spans="1:51" x14ac:dyDescent="0.25">
      <c r="A517" s="12" t="s">
        <v>3088</v>
      </c>
      <c r="B517" s="12" t="s">
        <v>210</v>
      </c>
      <c r="C517" s="13">
        <v>45868</v>
      </c>
      <c r="D517" s="12" t="s">
        <v>3151</v>
      </c>
      <c r="E517" s="12"/>
      <c r="F517" s="12"/>
      <c r="G517" s="12"/>
      <c r="H517" s="12"/>
      <c r="I517" s="12" t="s">
        <v>109</v>
      </c>
      <c r="J517" s="12" t="s">
        <v>110</v>
      </c>
      <c r="K517" s="12" t="s">
        <v>50</v>
      </c>
      <c r="L517" s="12" t="s">
        <v>2163</v>
      </c>
      <c r="M517" s="12" t="s">
        <v>2174</v>
      </c>
      <c r="N517" s="12"/>
      <c r="O517" s="12" t="s">
        <v>135</v>
      </c>
      <c r="P517" s="12">
        <v>6383637634</v>
      </c>
      <c r="Q517" s="12" t="s">
        <v>81</v>
      </c>
      <c r="R517" s="12" t="s">
        <v>136</v>
      </c>
      <c r="S517" s="12" t="s">
        <v>113</v>
      </c>
      <c r="T517" s="12" t="s">
        <v>58</v>
      </c>
      <c r="U517" s="12" t="s">
        <v>83</v>
      </c>
      <c r="V517" s="12" t="s">
        <v>99</v>
      </c>
      <c r="W517" s="12" t="s">
        <v>125</v>
      </c>
      <c r="X517" s="12" t="s">
        <v>114</v>
      </c>
      <c r="Y517" t="s">
        <v>429</v>
      </c>
      <c r="Z517" s="12" t="s">
        <v>38</v>
      </c>
      <c r="AA517" s="12" t="s">
        <v>126</v>
      </c>
      <c r="AB517" s="12" t="s">
        <v>60</v>
      </c>
      <c r="AC517" s="12" t="s">
        <v>84</v>
      </c>
      <c r="AD517" s="12" t="s">
        <v>127</v>
      </c>
      <c r="AE517" s="12" t="s">
        <v>115</v>
      </c>
      <c r="AF517" s="12" t="s">
        <v>67</v>
      </c>
      <c r="AG517" s="12" t="s">
        <v>103</v>
      </c>
      <c r="AH517" s="12" t="s">
        <v>88</v>
      </c>
      <c r="AI517" s="12" t="s">
        <v>89</v>
      </c>
      <c r="AJ517" s="12">
        <f>IFERROR(_xlfn.XLOOKUP(Table1[[#This Row],[Audio Url]],Qc!C:C,Qc!F:F),"")</f>
        <v>0</v>
      </c>
      <c r="AK517" s="12">
        <f>IFERROR(_xlfn.XLOOKUP(Table1[[#This Row],[Audio Url]],Qc!C:C,Qc!E:E),"")</f>
        <v>0</v>
      </c>
      <c r="AL517" s="12"/>
      <c r="AM517" s="12"/>
      <c r="AN517" s="1" t="str">
        <f>VLOOKUP(Table1[[#This Row],[LOCALITY]],Sheet2!$F:$H,3,0)</f>
        <v>Rural</v>
      </c>
      <c r="AO517" s="1" t="s">
        <v>2241</v>
      </c>
      <c r="AP517" t="str">
        <f>IF(Table1[[#This Row],[Audio Duration (in secs)]]&gt;180,"Greater than 3 Minutes","Less than 3 Minutes")</f>
        <v>Less than 3 Minutes</v>
      </c>
      <c r="AQ517" t="str">
        <f>IFERROR(VLOOKUP(Table1[[#This Row],[சாதி/Caste]],MApping!$E$1:$F$10,2,0),"Others")</f>
        <v>MUKKULATHOR</v>
      </c>
      <c r="AR517">
        <f>VLOOKUP(Table1[[#This Row],[பாலினம்/Gender]],Factor!$F$26:$I$28,4,0)</f>
        <v>1.047034764826176</v>
      </c>
      <c r="AS517">
        <f>VLOOKUP(Table1[[#This Row],[பதிலளித்தவரின் வயது/Age Group]],Factor!$F$35:$I$39,4,0)</f>
        <v>0.97523809523809524</v>
      </c>
      <c r="AT517">
        <f>VLOOKUP(Table1[[#This Row],[பதிலளித்தவரின் வயது/Age Group]]&amp;Table1[[#This Row],[பாலினம்/Gender]],Factor!$A$45:$G$53,7,0)</f>
        <v>0.89824561403508774</v>
      </c>
      <c r="AU51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17">
        <f>VLOOKUP(Table1[[#This Row],[Rev Caste]],Factor!$F$59:$I$68,4,0)</f>
        <v>1.3479183673469388</v>
      </c>
      <c r="AW517">
        <f>Table1[[#This Row],[2021 Ae Factor]]*Table1[[#This Row],[Age &amp; Gender Factor]]</f>
        <v>1.1784466182311975</v>
      </c>
      <c r="AX517">
        <f>Table1[[#This Row],[2021 Ae Factor]]*Table1[[#This Row],[Caste Factor]]</f>
        <v>1.7683914252763255</v>
      </c>
      <c r="AY517">
        <f t="shared" si="13"/>
        <v>78.72363</v>
      </c>
    </row>
    <row r="518" spans="1:51" x14ac:dyDescent="0.25">
      <c r="A518" s="12" t="s">
        <v>3088</v>
      </c>
      <c r="B518" s="12" t="s">
        <v>215</v>
      </c>
      <c r="C518" s="13">
        <v>45868</v>
      </c>
      <c r="D518" s="12" t="s">
        <v>3152</v>
      </c>
      <c r="E518" s="12"/>
      <c r="F518" s="12"/>
      <c r="G518" s="12"/>
      <c r="H518" s="12"/>
      <c r="I518" s="12" t="s">
        <v>109</v>
      </c>
      <c r="J518" s="12" t="s">
        <v>110</v>
      </c>
      <c r="K518" s="12" t="s">
        <v>50</v>
      </c>
      <c r="L518" s="12" t="s">
        <v>2163</v>
      </c>
      <c r="M518" s="12" t="s">
        <v>2174</v>
      </c>
      <c r="N518" s="12"/>
      <c r="O518" s="12" t="s">
        <v>54</v>
      </c>
      <c r="P518" s="12">
        <v>9600466103</v>
      </c>
      <c r="Q518" s="12" t="s">
        <v>81</v>
      </c>
      <c r="R518" s="12" t="s">
        <v>219</v>
      </c>
      <c r="S518" s="12" t="s">
        <v>57</v>
      </c>
      <c r="T518" s="12" t="s">
        <v>58</v>
      </c>
      <c r="U518" s="12" t="s">
        <v>83</v>
      </c>
      <c r="V518" s="12" t="s">
        <v>60</v>
      </c>
      <c r="W518" s="12" t="s">
        <v>125</v>
      </c>
      <c r="X518" s="12" t="s">
        <v>114</v>
      </c>
      <c r="Y518" t="s">
        <v>429</v>
      </c>
      <c r="Z518" s="12" t="s">
        <v>38</v>
      </c>
      <c r="AA518" s="12" t="s">
        <v>126</v>
      </c>
      <c r="AB518" s="12" t="s">
        <v>99</v>
      </c>
      <c r="AC518" s="12" t="s">
        <v>58</v>
      </c>
      <c r="AD518" s="12" t="s">
        <v>127</v>
      </c>
      <c r="AE518" s="12" t="s">
        <v>115</v>
      </c>
      <c r="AF518" s="12" t="s">
        <v>67</v>
      </c>
      <c r="AG518" s="12" t="s">
        <v>103</v>
      </c>
      <c r="AH518" s="12" t="s">
        <v>88</v>
      </c>
      <c r="AI518" s="12" t="s">
        <v>89</v>
      </c>
      <c r="AJ518" s="12">
        <f>IFERROR(_xlfn.XLOOKUP(Table1[[#This Row],[Audio Url]],Qc!C:C,Qc!F:F),"")</f>
        <v>0</v>
      </c>
      <c r="AK518" s="12">
        <f>IFERROR(_xlfn.XLOOKUP(Table1[[#This Row],[Audio Url]],Qc!C:C,Qc!E:E),"")</f>
        <v>0</v>
      </c>
      <c r="AL518" s="12"/>
      <c r="AM518" s="12"/>
      <c r="AN518" s="1" t="str">
        <f>VLOOKUP(Table1[[#This Row],[LOCALITY]],Sheet2!$F:$H,3,0)</f>
        <v>Rural</v>
      </c>
      <c r="AO518" s="1" t="s">
        <v>2241</v>
      </c>
      <c r="AP518" t="str">
        <f>IF(Table1[[#This Row],[Audio Duration (in secs)]]&gt;180,"Greater than 3 Minutes","Less than 3 Minutes")</f>
        <v>Less than 3 Minutes</v>
      </c>
      <c r="AQ518" t="str">
        <f>IFERROR(VLOOKUP(Table1[[#This Row],[சாதி/Caste]],MApping!$E$1:$F$10,2,0),"Others")</f>
        <v>MUKKULATHOR</v>
      </c>
      <c r="AR518">
        <f>VLOOKUP(Table1[[#This Row],[பாலினம்/Gender]],Factor!$F$26:$I$28,4,0)</f>
        <v>0.95700934579439256</v>
      </c>
      <c r="AS518">
        <f>VLOOKUP(Table1[[#This Row],[பதிலளித்தவரின் வயது/Age Group]],Factor!$F$35:$I$39,4,0)</f>
        <v>0.97523809523809524</v>
      </c>
      <c r="AT518">
        <f>VLOOKUP(Table1[[#This Row],[பதிலளித்தவரின் வயது/Age Group]]&amp;Table1[[#This Row],[பாலினம்/Gender]],Factor!$A$45:$G$53,7,0)</f>
        <v>1.0666666666666667</v>
      </c>
      <c r="AU51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18">
        <f>VLOOKUP(Table1[[#This Row],[Rev Caste]],Factor!$F$59:$I$68,4,0)</f>
        <v>1.3479183673469388</v>
      </c>
      <c r="AW518">
        <f>Table1[[#This Row],[2021 Ae Factor]]*Table1[[#This Row],[Age &amp; Gender Factor]]</f>
        <v>0.78592087946627776</v>
      </c>
      <c r="AX518">
        <f>Table1[[#This Row],[2021 Ae Factor]]*Table1[[#This Row],[Caste Factor]]</f>
        <v>0.99314736441942686</v>
      </c>
      <c r="AY518">
        <f t="shared" si="13"/>
        <v>78.724740999999995</v>
      </c>
    </row>
    <row r="519" spans="1:51" x14ac:dyDescent="0.25">
      <c r="A519" s="12" t="s">
        <v>3088</v>
      </c>
      <c r="B519" s="12" t="s">
        <v>221</v>
      </c>
      <c r="C519" s="13">
        <v>45868</v>
      </c>
      <c r="D519" s="12" t="s">
        <v>3153</v>
      </c>
      <c r="E519" s="12"/>
      <c r="F519" s="12"/>
      <c r="G519" s="12"/>
      <c r="H519" s="12"/>
      <c r="I519" s="12" t="s">
        <v>109</v>
      </c>
      <c r="J519" s="12" t="s">
        <v>110</v>
      </c>
      <c r="K519" s="12" t="s">
        <v>50</v>
      </c>
      <c r="L519" s="12" t="s">
        <v>2163</v>
      </c>
      <c r="M519" s="12" t="s">
        <v>2174</v>
      </c>
      <c r="N519" s="12"/>
      <c r="O519" s="12" t="s">
        <v>135</v>
      </c>
      <c r="P519" s="12">
        <v>9524915129</v>
      </c>
      <c r="Q519" s="12" t="s">
        <v>39</v>
      </c>
      <c r="R519" s="12" t="s">
        <v>136</v>
      </c>
      <c r="S519" s="12" t="s">
        <v>113</v>
      </c>
      <c r="T519" s="12" t="s">
        <v>58</v>
      </c>
      <c r="U519" s="12" t="s">
        <v>59</v>
      </c>
      <c r="V519" s="12" t="s">
        <v>165</v>
      </c>
      <c r="W519" s="12" t="s">
        <v>61</v>
      </c>
      <c r="X519" s="12" t="s">
        <v>62</v>
      </c>
      <c r="Y519" t="s">
        <v>430</v>
      </c>
      <c r="Z519" s="12" t="s">
        <v>38</v>
      </c>
      <c r="AA519" s="12" t="s">
        <v>126</v>
      </c>
      <c r="AB519" s="12" t="s">
        <v>60</v>
      </c>
      <c r="AC519" s="12" t="s">
        <v>58</v>
      </c>
      <c r="AD519" s="12" t="s">
        <v>127</v>
      </c>
      <c r="AE519" s="12" t="s">
        <v>102</v>
      </c>
      <c r="AF519" s="12" t="s">
        <v>67</v>
      </c>
      <c r="AG519" s="12" t="s">
        <v>103</v>
      </c>
      <c r="AH519" s="12" t="s">
        <v>88</v>
      </c>
      <c r="AI519" s="12" t="s">
        <v>89</v>
      </c>
      <c r="AJ519" s="12">
        <f>IFERROR(_xlfn.XLOOKUP(Table1[[#This Row],[Audio Url]],Qc!C:C,Qc!F:F),"")</f>
        <v>0</v>
      </c>
      <c r="AK519" s="12">
        <f>IFERROR(_xlfn.XLOOKUP(Table1[[#This Row],[Audio Url]],Qc!C:C,Qc!E:E),"")</f>
        <v>0</v>
      </c>
      <c r="AL519" s="12"/>
      <c r="AM519" s="12"/>
      <c r="AN519" s="1" t="str">
        <f>VLOOKUP(Table1[[#This Row],[LOCALITY]],Sheet2!$F:$H,3,0)</f>
        <v>Rural</v>
      </c>
      <c r="AO519" s="1" t="s">
        <v>2241</v>
      </c>
      <c r="AP519" t="str">
        <f>IF(Table1[[#This Row],[Audio Duration (in secs)]]&gt;180,"Greater than 3 Minutes","Less than 3 Minutes")</f>
        <v>Less than 3 Minutes</v>
      </c>
      <c r="AQ519" t="str">
        <f>IFERROR(VLOOKUP(Table1[[#This Row],[சாதி/Caste]],MApping!$E$1:$F$10,2,0),"Others")</f>
        <v>MUKKULATHOR</v>
      </c>
      <c r="AR519">
        <f>VLOOKUP(Table1[[#This Row],[பாலினம்/Gender]],Factor!$F$26:$I$28,4,0)</f>
        <v>1.047034764826176</v>
      </c>
      <c r="AS519">
        <f>VLOOKUP(Table1[[#This Row],[பதிலளித்தவரின் வயது/Age Group]],Factor!$F$35:$I$39,4,0)</f>
        <v>0.8797250859106529</v>
      </c>
      <c r="AT519">
        <f>VLOOKUP(Table1[[#This Row],[பதிலளித்தவரின் வயது/Age Group]]&amp;Table1[[#This Row],[பாலினம்/Gender]],Factor!$A$45:$G$53,7,0)</f>
        <v>0.98461538461538467</v>
      </c>
      <c r="AU51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19">
        <f>VLOOKUP(Table1[[#This Row],[Rev Caste]],Factor!$F$59:$I$68,4,0)</f>
        <v>1.3479183673469388</v>
      </c>
      <c r="AW519">
        <f>Table1[[#This Row],[2021 Ae Factor]]*Table1[[#This Row],[Age &amp; Gender Factor]]</f>
        <v>0.98461538461538467</v>
      </c>
      <c r="AX519">
        <f>Table1[[#This Row],[2021 Ae Factor]]*Table1[[#This Row],[Caste Factor]]</f>
        <v>1.3479183673469388</v>
      </c>
      <c r="AY519">
        <f t="shared" si="13"/>
        <v>78.722331999999994</v>
      </c>
    </row>
    <row r="520" spans="1:51" x14ac:dyDescent="0.25">
      <c r="A520" s="12" t="s">
        <v>3088</v>
      </c>
      <c r="B520" s="12" t="s">
        <v>226</v>
      </c>
      <c r="C520" s="13">
        <v>45868</v>
      </c>
      <c r="D520" s="12" t="s">
        <v>3154</v>
      </c>
      <c r="E520" s="12"/>
      <c r="F520" s="12"/>
      <c r="G520" s="12"/>
      <c r="H520" s="12"/>
      <c r="I520" s="12" t="s">
        <v>109</v>
      </c>
      <c r="J520" s="12" t="s">
        <v>110</v>
      </c>
      <c r="K520" s="12" t="s">
        <v>50</v>
      </c>
      <c r="L520" s="12" t="s">
        <v>2163</v>
      </c>
      <c r="M520" s="12" t="s">
        <v>2174</v>
      </c>
      <c r="N520" s="12"/>
      <c r="O520" s="12" t="s">
        <v>54</v>
      </c>
      <c r="P520" s="12">
        <v>9655161276</v>
      </c>
      <c r="Q520" s="12" t="s">
        <v>55</v>
      </c>
      <c r="R520" s="12" t="s">
        <v>219</v>
      </c>
      <c r="S520" s="12" t="s">
        <v>57</v>
      </c>
      <c r="T520" s="12" t="s">
        <v>58</v>
      </c>
      <c r="U520" s="12" t="s">
        <v>83</v>
      </c>
      <c r="V520" s="12" t="s">
        <v>60</v>
      </c>
      <c r="W520" s="12" t="s">
        <v>177</v>
      </c>
      <c r="X520" s="12" t="s">
        <v>62</v>
      </c>
      <c r="Y520" t="s">
        <v>430</v>
      </c>
      <c r="Z520" s="12" t="s">
        <v>38</v>
      </c>
      <c r="AA520" s="12" t="s">
        <v>126</v>
      </c>
      <c r="AB520" s="12" t="s">
        <v>60</v>
      </c>
      <c r="AC520" s="12" t="s">
        <v>58</v>
      </c>
      <c r="AD520" s="12" t="s">
        <v>127</v>
      </c>
      <c r="AE520" s="12" t="s">
        <v>66</v>
      </c>
      <c r="AF520" s="12" t="s">
        <v>67</v>
      </c>
      <c r="AG520" s="12" t="s">
        <v>116</v>
      </c>
      <c r="AH520" s="12" t="s">
        <v>88</v>
      </c>
      <c r="AI520" s="12" t="s">
        <v>89</v>
      </c>
      <c r="AJ520" s="12">
        <f>IFERROR(_xlfn.XLOOKUP(Table1[[#This Row],[Audio Url]],Qc!C:C,Qc!F:F),"")</f>
        <v>0</v>
      </c>
      <c r="AK520" s="12">
        <f>IFERROR(_xlfn.XLOOKUP(Table1[[#This Row],[Audio Url]],Qc!C:C,Qc!E:E),"")</f>
        <v>0</v>
      </c>
      <c r="AL520" s="12"/>
      <c r="AM520" s="12"/>
      <c r="AN520" s="1" t="str">
        <f>VLOOKUP(Table1[[#This Row],[LOCALITY]],Sheet2!$F:$H,3,0)</f>
        <v>Rural</v>
      </c>
      <c r="AO520" s="1" t="s">
        <v>2241</v>
      </c>
      <c r="AP520" t="str">
        <f>IF(Table1[[#This Row],[Audio Duration (in secs)]]&gt;180,"Greater than 3 Minutes","Less than 3 Minutes")</f>
        <v>Less than 3 Minutes</v>
      </c>
      <c r="AQ520" t="str">
        <f>IFERROR(VLOOKUP(Table1[[#This Row],[சாதி/Caste]],MApping!$E$1:$F$10,2,0),"Others")</f>
        <v>MUKKULATHOR</v>
      </c>
      <c r="AR520">
        <f>VLOOKUP(Table1[[#This Row],[பாலினம்/Gender]],Factor!$F$26:$I$28,4,0)</f>
        <v>0.95700934579439256</v>
      </c>
      <c r="AS520">
        <f>VLOOKUP(Table1[[#This Row],[பதிலளித்தவரின் வயது/Age Group]],Factor!$F$35:$I$39,4,0)</f>
        <v>1.0951871657754011</v>
      </c>
      <c r="AT520">
        <f>VLOOKUP(Table1[[#This Row],[பதிலளித்தவரின் வயது/Age Group]]&amp;Table1[[#This Row],[பாலினம்/Gender]],Factor!$A$45:$G$53,7,0)</f>
        <v>1.0835978835978837</v>
      </c>
      <c r="AU52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20">
        <f>VLOOKUP(Table1[[#This Row],[Rev Caste]],Factor!$F$59:$I$68,4,0)</f>
        <v>1.3479183673469388</v>
      </c>
      <c r="AW520">
        <f>Table1[[#This Row],[2021 Ae Factor]]*Table1[[#This Row],[Age &amp; Gender Factor]]</f>
        <v>0.79839581406098059</v>
      </c>
      <c r="AX520">
        <f>Table1[[#This Row],[2021 Ae Factor]]*Table1[[#This Row],[Caste Factor]]</f>
        <v>0.99314736441942686</v>
      </c>
      <c r="AY520">
        <f t="shared" si="13"/>
        <v>78.724451999999999</v>
      </c>
    </row>
    <row r="521" spans="1:51" x14ac:dyDescent="0.25">
      <c r="A521" s="12" t="s">
        <v>3088</v>
      </c>
      <c r="B521" s="12" t="s">
        <v>231</v>
      </c>
      <c r="C521" s="13">
        <v>45868</v>
      </c>
      <c r="D521" s="12" t="s">
        <v>3155</v>
      </c>
      <c r="E521" s="12"/>
      <c r="F521" s="12"/>
      <c r="G521" s="12"/>
      <c r="H521" s="12"/>
      <c r="I521" s="12" t="s">
        <v>109</v>
      </c>
      <c r="J521" s="12" t="s">
        <v>110</v>
      </c>
      <c r="K521" s="12" t="s">
        <v>50</v>
      </c>
      <c r="L521" s="12" t="s">
        <v>2163</v>
      </c>
      <c r="M521" s="12" t="s">
        <v>2174</v>
      </c>
      <c r="N521" s="12"/>
      <c r="O521" s="12" t="s">
        <v>54</v>
      </c>
      <c r="P521" s="12">
        <v>9047168533</v>
      </c>
      <c r="Q521" s="12" t="s">
        <v>39</v>
      </c>
      <c r="R521" s="12" t="s">
        <v>124</v>
      </c>
      <c r="S521" s="12" t="s">
        <v>113</v>
      </c>
      <c r="T521" s="12" t="s">
        <v>58</v>
      </c>
      <c r="U521" s="12" t="s">
        <v>83</v>
      </c>
      <c r="V521" s="12" t="s">
        <v>99</v>
      </c>
      <c r="W521" s="12" t="s">
        <v>100</v>
      </c>
      <c r="X521" s="12" t="s">
        <v>101</v>
      </c>
      <c r="Y521" t="s">
        <v>428</v>
      </c>
      <c r="Z521" s="12" t="s">
        <v>175</v>
      </c>
      <c r="AA521" s="12" t="s">
        <v>126</v>
      </c>
      <c r="AB521" s="12" t="s">
        <v>60</v>
      </c>
      <c r="AC521" s="12" t="s">
        <v>84</v>
      </c>
      <c r="AD521" s="12" t="s">
        <v>65</v>
      </c>
      <c r="AE521" s="12" t="s">
        <v>86</v>
      </c>
      <c r="AF521" s="12" t="s">
        <v>67</v>
      </c>
      <c r="AG521" s="12" t="s">
        <v>103</v>
      </c>
      <c r="AH521" s="12" t="s">
        <v>88</v>
      </c>
      <c r="AI521" s="12" t="s">
        <v>89</v>
      </c>
      <c r="AJ521" s="12">
        <f>IFERROR(_xlfn.XLOOKUP(Table1[[#This Row],[Audio Url]],Qc!C:C,Qc!F:F),"")</f>
        <v>0</v>
      </c>
      <c r="AK521" s="12">
        <f>IFERROR(_xlfn.XLOOKUP(Table1[[#This Row],[Audio Url]],Qc!C:C,Qc!E:E),"")</f>
        <v>0</v>
      </c>
      <c r="AL521" s="12"/>
      <c r="AM521" s="12"/>
      <c r="AN521" s="1" t="str">
        <f>VLOOKUP(Table1[[#This Row],[LOCALITY]],Sheet2!$F:$H,3,0)</f>
        <v>Rural</v>
      </c>
      <c r="AO521" s="1" t="s">
        <v>2241</v>
      </c>
      <c r="AP521" t="str">
        <f>IF(Table1[[#This Row],[Audio Duration (in secs)]]&gt;180,"Greater than 3 Minutes","Less than 3 Minutes")</f>
        <v>Less than 3 Minutes</v>
      </c>
      <c r="AQ521" t="str">
        <f>IFERROR(VLOOKUP(Table1[[#This Row],[சாதி/Caste]],MApping!$E$1:$F$10,2,0),"Others")</f>
        <v>MUKKULATHOR</v>
      </c>
      <c r="AR521">
        <f>VLOOKUP(Table1[[#This Row],[பாலினம்/Gender]],Factor!$F$26:$I$28,4,0)</f>
        <v>0.95700934579439256</v>
      </c>
      <c r="AS521">
        <f>VLOOKUP(Table1[[#This Row],[பதிலளித்தவரின் வயது/Age Group]],Factor!$F$35:$I$39,4,0)</f>
        <v>0.8797250859106529</v>
      </c>
      <c r="AT521">
        <f>VLOOKUP(Table1[[#This Row],[பதிலளித்தவரின் வயது/Age Group]]&amp;Table1[[#This Row],[பாலினம்/Gender]],Factor!$A$45:$G$53,7,0)</f>
        <v>0.79503105590062106</v>
      </c>
      <c r="AU52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21">
        <f>VLOOKUP(Table1[[#This Row],[Rev Caste]],Factor!$F$59:$I$68,4,0)</f>
        <v>1.3479183673469388</v>
      </c>
      <c r="AW521">
        <f>Table1[[#This Row],[2021 Ae Factor]]*Table1[[#This Row],[Age &amp; Gender Factor]]</f>
        <v>1.043035050297799</v>
      </c>
      <c r="AX521">
        <f>Table1[[#This Row],[2021 Ae Factor]]*Table1[[#This Row],[Caste Factor]]</f>
        <v>1.7683914252763255</v>
      </c>
      <c r="AY521">
        <f t="shared" si="13"/>
        <v>78.721642000000003</v>
      </c>
    </row>
    <row r="522" spans="1:51" x14ac:dyDescent="0.25">
      <c r="A522" s="12" t="s">
        <v>3088</v>
      </c>
      <c r="B522" s="12" t="s">
        <v>236</v>
      </c>
      <c r="C522" s="13">
        <v>45868</v>
      </c>
      <c r="D522" s="12" t="s">
        <v>3156</v>
      </c>
      <c r="E522" s="12"/>
      <c r="F522" s="12"/>
      <c r="G522" s="12"/>
      <c r="H522" s="12"/>
      <c r="I522" s="12" t="s">
        <v>109</v>
      </c>
      <c r="J522" s="12" t="s">
        <v>110</v>
      </c>
      <c r="K522" s="12" t="s">
        <v>50</v>
      </c>
      <c r="L522" s="12" t="s">
        <v>2163</v>
      </c>
      <c r="M522" s="12" t="s">
        <v>2174</v>
      </c>
      <c r="N522" s="12"/>
      <c r="O522" s="12" t="s">
        <v>135</v>
      </c>
      <c r="P522" s="12">
        <v>9342589213</v>
      </c>
      <c r="Q522" s="12" t="s">
        <v>39</v>
      </c>
      <c r="R522" s="12" t="s">
        <v>136</v>
      </c>
      <c r="S522" s="12" t="s">
        <v>113</v>
      </c>
      <c r="T522" s="12" t="s">
        <v>58</v>
      </c>
      <c r="U522" s="12" t="s">
        <v>83</v>
      </c>
      <c r="V522" s="12" t="s">
        <v>60</v>
      </c>
      <c r="W522" s="12" t="s">
        <v>61</v>
      </c>
      <c r="X522" s="12" t="s">
        <v>62</v>
      </c>
      <c r="Y522" t="s">
        <v>430</v>
      </c>
      <c r="Z522" s="12" t="s">
        <v>38</v>
      </c>
      <c r="AA522" s="12" t="s">
        <v>126</v>
      </c>
      <c r="AB522" s="12" t="s">
        <v>60</v>
      </c>
      <c r="AC522" s="12" t="s">
        <v>84</v>
      </c>
      <c r="AD522" s="12" t="s">
        <v>127</v>
      </c>
      <c r="AE522" s="12" t="s">
        <v>86</v>
      </c>
      <c r="AF522" s="12" t="s">
        <v>67</v>
      </c>
      <c r="AG522" s="12" t="s">
        <v>116</v>
      </c>
      <c r="AH522" s="12" t="s">
        <v>88</v>
      </c>
      <c r="AI522" s="12" t="s">
        <v>89</v>
      </c>
      <c r="AJ522" s="12">
        <f>IFERROR(_xlfn.XLOOKUP(Table1[[#This Row],[Audio Url]],Qc!C:C,Qc!F:F),"")</f>
        <v>0</v>
      </c>
      <c r="AK522" s="12">
        <f>IFERROR(_xlfn.XLOOKUP(Table1[[#This Row],[Audio Url]],Qc!C:C,Qc!E:E),"")</f>
        <v>0</v>
      </c>
      <c r="AL522" s="12"/>
      <c r="AM522" s="12"/>
      <c r="AN522" s="1" t="str">
        <f>VLOOKUP(Table1[[#This Row],[LOCALITY]],Sheet2!$F:$H,3,0)</f>
        <v>Rural</v>
      </c>
      <c r="AO522" s="1" t="s">
        <v>2241</v>
      </c>
      <c r="AP522" t="str">
        <f>IF(Table1[[#This Row],[Audio Duration (in secs)]]&gt;180,"Greater than 3 Minutes","Less than 3 Minutes")</f>
        <v>Less than 3 Minutes</v>
      </c>
      <c r="AQ522" t="str">
        <f>IFERROR(VLOOKUP(Table1[[#This Row],[சாதி/Caste]],MApping!$E$1:$F$10,2,0),"Others")</f>
        <v>MUKKULATHOR</v>
      </c>
      <c r="AR522">
        <f>VLOOKUP(Table1[[#This Row],[பாலினம்/Gender]],Factor!$F$26:$I$28,4,0)</f>
        <v>1.047034764826176</v>
      </c>
      <c r="AS522">
        <f>VLOOKUP(Table1[[#This Row],[பதிலளித்தவரின் வயது/Age Group]],Factor!$F$35:$I$39,4,0)</f>
        <v>0.8797250859106529</v>
      </c>
      <c r="AT522">
        <f>VLOOKUP(Table1[[#This Row],[பதிலளித்தவரின் வயது/Age Group]]&amp;Table1[[#This Row],[பாலினம்/Gender]],Factor!$A$45:$G$53,7,0)</f>
        <v>0.98461538461538467</v>
      </c>
      <c r="AU52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22">
        <f>VLOOKUP(Table1[[#This Row],[Rev Caste]],Factor!$F$59:$I$68,4,0)</f>
        <v>1.3479183673469388</v>
      </c>
      <c r="AW522">
        <f>Table1[[#This Row],[2021 Ae Factor]]*Table1[[#This Row],[Age &amp; Gender Factor]]</f>
        <v>0.72546542719964102</v>
      </c>
      <c r="AX522">
        <f>Table1[[#This Row],[2021 Ae Factor]]*Table1[[#This Row],[Caste Factor]]</f>
        <v>0.99314736441942686</v>
      </c>
      <c r="AY522">
        <f t="shared" si="13"/>
        <v>78.724188999999996</v>
      </c>
    </row>
    <row r="523" spans="1:51" x14ac:dyDescent="0.25">
      <c r="A523" s="12" t="s">
        <v>3088</v>
      </c>
      <c r="B523" s="12" t="s">
        <v>265</v>
      </c>
      <c r="C523" s="13">
        <v>45868</v>
      </c>
      <c r="D523" s="12" t="s">
        <v>3157</v>
      </c>
      <c r="E523" s="12"/>
      <c r="F523" s="12"/>
      <c r="G523" s="12"/>
      <c r="H523" s="12"/>
      <c r="I523" s="12" t="s">
        <v>244</v>
      </c>
      <c r="J523" s="12" t="s">
        <v>245</v>
      </c>
      <c r="K523" s="12" t="s">
        <v>50</v>
      </c>
      <c r="L523" s="12" t="s">
        <v>2163</v>
      </c>
      <c r="M523" s="12" t="s">
        <v>2174</v>
      </c>
      <c r="N523" s="12"/>
      <c r="O523" s="12" t="s">
        <v>54</v>
      </c>
      <c r="P523" s="12">
        <v>8531952279</v>
      </c>
      <c r="Q523" s="12" t="s">
        <v>39</v>
      </c>
      <c r="R523" s="12" t="s">
        <v>124</v>
      </c>
      <c r="S523" s="12" t="s">
        <v>113</v>
      </c>
      <c r="T523" s="12" t="s">
        <v>137</v>
      </c>
      <c r="U523" s="12" t="s">
        <v>83</v>
      </c>
      <c r="V523" s="12" t="s">
        <v>99</v>
      </c>
      <c r="W523" s="12" t="s">
        <v>100</v>
      </c>
      <c r="X523" s="12" t="s">
        <v>101</v>
      </c>
      <c r="Y523" t="s">
        <v>428</v>
      </c>
      <c r="Z523" s="12" t="s">
        <v>175</v>
      </c>
      <c r="AA523" s="12" t="s">
        <v>126</v>
      </c>
      <c r="AB523" s="12" t="s">
        <v>60</v>
      </c>
      <c r="AC523" s="12" t="s">
        <v>64</v>
      </c>
      <c r="AD523" s="12" t="s">
        <v>65</v>
      </c>
      <c r="AE523" s="12" t="s">
        <v>115</v>
      </c>
      <c r="AF523" s="12" t="s">
        <v>67</v>
      </c>
      <c r="AG523" s="12" t="s">
        <v>103</v>
      </c>
      <c r="AH523" s="12" t="s">
        <v>88</v>
      </c>
      <c r="AI523" s="12" t="s">
        <v>269</v>
      </c>
      <c r="AJ523" s="12">
        <f>IFERROR(_xlfn.XLOOKUP(Table1[[#This Row],[Audio Url]],Qc!C:C,Qc!F:F),"")</f>
        <v>0</v>
      </c>
      <c r="AK523" s="12">
        <f>IFERROR(_xlfn.XLOOKUP(Table1[[#This Row],[Audio Url]],Qc!C:C,Qc!E:E),"")</f>
        <v>0</v>
      </c>
      <c r="AL523" s="12"/>
      <c r="AM523" s="12"/>
      <c r="AN523" s="1" t="str">
        <f>VLOOKUP(Table1[[#This Row],[LOCALITY]],Sheet2!$F:$H,3,0)</f>
        <v>Rural</v>
      </c>
      <c r="AO523" s="1" t="s">
        <v>2241</v>
      </c>
      <c r="AP523" t="str">
        <f>IF(Table1[[#This Row],[Audio Duration (in secs)]]&gt;180,"Greater than 3 Minutes","Less than 3 Minutes")</f>
        <v>Less than 3 Minutes</v>
      </c>
      <c r="AQ523" t="str">
        <f>IFERROR(VLOOKUP(Table1[[#This Row],[சாதி/Caste]],MApping!$E$1:$F$10,2,0),"Others")</f>
        <v>MUTTARAIYAR</v>
      </c>
      <c r="AR523">
        <f>VLOOKUP(Table1[[#This Row],[பாலினம்/Gender]],Factor!$F$26:$I$28,4,0)</f>
        <v>0.95700934579439256</v>
      </c>
      <c r="AS523">
        <f>VLOOKUP(Table1[[#This Row],[பதிலளித்தவரின் வயது/Age Group]],Factor!$F$35:$I$39,4,0)</f>
        <v>0.8797250859106529</v>
      </c>
      <c r="AT523">
        <f>VLOOKUP(Table1[[#This Row],[பதிலளித்தவரின் வயது/Age Group]]&amp;Table1[[#This Row],[பாலினம்/Gender]],Factor!$A$45:$G$53,7,0)</f>
        <v>0.79503105590062106</v>
      </c>
      <c r="AU52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23">
        <f>VLOOKUP(Table1[[#This Row],[Rev Caste]],Factor!$F$59:$I$68,4,0)</f>
        <v>1.2358620689655173</v>
      </c>
      <c r="AW523">
        <f>Table1[[#This Row],[2021 Ae Factor]]*Table1[[#This Row],[Age &amp; Gender Factor]]</f>
        <v>1.043035050297799</v>
      </c>
      <c r="AX523">
        <f>Table1[[#This Row],[2021 Ae Factor]]*Table1[[#This Row],[Caste Factor]]</f>
        <v>1.6213800023249925</v>
      </c>
      <c r="AY523">
        <f t="shared" si="13"/>
        <v>78.723381000000003</v>
      </c>
    </row>
    <row r="524" spans="1:51" x14ac:dyDescent="0.25">
      <c r="A524" s="12" t="s">
        <v>3088</v>
      </c>
      <c r="B524" s="12" t="s">
        <v>271</v>
      </c>
      <c r="C524" s="13">
        <v>45868</v>
      </c>
      <c r="D524" s="12" t="s">
        <v>3158</v>
      </c>
      <c r="E524" s="12"/>
      <c r="F524" s="12"/>
      <c r="G524" s="12"/>
      <c r="H524" s="12"/>
      <c r="I524" s="12" t="s">
        <v>76</v>
      </c>
      <c r="J524" s="12" t="s">
        <v>77</v>
      </c>
      <c r="K524" s="12" t="s">
        <v>50</v>
      </c>
      <c r="L524" s="12" t="s">
        <v>2163</v>
      </c>
      <c r="M524" s="12" t="s">
        <v>2174</v>
      </c>
      <c r="N524" s="12"/>
      <c r="O524" s="12" t="s">
        <v>54</v>
      </c>
      <c r="P524" s="12">
        <v>6384537092</v>
      </c>
      <c r="Q524" s="12" t="s">
        <v>39</v>
      </c>
      <c r="R524" s="12" t="s">
        <v>97</v>
      </c>
      <c r="S524" s="12" t="s">
        <v>57</v>
      </c>
      <c r="T524" s="12" t="s">
        <v>58</v>
      </c>
      <c r="U524" s="12" t="s">
        <v>83</v>
      </c>
      <c r="V524" s="12" t="s">
        <v>60</v>
      </c>
      <c r="W524" s="12" t="s">
        <v>61</v>
      </c>
      <c r="X524" s="12" t="s">
        <v>101</v>
      </c>
      <c r="Y524" t="s">
        <v>430</v>
      </c>
      <c r="Z524" s="12" t="s">
        <v>95</v>
      </c>
      <c r="AA524" s="12" t="s">
        <v>63</v>
      </c>
      <c r="AB524" s="12" t="s">
        <v>38</v>
      </c>
      <c r="AC524" s="12" t="s">
        <v>64</v>
      </c>
      <c r="AD524" s="12" t="s">
        <v>85</v>
      </c>
      <c r="AE524" s="12" t="s">
        <v>115</v>
      </c>
      <c r="AF524" s="12" t="s">
        <v>276</v>
      </c>
      <c r="AG524" s="12" t="s">
        <v>68</v>
      </c>
      <c r="AH524" s="12" t="s">
        <v>277</v>
      </c>
      <c r="AI524" s="12" t="s">
        <v>278</v>
      </c>
      <c r="AJ524" s="12">
        <f>IFERROR(_xlfn.XLOOKUP(Table1[[#This Row],[Audio Url]],Qc!C:C,Qc!F:F),"")</f>
        <v>0</v>
      </c>
      <c r="AK524" s="12">
        <f>IFERROR(_xlfn.XLOOKUP(Table1[[#This Row],[Audio Url]],Qc!C:C,Qc!E:E),"")</f>
        <v>0</v>
      </c>
      <c r="AL524" s="12"/>
      <c r="AM524" s="12"/>
      <c r="AN524" s="1" t="str">
        <f>VLOOKUP(Table1[[#This Row],[LOCALITY]],Sheet2!$F:$H,3,0)</f>
        <v>Rural</v>
      </c>
      <c r="AO524" s="1" t="s">
        <v>2241</v>
      </c>
      <c r="AP524" t="str">
        <f>IF(Table1[[#This Row],[Audio Duration (in secs)]]&gt;180,"Greater than 3 Minutes","Less than 3 Minutes")</f>
        <v>Less than 3 Minutes</v>
      </c>
      <c r="AQ524" t="str">
        <f>IFERROR(VLOOKUP(Table1[[#This Row],[சாதி/Caste]],MApping!$E$1:$F$10,2,0),"Others")</f>
        <v>MUSLIM</v>
      </c>
      <c r="AR524">
        <f>VLOOKUP(Table1[[#This Row],[பாலினம்/Gender]],Factor!$F$26:$I$28,4,0)</f>
        <v>0.95700934579439256</v>
      </c>
      <c r="AS524">
        <f>VLOOKUP(Table1[[#This Row],[பதிலளித்தவரின் வயது/Age Group]],Factor!$F$35:$I$39,4,0)</f>
        <v>0.8797250859106529</v>
      </c>
      <c r="AT524">
        <f>VLOOKUP(Table1[[#This Row],[பதிலளித்தவரின் வயது/Age Group]]&amp;Table1[[#This Row],[பாலினம்/Gender]],Factor!$A$45:$G$53,7,0)</f>
        <v>0.79503105590062106</v>
      </c>
      <c r="AU52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24">
        <f>VLOOKUP(Table1[[#This Row],[Rev Caste]],Factor!$F$59:$I$68,4,0)</f>
        <v>1.024</v>
      </c>
      <c r="AW524">
        <f>Table1[[#This Row],[2021 Ae Factor]]*Table1[[#This Row],[Age &amp; Gender Factor]]</f>
        <v>0.58577953749039324</v>
      </c>
      <c r="AX524">
        <f>Table1[[#This Row],[2021 Ae Factor]]*Table1[[#This Row],[Caste Factor]]</f>
        <v>0.75448404428762661</v>
      </c>
      <c r="AY524">
        <f t="shared" si="13"/>
        <v>78.719775999999996</v>
      </c>
    </row>
    <row r="525" spans="1:51" x14ac:dyDescent="0.25">
      <c r="A525" s="12" t="s">
        <v>3088</v>
      </c>
      <c r="B525" s="12" t="s">
        <v>280</v>
      </c>
      <c r="C525" s="13">
        <v>45868</v>
      </c>
      <c r="D525" s="12" t="s">
        <v>3159</v>
      </c>
      <c r="E525" s="12"/>
      <c r="F525" s="12"/>
      <c r="G525" s="12"/>
      <c r="H525" s="12"/>
      <c r="I525" s="12" t="s">
        <v>244</v>
      </c>
      <c r="J525" s="12" t="s">
        <v>245</v>
      </c>
      <c r="K525" s="12" t="s">
        <v>50</v>
      </c>
      <c r="L525" s="12" t="s">
        <v>2163</v>
      </c>
      <c r="M525" s="12" t="s">
        <v>2174</v>
      </c>
      <c r="N525" s="12"/>
      <c r="O525" s="12" t="s">
        <v>135</v>
      </c>
      <c r="P525" s="12">
        <v>9688656449</v>
      </c>
      <c r="Q525" s="12" t="s">
        <v>39</v>
      </c>
      <c r="R525" s="12" t="s">
        <v>136</v>
      </c>
      <c r="S525" s="12" t="s">
        <v>113</v>
      </c>
      <c r="T525" s="12" t="s">
        <v>58</v>
      </c>
      <c r="U525" s="12" t="s">
        <v>83</v>
      </c>
      <c r="V525" s="12" t="s">
        <v>165</v>
      </c>
      <c r="W525" s="12" t="s">
        <v>61</v>
      </c>
      <c r="X525" s="12" t="s">
        <v>62</v>
      </c>
      <c r="Y525" t="s">
        <v>430</v>
      </c>
      <c r="Z525" s="12" t="s">
        <v>38</v>
      </c>
      <c r="AA525" s="12" t="s">
        <v>126</v>
      </c>
      <c r="AB525" s="12" t="s">
        <v>60</v>
      </c>
      <c r="AC525" s="12" t="s">
        <v>84</v>
      </c>
      <c r="AD525" s="12" t="s">
        <v>127</v>
      </c>
      <c r="AE525" s="12" t="s">
        <v>86</v>
      </c>
      <c r="AF525" s="12" t="s">
        <v>67</v>
      </c>
      <c r="AG525" s="12" t="s">
        <v>103</v>
      </c>
      <c r="AH525" s="12" t="s">
        <v>88</v>
      </c>
      <c r="AI525" s="12" t="s">
        <v>269</v>
      </c>
      <c r="AJ525" s="12">
        <f>IFERROR(_xlfn.XLOOKUP(Table1[[#This Row],[Audio Url]],Qc!C:C,Qc!F:F),"")</f>
        <v>0</v>
      </c>
      <c r="AK525" s="12">
        <f>IFERROR(_xlfn.XLOOKUP(Table1[[#This Row],[Audio Url]],Qc!C:C,Qc!E:E),"")</f>
        <v>0</v>
      </c>
      <c r="AL525" s="12"/>
      <c r="AM525" s="12"/>
      <c r="AN525" s="1" t="str">
        <f>VLOOKUP(Table1[[#This Row],[LOCALITY]],Sheet2!$F:$H,3,0)</f>
        <v>Rural</v>
      </c>
      <c r="AO525" s="1" t="s">
        <v>2241</v>
      </c>
      <c r="AP525" t="str">
        <f>IF(Table1[[#This Row],[Audio Duration (in secs)]]&gt;180,"Greater than 3 Minutes","Less than 3 Minutes")</f>
        <v>Less than 3 Minutes</v>
      </c>
      <c r="AQ525" t="str">
        <f>IFERROR(VLOOKUP(Table1[[#This Row],[சாதி/Caste]],MApping!$E$1:$F$10,2,0),"Others")</f>
        <v>MUTTARAIYAR</v>
      </c>
      <c r="AR525">
        <f>VLOOKUP(Table1[[#This Row],[பாலினம்/Gender]],Factor!$F$26:$I$28,4,0)</f>
        <v>1.047034764826176</v>
      </c>
      <c r="AS525">
        <f>VLOOKUP(Table1[[#This Row],[பதிலளித்தவரின் வயது/Age Group]],Factor!$F$35:$I$39,4,0)</f>
        <v>0.8797250859106529</v>
      </c>
      <c r="AT525">
        <f>VLOOKUP(Table1[[#This Row],[பதிலளித்தவரின் வயது/Age Group]]&amp;Table1[[#This Row],[பாலினம்/Gender]],Factor!$A$45:$G$53,7,0)</f>
        <v>0.98461538461538467</v>
      </c>
      <c r="AU52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25">
        <f>VLOOKUP(Table1[[#This Row],[Rev Caste]],Factor!$F$59:$I$68,4,0)</f>
        <v>1.2358620689655173</v>
      </c>
      <c r="AW525">
        <f>Table1[[#This Row],[2021 Ae Factor]]*Table1[[#This Row],[Age &amp; Gender Factor]]</f>
        <v>0.98461538461538467</v>
      </c>
      <c r="AX525">
        <f>Table1[[#This Row],[2021 Ae Factor]]*Table1[[#This Row],[Caste Factor]]</f>
        <v>1.2358620689655173</v>
      </c>
      <c r="AY525">
        <f t="shared" si="13"/>
        <v>78.719396000000003</v>
      </c>
    </row>
    <row r="526" spans="1:51" x14ac:dyDescent="0.25">
      <c r="A526" s="12" t="s">
        <v>3088</v>
      </c>
      <c r="B526" s="12" t="s">
        <v>291</v>
      </c>
      <c r="C526" s="13">
        <v>45868</v>
      </c>
      <c r="D526" s="12" t="s">
        <v>3160</v>
      </c>
      <c r="E526" s="12"/>
      <c r="F526" s="12"/>
      <c r="G526" s="12"/>
      <c r="H526" s="12"/>
      <c r="I526" s="12" t="s">
        <v>244</v>
      </c>
      <c r="J526" s="12" t="s">
        <v>245</v>
      </c>
      <c r="K526" s="12" t="s">
        <v>50</v>
      </c>
      <c r="L526" s="12" t="s">
        <v>2163</v>
      </c>
      <c r="M526" s="12" t="s">
        <v>2174</v>
      </c>
      <c r="N526" s="12"/>
      <c r="O526" s="12" t="s">
        <v>135</v>
      </c>
      <c r="P526" s="12">
        <v>9524909610</v>
      </c>
      <c r="Q526" s="12" t="s">
        <v>39</v>
      </c>
      <c r="R526" s="12" t="s">
        <v>136</v>
      </c>
      <c r="S526" s="12" t="s">
        <v>113</v>
      </c>
      <c r="T526" s="12" t="s">
        <v>137</v>
      </c>
      <c r="U526" s="12" t="s">
        <v>83</v>
      </c>
      <c r="V526" s="12" t="s">
        <v>295</v>
      </c>
      <c r="W526" s="12" t="s">
        <v>177</v>
      </c>
      <c r="X526" s="12" t="s">
        <v>178</v>
      </c>
      <c r="Y526" t="s">
        <v>431</v>
      </c>
      <c r="Z526" s="12" t="s">
        <v>288</v>
      </c>
      <c r="AA526" s="12" t="s">
        <v>126</v>
      </c>
      <c r="AB526" s="12" t="s">
        <v>60</v>
      </c>
      <c r="AC526" s="12" t="s">
        <v>84</v>
      </c>
      <c r="AD526" s="12" t="s">
        <v>65</v>
      </c>
      <c r="AE526" s="12" t="s">
        <v>115</v>
      </c>
      <c r="AF526" s="12" t="s">
        <v>67</v>
      </c>
      <c r="AG526" s="12" t="s">
        <v>103</v>
      </c>
      <c r="AH526" s="12" t="s">
        <v>88</v>
      </c>
      <c r="AI526" s="12" t="s">
        <v>269</v>
      </c>
      <c r="AJ526" s="12">
        <f>IFERROR(_xlfn.XLOOKUP(Table1[[#This Row],[Audio Url]],Qc!C:C,Qc!F:F),"")</f>
        <v>0</v>
      </c>
      <c r="AK526" s="12">
        <f>IFERROR(_xlfn.XLOOKUP(Table1[[#This Row],[Audio Url]],Qc!C:C,Qc!E:E),"")</f>
        <v>0</v>
      </c>
      <c r="AL526" s="12"/>
      <c r="AM526" s="12"/>
      <c r="AN526" s="1" t="str">
        <f>VLOOKUP(Table1[[#This Row],[LOCALITY]],Sheet2!$F:$H,3,0)</f>
        <v>Rural</v>
      </c>
      <c r="AO526" s="1" t="s">
        <v>2241</v>
      </c>
      <c r="AP526" t="str">
        <f>IF(Table1[[#This Row],[Audio Duration (in secs)]]&gt;180,"Greater than 3 Minutes","Less than 3 Minutes")</f>
        <v>Less than 3 Minutes</v>
      </c>
      <c r="AQ526" t="str">
        <f>IFERROR(VLOOKUP(Table1[[#This Row],[சாதி/Caste]],MApping!$E$1:$F$10,2,0),"Others")</f>
        <v>MUTTARAIYAR</v>
      </c>
      <c r="AR526">
        <f>VLOOKUP(Table1[[#This Row],[பாலினம்/Gender]],Factor!$F$26:$I$28,4,0)</f>
        <v>1.047034764826176</v>
      </c>
      <c r="AS526">
        <f>VLOOKUP(Table1[[#This Row],[பதிலளித்தவரின் வயது/Age Group]],Factor!$F$35:$I$39,4,0)</f>
        <v>0.8797250859106529</v>
      </c>
      <c r="AT526">
        <f>VLOOKUP(Table1[[#This Row],[பதிலளித்தவரின் வயது/Age Group]]&amp;Table1[[#This Row],[பாலினம்/Gender]],Factor!$A$45:$G$53,7,0)</f>
        <v>0.98461538461538467</v>
      </c>
      <c r="AU52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526">
        <f>VLOOKUP(Table1[[#This Row],[Rev Caste]],Factor!$F$59:$I$68,4,0)</f>
        <v>1.2358620689655173</v>
      </c>
      <c r="AW526">
        <f>Table1[[#This Row],[2021 Ae Factor]]*Table1[[#This Row],[Age &amp; Gender Factor]]</f>
        <v>1.4028686890666793</v>
      </c>
      <c r="AX526">
        <f>Table1[[#This Row],[2021 Ae Factor]]*Table1[[#This Row],[Caste Factor]]</f>
        <v>1.7608420786905907</v>
      </c>
      <c r="AY526">
        <f t="shared" si="13"/>
        <v>78.718892999999994</v>
      </c>
    </row>
    <row r="527" spans="1:51" x14ac:dyDescent="0.25">
      <c r="A527" s="12" t="s">
        <v>3088</v>
      </c>
      <c r="B527" s="12" t="s">
        <v>309</v>
      </c>
      <c r="C527" s="13">
        <v>45868</v>
      </c>
      <c r="D527" s="12" t="s">
        <v>3161</v>
      </c>
      <c r="E527" s="12"/>
      <c r="F527" s="12"/>
      <c r="G527" s="12"/>
      <c r="H527" s="12"/>
      <c r="I527" s="12" t="s">
        <v>244</v>
      </c>
      <c r="J527" s="12" t="s">
        <v>245</v>
      </c>
      <c r="K527" s="12" t="s">
        <v>50</v>
      </c>
      <c r="L527" s="12" t="s">
        <v>2163</v>
      </c>
      <c r="M527" s="12" t="s">
        <v>2174</v>
      </c>
      <c r="N527" s="12"/>
      <c r="O527" s="12" t="s">
        <v>54</v>
      </c>
      <c r="P527" s="12">
        <v>9655350702</v>
      </c>
      <c r="Q527" s="12" t="s">
        <v>39</v>
      </c>
      <c r="R527" s="12" t="s">
        <v>124</v>
      </c>
      <c r="S527" s="12" t="s">
        <v>57</v>
      </c>
      <c r="T527" s="12" t="s">
        <v>137</v>
      </c>
      <c r="U527" s="12" t="s">
        <v>301</v>
      </c>
      <c r="V527" s="12" t="s">
        <v>165</v>
      </c>
      <c r="W527" s="12" t="s">
        <v>197</v>
      </c>
      <c r="X527" s="12" t="s">
        <v>62</v>
      </c>
      <c r="Y527" t="s">
        <v>430</v>
      </c>
      <c r="Z527" s="12" t="s">
        <v>38</v>
      </c>
      <c r="AA527" s="12" t="s">
        <v>126</v>
      </c>
      <c r="AB527" s="12" t="s">
        <v>60</v>
      </c>
      <c r="AC527" s="12" t="s">
        <v>84</v>
      </c>
      <c r="AD527" s="12" t="s">
        <v>127</v>
      </c>
      <c r="AE527" s="12" t="s">
        <v>115</v>
      </c>
      <c r="AF527" s="12" t="s">
        <v>67</v>
      </c>
      <c r="AG527" s="12" t="s">
        <v>103</v>
      </c>
      <c r="AH527" s="12" t="s">
        <v>88</v>
      </c>
      <c r="AI527" s="12" t="s">
        <v>269</v>
      </c>
      <c r="AJ527" s="12">
        <f>IFERROR(_xlfn.XLOOKUP(Table1[[#This Row],[Audio Url]],Qc!C:C,Qc!F:F),"")</f>
        <v>0</v>
      </c>
      <c r="AK527" s="12">
        <f>IFERROR(_xlfn.XLOOKUP(Table1[[#This Row],[Audio Url]],Qc!C:C,Qc!E:E),"")</f>
        <v>0</v>
      </c>
      <c r="AL527" s="12"/>
      <c r="AM527" s="12"/>
      <c r="AN527" s="1" t="str">
        <f>VLOOKUP(Table1[[#This Row],[LOCALITY]],Sheet2!$F:$H,3,0)</f>
        <v>Rural</v>
      </c>
      <c r="AO527" s="1" t="s">
        <v>2241</v>
      </c>
      <c r="AP527" t="str">
        <f>IF(Table1[[#This Row],[Audio Duration (in secs)]]&gt;180,"Greater than 3 Minutes","Less than 3 Minutes")</f>
        <v>Less than 3 Minutes</v>
      </c>
      <c r="AQ527" t="str">
        <f>IFERROR(VLOOKUP(Table1[[#This Row],[சாதி/Caste]],MApping!$E$1:$F$10,2,0),"Others")</f>
        <v>MUTTARAIYAR</v>
      </c>
      <c r="AR527">
        <f>VLOOKUP(Table1[[#This Row],[பாலினம்/Gender]],Factor!$F$26:$I$28,4,0)</f>
        <v>0.95700934579439256</v>
      </c>
      <c r="AS527">
        <f>VLOOKUP(Table1[[#This Row],[பதிலளித்தவரின் வயது/Age Group]],Factor!$F$35:$I$39,4,0)</f>
        <v>0.8797250859106529</v>
      </c>
      <c r="AT527">
        <f>VLOOKUP(Table1[[#This Row],[பதிலளித்தவரின் வயது/Age Group]]&amp;Table1[[#This Row],[பாலினம்/Gender]],Factor!$A$45:$G$53,7,0)</f>
        <v>0.79503105590062106</v>
      </c>
      <c r="AU52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27">
        <f>VLOOKUP(Table1[[#This Row],[Rev Caste]],Factor!$F$59:$I$68,4,0)</f>
        <v>1.2358620689655173</v>
      </c>
      <c r="AW527">
        <f>Table1[[#This Row],[2021 Ae Factor]]*Table1[[#This Row],[Age &amp; Gender Factor]]</f>
        <v>0.79503105590062106</v>
      </c>
      <c r="AX527">
        <f>Table1[[#This Row],[2021 Ae Factor]]*Table1[[#This Row],[Caste Factor]]</f>
        <v>1.2358620689655173</v>
      </c>
      <c r="AY527">
        <f t="shared" si="13"/>
        <v>78.721438000000006</v>
      </c>
    </row>
    <row r="528" spans="1:51" x14ac:dyDescent="0.25">
      <c r="A528" s="12" t="s">
        <v>3088</v>
      </c>
      <c r="B528" s="12" t="s">
        <v>332</v>
      </c>
      <c r="C528" s="13">
        <v>45868</v>
      </c>
      <c r="D528" s="12" t="s">
        <v>3162</v>
      </c>
      <c r="E528" s="12"/>
      <c r="F528" s="12"/>
      <c r="G528" s="12"/>
      <c r="H528" s="12"/>
      <c r="I528" s="12" t="s">
        <v>244</v>
      </c>
      <c r="J528" s="12" t="s">
        <v>245</v>
      </c>
      <c r="K528" s="12" t="s">
        <v>50</v>
      </c>
      <c r="L528" s="12" t="s">
        <v>2163</v>
      </c>
      <c r="M528" s="12" t="s">
        <v>2174</v>
      </c>
      <c r="N528" s="12"/>
      <c r="O528" s="12" t="s">
        <v>135</v>
      </c>
      <c r="P528" s="12">
        <v>8072379197</v>
      </c>
      <c r="Q528" s="12" t="s">
        <v>55</v>
      </c>
      <c r="R528" s="12" t="s">
        <v>136</v>
      </c>
      <c r="S528" s="12" t="s">
        <v>113</v>
      </c>
      <c r="T528" s="12" t="s">
        <v>58</v>
      </c>
      <c r="U528" s="12" t="s">
        <v>301</v>
      </c>
      <c r="V528" s="12" t="s">
        <v>60</v>
      </c>
      <c r="W528" s="12" t="s">
        <v>125</v>
      </c>
      <c r="X528" s="12" t="s">
        <v>101</v>
      </c>
      <c r="Y528" s="45" t="s">
        <v>429</v>
      </c>
      <c r="Z528" s="12" t="s">
        <v>95</v>
      </c>
      <c r="AA528" s="12" t="s">
        <v>126</v>
      </c>
      <c r="AB528" s="12" t="s">
        <v>99</v>
      </c>
      <c r="AC528" s="12" t="s">
        <v>58</v>
      </c>
      <c r="AD528" s="12" t="s">
        <v>127</v>
      </c>
      <c r="AE528" s="12" t="s">
        <v>86</v>
      </c>
      <c r="AF528" s="12" t="s">
        <v>67</v>
      </c>
      <c r="AG528" s="12" t="s">
        <v>336</v>
      </c>
      <c r="AH528" s="12" t="s">
        <v>88</v>
      </c>
      <c r="AI528" s="12" t="s">
        <v>269</v>
      </c>
      <c r="AJ528" s="12">
        <f>IFERROR(_xlfn.XLOOKUP(Table1[[#This Row],[Audio Url]],Qc!C:C,Qc!F:F),"")</f>
        <v>0</v>
      </c>
      <c r="AK528" s="12">
        <f>IFERROR(_xlfn.XLOOKUP(Table1[[#This Row],[Audio Url]],Qc!C:C,Qc!E:E),"")</f>
        <v>0</v>
      </c>
      <c r="AL528" s="12"/>
      <c r="AM528" s="12"/>
      <c r="AN528" s="1" t="str">
        <f>VLOOKUP(Table1[[#This Row],[LOCALITY]],Sheet2!$F:$H,3,0)</f>
        <v>Rural</v>
      </c>
      <c r="AO528" s="1" t="s">
        <v>2241</v>
      </c>
      <c r="AP528" t="str">
        <f>IF(Table1[[#This Row],[Audio Duration (in secs)]]&gt;180,"Greater than 3 Minutes","Less than 3 Minutes")</f>
        <v>Less than 3 Minutes</v>
      </c>
      <c r="AQ528" t="str">
        <f>IFERROR(VLOOKUP(Table1[[#This Row],[சாதி/Caste]],MApping!$E$1:$F$10,2,0),"Others")</f>
        <v>MUTTARAIYAR</v>
      </c>
      <c r="AR528">
        <f>VLOOKUP(Table1[[#This Row],[பாலினம்/Gender]],Factor!$F$26:$I$28,4,0)</f>
        <v>1.047034764826176</v>
      </c>
      <c r="AS528">
        <f>VLOOKUP(Table1[[#This Row],[பதிலளித்தவரின் வயது/Age Group]],Factor!$F$35:$I$39,4,0)</f>
        <v>1.0951871657754011</v>
      </c>
      <c r="AT528">
        <f>VLOOKUP(Table1[[#This Row],[பதிலளித்தவரின் வயது/Age Group]]&amp;Table1[[#This Row],[பாலினம்/Gender]],Factor!$A$45:$G$53,7,0)</f>
        <v>1.107027027027027</v>
      </c>
      <c r="AU52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28">
        <f>VLOOKUP(Table1[[#This Row],[Rev Caste]],Factor!$F$59:$I$68,4,0)</f>
        <v>1.2358620689655173</v>
      </c>
      <c r="AW528">
        <f>Table1[[#This Row],[2021 Ae Factor]]*Table1[[#This Row],[Age &amp; Gender Factor]]</f>
        <v>0.81565842625689366</v>
      </c>
      <c r="AX528">
        <f>Table1[[#This Row],[2021 Ae Factor]]*Table1[[#This Row],[Caste Factor]]</f>
        <v>0.91058419138161839</v>
      </c>
      <c r="AY528">
        <f t="shared" si="13"/>
        <v>78.723116000000005</v>
      </c>
    </row>
    <row r="529" spans="1:51" x14ac:dyDescent="0.25">
      <c r="A529" s="12" t="s">
        <v>3088</v>
      </c>
      <c r="B529" s="12" t="s">
        <v>338</v>
      </c>
      <c r="C529" s="13">
        <v>45868</v>
      </c>
      <c r="D529" s="12" t="s">
        <v>3163</v>
      </c>
      <c r="E529" s="12"/>
      <c r="F529" s="12"/>
      <c r="G529" s="12"/>
      <c r="H529" s="12"/>
      <c r="I529" s="12" t="s">
        <v>76</v>
      </c>
      <c r="J529" s="12" t="s">
        <v>77</v>
      </c>
      <c r="K529" s="12" t="s">
        <v>50</v>
      </c>
      <c r="L529" s="12" t="s">
        <v>2163</v>
      </c>
      <c r="M529" s="12" t="s">
        <v>2174</v>
      </c>
      <c r="N529" s="12"/>
      <c r="O529" s="12" t="s">
        <v>54</v>
      </c>
      <c r="P529" s="12" t="s">
        <v>1267</v>
      </c>
      <c r="Q529" s="12" t="s">
        <v>55</v>
      </c>
      <c r="R529" s="12" t="s">
        <v>97</v>
      </c>
      <c r="S529" s="12" t="s">
        <v>57</v>
      </c>
      <c r="T529" s="12" t="s">
        <v>98</v>
      </c>
      <c r="U529" s="12" t="s">
        <v>83</v>
      </c>
      <c r="V529" s="12" t="s">
        <v>165</v>
      </c>
      <c r="W529" s="12" t="s">
        <v>177</v>
      </c>
      <c r="X529" s="12" t="s">
        <v>178</v>
      </c>
      <c r="Y529" t="s">
        <v>431</v>
      </c>
      <c r="Z529" s="12" t="s">
        <v>95</v>
      </c>
      <c r="AA529" s="12" t="s">
        <v>63</v>
      </c>
      <c r="AB529" s="12" t="s">
        <v>38</v>
      </c>
      <c r="AC529" s="12" t="s">
        <v>58</v>
      </c>
      <c r="AD529" s="12" t="s">
        <v>127</v>
      </c>
      <c r="AE529" s="12" t="s">
        <v>102</v>
      </c>
      <c r="AF529" s="12" t="s">
        <v>128</v>
      </c>
      <c r="AG529" s="12" t="s">
        <v>68</v>
      </c>
      <c r="AH529" s="12" t="s">
        <v>117</v>
      </c>
      <c r="AI529" s="12" t="s">
        <v>42</v>
      </c>
      <c r="AJ529" s="12">
        <f>IFERROR(_xlfn.XLOOKUP(Table1[[#This Row],[Audio Url]],Qc!C:C,Qc!F:F),"")</f>
        <v>0</v>
      </c>
      <c r="AK529" s="12">
        <f>IFERROR(_xlfn.XLOOKUP(Table1[[#This Row],[Audio Url]],Qc!C:C,Qc!E:E),"")</f>
        <v>0</v>
      </c>
      <c r="AL529" s="12"/>
      <c r="AM529" s="12"/>
      <c r="AN529" s="1" t="str">
        <f>VLOOKUP(Table1[[#This Row],[LOCALITY]],Sheet2!$F:$H,3,0)</f>
        <v>Rural</v>
      </c>
      <c r="AO529" s="1" t="s">
        <v>2241</v>
      </c>
      <c r="AP529" t="str">
        <f>IF(Table1[[#This Row],[Audio Duration (in secs)]]&gt;180,"Greater than 3 Minutes","Less than 3 Minutes")</f>
        <v>Less than 3 Minutes</v>
      </c>
      <c r="AQ529" t="str">
        <f>IFERROR(VLOOKUP(Table1[[#This Row],[சாதி/Caste]],MApping!$E$1:$F$10,2,0),"Others")</f>
        <v>DEVENDRA KULA VELLALAR</v>
      </c>
      <c r="AR529">
        <f>VLOOKUP(Table1[[#This Row],[பாலினம்/Gender]],Factor!$F$26:$I$28,4,0)</f>
        <v>0.95700934579439256</v>
      </c>
      <c r="AS529">
        <f>VLOOKUP(Table1[[#This Row],[பதிலளித்தவரின் வயது/Age Group]],Factor!$F$35:$I$39,4,0)</f>
        <v>1.0951871657754011</v>
      </c>
      <c r="AT529">
        <f>VLOOKUP(Table1[[#This Row],[பதிலளித்தவரின் வயது/Age Group]]&amp;Table1[[#This Row],[பாலினம்/Gender]],Factor!$A$45:$G$53,7,0)</f>
        <v>1.0835978835978837</v>
      </c>
      <c r="AU52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29">
        <f>VLOOKUP(Table1[[#This Row],[Rev Caste]],Factor!$F$59:$I$68,4,0)</f>
        <v>0.99902439024390244</v>
      </c>
      <c r="AW529">
        <f>Table1[[#This Row],[2021 Ae Factor]]*Table1[[#This Row],[Age &amp; Gender Factor]]</f>
        <v>1.0835978835978837</v>
      </c>
      <c r="AX529">
        <f>Table1[[#This Row],[2021 Ae Factor]]*Table1[[#This Row],[Caste Factor]]</f>
        <v>0.99902439024390244</v>
      </c>
      <c r="AY529">
        <f t="shared" si="13"/>
        <v>78.723757000000006</v>
      </c>
    </row>
    <row r="530" spans="1:51" x14ac:dyDescent="0.25">
      <c r="A530" s="12" t="s">
        <v>3088</v>
      </c>
      <c r="B530" s="12" t="s">
        <v>373</v>
      </c>
      <c r="C530" s="13">
        <v>45868</v>
      </c>
      <c r="D530" s="12" t="s">
        <v>3164</v>
      </c>
      <c r="E530" s="12"/>
      <c r="F530" s="12"/>
      <c r="G530" s="12"/>
      <c r="H530" s="12"/>
      <c r="I530" s="12" t="s">
        <v>244</v>
      </c>
      <c r="J530" s="12" t="s">
        <v>245</v>
      </c>
      <c r="K530" s="12" t="s">
        <v>50</v>
      </c>
      <c r="L530" s="12" t="s">
        <v>2163</v>
      </c>
      <c r="M530" s="12" t="s">
        <v>2174</v>
      </c>
      <c r="N530" s="12"/>
      <c r="O530" s="12" t="s">
        <v>54</v>
      </c>
      <c r="P530" s="12">
        <v>7010675442</v>
      </c>
      <c r="Q530" s="12" t="s">
        <v>39</v>
      </c>
      <c r="R530" s="12" t="s">
        <v>56</v>
      </c>
      <c r="S530" s="12" t="s">
        <v>57</v>
      </c>
      <c r="T530" s="12" t="s">
        <v>58</v>
      </c>
      <c r="U530" s="12" t="s">
        <v>59</v>
      </c>
      <c r="V530" s="12" t="s">
        <v>60</v>
      </c>
      <c r="W530" s="12" t="s">
        <v>61</v>
      </c>
      <c r="X530" s="12" t="s">
        <v>62</v>
      </c>
      <c r="Y530" t="s">
        <v>430</v>
      </c>
      <c r="Z530" s="12" t="s">
        <v>38</v>
      </c>
      <c r="AA530" s="12" t="s">
        <v>63</v>
      </c>
      <c r="AB530" s="12" t="s">
        <v>38</v>
      </c>
      <c r="AC530" s="12" t="s">
        <v>64</v>
      </c>
      <c r="AD530" s="12" t="s">
        <v>85</v>
      </c>
      <c r="AE530" s="12" t="s">
        <v>86</v>
      </c>
      <c r="AF530" s="12" t="s">
        <v>67</v>
      </c>
      <c r="AG530" s="12" t="s">
        <v>116</v>
      </c>
      <c r="AH530" s="12" t="s">
        <v>277</v>
      </c>
      <c r="AI530" s="12" t="s">
        <v>278</v>
      </c>
      <c r="AJ530" s="12">
        <f>IFERROR(_xlfn.XLOOKUP(Table1[[#This Row],[Audio Url]],Qc!C:C,Qc!F:F),"")</f>
        <v>0</v>
      </c>
      <c r="AK530" s="12">
        <f>IFERROR(_xlfn.XLOOKUP(Table1[[#This Row],[Audio Url]],Qc!C:C,Qc!E:E),"")</f>
        <v>0</v>
      </c>
      <c r="AL530" s="12"/>
      <c r="AM530" s="12"/>
      <c r="AN530" s="1" t="str">
        <f>VLOOKUP(Table1[[#This Row],[LOCALITY]],Sheet2!$F:$H,3,0)</f>
        <v>Rural</v>
      </c>
      <c r="AO530" s="1" t="s">
        <v>2241</v>
      </c>
      <c r="AP530" t="str">
        <f>IF(Table1[[#This Row],[Audio Duration (in secs)]]&gt;180,"Greater than 3 Minutes","Less than 3 Minutes")</f>
        <v>Less than 3 Minutes</v>
      </c>
      <c r="AQ530" t="str">
        <f>IFERROR(VLOOKUP(Table1[[#This Row],[சாதி/Caste]],MApping!$E$1:$F$10,2,0),"Others")</f>
        <v>MUSLIM</v>
      </c>
      <c r="AR530">
        <f>VLOOKUP(Table1[[#This Row],[பாலினம்/Gender]],Factor!$F$26:$I$28,4,0)</f>
        <v>0.95700934579439256</v>
      </c>
      <c r="AS530">
        <f>VLOOKUP(Table1[[#This Row],[பதிலளித்தவரின் வயது/Age Group]],Factor!$F$35:$I$39,4,0)</f>
        <v>0.8797250859106529</v>
      </c>
      <c r="AT530">
        <f>VLOOKUP(Table1[[#This Row],[பதிலளித்தவரின் வயது/Age Group]]&amp;Table1[[#This Row],[பாலினம்/Gender]],Factor!$A$45:$G$53,7,0)</f>
        <v>0.79503105590062106</v>
      </c>
      <c r="AU53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30">
        <f>VLOOKUP(Table1[[#This Row],[Rev Caste]],Factor!$F$59:$I$68,4,0)</f>
        <v>1.024</v>
      </c>
      <c r="AW530">
        <f>Table1[[#This Row],[2021 Ae Factor]]*Table1[[#This Row],[Age &amp; Gender Factor]]</f>
        <v>0.58577953749039324</v>
      </c>
      <c r="AX530">
        <f>Table1[[#This Row],[2021 Ae Factor]]*Table1[[#This Row],[Caste Factor]]</f>
        <v>0.75448404428762661</v>
      </c>
      <c r="AY530">
        <f t="shared" si="13"/>
        <v>78.722346999999999</v>
      </c>
    </row>
    <row r="531" spans="1:51" x14ac:dyDescent="0.25">
      <c r="A531" s="12" t="s">
        <v>3088</v>
      </c>
      <c r="B531" s="12" t="s">
        <v>395</v>
      </c>
      <c r="C531" s="13">
        <v>45868</v>
      </c>
      <c r="D531" s="12" t="s">
        <v>3165</v>
      </c>
      <c r="E531" s="12"/>
      <c r="F531" s="12"/>
      <c r="G531" s="12"/>
      <c r="H531" s="12"/>
      <c r="I531" s="12" t="s">
        <v>244</v>
      </c>
      <c r="J531" s="12" t="s">
        <v>245</v>
      </c>
      <c r="K531" s="12" t="s">
        <v>50</v>
      </c>
      <c r="L531" s="12" t="s">
        <v>2163</v>
      </c>
      <c r="M531" s="12" t="s">
        <v>2174</v>
      </c>
      <c r="N531" s="12"/>
      <c r="O531" s="12" t="s">
        <v>54</v>
      </c>
      <c r="P531" s="12">
        <v>9655507498</v>
      </c>
      <c r="Q531" s="12" t="s">
        <v>360</v>
      </c>
      <c r="R531" s="12" t="s">
        <v>97</v>
      </c>
      <c r="S531" s="12" t="s">
        <v>57</v>
      </c>
      <c r="T531" s="12" t="s">
        <v>58</v>
      </c>
      <c r="U531" s="12" t="s">
        <v>59</v>
      </c>
      <c r="V531" s="12" t="s">
        <v>60</v>
      </c>
      <c r="W531" s="12" t="s">
        <v>61</v>
      </c>
      <c r="X531" s="12" t="s">
        <v>62</v>
      </c>
      <c r="Y531" t="s">
        <v>430</v>
      </c>
      <c r="Z531" s="12" t="s">
        <v>38</v>
      </c>
      <c r="AA531" s="12" t="s">
        <v>63</v>
      </c>
      <c r="AB531" s="12" t="s">
        <v>38</v>
      </c>
      <c r="AC531" s="12" t="s">
        <v>84</v>
      </c>
      <c r="AD531" s="12" t="s">
        <v>65</v>
      </c>
      <c r="AE531" s="12" t="s">
        <v>86</v>
      </c>
      <c r="AF531" s="12" t="s">
        <v>67</v>
      </c>
      <c r="AG531" s="12" t="s">
        <v>400</v>
      </c>
      <c r="AH531" s="12" t="s">
        <v>277</v>
      </c>
      <c r="AI531" s="12" t="s">
        <v>278</v>
      </c>
      <c r="AJ531" s="12">
        <f>IFERROR(_xlfn.XLOOKUP(Table1[[#This Row],[Audio Url]],Qc!C:C,Qc!F:F),"")</f>
        <v>0</v>
      </c>
      <c r="AK531" s="12">
        <f>IFERROR(_xlfn.XLOOKUP(Table1[[#This Row],[Audio Url]],Qc!C:C,Qc!E:E),"")</f>
        <v>0</v>
      </c>
      <c r="AL531" s="12"/>
      <c r="AM531" s="12"/>
      <c r="AN531" s="1" t="str">
        <f>VLOOKUP(Table1[[#This Row],[LOCALITY]],Sheet2!$F:$H,3,0)</f>
        <v>Rural</v>
      </c>
      <c r="AO531" s="1" t="s">
        <v>2241</v>
      </c>
      <c r="AP531" t="str">
        <f>IF(Table1[[#This Row],[Audio Duration (in secs)]]&gt;180,"Greater than 3 Minutes","Less than 3 Minutes")</f>
        <v>Less than 3 Minutes</v>
      </c>
      <c r="AQ531" t="str">
        <f>IFERROR(VLOOKUP(Table1[[#This Row],[சாதி/Caste]],MApping!$E$1:$F$10,2,0),"Others")</f>
        <v>MUSLIM</v>
      </c>
      <c r="AR531">
        <f>VLOOKUP(Table1[[#This Row],[பாலினம்/Gender]],Factor!$F$26:$I$28,4,0)</f>
        <v>0.95700934579439256</v>
      </c>
      <c r="AS531">
        <f>VLOOKUP(Table1[[#This Row],[பதிலளித்தவரின் வயது/Age Group]],Factor!$F$35:$I$39,4,0)</f>
        <v>1.0308724832214764</v>
      </c>
      <c r="AT531">
        <f>VLOOKUP(Table1[[#This Row],[பதிலளித்தவரின் வயது/Age Group]]&amp;Table1[[#This Row],[பாலினம்/Gender]],Factor!$A$45:$G$53,7,0)</f>
        <v>0.86292134831460676</v>
      </c>
      <c r="AU53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31">
        <f>VLOOKUP(Table1[[#This Row],[Rev Caste]],Factor!$F$59:$I$68,4,0)</f>
        <v>1.024</v>
      </c>
      <c r="AW531">
        <f>Table1[[#This Row],[2021 Ae Factor]]*Table1[[#This Row],[Age &amp; Gender Factor]]</f>
        <v>0.63580116091653927</v>
      </c>
      <c r="AX531">
        <f>Table1[[#This Row],[2021 Ae Factor]]*Table1[[#This Row],[Caste Factor]]</f>
        <v>0.75448404428762661</v>
      </c>
      <c r="AY531">
        <f t="shared" si="13"/>
        <v>78.722486000000004</v>
      </c>
    </row>
    <row r="532" spans="1:51" x14ac:dyDescent="0.25">
      <c r="A532" s="12" t="s">
        <v>3088</v>
      </c>
      <c r="B532" s="12" t="s">
        <v>402</v>
      </c>
      <c r="C532" s="13">
        <v>45868</v>
      </c>
      <c r="D532" s="12" t="s">
        <v>3166</v>
      </c>
      <c r="E532" s="12"/>
      <c r="F532" s="12"/>
      <c r="G532" s="12"/>
      <c r="H532" s="12"/>
      <c r="I532" s="12" t="s">
        <v>76</v>
      </c>
      <c r="J532" s="12" t="s">
        <v>77</v>
      </c>
      <c r="K532" s="12" t="s">
        <v>50</v>
      </c>
      <c r="L532" s="12" t="s">
        <v>2163</v>
      </c>
      <c r="M532" s="12" t="s">
        <v>2174</v>
      </c>
      <c r="N532" s="12"/>
      <c r="O532" s="12" t="s">
        <v>54</v>
      </c>
      <c r="P532" s="12">
        <v>9750219287</v>
      </c>
      <c r="Q532" s="12" t="s">
        <v>55</v>
      </c>
      <c r="R532" s="12" t="s">
        <v>56</v>
      </c>
      <c r="S532" s="12" t="s">
        <v>57</v>
      </c>
      <c r="T532" s="12" t="s">
        <v>98</v>
      </c>
      <c r="U532" s="12" t="s">
        <v>83</v>
      </c>
      <c r="V532" s="12" t="s">
        <v>99</v>
      </c>
      <c r="W532" s="12" t="s">
        <v>197</v>
      </c>
      <c r="X532" s="12" t="s">
        <v>101</v>
      </c>
      <c r="Y532" t="s">
        <v>428</v>
      </c>
      <c r="Z532" s="12" t="s">
        <v>288</v>
      </c>
      <c r="AA532" s="12" t="s">
        <v>63</v>
      </c>
      <c r="AB532" s="12" t="s">
        <v>38</v>
      </c>
      <c r="AC532" s="12" t="s">
        <v>64</v>
      </c>
      <c r="AD532" s="12" t="s">
        <v>85</v>
      </c>
      <c r="AE532" s="12" t="s">
        <v>102</v>
      </c>
      <c r="AF532" s="12" t="s">
        <v>67</v>
      </c>
      <c r="AG532" s="12" t="s">
        <v>3052</v>
      </c>
      <c r="AH532" s="12" t="s">
        <v>117</v>
      </c>
      <c r="AI532" s="12" t="s">
        <v>42</v>
      </c>
      <c r="AJ532" s="12">
        <f>IFERROR(_xlfn.XLOOKUP(Table1[[#This Row],[Audio Url]],Qc!C:C,Qc!F:F),"")</f>
        <v>0</v>
      </c>
      <c r="AK532" s="12">
        <f>IFERROR(_xlfn.XLOOKUP(Table1[[#This Row],[Audio Url]],Qc!C:C,Qc!E:E),"")</f>
        <v>0</v>
      </c>
      <c r="AL532" s="12"/>
      <c r="AM532" s="12"/>
      <c r="AN532" s="1" t="str">
        <f>VLOOKUP(Table1[[#This Row],[LOCALITY]],Sheet2!$F:$H,3,0)</f>
        <v>Rural</v>
      </c>
      <c r="AO532" s="1" t="s">
        <v>2241</v>
      </c>
      <c r="AP532" t="str">
        <f>IF(Table1[[#This Row],[Audio Duration (in secs)]]&gt;180,"Greater than 3 Minutes","Less than 3 Minutes")</f>
        <v>Less than 3 Minutes</v>
      </c>
      <c r="AQ532" t="str">
        <f>IFERROR(VLOOKUP(Table1[[#This Row],[சாதி/Caste]],MApping!$E$1:$F$10,2,0),"Others")</f>
        <v>DEVENDRA KULA VELLALAR</v>
      </c>
      <c r="AR532">
        <f>VLOOKUP(Table1[[#This Row],[பாலினம்/Gender]],Factor!$F$26:$I$28,4,0)</f>
        <v>0.95700934579439256</v>
      </c>
      <c r="AS532">
        <f>VLOOKUP(Table1[[#This Row],[பதிலளித்தவரின் வயது/Age Group]],Factor!$F$35:$I$39,4,0)</f>
        <v>1.0951871657754011</v>
      </c>
      <c r="AT532">
        <f>VLOOKUP(Table1[[#This Row],[பதிலளித்தவரின் வயது/Age Group]]&amp;Table1[[#This Row],[பாலினம்/Gender]],Factor!$A$45:$G$53,7,0)</f>
        <v>1.0835978835978837</v>
      </c>
      <c r="AU53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32">
        <f>VLOOKUP(Table1[[#This Row],[Rev Caste]],Factor!$F$59:$I$68,4,0)</f>
        <v>0.99902439024390244</v>
      </c>
      <c r="AW532">
        <f>Table1[[#This Row],[2021 Ae Factor]]*Table1[[#This Row],[Age &amp; Gender Factor]]</f>
        <v>1.4216181426281114</v>
      </c>
      <c r="AX532">
        <f>Table1[[#This Row],[2021 Ae Factor]]*Table1[[#This Row],[Caste Factor]]</f>
        <v>1.3106625802766489</v>
      </c>
      <c r="AY532">
        <f t="shared" si="13"/>
        <v>78.724078000000006</v>
      </c>
    </row>
    <row r="533" spans="1:51" x14ac:dyDescent="0.25">
      <c r="A533" s="12" t="s">
        <v>3088</v>
      </c>
      <c r="B533" s="12" t="s">
        <v>442</v>
      </c>
      <c r="C533" s="13">
        <v>45869</v>
      </c>
      <c r="D533" s="12" t="s">
        <v>3167</v>
      </c>
      <c r="E533" s="12"/>
      <c r="F533" s="12"/>
      <c r="G533" s="12"/>
      <c r="H533" s="12"/>
      <c r="I533" s="12" t="s">
        <v>48</v>
      </c>
      <c r="J533" s="12" t="s">
        <v>49</v>
      </c>
      <c r="K533" s="12" t="s">
        <v>50</v>
      </c>
      <c r="L533" s="12" t="s">
        <v>2163</v>
      </c>
      <c r="M533" s="12" t="s">
        <v>2174</v>
      </c>
      <c r="N533" s="12"/>
      <c r="O533" s="12" t="s">
        <v>54</v>
      </c>
      <c r="P533" s="12">
        <v>8438382863</v>
      </c>
      <c r="Q533" s="12" t="s">
        <v>55</v>
      </c>
      <c r="R533" s="12" t="s">
        <v>56</v>
      </c>
      <c r="S533" s="12" t="s">
        <v>57</v>
      </c>
      <c r="T533" s="12" t="s">
        <v>58</v>
      </c>
      <c r="U533" s="12" t="s">
        <v>59</v>
      </c>
      <c r="V533" s="12" t="s">
        <v>99</v>
      </c>
      <c r="W533" s="12" t="s">
        <v>125</v>
      </c>
      <c r="X533" s="12" t="s">
        <v>101</v>
      </c>
      <c r="Y533" t="s">
        <v>429</v>
      </c>
      <c r="Z533" s="12" t="s">
        <v>288</v>
      </c>
      <c r="AA533" s="12" t="s">
        <v>63</v>
      </c>
      <c r="AB533" s="12" t="s">
        <v>38</v>
      </c>
      <c r="AC533" s="12" t="s">
        <v>84</v>
      </c>
      <c r="AD533" s="12" t="s">
        <v>65</v>
      </c>
      <c r="AE533" s="12" t="s">
        <v>66</v>
      </c>
      <c r="AF533" s="12" t="s">
        <v>447</v>
      </c>
      <c r="AG533" s="12" t="s">
        <v>382</v>
      </c>
      <c r="AH533" s="12" t="s">
        <v>69</v>
      </c>
      <c r="AI533" s="12" t="s">
        <v>70</v>
      </c>
      <c r="AJ533" s="12">
        <f>IFERROR(_xlfn.XLOOKUP(Table1[[#This Row],[Audio Url]],Qc!C:C,Qc!F:F),"")</f>
        <v>0</v>
      </c>
      <c r="AK533" s="12">
        <f>IFERROR(_xlfn.XLOOKUP(Table1[[#This Row],[Audio Url]],Qc!C:C,Qc!E:E),"")</f>
        <v>0</v>
      </c>
      <c r="AL533" s="12"/>
      <c r="AM533" s="12"/>
      <c r="AN533" s="1" t="str">
        <f>VLOOKUP(Table1[[#This Row],[LOCALITY]],Sheet2!$F:$H,3,0)</f>
        <v>Rural</v>
      </c>
      <c r="AO533" s="1" t="s">
        <v>2241</v>
      </c>
      <c r="AP533" t="str">
        <f>IF(Table1[[#This Row],[Audio Duration (in secs)]]&gt;180,"Greater than 3 Minutes","Less than 3 Minutes")</f>
        <v>Less than 3 Minutes</v>
      </c>
      <c r="AQ533" t="str">
        <f>IFERROR(VLOOKUP(Table1[[#This Row],[சாதி/Caste]],MApping!$E$1:$F$10,2,0),"Others")</f>
        <v>URALI GOUNDER</v>
      </c>
      <c r="AR533">
        <f>VLOOKUP(Table1[[#This Row],[பாலினம்/Gender]],Factor!$F$26:$I$28,4,0)</f>
        <v>0.95700934579439256</v>
      </c>
      <c r="AS533">
        <f>VLOOKUP(Table1[[#This Row],[பதிலளித்தவரின் வயது/Age Group]],Factor!$F$35:$I$39,4,0)</f>
        <v>1.0951871657754011</v>
      </c>
      <c r="AT533">
        <f>VLOOKUP(Table1[[#This Row],[பதிலளித்தவரின் வயது/Age Group]]&amp;Table1[[#This Row],[பாலினம்/Gender]],Factor!$A$45:$G$53,7,0)</f>
        <v>1.0835978835978837</v>
      </c>
      <c r="AU53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33">
        <f>VLOOKUP(Table1[[#This Row],[Rev Caste]],Factor!$F$59:$I$68,4,0)</f>
        <v>1.0593103448275862</v>
      </c>
      <c r="AW533">
        <f>Table1[[#This Row],[2021 Ae Factor]]*Table1[[#This Row],[Age &amp; Gender Factor]]</f>
        <v>1.4216181426281114</v>
      </c>
      <c r="AX533">
        <f>Table1[[#This Row],[2021 Ae Factor]]*Table1[[#This Row],[Caste Factor]]</f>
        <v>1.3897542877071363</v>
      </c>
      <c r="AY533">
        <f t="shared" si="13"/>
        <v>78.723635999999999</v>
      </c>
    </row>
    <row r="534" spans="1:51" x14ac:dyDescent="0.25">
      <c r="A534" s="12" t="s">
        <v>3088</v>
      </c>
      <c r="B534" s="12" t="s">
        <v>449</v>
      </c>
      <c r="C534" s="13">
        <v>45869</v>
      </c>
      <c r="D534" s="12" t="s">
        <v>3168</v>
      </c>
      <c r="E534" s="12"/>
      <c r="F534" s="12"/>
      <c r="G534" s="12"/>
      <c r="H534" s="12"/>
      <c r="I534" s="12" t="s">
        <v>76</v>
      </c>
      <c r="J534" s="12" t="s">
        <v>77</v>
      </c>
      <c r="K534" s="12" t="s">
        <v>50</v>
      </c>
      <c r="L534" s="12" t="s">
        <v>2163</v>
      </c>
      <c r="M534" s="12" t="s">
        <v>2174</v>
      </c>
      <c r="N534" s="12"/>
      <c r="O534" s="12" t="s">
        <v>54</v>
      </c>
      <c r="P534" s="12">
        <v>8489816500</v>
      </c>
      <c r="Q534" s="12" t="s">
        <v>55</v>
      </c>
      <c r="R534" s="12" t="s">
        <v>490</v>
      </c>
      <c r="S534" s="12" t="s">
        <v>57</v>
      </c>
      <c r="T534" s="12" t="s">
        <v>98</v>
      </c>
      <c r="U534" s="12" t="s">
        <v>83</v>
      </c>
      <c r="V534" s="12" t="s">
        <v>165</v>
      </c>
      <c r="W534" s="12" t="s">
        <v>125</v>
      </c>
      <c r="X534" s="12" t="s">
        <v>114</v>
      </c>
      <c r="Y534" t="s">
        <v>429</v>
      </c>
      <c r="Z534" s="12" t="s">
        <v>38</v>
      </c>
      <c r="AA534" s="12" t="s">
        <v>126</v>
      </c>
      <c r="AB534" s="12" t="s">
        <v>60</v>
      </c>
      <c r="AC534" s="12" t="s">
        <v>58</v>
      </c>
      <c r="AD534" s="12" t="s">
        <v>127</v>
      </c>
      <c r="AE534" s="12" t="s">
        <v>102</v>
      </c>
      <c r="AF534" s="12" t="s">
        <v>128</v>
      </c>
      <c r="AG534" s="12" t="s">
        <v>68</v>
      </c>
      <c r="AH534" s="12" t="s">
        <v>117</v>
      </c>
      <c r="AI534" s="12" t="s">
        <v>42</v>
      </c>
      <c r="AJ534" s="12">
        <f>IFERROR(_xlfn.XLOOKUP(Table1[[#This Row],[Audio Url]],Qc!C:C,Qc!F:F),"")</f>
        <v>0</v>
      </c>
      <c r="AK534" s="12">
        <f>IFERROR(_xlfn.XLOOKUP(Table1[[#This Row],[Audio Url]],Qc!C:C,Qc!E:E),"")</f>
        <v>0</v>
      </c>
      <c r="AL534" s="12"/>
      <c r="AM534" s="12"/>
      <c r="AN534" s="1" t="str">
        <f>VLOOKUP(Table1[[#This Row],[LOCALITY]],Sheet2!$F:$H,3,0)</f>
        <v>Rural</v>
      </c>
      <c r="AO534" s="1" t="s">
        <v>2241</v>
      </c>
      <c r="AP534" t="str">
        <f>IF(Table1[[#This Row],[Audio Duration (in secs)]]&gt;180,"Greater than 3 Minutes","Less than 3 Minutes")</f>
        <v>Less than 3 Minutes</v>
      </c>
      <c r="AQ534" t="str">
        <f>IFERROR(VLOOKUP(Table1[[#This Row],[சாதி/Caste]],MApping!$E$1:$F$10,2,0),"Others")</f>
        <v>DEVENDRA KULA VELLALAR</v>
      </c>
      <c r="AR534">
        <f>VLOOKUP(Table1[[#This Row],[பாலினம்/Gender]],Factor!$F$26:$I$28,4,0)</f>
        <v>0.95700934579439256</v>
      </c>
      <c r="AS534">
        <f>VLOOKUP(Table1[[#This Row],[பதிலளித்தவரின் வயது/Age Group]],Factor!$F$35:$I$39,4,0)</f>
        <v>1.0951871657754011</v>
      </c>
      <c r="AT534">
        <f>VLOOKUP(Table1[[#This Row],[பதிலளித்தவரின் வயது/Age Group]]&amp;Table1[[#This Row],[பாலினம்/Gender]],Factor!$A$45:$G$53,7,0)</f>
        <v>1.0835978835978837</v>
      </c>
      <c r="AU53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34">
        <f>VLOOKUP(Table1[[#This Row],[Rev Caste]],Factor!$F$59:$I$68,4,0)</f>
        <v>0.99902439024390244</v>
      </c>
      <c r="AW534">
        <f>Table1[[#This Row],[2021 Ae Factor]]*Table1[[#This Row],[Age &amp; Gender Factor]]</f>
        <v>1.0835978835978837</v>
      </c>
      <c r="AX534">
        <f>Table1[[#This Row],[2021 Ae Factor]]*Table1[[#This Row],[Caste Factor]]</f>
        <v>0.99902439024390244</v>
      </c>
      <c r="AY534">
        <f t="shared" si="13"/>
        <v>78.724742000000006</v>
      </c>
    </row>
    <row r="535" spans="1:51" x14ac:dyDescent="0.25">
      <c r="A535" s="12" t="s">
        <v>3088</v>
      </c>
      <c r="B535" s="12" t="s">
        <v>461</v>
      </c>
      <c r="C535" s="13">
        <v>45869</v>
      </c>
      <c r="D535" s="12" t="s">
        <v>3169</v>
      </c>
      <c r="E535" s="12"/>
      <c r="F535" s="12"/>
      <c r="G535" s="12"/>
      <c r="H535" s="12"/>
      <c r="I535" s="12" t="s">
        <v>76</v>
      </c>
      <c r="J535" s="12" t="s">
        <v>77</v>
      </c>
      <c r="K535" s="12" t="s">
        <v>50</v>
      </c>
      <c r="L535" s="12" t="s">
        <v>2163</v>
      </c>
      <c r="M535" s="12" t="s">
        <v>2174</v>
      </c>
      <c r="N535" s="12"/>
      <c r="O535" s="12" t="s">
        <v>54</v>
      </c>
      <c r="P535" s="12">
        <v>9159116163</v>
      </c>
      <c r="Q535" s="12" t="s">
        <v>39</v>
      </c>
      <c r="R535" s="12" t="s">
        <v>97</v>
      </c>
      <c r="S535" s="12" t="s">
        <v>57</v>
      </c>
      <c r="T535" s="12" t="s">
        <v>98</v>
      </c>
      <c r="U535" s="12" t="s">
        <v>83</v>
      </c>
      <c r="V535" s="12" t="s">
        <v>99</v>
      </c>
      <c r="W535" s="12" t="s">
        <v>100</v>
      </c>
      <c r="X535" s="12" t="s">
        <v>101</v>
      </c>
      <c r="Y535" t="s">
        <v>428</v>
      </c>
      <c r="Z535" s="12" t="s">
        <v>95</v>
      </c>
      <c r="AA535" s="12" t="s">
        <v>126</v>
      </c>
      <c r="AB535" s="12" t="s">
        <v>60</v>
      </c>
      <c r="AC535" s="12" t="s">
        <v>64</v>
      </c>
      <c r="AD535" s="12" t="s">
        <v>127</v>
      </c>
      <c r="AE535" s="12" t="s">
        <v>102</v>
      </c>
      <c r="AF535" s="12" t="s">
        <v>101</v>
      </c>
      <c r="AG535" s="12" t="s">
        <v>68</v>
      </c>
      <c r="AH535" s="12" t="s">
        <v>88</v>
      </c>
      <c r="AI535" s="12" t="s">
        <v>89</v>
      </c>
      <c r="AJ535" s="12">
        <f>IFERROR(_xlfn.XLOOKUP(Table1[[#This Row],[Audio Url]],Qc!C:C,Qc!F:F),"")</f>
        <v>0</v>
      </c>
      <c r="AK535" s="12">
        <f>IFERROR(_xlfn.XLOOKUP(Table1[[#This Row],[Audio Url]],Qc!C:C,Qc!E:E),"")</f>
        <v>0</v>
      </c>
      <c r="AL535" s="12"/>
      <c r="AM535" s="12"/>
      <c r="AN535" s="1" t="str">
        <f>VLOOKUP(Table1[[#This Row],[LOCALITY]],Sheet2!$F:$H,3,0)</f>
        <v>Rural</v>
      </c>
      <c r="AO535" s="1" t="s">
        <v>2241</v>
      </c>
      <c r="AP535" t="str">
        <f>IF(Table1[[#This Row],[Audio Duration (in secs)]]&gt;180,"Greater than 3 Minutes","Less than 3 Minutes")</f>
        <v>Less than 3 Minutes</v>
      </c>
      <c r="AQ535" t="str">
        <f>IFERROR(VLOOKUP(Table1[[#This Row],[சாதி/Caste]],MApping!$E$1:$F$10,2,0),"Others")</f>
        <v>MUKKULATHOR</v>
      </c>
      <c r="AR535">
        <f>VLOOKUP(Table1[[#This Row],[பாலினம்/Gender]],Factor!$F$26:$I$28,4,0)</f>
        <v>0.95700934579439256</v>
      </c>
      <c r="AS535">
        <f>VLOOKUP(Table1[[#This Row],[பதிலளித்தவரின் வயது/Age Group]],Factor!$F$35:$I$39,4,0)</f>
        <v>0.8797250859106529</v>
      </c>
      <c r="AT535">
        <f>VLOOKUP(Table1[[#This Row],[பதிலளித்தவரின் வயது/Age Group]]&amp;Table1[[#This Row],[பாலினம்/Gender]],Factor!$A$45:$G$53,7,0)</f>
        <v>0.79503105590062106</v>
      </c>
      <c r="AU53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35">
        <f>VLOOKUP(Table1[[#This Row],[Rev Caste]],Factor!$F$59:$I$68,4,0)</f>
        <v>1.3479183673469388</v>
      </c>
      <c r="AW535">
        <f>Table1[[#This Row],[2021 Ae Factor]]*Table1[[#This Row],[Age &amp; Gender Factor]]</f>
        <v>1.043035050297799</v>
      </c>
      <c r="AX535">
        <f>Table1[[#This Row],[2021 Ae Factor]]*Table1[[#This Row],[Caste Factor]]</f>
        <v>1.7683914252763255</v>
      </c>
      <c r="AY535">
        <f t="shared" si="13"/>
        <v>78.722334000000004</v>
      </c>
    </row>
    <row r="536" spans="1:51" x14ac:dyDescent="0.25">
      <c r="A536" s="12" t="s">
        <v>3088</v>
      </c>
      <c r="B536" s="12" t="s">
        <v>486</v>
      </c>
      <c r="C536" s="13">
        <v>45869</v>
      </c>
      <c r="D536" s="12" t="s">
        <v>3170</v>
      </c>
      <c r="E536" s="12"/>
      <c r="F536" s="12"/>
      <c r="G536" s="12"/>
      <c r="H536" s="12"/>
      <c r="I536" s="12" t="s">
        <v>76</v>
      </c>
      <c r="J536" s="12" t="s">
        <v>77</v>
      </c>
      <c r="K536" s="12" t="s">
        <v>50</v>
      </c>
      <c r="L536" s="12" t="s">
        <v>2163</v>
      </c>
      <c r="M536" s="12" t="s">
        <v>2174</v>
      </c>
      <c r="N536" s="12"/>
      <c r="O536" s="12" t="s">
        <v>54</v>
      </c>
      <c r="P536" s="12">
        <v>9952564869</v>
      </c>
      <c r="Q536" s="12" t="s">
        <v>39</v>
      </c>
      <c r="R536" s="12" t="s">
        <v>490</v>
      </c>
      <c r="S536" s="12" t="s">
        <v>57</v>
      </c>
      <c r="T536" s="12" t="s">
        <v>137</v>
      </c>
      <c r="U536" s="12" t="s">
        <v>83</v>
      </c>
      <c r="V536" s="12" t="s">
        <v>60</v>
      </c>
      <c r="W536" s="12" t="s">
        <v>61</v>
      </c>
      <c r="X536" s="12" t="s">
        <v>101</v>
      </c>
      <c r="Y536" t="s">
        <v>430</v>
      </c>
      <c r="Z536" s="12" t="s">
        <v>95</v>
      </c>
      <c r="AA536" s="12" t="s">
        <v>126</v>
      </c>
      <c r="AB536" s="12" t="s">
        <v>138</v>
      </c>
      <c r="AC536" s="12" t="s">
        <v>64</v>
      </c>
      <c r="AD536" s="12" t="s">
        <v>85</v>
      </c>
      <c r="AE536" s="12" t="s">
        <v>86</v>
      </c>
      <c r="AF536" s="12" t="s">
        <v>447</v>
      </c>
      <c r="AG536" s="12" t="s">
        <v>3052</v>
      </c>
      <c r="AH536" s="12" t="s">
        <v>277</v>
      </c>
      <c r="AI536" s="12" t="s">
        <v>278</v>
      </c>
      <c r="AJ536" s="12">
        <f>IFERROR(_xlfn.XLOOKUP(Table1[[#This Row],[Audio Url]],Qc!C:C,Qc!F:F),"")</f>
        <v>0</v>
      </c>
      <c r="AK536" s="12">
        <f>IFERROR(_xlfn.XLOOKUP(Table1[[#This Row],[Audio Url]],Qc!C:C,Qc!E:E),"")</f>
        <v>0</v>
      </c>
      <c r="AL536" s="12"/>
      <c r="AM536" s="12"/>
      <c r="AN536" s="1" t="str">
        <f>VLOOKUP(Table1[[#This Row],[LOCALITY]],Sheet2!$F:$H,3,0)</f>
        <v>Rural</v>
      </c>
      <c r="AO536" s="1" t="s">
        <v>2241</v>
      </c>
      <c r="AP536" t="str">
        <f>IF(Table1[[#This Row],[Audio Duration (in secs)]]&gt;180,"Greater than 3 Minutes","Less than 3 Minutes")</f>
        <v>Less than 3 Minutes</v>
      </c>
      <c r="AQ536" t="str">
        <f>IFERROR(VLOOKUP(Table1[[#This Row],[சாதி/Caste]],MApping!$E$1:$F$10,2,0),"Others")</f>
        <v>MUSLIM</v>
      </c>
      <c r="AR536">
        <f>VLOOKUP(Table1[[#This Row],[பாலினம்/Gender]],Factor!$F$26:$I$28,4,0)</f>
        <v>0.95700934579439256</v>
      </c>
      <c r="AS536">
        <f>VLOOKUP(Table1[[#This Row],[பதிலளித்தவரின் வயது/Age Group]],Factor!$F$35:$I$39,4,0)</f>
        <v>0.8797250859106529</v>
      </c>
      <c r="AT536">
        <f>VLOOKUP(Table1[[#This Row],[பதிலளித்தவரின் வயது/Age Group]]&amp;Table1[[#This Row],[பாலினம்/Gender]],Factor!$A$45:$G$53,7,0)</f>
        <v>0.79503105590062106</v>
      </c>
      <c r="AU53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36">
        <f>VLOOKUP(Table1[[#This Row],[Rev Caste]],Factor!$F$59:$I$68,4,0)</f>
        <v>1.024</v>
      </c>
      <c r="AW536">
        <f>Table1[[#This Row],[2021 Ae Factor]]*Table1[[#This Row],[Age &amp; Gender Factor]]</f>
        <v>0.58577953749039324</v>
      </c>
      <c r="AX536">
        <f>Table1[[#This Row],[2021 Ae Factor]]*Table1[[#This Row],[Caste Factor]]</f>
        <v>0.75448404428762661</v>
      </c>
      <c r="AY536">
        <f t="shared" si="13"/>
        <v>78.724456000000004</v>
      </c>
    </row>
    <row r="537" spans="1:51" x14ac:dyDescent="0.25">
      <c r="A537" s="12" t="s">
        <v>3088</v>
      </c>
      <c r="B537" s="12" t="s">
        <v>492</v>
      </c>
      <c r="C537" s="13">
        <v>45869</v>
      </c>
      <c r="D537" s="12" t="s">
        <v>3171</v>
      </c>
      <c r="E537" s="12"/>
      <c r="F537" s="12"/>
      <c r="G537" s="12"/>
      <c r="H537" s="12"/>
      <c r="I537" s="12" t="s">
        <v>76</v>
      </c>
      <c r="J537" s="12" t="s">
        <v>77</v>
      </c>
      <c r="K537" s="12" t="s">
        <v>50</v>
      </c>
      <c r="L537" s="12" t="s">
        <v>2163</v>
      </c>
      <c r="M537" s="12" t="s">
        <v>2174</v>
      </c>
      <c r="N537" s="12"/>
      <c r="O537" s="12" t="s">
        <v>135</v>
      </c>
      <c r="P537" s="12">
        <v>9842453264</v>
      </c>
      <c r="Q537" s="12" t="s">
        <v>360</v>
      </c>
      <c r="R537" s="12" t="s">
        <v>136</v>
      </c>
      <c r="S537" s="12" t="s">
        <v>57</v>
      </c>
      <c r="T537" s="12" t="s">
        <v>137</v>
      </c>
      <c r="U537" s="12" t="s">
        <v>83</v>
      </c>
      <c r="V537" s="12" t="s">
        <v>99</v>
      </c>
      <c r="W537" s="12" t="s">
        <v>61</v>
      </c>
      <c r="X537" s="12" t="s">
        <v>101</v>
      </c>
      <c r="Y537" t="s">
        <v>430</v>
      </c>
      <c r="Z537" s="12" t="s">
        <v>175</v>
      </c>
      <c r="AA537" s="12" t="s">
        <v>126</v>
      </c>
      <c r="AB537" s="12" t="s">
        <v>60</v>
      </c>
      <c r="AC537" s="12" t="s">
        <v>84</v>
      </c>
      <c r="AD537" s="12" t="s">
        <v>65</v>
      </c>
      <c r="AE537" s="12" t="s">
        <v>86</v>
      </c>
      <c r="AF537" s="12" t="s">
        <v>447</v>
      </c>
      <c r="AG537" s="12" t="s">
        <v>68</v>
      </c>
      <c r="AH537" s="12" t="s">
        <v>117</v>
      </c>
      <c r="AI537" s="12" t="s">
        <v>42</v>
      </c>
      <c r="AJ537" s="12">
        <f>IFERROR(_xlfn.XLOOKUP(Table1[[#This Row],[Audio Url]],Qc!C:C,Qc!F:F),"")</f>
        <v>0</v>
      </c>
      <c r="AK537" s="12">
        <f>IFERROR(_xlfn.XLOOKUP(Table1[[#This Row],[Audio Url]],Qc!C:C,Qc!E:E),"")</f>
        <v>0</v>
      </c>
      <c r="AL537" s="12"/>
      <c r="AM537" s="12"/>
      <c r="AN537" s="1" t="str">
        <f>VLOOKUP(Table1[[#This Row],[LOCALITY]],Sheet2!$F:$H,3,0)</f>
        <v>Rural</v>
      </c>
      <c r="AO537" s="1" t="s">
        <v>2241</v>
      </c>
      <c r="AP537" t="str">
        <f>IF(Table1[[#This Row],[Audio Duration (in secs)]]&gt;180,"Greater than 3 Minutes","Less than 3 Minutes")</f>
        <v>Less than 3 Minutes</v>
      </c>
      <c r="AQ537" t="str">
        <f>IFERROR(VLOOKUP(Table1[[#This Row],[சாதி/Caste]],MApping!$E$1:$F$10,2,0),"Others")</f>
        <v>DEVENDRA KULA VELLALAR</v>
      </c>
      <c r="AR537">
        <f>VLOOKUP(Table1[[#This Row],[பாலினம்/Gender]],Factor!$F$26:$I$28,4,0)</f>
        <v>1.047034764826176</v>
      </c>
      <c r="AS537">
        <f>VLOOKUP(Table1[[#This Row],[பதிலளித்தவரின் வயது/Age Group]],Factor!$F$35:$I$39,4,0)</f>
        <v>1.0308724832214764</v>
      </c>
      <c r="AT537">
        <f>VLOOKUP(Table1[[#This Row],[பதிலளித்தவரின் வயது/Age Group]]&amp;Table1[[#This Row],[பாலினம்/Gender]],Factor!$A$45:$G$53,7,0)</f>
        <v>1.28</v>
      </c>
      <c r="AU53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37">
        <f>VLOOKUP(Table1[[#This Row],[Rev Caste]],Factor!$F$59:$I$68,4,0)</f>
        <v>0.99902439024390244</v>
      </c>
      <c r="AW537">
        <f>Table1[[#This Row],[2021 Ae Factor]]*Table1[[#This Row],[Age &amp; Gender Factor]]</f>
        <v>1.6792864309794564</v>
      </c>
      <c r="AX537">
        <f>Table1[[#This Row],[2021 Ae Factor]]*Table1[[#This Row],[Caste Factor]]</f>
        <v>1.3106625802766489</v>
      </c>
      <c r="AY537">
        <f t="shared" si="13"/>
        <v>78.723117999999999</v>
      </c>
    </row>
    <row r="538" spans="1:51" x14ac:dyDescent="0.25">
      <c r="A538" s="12" t="s">
        <v>3088</v>
      </c>
      <c r="B538" s="12" t="s">
        <v>497</v>
      </c>
      <c r="C538" s="13">
        <v>45869</v>
      </c>
      <c r="D538" s="12" t="s">
        <v>3172</v>
      </c>
      <c r="E538" s="12"/>
      <c r="F538" s="12"/>
      <c r="G538" s="12"/>
      <c r="H538" s="12"/>
      <c r="I538" s="12" t="s">
        <v>76</v>
      </c>
      <c r="J538" s="12" t="s">
        <v>77</v>
      </c>
      <c r="K538" s="12" t="s">
        <v>50</v>
      </c>
      <c r="L538" s="12" t="s">
        <v>2163</v>
      </c>
      <c r="M538" s="12" t="s">
        <v>2174</v>
      </c>
      <c r="N538" s="12"/>
      <c r="O538" s="12" t="s">
        <v>54</v>
      </c>
      <c r="P538" s="12">
        <v>8056086512</v>
      </c>
      <c r="Q538" s="12" t="s">
        <v>81</v>
      </c>
      <c r="R538" s="12" t="s">
        <v>82</v>
      </c>
      <c r="S538" s="12" t="s">
        <v>57</v>
      </c>
      <c r="T538" s="12" t="s">
        <v>58</v>
      </c>
      <c r="U538" s="12" t="s">
        <v>59</v>
      </c>
      <c r="V538" s="12" t="s">
        <v>60</v>
      </c>
      <c r="W538" s="12" t="s">
        <v>61</v>
      </c>
      <c r="X538" s="12" t="s">
        <v>62</v>
      </c>
      <c r="Y538" t="s">
        <v>430</v>
      </c>
      <c r="Z538" s="12" t="s">
        <v>38</v>
      </c>
      <c r="AA538" s="1" t="s">
        <v>126</v>
      </c>
      <c r="AB538" s="1" t="s">
        <v>99</v>
      </c>
      <c r="AC538" s="12" t="s">
        <v>58</v>
      </c>
      <c r="AD538" s="12" t="s">
        <v>127</v>
      </c>
      <c r="AE538" s="12" t="s">
        <v>66</v>
      </c>
      <c r="AF538" s="12" t="s">
        <v>128</v>
      </c>
      <c r="AG538" s="12" t="s">
        <v>116</v>
      </c>
      <c r="AH538" s="12" t="s">
        <v>277</v>
      </c>
      <c r="AI538" s="12" t="s">
        <v>278</v>
      </c>
      <c r="AJ538" s="12">
        <f>IFERROR(_xlfn.XLOOKUP(Table1[[#This Row],[Audio Url]],Qc!C:C,Qc!F:F),"")</f>
        <v>0</v>
      </c>
      <c r="AK538" s="12">
        <f>IFERROR(_xlfn.XLOOKUP(Table1[[#This Row],[Audio Url]],Qc!C:C,Qc!E:E),"")</f>
        <v>0</v>
      </c>
      <c r="AL538" s="12"/>
      <c r="AM538" s="12"/>
      <c r="AN538" s="1" t="str">
        <f>VLOOKUP(Table1[[#This Row],[LOCALITY]],Sheet2!$F:$H,3,0)</f>
        <v>Rural</v>
      </c>
      <c r="AO538" s="1" t="s">
        <v>2241</v>
      </c>
      <c r="AP538" t="str">
        <f>IF(Table1[[#This Row],[Audio Duration (in secs)]]&gt;180,"Greater than 3 Minutes","Less than 3 Minutes")</f>
        <v>Less than 3 Minutes</v>
      </c>
      <c r="AQ538" t="str">
        <f>IFERROR(VLOOKUP(Table1[[#This Row],[சாதி/Caste]],MApping!$E$1:$F$10,2,0),"Others")</f>
        <v>MUSLIM</v>
      </c>
      <c r="AR538">
        <f>VLOOKUP(Table1[[#This Row],[பாலினம்/Gender]],Factor!$F$26:$I$28,4,0)</f>
        <v>0.95700934579439256</v>
      </c>
      <c r="AS538">
        <f>VLOOKUP(Table1[[#This Row],[பதிலளித்தவரின் வயது/Age Group]],Factor!$F$35:$I$39,4,0)</f>
        <v>0.97523809523809524</v>
      </c>
      <c r="AT538">
        <f>VLOOKUP(Table1[[#This Row],[பதிலளித்தவரின் வயது/Age Group]]&amp;Table1[[#This Row],[பாலினம்/Gender]],Factor!$A$45:$G$53,7,0)</f>
        <v>1.0666666666666667</v>
      </c>
      <c r="AU53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38">
        <f>VLOOKUP(Table1[[#This Row],[Rev Caste]],Factor!$F$59:$I$68,4,0)</f>
        <v>1.024</v>
      </c>
      <c r="AW538">
        <f>Table1[[#This Row],[2021 Ae Factor]]*Table1[[#This Row],[Age &amp; Gender Factor]]</f>
        <v>0.78592087946627776</v>
      </c>
      <c r="AX538">
        <f>Table1[[#This Row],[2021 Ae Factor]]*Table1[[#This Row],[Caste Factor]]</f>
        <v>0.75448404428762661</v>
      </c>
      <c r="AY538">
        <f t="shared" si="13"/>
        <v>78.723752000000005</v>
      </c>
    </row>
    <row r="539" spans="1:51" x14ac:dyDescent="0.25">
      <c r="A539" s="12" t="s">
        <v>3088</v>
      </c>
      <c r="B539" s="12" t="s">
        <v>502</v>
      </c>
      <c r="C539" s="13">
        <v>45869</v>
      </c>
      <c r="D539" s="12" t="s">
        <v>3173</v>
      </c>
      <c r="E539" s="12"/>
      <c r="F539" s="12"/>
      <c r="G539" s="12"/>
      <c r="H539" s="12"/>
      <c r="I539" s="12" t="s">
        <v>76</v>
      </c>
      <c r="J539" s="12" t="s">
        <v>77</v>
      </c>
      <c r="K539" s="12" t="s">
        <v>50</v>
      </c>
      <c r="L539" s="12" t="s">
        <v>2163</v>
      </c>
      <c r="M539" s="12" t="s">
        <v>2174</v>
      </c>
      <c r="N539" s="12"/>
      <c r="O539" s="12" t="s">
        <v>54</v>
      </c>
      <c r="P539" s="12">
        <v>6382108585</v>
      </c>
      <c r="Q539" s="12" t="s">
        <v>81</v>
      </c>
      <c r="R539" s="12" t="s">
        <v>82</v>
      </c>
      <c r="S539" s="12" t="s">
        <v>57</v>
      </c>
      <c r="T539" s="12" t="s">
        <v>58</v>
      </c>
      <c r="U539" s="12" t="s">
        <v>59</v>
      </c>
      <c r="V539" s="12" t="s">
        <v>60</v>
      </c>
      <c r="W539" s="12" t="s">
        <v>61</v>
      </c>
      <c r="X539" s="12" t="s">
        <v>62</v>
      </c>
      <c r="Y539" t="s">
        <v>430</v>
      </c>
      <c r="Z539" s="12" t="s">
        <v>38</v>
      </c>
      <c r="AA539" s="12" t="s">
        <v>63</v>
      </c>
      <c r="AB539" s="12" t="s">
        <v>38</v>
      </c>
      <c r="AC539" s="12" t="s">
        <v>64</v>
      </c>
      <c r="AD539" s="12" t="s">
        <v>127</v>
      </c>
      <c r="AE539" s="12" t="s">
        <v>66</v>
      </c>
      <c r="AF539" s="12" t="s">
        <v>128</v>
      </c>
      <c r="AG539" s="12" t="s">
        <v>116</v>
      </c>
      <c r="AH539" s="12" t="s">
        <v>277</v>
      </c>
      <c r="AI539" s="12" t="s">
        <v>278</v>
      </c>
      <c r="AJ539" s="12">
        <f>IFERROR(_xlfn.XLOOKUP(Table1[[#This Row],[Audio Url]],Qc!C:C,Qc!F:F),"")</f>
        <v>0</v>
      </c>
      <c r="AK539" s="12">
        <f>IFERROR(_xlfn.XLOOKUP(Table1[[#This Row],[Audio Url]],Qc!C:C,Qc!E:E),"")</f>
        <v>0</v>
      </c>
      <c r="AL539" s="12"/>
      <c r="AM539" s="12"/>
      <c r="AN539" s="1" t="str">
        <f>VLOOKUP(Table1[[#This Row],[LOCALITY]],Sheet2!$F:$H,3,0)</f>
        <v>Rural</v>
      </c>
      <c r="AO539" s="1" t="s">
        <v>2241</v>
      </c>
      <c r="AP539" t="str">
        <f>IF(Table1[[#This Row],[Audio Duration (in secs)]]&gt;180,"Greater than 3 Minutes","Less than 3 Minutes")</f>
        <v>Less than 3 Minutes</v>
      </c>
      <c r="AQ539" t="str">
        <f>IFERROR(VLOOKUP(Table1[[#This Row],[சாதி/Caste]],MApping!$E$1:$F$10,2,0),"Others")</f>
        <v>MUSLIM</v>
      </c>
      <c r="AR539">
        <f>VLOOKUP(Table1[[#This Row],[பாலினம்/Gender]],Factor!$F$26:$I$28,4,0)</f>
        <v>0.95700934579439256</v>
      </c>
      <c r="AS539">
        <f>VLOOKUP(Table1[[#This Row],[பதிலளித்தவரின் வயது/Age Group]],Factor!$F$35:$I$39,4,0)</f>
        <v>0.97523809523809524</v>
      </c>
      <c r="AT539">
        <f>VLOOKUP(Table1[[#This Row],[பதிலளித்தவரின் வயது/Age Group]]&amp;Table1[[#This Row],[பாலினம்/Gender]],Factor!$A$45:$G$53,7,0)</f>
        <v>1.0666666666666667</v>
      </c>
      <c r="AU53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39">
        <f>VLOOKUP(Table1[[#This Row],[Rev Caste]],Factor!$F$59:$I$68,4,0)</f>
        <v>1.024</v>
      </c>
      <c r="AW539">
        <f>Table1[[#This Row],[2021 Ae Factor]]*Table1[[#This Row],[Age &amp; Gender Factor]]</f>
        <v>0.78592087946627776</v>
      </c>
      <c r="AX539">
        <f>Table1[[#This Row],[2021 Ae Factor]]*Table1[[#This Row],[Caste Factor]]</f>
        <v>0.75448404428762661</v>
      </c>
      <c r="AY539">
        <f t="shared" si="13"/>
        <v>78.722347999999997</v>
      </c>
    </row>
    <row r="540" spans="1:51" x14ac:dyDescent="0.25">
      <c r="A540" s="12" t="s">
        <v>3088</v>
      </c>
      <c r="B540" s="12" t="s">
        <v>507</v>
      </c>
      <c r="C540" s="13">
        <v>45869</v>
      </c>
      <c r="D540" s="12" t="s">
        <v>3174</v>
      </c>
      <c r="E540" s="12"/>
      <c r="F540" s="12"/>
      <c r="G540" s="12"/>
      <c r="H540" s="12"/>
      <c r="I540" s="12" t="s">
        <v>109</v>
      </c>
      <c r="J540" s="12" t="s">
        <v>110</v>
      </c>
      <c r="K540" s="12" t="s">
        <v>50</v>
      </c>
      <c r="L540" s="12" t="s">
        <v>2163</v>
      </c>
      <c r="M540" s="12" t="s">
        <v>2174</v>
      </c>
      <c r="N540" s="12"/>
      <c r="O540" s="12" t="s">
        <v>54</v>
      </c>
      <c r="P540" s="12">
        <v>6384503095</v>
      </c>
      <c r="Q540" s="12" t="s">
        <v>360</v>
      </c>
      <c r="R540" s="12" t="s">
        <v>124</v>
      </c>
      <c r="S540" s="12" t="s">
        <v>113</v>
      </c>
      <c r="T540" s="12" t="s">
        <v>58</v>
      </c>
      <c r="U540" s="12" t="s">
        <v>83</v>
      </c>
      <c r="V540" s="12" t="s">
        <v>60</v>
      </c>
      <c r="W540" s="12" t="s">
        <v>61</v>
      </c>
      <c r="X540" s="12" t="s">
        <v>101</v>
      </c>
      <c r="Y540" t="s">
        <v>430</v>
      </c>
      <c r="Z540" s="12" t="s">
        <v>288</v>
      </c>
      <c r="AA540" s="12" t="s">
        <v>126</v>
      </c>
      <c r="AB540" s="12" t="s">
        <v>99</v>
      </c>
      <c r="AC540" s="12" t="s">
        <v>58</v>
      </c>
      <c r="AD540" s="12" t="s">
        <v>65</v>
      </c>
      <c r="AE540" s="12" t="s">
        <v>115</v>
      </c>
      <c r="AF540" s="12" t="s">
        <v>67</v>
      </c>
      <c r="AG540" s="12" t="s">
        <v>68</v>
      </c>
      <c r="AH540" s="12" t="s">
        <v>117</v>
      </c>
      <c r="AI540" s="12" t="s">
        <v>118</v>
      </c>
      <c r="AJ540" s="12">
        <f>IFERROR(_xlfn.XLOOKUP(Table1[[#This Row],[Audio Url]],Qc!C:C,Qc!F:F),"")</f>
        <v>0</v>
      </c>
      <c r="AK540" s="12">
        <f>IFERROR(_xlfn.XLOOKUP(Table1[[#This Row],[Audio Url]],Qc!C:C,Qc!E:E),"")</f>
        <v>0</v>
      </c>
      <c r="AL540" s="12"/>
      <c r="AM540" s="12"/>
      <c r="AN540" s="1" t="str">
        <f>VLOOKUP(Table1[[#This Row],[LOCALITY]],Sheet2!$F:$H,3,0)</f>
        <v>Rural</v>
      </c>
      <c r="AO540" s="1" t="s">
        <v>2241</v>
      </c>
      <c r="AP540" t="str">
        <f>IF(Table1[[#This Row],[Audio Duration (in secs)]]&gt;180,"Greater than 3 Minutes","Less than 3 Minutes")</f>
        <v>Less than 3 Minutes</v>
      </c>
      <c r="AQ540" t="str">
        <f>IFERROR(VLOOKUP(Table1[[#This Row],[சாதி/Caste]],MApping!$E$1:$F$10,2,0),"Others")</f>
        <v>PALLAR SC</v>
      </c>
      <c r="AR540">
        <f>VLOOKUP(Table1[[#This Row],[பாலினம்/Gender]],Factor!$F$26:$I$28,4,0)</f>
        <v>0.95700934579439256</v>
      </c>
      <c r="AS540">
        <f>VLOOKUP(Table1[[#This Row],[பதிலளித்தவரின் வயது/Age Group]],Factor!$F$35:$I$39,4,0)</f>
        <v>1.0308724832214764</v>
      </c>
      <c r="AT540">
        <f>VLOOKUP(Table1[[#This Row],[பதிலளித்தவரின் வயது/Age Group]]&amp;Table1[[#This Row],[பாலினம்/Gender]],Factor!$A$45:$G$53,7,0)</f>
        <v>0.86292134831460676</v>
      </c>
      <c r="AU54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40">
        <f>VLOOKUP(Table1[[#This Row],[Rev Caste]],Factor!$F$59:$I$68,4,0)</f>
        <v>1.28</v>
      </c>
      <c r="AW540">
        <f>Table1[[#This Row],[2021 Ae Factor]]*Table1[[#This Row],[Age &amp; Gender Factor]]</f>
        <v>0.63580116091653927</v>
      </c>
      <c r="AX540">
        <f>Table1[[#This Row],[2021 Ae Factor]]*Table1[[#This Row],[Caste Factor]]</f>
        <v>0.94310505535953326</v>
      </c>
      <c r="AY540">
        <f t="shared" si="13"/>
        <v>78.722487999999998</v>
      </c>
    </row>
    <row r="541" spans="1:51" x14ac:dyDescent="0.25">
      <c r="A541" s="12" t="s">
        <v>3088</v>
      </c>
      <c r="B541" s="12" t="s">
        <v>514</v>
      </c>
      <c r="C541" s="13">
        <v>45869</v>
      </c>
      <c r="D541" s="12" t="s">
        <v>3175</v>
      </c>
      <c r="E541" s="12"/>
      <c r="F541" s="12"/>
      <c r="G541" s="12"/>
      <c r="H541" s="12"/>
      <c r="I541" s="12" t="s">
        <v>109</v>
      </c>
      <c r="J541" s="12" t="s">
        <v>110</v>
      </c>
      <c r="K541" s="12" t="s">
        <v>50</v>
      </c>
      <c r="L541" s="12" t="s">
        <v>2163</v>
      </c>
      <c r="M541" s="12" t="s">
        <v>2174</v>
      </c>
      <c r="N541" s="12"/>
      <c r="O541" s="12" t="s">
        <v>54</v>
      </c>
      <c r="P541" s="12">
        <v>9443488965</v>
      </c>
      <c r="Q541" s="12" t="s">
        <v>39</v>
      </c>
      <c r="R541" s="12" t="s">
        <v>219</v>
      </c>
      <c r="S541" s="12" t="s">
        <v>57</v>
      </c>
      <c r="T541" s="12" t="s">
        <v>58</v>
      </c>
      <c r="U541" s="12" t="s">
        <v>59</v>
      </c>
      <c r="V541" s="12" t="s">
        <v>60</v>
      </c>
      <c r="W541" s="12" t="s">
        <v>61</v>
      </c>
      <c r="X541" s="12" t="s">
        <v>62</v>
      </c>
      <c r="Y541" t="s">
        <v>430</v>
      </c>
      <c r="Z541" s="12" t="s">
        <v>38</v>
      </c>
      <c r="AA541" s="12" t="s">
        <v>63</v>
      </c>
      <c r="AB541" s="12" t="s">
        <v>38</v>
      </c>
      <c r="AC541" s="12" t="s">
        <v>64</v>
      </c>
      <c r="AD541" s="12" t="s">
        <v>85</v>
      </c>
      <c r="AE541" s="12" t="s">
        <v>86</v>
      </c>
      <c r="AF541" s="12" t="s">
        <v>67</v>
      </c>
      <c r="AG541" s="12" t="s">
        <v>103</v>
      </c>
      <c r="AH541" s="12" t="s">
        <v>69</v>
      </c>
      <c r="AI541" s="12" t="s">
        <v>519</v>
      </c>
      <c r="AJ541" s="12">
        <f>IFERROR(_xlfn.XLOOKUP(Table1[[#This Row],[Audio Url]],Qc!C:C,Qc!F:F),"")</f>
        <v>0</v>
      </c>
      <c r="AK541" s="12">
        <f>IFERROR(_xlfn.XLOOKUP(Table1[[#This Row],[Audio Url]],Qc!C:C,Qc!E:E),"")</f>
        <v>0</v>
      </c>
      <c r="AL541" s="12"/>
      <c r="AM541" s="12"/>
      <c r="AN541" s="1" t="str">
        <f>VLOOKUP(Table1[[#This Row],[LOCALITY]],Sheet2!$F:$H,3,0)</f>
        <v>Rural</v>
      </c>
      <c r="AO541" s="1" t="s">
        <v>2241</v>
      </c>
      <c r="AP541" t="str">
        <f>IF(Table1[[#This Row],[Audio Duration (in secs)]]&gt;180,"Greater than 3 Minutes","Less than 3 Minutes")</f>
        <v>Less than 3 Minutes</v>
      </c>
      <c r="AQ541" t="str">
        <f>IFERROR(VLOOKUP(Table1[[#This Row],[சாதி/Caste]],MApping!$E$1:$F$10,2,0),"Others")</f>
        <v>CHOLIA VELLALAR</v>
      </c>
      <c r="AR541">
        <f>VLOOKUP(Table1[[#This Row],[பாலினம்/Gender]],Factor!$F$26:$I$28,4,0)</f>
        <v>0.95700934579439256</v>
      </c>
      <c r="AS541">
        <f>VLOOKUP(Table1[[#This Row],[பதிலளித்தவரின் வயது/Age Group]],Factor!$F$35:$I$39,4,0)</f>
        <v>0.8797250859106529</v>
      </c>
      <c r="AT541">
        <f>VLOOKUP(Table1[[#This Row],[பதிலளித்தவரின் வயது/Age Group]]&amp;Table1[[#This Row],[பாலினம்/Gender]],Factor!$A$45:$G$53,7,0)</f>
        <v>0.79503105590062106</v>
      </c>
      <c r="AU54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41">
        <f>VLOOKUP(Table1[[#This Row],[Rev Caste]],Factor!$F$59:$I$68,4,0)</f>
        <v>1.0666666666666667</v>
      </c>
      <c r="AW541">
        <f>Table1[[#This Row],[2021 Ae Factor]]*Table1[[#This Row],[Age &amp; Gender Factor]]</f>
        <v>0.58577953749039324</v>
      </c>
      <c r="AX541">
        <f>Table1[[#This Row],[2021 Ae Factor]]*Table1[[#This Row],[Caste Factor]]</f>
        <v>0.78592087946627776</v>
      </c>
      <c r="AY541">
        <f t="shared" si="13"/>
        <v>78.724080000000001</v>
      </c>
    </row>
    <row r="542" spans="1:51" x14ac:dyDescent="0.25">
      <c r="A542" s="12" t="s">
        <v>3088</v>
      </c>
      <c r="B542" s="12" t="s">
        <v>526</v>
      </c>
      <c r="C542" s="13">
        <v>45869</v>
      </c>
      <c r="D542" s="12" t="s">
        <v>3176</v>
      </c>
      <c r="E542" s="12"/>
      <c r="F542" s="12"/>
      <c r="G542" s="12"/>
      <c r="H542" s="12"/>
      <c r="I542" s="12" t="s">
        <v>76</v>
      </c>
      <c r="J542" s="12" t="s">
        <v>77</v>
      </c>
      <c r="K542" s="12" t="s">
        <v>50</v>
      </c>
      <c r="L542" s="12" t="s">
        <v>2163</v>
      </c>
      <c r="M542" s="12" t="s">
        <v>2174</v>
      </c>
      <c r="N542" s="12"/>
      <c r="O542" s="12" t="s">
        <v>54</v>
      </c>
      <c r="P542" s="12">
        <v>8675072373</v>
      </c>
      <c r="Q542" s="12" t="s">
        <v>81</v>
      </c>
      <c r="R542" s="12" t="s">
        <v>97</v>
      </c>
      <c r="S542" s="12" t="s">
        <v>57</v>
      </c>
      <c r="T542" s="12" t="s">
        <v>137</v>
      </c>
      <c r="U542" s="12" t="s">
        <v>59</v>
      </c>
      <c r="V542" s="12" t="s">
        <v>60</v>
      </c>
      <c r="W542" s="12" t="s">
        <v>439</v>
      </c>
      <c r="X542" s="12" t="s">
        <v>62</v>
      </c>
      <c r="Y542" t="s">
        <v>430</v>
      </c>
      <c r="Z542" s="12" t="s">
        <v>38</v>
      </c>
      <c r="AA542" s="12" t="s">
        <v>126</v>
      </c>
      <c r="AB542" s="12" t="s">
        <v>60</v>
      </c>
      <c r="AC542" s="12" t="s">
        <v>58</v>
      </c>
      <c r="AD542" s="12" t="s">
        <v>127</v>
      </c>
      <c r="AE542" s="12" t="s">
        <v>102</v>
      </c>
      <c r="AF542" s="12" t="s">
        <v>447</v>
      </c>
      <c r="AG542" s="12" t="s">
        <v>116</v>
      </c>
      <c r="AH542" s="12" t="s">
        <v>88</v>
      </c>
      <c r="AI542" s="12" t="s">
        <v>278</v>
      </c>
      <c r="AJ542" s="12">
        <f>IFERROR(_xlfn.XLOOKUP(Table1[[#This Row],[Audio Url]],Qc!C:C,Qc!F:F),"")</f>
        <v>0</v>
      </c>
      <c r="AK542" s="12">
        <f>IFERROR(_xlfn.XLOOKUP(Table1[[#This Row],[Audio Url]],Qc!C:C,Qc!E:E),"")</f>
        <v>0</v>
      </c>
      <c r="AL542" s="12"/>
      <c r="AM542" s="12"/>
      <c r="AN542" s="1" t="str">
        <f>VLOOKUP(Table1[[#This Row],[LOCALITY]],Sheet2!$F:$H,3,0)</f>
        <v>Rural</v>
      </c>
      <c r="AO542" s="1" t="s">
        <v>2241</v>
      </c>
      <c r="AP542" t="str">
        <f>IF(Table1[[#This Row],[Audio Duration (in secs)]]&gt;180,"Greater than 3 Minutes","Less than 3 Minutes")</f>
        <v>Less than 3 Minutes</v>
      </c>
      <c r="AQ542" t="str">
        <f>IFERROR(VLOOKUP(Table1[[#This Row],[சாதி/Caste]],MApping!$E$1:$F$10,2,0),"Others")</f>
        <v>MUSLIM</v>
      </c>
      <c r="AR542">
        <f>VLOOKUP(Table1[[#This Row],[பாலினம்/Gender]],Factor!$F$26:$I$28,4,0)</f>
        <v>0.95700934579439256</v>
      </c>
      <c r="AS542">
        <f>VLOOKUP(Table1[[#This Row],[பதிலளித்தவரின் வயது/Age Group]],Factor!$F$35:$I$39,4,0)</f>
        <v>0.97523809523809524</v>
      </c>
      <c r="AT542">
        <f>VLOOKUP(Table1[[#This Row],[பதிலளித்தவரின் வயது/Age Group]]&amp;Table1[[#This Row],[பாலினம்/Gender]],Factor!$A$45:$G$53,7,0)</f>
        <v>1.0666666666666667</v>
      </c>
      <c r="AU54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42">
        <f>VLOOKUP(Table1[[#This Row],[Rev Caste]],Factor!$F$59:$I$68,4,0)</f>
        <v>1.024</v>
      </c>
      <c r="AW542">
        <f>Table1[[#This Row],[2021 Ae Factor]]*Table1[[#This Row],[Age &amp; Gender Factor]]</f>
        <v>0.78592087946627776</v>
      </c>
      <c r="AX542">
        <f>Table1[[#This Row],[2021 Ae Factor]]*Table1[[#This Row],[Caste Factor]]</f>
        <v>0.75448404428762661</v>
      </c>
      <c r="AY542">
        <f t="shared" si="13"/>
        <v>78.723630999999997</v>
      </c>
    </row>
    <row r="543" spans="1:51" x14ac:dyDescent="0.25">
      <c r="A543" s="12" t="s">
        <v>3088</v>
      </c>
      <c r="B543" s="12" t="s">
        <v>531</v>
      </c>
      <c r="C543" s="13">
        <v>45869</v>
      </c>
      <c r="D543" s="12" t="s">
        <v>3177</v>
      </c>
      <c r="E543" s="12"/>
      <c r="F543" s="12"/>
      <c r="G543" s="12"/>
      <c r="H543" s="12"/>
      <c r="I543" s="12" t="s">
        <v>109</v>
      </c>
      <c r="J543" s="12" t="s">
        <v>110</v>
      </c>
      <c r="K543" s="12" t="s">
        <v>50</v>
      </c>
      <c r="L543" s="12" t="s">
        <v>2163</v>
      </c>
      <c r="M543" s="12" t="s">
        <v>2174</v>
      </c>
      <c r="N543" s="12"/>
      <c r="O543" s="12" t="s">
        <v>135</v>
      </c>
      <c r="P543" s="12">
        <v>7825018464</v>
      </c>
      <c r="Q543" s="12" t="s">
        <v>360</v>
      </c>
      <c r="R543" s="12" t="s">
        <v>136</v>
      </c>
      <c r="S543" s="12" t="s">
        <v>113</v>
      </c>
      <c r="T543" s="12" t="s">
        <v>98</v>
      </c>
      <c r="U543" s="12" t="s">
        <v>301</v>
      </c>
      <c r="V543" s="12" t="s">
        <v>99</v>
      </c>
      <c r="W543" s="12" t="s">
        <v>61</v>
      </c>
      <c r="X543" s="12" t="s">
        <v>101</v>
      </c>
      <c r="Y543" t="s">
        <v>430</v>
      </c>
      <c r="Z543" s="12" t="s">
        <v>288</v>
      </c>
      <c r="AA543" s="12" t="s">
        <v>126</v>
      </c>
      <c r="AB543" s="12" t="s">
        <v>60</v>
      </c>
      <c r="AC543" s="12" t="s">
        <v>64</v>
      </c>
      <c r="AD543" s="12" t="s">
        <v>85</v>
      </c>
      <c r="AE543" s="12" t="s">
        <v>115</v>
      </c>
      <c r="AF543" s="12" t="s">
        <v>67</v>
      </c>
      <c r="AG543" s="12" t="s">
        <v>68</v>
      </c>
      <c r="AH543" s="12" t="s">
        <v>88</v>
      </c>
      <c r="AI543" s="12" t="s">
        <v>269</v>
      </c>
      <c r="AJ543" s="12">
        <f>IFERROR(_xlfn.XLOOKUP(Table1[[#This Row],[Audio Url]],Qc!C:C,Qc!F:F),"")</f>
        <v>0</v>
      </c>
      <c r="AK543" s="12">
        <f>IFERROR(_xlfn.XLOOKUP(Table1[[#This Row],[Audio Url]],Qc!C:C,Qc!E:E),"")</f>
        <v>0</v>
      </c>
      <c r="AL543" s="12"/>
      <c r="AM543" s="12"/>
      <c r="AN543" s="1" t="str">
        <f>VLOOKUP(Table1[[#This Row],[LOCALITY]],Sheet2!$F:$H,3,0)</f>
        <v>Rural</v>
      </c>
      <c r="AO543" s="1" t="s">
        <v>2241</v>
      </c>
      <c r="AP543" t="str">
        <f>IF(Table1[[#This Row],[Audio Duration (in secs)]]&gt;180,"Greater than 3 Minutes","Less than 3 Minutes")</f>
        <v>Less than 3 Minutes</v>
      </c>
      <c r="AQ543" t="str">
        <f>IFERROR(VLOOKUP(Table1[[#This Row],[சாதி/Caste]],MApping!$E$1:$F$10,2,0),"Others")</f>
        <v>MUTTARAIYAR</v>
      </c>
      <c r="AR543">
        <f>VLOOKUP(Table1[[#This Row],[பாலினம்/Gender]],Factor!$F$26:$I$28,4,0)</f>
        <v>1.047034764826176</v>
      </c>
      <c r="AS543">
        <f>VLOOKUP(Table1[[#This Row],[பதிலளித்தவரின் வயது/Age Group]],Factor!$F$35:$I$39,4,0)</f>
        <v>1.0308724832214764</v>
      </c>
      <c r="AT543">
        <f>VLOOKUP(Table1[[#This Row],[பதிலளித்தவரின் வயது/Age Group]]&amp;Table1[[#This Row],[பாலினம்/Gender]],Factor!$A$45:$G$53,7,0)</f>
        <v>1.28</v>
      </c>
      <c r="AU54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43">
        <f>VLOOKUP(Table1[[#This Row],[Rev Caste]],Factor!$F$59:$I$68,4,0)</f>
        <v>1.2358620689655173</v>
      </c>
      <c r="AW543">
        <f>Table1[[#This Row],[2021 Ae Factor]]*Table1[[#This Row],[Age &amp; Gender Factor]]</f>
        <v>1.6792864309794564</v>
      </c>
      <c r="AX543">
        <f>Table1[[#This Row],[2021 Ae Factor]]*Table1[[#This Row],[Caste Factor]]</f>
        <v>1.6213800023249925</v>
      </c>
      <c r="AY543">
        <f t="shared" si="13"/>
        <v>78.724743000000004</v>
      </c>
    </row>
    <row r="544" spans="1:51" x14ac:dyDescent="0.25">
      <c r="A544" s="12" t="s">
        <v>3088</v>
      </c>
      <c r="B544" s="12" t="s">
        <v>537</v>
      </c>
      <c r="C544" s="13">
        <v>45869</v>
      </c>
      <c r="D544" s="12" t="s">
        <v>3178</v>
      </c>
      <c r="E544" s="12"/>
      <c r="F544" s="12"/>
      <c r="G544" s="12"/>
      <c r="H544" s="12"/>
      <c r="I544" s="12" t="s">
        <v>76</v>
      </c>
      <c r="J544" s="12" t="s">
        <v>77</v>
      </c>
      <c r="K544" s="12" t="s">
        <v>50</v>
      </c>
      <c r="L544" s="12" t="s">
        <v>2163</v>
      </c>
      <c r="M544" s="12" t="s">
        <v>2174</v>
      </c>
      <c r="N544" s="12"/>
      <c r="O544" s="12" t="s">
        <v>54</v>
      </c>
      <c r="P544" s="12">
        <v>9384493452</v>
      </c>
      <c r="Q544" s="12" t="s">
        <v>360</v>
      </c>
      <c r="R544" s="12" t="s">
        <v>124</v>
      </c>
      <c r="S544" s="12" t="s">
        <v>57</v>
      </c>
      <c r="T544" s="12" t="s">
        <v>137</v>
      </c>
      <c r="U544" s="12" t="s">
        <v>59</v>
      </c>
      <c r="V544" s="12" t="s">
        <v>60</v>
      </c>
      <c r="W544" s="12" t="s">
        <v>61</v>
      </c>
      <c r="X544" s="12" t="s">
        <v>477</v>
      </c>
      <c r="Y544" t="s">
        <v>432</v>
      </c>
      <c r="Z544" s="12" t="s">
        <v>95</v>
      </c>
      <c r="AA544" s="12" t="s">
        <v>63</v>
      </c>
      <c r="AB544" s="12" t="s">
        <v>38</v>
      </c>
      <c r="AC544" s="12" t="s">
        <v>84</v>
      </c>
      <c r="AD544" s="12" t="s">
        <v>127</v>
      </c>
      <c r="AE544" s="12" t="s">
        <v>66</v>
      </c>
      <c r="AF544" s="12" t="s">
        <v>447</v>
      </c>
      <c r="AG544" s="12" t="s">
        <v>68</v>
      </c>
      <c r="AH544" s="12" t="s">
        <v>117</v>
      </c>
      <c r="AI544" s="12" t="s">
        <v>42</v>
      </c>
      <c r="AJ544" s="12">
        <f>IFERROR(_xlfn.XLOOKUP(Table1[[#This Row],[Audio Url]],Qc!C:C,Qc!F:F),"")</f>
        <v>0</v>
      </c>
      <c r="AK544" s="12">
        <f>IFERROR(_xlfn.XLOOKUP(Table1[[#This Row],[Audio Url]],Qc!C:C,Qc!E:E),"")</f>
        <v>0</v>
      </c>
      <c r="AL544" s="12"/>
      <c r="AM544" s="12"/>
      <c r="AN544" s="1" t="str">
        <f>VLOOKUP(Table1[[#This Row],[LOCALITY]],Sheet2!$F:$H,3,0)</f>
        <v>Rural</v>
      </c>
      <c r="AO544" s="1" t="s">
        <v>2241</v>
      </c>
      <c r="AP544" t="str">
        <f>IF(Table1[[#This Row],[Audio Duration (in secs)]]&gt;180,"Greater than 3 Minutes","Less than 3 Minutes")</f>
        <v>Less than 3 Minutes</v>
      </c>
      <c r="AQ544" t="str">
        <f>IFERROR(VLOOKUP(Table1[[#This Row],[சாதி/Caste]],MApping!$E$1:$F$10,2,0),"Others")</f>
        <v>DEVENDRA KULA VELLALAR</v>
      </c>
      <c r="AR544">
        <f>VLOOKUP(Table1[[#This Row],[பாலினம்/Gender]],Factor!$F$26:$I$28,4,0)</f>
        <v>0.95700934579439256</v>
      </c>
      <c r="AS544">
        <f>VLOOKUP(Table1[[#This Row],[பதிலளித்தவரின் வயது/Age Group]],Factor!$F$35:$I$39,4,0)</f>
        <v>1.0308724832214764</v>
      </c>
      <c r="AT544">
        <f>VLOOKUP(Table1[[#This Row],[பதிலளித்தவரின் வயது/Age Group]]&amp;Table1[[#This Row],[பாலினம்/Gender]],Factor!$A$45:$G$53,7,0)</f>
        <v>0.86292134831460676</v>
      </c>
      <c r="AU54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44">
        <f>VLOOKUP(Table1[[#This Row],[Rev Caste]],Factor!$F$59:$I$68,4,0)</f>
        <v>0.99902439024390244</v>
      </c>
      <c r="AW544">
        <f>Table1[[#This Row],[2021 Ae Factor]]*Table1[[#This Row],[Age &amp; Gender Factor]]</f>
        <v>0.63580116091653927</v>
      </c>
      <c r="AX544">
        <f>Table1[[#This Row],[2021 Ae Factor]]*Table1[[#This Row],[Caste Factor]]</f>
        <v>0.73608199442695277</v>
      </c>
      <c r="AY544">
        <f t="shared" si="13"/>
        <v>78.722335999999999</v>
      </c>
    </row>
    <row r="545" spans="1:51" x14ac:dyDescent="0.25">
      <c r="A545" s="12" t="s">
        <v>3088</v>
      </c>
      <c r="B545" s="12" t="s">
        <v>547</v>
      </c>
      <c r="C545" s="13">
        <v>45869</v>
      </c>
      <c r="D545" s="12" t="s">
        <v>3179</v>
      </c>
      <c r="E545" s="12"/>
      <c r="F545" s="12"/>
      <c r="G545" s="12"/>
      <c r="H545" s="12"/>
      <c r="I545" s="12" t="s">
        <v>109</v>
      </c>
      <c r="J545" s="12" t="s">
        <v>110</v>
      </c>
      <c r="K545" s="12" t="s">
        <v>50</v>
      </c>
      <c r="L545" s="12" t="s">
        <v>2163</v>
      </c>
      <c r="M545" s="12" t="s">
        <v>2174</v>
      </c>
      <c r="N545" s="12"/>
      <c r="O545" s="12" t="s">
        <v>135</v>
      </c>
      <c r="P545" s="12">
        <v>9514560831</v>
      </c>
      <c r="Q545" s="12" t="s">
        <v>39</v>
      </c>
      <c r="R545" s="12" t="s">
        <v>136</v>
      </c>
      <c r="S545" s="12" t="s">
        <v>113</v>
      </c>
      <c r="T545" s="12" t="s">
        <v>58</v>
      </c>
      <c r="U545" s="12" t="s">
        <v>59</v>
      </c>
      <c r="V545" s="12" t="s">
        <v>60</v>
      </c>
      <c r="W545" s="12" t="s">
        <v>61</v>
      </c>
      <c r="X545" s="12" t="s">
        <v>62</v>
      </c>
      <c r="Y545" t="s">
        <v>430</v>
      </c>
      <c r="Z545" s="12" t="s">
        <v>38</v>
      </c>
      <c r="AA545" s="12" t="s">
        <v>63</v>
      </c>
      <c r="AB545" s="12" t="s">
        <v>38</v>
      </c>
      <c r="AC545" s="12" t="s">
        <v>64</v>
      </c>
      <c r="AD545" s="12" t="s">
        <v>85</v>
      </c>
      <c r="AE545" s="12" t="s">
        <v>86</v>
      </c>
      <c r="AF545" s="12" t="s">
        <v>67</v>
      </c>
      <c r="AG545" s="12" t="s">
        <v>103</v>
      </c>
      <c r="AH545" s="12" t="s">
        <v>88</v>
      </c>
      <c r="AI545" s="12" t="s">
        <v>269</v>
      </c>
      <c r="AJ545" s="12">
        <f>IFERROR(_xlfn.XLOOKUP(Table1[[#This Row],[Audio Url]],Qc!C:C,Qc!F:F),"")</f>
        <v>0</v>
      </c>
      <c r="AK545" s="12">
        <f>IFERROR(_xlfn.XLOOKUP(Table1[[#This Row],[Audio Url]],Qc!C:C,Qc!E:E),"")</f>
        <v>0</v>
      </c>
      <c r="AL545" s="12"/>
      <c r="AM545" s="12"/>
      <c r="AN545" s="1" t="str">
        <f>VLOOKUP(Table1[[#This Row],[LOCALITY]],Sheet2!$F:$H,3,0)</f>
        <v>Rural</v>
      </c>
      <c r="AO545" s="1" t="s">
        <v>2241</v>
      </c>
      <c r="AP545" t="str">
        <f>IF(Table1[[#This Row],[Audio Duration (in secs)]]&gt;180,"Greater than 3 Minutes","Less than 3 Minutes")</f>
        <v>Less than 3 Minutes</v>
      </c>
      <c r="AQ545" t="str">
        <f>IFERROR(VLOOKUP(Table1[[#This Row],[சாதி/Caste]],MApping!$E$1:$F$10,2,0),"Others")</f>
        <v>MUTTARAIYAR</v>
      </c>
      <c r="AR545">
        <f>VLOOKUP(Table1[[#This Row],[பாலினம்/Gender]],Factor!$F$26:$I$28,4,0)</f>
        <v>1.047034764826176</v>
      </c>
      <c r="AS545">
        <f>VLOOKUP(Table1[[#This Row],[பதிலளித்தவரின் வயது/Age Group]],Factor!$F$35:$I$39,4,0)</f>
        <v>0.8797250859106529</v>
      </c>
      <c r="AT545">
        <f>VLOOKUP(Table1[[#This Row],[பதிலளித்தவரின் வயது/Age Group]]&amp;Table1[[#This Row],[பாலினம்/Gender]],Factor!$A$45:$G$53,7,0)</f>
        <v>0.98461538461538467</v>
      </c>
      <c r="AU54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45">
        <f>VLOOKUP(Table1[[#This Row],[Rev Caste]],Factor!$F$59:$I$68,4,0)</f>
        <v>1.2358620689655173</v>
      </c>
      <c r="AW545">
        <f>Table1[[#This Row],[2021 Ae Factor]]*Table1[[#This Row],[Age &amp; Gender Factor]]</f>
        <v>0.72546542719964102</v>
      </c>
      <c r="AX545">
        <f>Table1[[#This Row],[2021 Ae Factor]]*Table1[[#This Row],[Caste Factor]]</f>
        <v>0.91058419138161839</v>
      </c>
      <c r="AY545">
        <f t="shared" si="13"/>
        <v>78.724457999999998</v>
      </c>
    </row>
    <row r="546" spans="1:51" x14ac:dyDescent="0.25">
      <c r="A546" s="12" t="s">
        <v>3088</v>
      </c>
      <c r="B546" s="12" t="s">
        <v>558</v>
      </c>
      <c r="C546" s="13">
        <v>45869</v>
      </c>
      <c r="D546" s="12" t="s">
        <v>3180</v>
      </c>
      <c r="E546" s="12"/>
      <c r="F546" s="12"/>
      <c r="G546" s="12"/>
      <c r="H546" s="12"/>
      <c r="I546" s="12" t="s">
        <v>109</v>
      </c>
      <c r="J546" s="12" t="s">
        <v>110</v>
      </c>
      <c r="K546" s="12" t="s">
        <v>50</v>
      </c>
      <c r="L546" s="12" t="s">
        <v>2163</v>
      </c>
      <c r="M546" s="12" t="s">
        <v>2173</v>
      </c>
      <c r="N546" s="12"/>
      <c r="O546" s="12" t="s">
        <v>54</v>
      </c>
      <c r="P546" s="12">
        <v>9786518127</v>
      </c>
      <c r="Q546" s="12" t="s">
        <v>360</v>
      </c>
      <c r="R546" s="12" t="s">
        <v>97</v>
      </c>
      <c r="S546" s="12" t="s">
        <v>113</v>
      </c>
      <c r="T546" s="12" t="s">
        <v>137</v>
      </c>
      <c r="U546" s="12" t="s">
        <v>83</v>
      </c>
      <c r="V546" s="12" t="s">
        <v>99</v>
      </c>
      <c r="W546" s="12" t="s">
        <v>100</v>
      </c>
      <c r="X546" s="12" t="s">
        <v>101</v>
      </c>
      <c r="Y546" t="s">
        <v>428</v>
      </c>
      <c r="Z546" s="12" t="s">
        <v>288</v>
      </c>
      <c r="AA546" s="12" t="s">
        <v>63</v>
      </c>
      <c r="AB546" s="12" t="s">
        <v>38</v>
      </c>
      <c r="AC546" s="12" t="s">
        <v>84</v>
      </c>
      <c r="AD546" s="12" t="s">
        <v>65</v>
      </c>
      <c r="AE546" s="12" t="s">
        <v>102</v>
      </c>
      <c r="AF546" s="12" t="s">
        <v>67</v>
      </c>
      <c r="AG546" s="12" t="s">
        <v>103</v>
      </c>
      <c r="AH546" s="12" t="s">
        <v>88</v>
      </c>
      <c r="AI546" s="12" t="s">
        <v>269</v>
      </c>
      <c r="AJ546" s="12">
        <f>IFERROR(_xlfn.XLOOKUP(Table1[[#This Row],[Audio Url]],Qc!C:C,Qc!F:F),"")</f>
        <v>0</v>
      </c>
      <c r="AK546" s="12">
        <f>IFERROR(_xlfn.XLOOKUP(Table1[[#This Row],[Audio Url]],Qc!C:C,Qc!E:E),"")</f>
        <v>0</v>
      </c>
      <c r="AL546" s="12"/>
      <c r="AM546" s="12"/>
      <c r="AN546" s="1" t="str">
        <f>VLOOKUP(Table1[[#This Row],[LOCALITY]],Sheet2!$F:$H,3,0)</f>
        <v>Rural</v>
      </c>
      <c r="AO546" s="1" t="s">
        <v>2241</v>
      </c>
      <c r="AP546" t="str">
        <f>IF(Table1[[#This Row],[Audio Duration (in secs)]]&gt;180,"Greater than 3 Minutes","Less than 3 Minutes")</f>
        <v>Less than 3 Minutes</v>
      </c>
      <c r="AQ546" t="str">
        <f>IFERROR(VLOOKUP(Table1[[#This Row],[சாதி/Caste]],MApping!$E$1:$F$10,2,0),"Others")</f>
        <v>MUTTARAIYAR</v>
      </c>
      <c r="AR546">
        <f>VLOOKUP(Table1[[#This Row],[பாலினம்/Gender]],Factor!$F$26:$I$28,4,0)</f>
        <v>0.95700934579439256</v>
      </c>
      <c r="AS546">
        <f>VLOOKUP(Table1[[#This Row],[பதிலளித்தவரின் வயது/Age Group]],Factor!$F$35:$I$39,4,0)</f>
        <v>1.0308724832214764</v>
      </c>
      <c r="AT546">
        <f>VLOOKUP(Table1[[#This Row],[பதிலளித்தவரின் வயது/Age Group]]&amp;Table1[[#This Row],[பாலினம்/Gender]],Factor!$A$45:$G$53,7,0)</f>
        <v>0.86292134831460676</v>
      </c>
      <c r="AU54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46">
        <f>VLOOKUP(Table1[[#This Row],[Rev Caste]],Factor!$F$59:$I$68,4,0)</f>
        <v>1.2358620689655173</v>
      </c>
      <c r="AW546">
        <f>Table1[[#This Row],[2021 Ae Factor]]*Table1[[#This Row],[Age &amp; Gender Factor]]</f>
        <v>1.1321032118962628</v>
      </c>
      <c r="AX546">
        <f>Table1[[#This Row],[2021 Ae Factor]]*Table1[[#This Row],[Caste Factor]]</f>
        <v>1.6213800023249925</v>
      </c>
      <c r="AY546">
        <f t="shared" si="13"/>
        <v>78.729791000000006</v>
      </c>
    </row>
    <row r="547" spans="1:51" x14ac:dyDescent="0.25">
      <c r="A547" s="12" t="s">
        <v>3088</v>
      </c>
      <c r="B547" s="12" t="s">
        <v>571</v>
      </c>
      <c r="C547" s="13">
        <v>45869</v>
      </c>
      <c r="D547" s="12" t="s">
        <v>3181</v>
      </c>
      <c r="E547" s="12"/>
      <c r="F547" s="12"/>
      <c r="G547" s="12"/>
      <c r="H547" s="12"/>
      <c r="I547" s="12" t="s">
        <v>109</v>
      </c>
      <c r="J547" s="12" t="s">
        <v>110</v>
      </c>
      <c r="K547" s="12" t="s">
        <v>50</v>
      </c>
      <c r="L547" s="12" t="s">
        <v>2163</v>
      </c>
      <c r="M547" s="12" t="s">
        <v>2173</v>
      </c>
      <c r="N547" s="12"/>
      <c r="O547" s="12" t="s">
        <v>135</v>
      </c>
      <c r="P547" s="12">
        <v>6379686026</v>
      </c>
      <c r="Q547" s="12" t="s">
        <v>55</v>
      </c>
      <c r="R547" s="12" t="s">
        <v>136</v>
      </c>
      <c r="S547" s="12" t="s">
        <v>113</v>
      </c>
      <c r="T547" s="12" t="s">
        <v>137</v>
      </c>
      <c r="U547" s="12" t="s">
        <v>83</v>
      </c>
      <c r="V547" s="12" t="s">
        <v>165</v>
      </c>
      <c r="W547" s="12" t="s">
        <v>125</v>
      </c>
      <c r="X547" s="12" t="s">
        <v>62</v>
      </c>
      <c r="Y547" t="s">
        <v>430</v>
      </c>
      <c r="Z547" s="12" t="s">
        <v>38</v>
      </c>
      <c r="AA547" s="12" t="s">
        <v>126</v>
      </c>
      <c r="AB547" s="12" t="s">
        <v>60</v>
      </c>
      <c r="AC547" s="12" t="s">
        <v>58</v>
      </c>
      <c r="AD547" s="12" t="s">
        <v>127</v>
      </c>
      <c r="AE547" s="12" t="s">
        <v>115</v>
      </c>
      <c r="AF547" s="12" t="s">
        <v>67</v>
      </c>
      <c r="AG547" s="12" t="s">
        <v>382</v>
      </c>
      <c r="AH547" s="12" t="s">
        <v>88</v>
      </c>
      <c r="AI547" s="12" t="s">
        <v>519</v>
      </c>
      <c r="AJ547" s="12">
        <f>IFERROR(_xlfn.XLOOKUP(Table1[[#This Row],[Audio Url]],Qc!C:C,Qc!F:F),"")</f>
        <v>0</v>
      </c>
      <c r="AK547" s="12">
        <f>IFERROR(_xlfn.XLOOKUP(Table1[[#This Row],[Audio Url]],Qc!C:C,Qc!E:E),"")</f>
        <v>0</v>
      </c>
      <c r="AL547" s="12"/>
      <c r="AM547" s="12"/>
      <c r="AN547" s="1" t="str">
        <f>VLOOKUP(Table1[[#This Row],[LOCALITY]],Sheet2!$F:$H,3,0)</f>
        <v>Rural</v>
      </c>
      <c r="AO547" s="1" t="s">
        <v>2241</v>
      </c>
      <c r="AP547" t="str">
        <f>IF(Table1[[#This Row],[Audio Duration (in secs)]]&gt;180,"Greater than 3 Minutes","Less than 3 Minutes")</f>
        <v>Less than 3 Minutes</v>
      </c>
      <c r="AQ547" t="str">
        <f>IFERROR(VLOOKUP(Table1[[#This Row],[சாதி/Caste]],MApping!$E$1:$F$10,2,0),"Others")</f>
        <v>CHOLIA VELLALAR</v>
      </c>
      <c r="AR547">
        <f>VLOOKUP(Table1[[#This Row],[பாலினம்/Gender]],Factor!$F$26:$I$28,4,0)</f>
        <v>1.047034764826176</v>
      </c>
      <c r="AS547">
        <f>VLOOKUP(Table1[[#This Row],[பதிலளித்தவரின் வயது/Age Group]],Factor!$F$35:$I$39,4,0)</f>
        <v>1.0951871657754011</v>
      </c>
      <c r="AT547">
        <f>VLOOKUP(Table1[[#This Row],[பதிலளித்தவரின் வயது/Age Group]]&amp;Table1[[#This Row],[பாலினம்/Gender]],Factor!$A$45:$G$53,7,0)</f>
        <v>1.107027027027027</v>
      </c>
      <c r="AU54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47">
        <f>VLOOKUP(Table1[[#This Row],[Rev Caste]],Factor!$F$59:$I$68,4,0)</f>
        <v>1.0666666666666667</v>
      </c>
      <c r="AW547">
        <f>Table1[[#This Row],[2021 Ae Factor]]*Table1[[#This Row],[Age &amp; Gender Factor]]</f>
        <v>1.107027027027027</v>
      </c>
      <c r="AX547">
        <f>Table1[[#This Row],[2021 Ae Factor]]*Table1[[#This Row],[Caste Factor]]</f>
        <v>1.0666666666666667</v>
      </c>
      <c r="AY547">
        <f t="shared" si="13"/>
        <v>78.730041200000002</v>
      </c>
    </row>
    <row r="548" spans="1:51" x14ac:dyDescent="0.25">
      <c r="A548" s="12" t="s">
        <v>3088</v>
      </c>
      <c r="B548" s="12" t="s">
        <v>586</v>
      </c>
      <c r="C548" s="13">
        <v>45869</v>
      </c>
      <c r="D548" s="12" t="s">
        <v>3182</v>
      </c>
      <c r="E548" s="12"/>
      <c r="F548" s="12"/>
      <c r="G548" s="12"/>
      <c r="H548" s="12"/>
      <c r="I548" s="12" t="s">
        <v>109</v>
      </c>
      <c r="J548" s="12" t="s">
        <v>110</v>
      </c>
      <c r="K548" s="12" t="s">
        <v>50</v>
      </c>
      <c r="L548" s="12" t="s">
        <v>2163</v>
      </c>
      <c r="M548" s="12" t="s">
        <v>2173</v>
      </c>
      <c r="N548" s="12"/>
      <c r="O548" s="12" t="s">
        <v>135</v>
      </c>
      <c r="P548" s="12">
        <v>6385107834</v>
      </c>
      <c r="Q548" s="12" t="s">
        <v>39</v>
      </c>
      <c r="R548" s="12" t="s">
        <v>136</v>
      </c>
      <c r="S548" s="12" t="s">
        <v>113</v>
      </c>
      <c r="T548" s="12" t="s">
        <v>137</v>
      </c>
      <c r="U548" s="12" t="s">
        <v>301</v>
      </c>
      <c r="V548" s="12" t="s">
        <v>99</v>
      </c>
      <c r="W548" s="12" t="s">
        <v>125</v>
      </c>
      <c r="X548" s="12" t="s">
        <v>101</v>
      </c>
      <c r="Y548" t="s">
        <v>429</v>
      </c>
      <c r="Z548" s="12" t="s">
        <v>95</v>
      </c>
      <c r="AA548" s="12" t="s">
        <v>126</v>
      </c>
      <c r="AB548" s="12" t="s">
        <v>60</v>
      </c>
      <c r="AC548" s="12" t="s">
        <v>84</v>
      </c>
      <c r="AD548" s="12" t="s">
        <v>65</v>
      </c>
      <c r="AE548" s="12" t="s">
        <v>102</v>
      </c>
      <c r="AF548" s="12" t="s">
        <v>67</v>
      </c>
      <c r="AG548" s="12" t="s">
        <v>103</v>
      </c>
      <c r="AH548" s="12" t="s">
        <v>88</v>
      </c>
      <c r="AI548" s="12" t="s">
        <v>269</v>
      </c>
      <c r="AJ548" s="12">
        <f>IFERROR(_xlfn.XLOOKUP(Table1[[#This Row],[Audio Url]],Qc!C:C,Qc!F:F),"")</f>
        <v>0</v>
      </c>
      <c r="AK548" s="12">
        <f>IFERROR(_xlfn.XLOOKUP(Table1[[#This Row],[Audio Url]],Qc!C:C,Qc!E:E),"")</f>
        <v>0</v>
      </c>
      <c r="AL548" s="12"/>
      <c r="AM548" s="12"/>
      <c r="AN548" s="1" t="str">
        <f>VLOOKUP(Table1[[#This Row],[LOCALITY]],Sheet2!$F:$H,3,0)</f>
        <v>Rural</v>
      </c>
      <c r="AO548" s="1" t="s">
        <v>2241</v>
      </c>
      <c r="AP548" t="str">
        <f>IF(Table1[[#This Row],[Audio Duration (in secs)]]&gt;180,"Greater than 3 Minutes","Less than 3 Minutes")</f>
        <v>Less than 3 Minutes</v>
      </c>
      <c r="AQ548" t="str">
        <f>IFERROR(VLOOKUP(Table1[[#This Row],[சாதி/Caste]],MApping!$E$1:$F$10,2,0),"Others")</f>
        <v>MUTTARAIYAR</v>
      </c>
      <c r="AR548">
        <f>VLOOKUP(Table1[[#This Row],[பாலினம்/Gender]],Factor!$F$26:$I$28,4,0)</f>
        <v>1.047034764826176</v>
      </c>
      <c r="AS548">
        <f>VLOOKUP(Table1[[#This Row],[பதிலளித்தவரின் வயது/Age Group]],Factor!$F$35:$I$39,4,0)</f>
        <v>0.8797250859106529</v>
      </c>
      <c r="AT548">
        <f>VLOOKUP(Table1[[#This Row],[பதிலளித்தவரின் வயது/Age Group]]&amp;Table1[[#This Row],[பாலினம்/Gender]],Factor!$A$45:$G$53,7,0)</f>
        <v>0.98461538461538467</v>
      </c>
      <c r="AU54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48">
        <f>VLOOKUP(Table1[[#This Row],[Rev Caste]],Factor!$F$59:$I$68,4,0)</f>
        <v>1.2358620689655173</v>
      </c>
      <c r="AW548">
        <f>Table1[[#This Row],[2021 Ae Factor]]*Table1[[#This Row],[Age &amp; Gender Factor]]</f>
        <v>1.2917587930611203</v>
      </c>
      <c r="AX548">
        <f>Table1[[#This Row],[2021 Ae Factor]]*Table1[[#This Row],[Caste Factor]]</f>
        <v>1.6213800023249925</v>
      </c>
      <c r="AY548">
        <f t="shared" si="13"/>
        <v>78.727586099999996</v>
      </c>
    </row>
    <row r="549" spans="1:51" x14ac:dyDescent="0.25">
      <c r="A549" s="12" t="s">
        <v>3088</v>
      </c>
      <c r="B549" s="12" t="s">
        <v>592</v>
      </c>
      <c r="C549" s="13">
        <v>45869</v>
      </c>
      <c r="D549" s="12" t="s">
        <v>3183</v>
      </c>
      <c r="E549" s="12"/>
      <c r="F549" s="12"/>
      <c r="G549" s="12"/>
      <c r="H549" s="12"/>
      <c r="I549" s="12" t="s">
        <v>109</v>
      </c>
      <c r="J549" s="12" t="s">
        <v>110</v>
      </c>
      <c r="K549" s="12" t="s">
        <v>50</v>
      </c>
      <c r="L549" s="12" t="s">
        <v>2163</v>
      </c>
      <c r="M549" s="12" t="s">
        <v>2173</v>
      </c>
      <c r="N549" s="12"/>
      <c r="O549" s="12" t="s">
        <v>54</v>
      </c>
      <c r="P549" s="12">
        <v>9787167694</v>
      </c>
      <c r="Q549" s="12" t="s">
        <v>39</v>
      </c>
      <c r="R549" s="12" t="s">
        <v>97</v>
      </c>
      <c r="S549" s="12" t="s">
        <v>57</v>
      </c>
      <c r="T549" s="12" t="s">
        <v>58</v>
      </c>
      <c r="U549" s="12" t="s">
        <v>59</v>
      </c>
      <c r="V549" s="12" t="s">
        <v>60</v>
      </c>
      <c r="W549" s="12" t="s">
        <v>61</v>
      </c>
      <c r="X549" s="12" t="s">
        <v>62</v>
      </c>
      <c r="Y549" t="s">
        <v>430</v>
      </c>
      <c r="Z549" s="12" t="s">
        <v>38</v>
      </c>
      <c r="AA549" s="12" t="s">
        <v>63</v>
      </c>
      <c r="AB549" s="12" t="s">
        <v>38</v>
      </c>
      <c r="AC549" s="12" t="s">
        <v>84</v>
      </c>
      <c r="AD549" s="12" t="s">
        <v>65</v>
      </c>
      <c r="AE549" s="12" t="s">
        <v>86</v>
      </c>
      <c r="AF549" s="12" t="s">
        <v>67</v>
      </c>
      <c r="AG549" s="12" t="s">
        <v>68</v>
      </c>
      <c r="AH549" s="12" t="s">
        <v>88</v>
      </c>
      <c r="AI549" s="12" t="s">
        <v>89</v>
      </c>
      <c r="AJ549" s="12">
        <f>IFERROR(_xlfn.XLOOKUP(Table1[[#This Row],[Audio Url]],Qc!C:C,Qc!F:F),"")</f>
        <v>0</v>
      </c>
      <c r="AK549" s="12">
        <f>IFERROR(_xlfn.XLOOKUP(Table1[[#This Row],[Audio Url]],Qc!C:C,Qc!E:E),"")</f>
        <v>0</v>
      </c>
      <c r="AL549" s="12"/>
      <c r="AM549" s="12"/>
      <c r="AN549" s="1" t="str">
        <f>VLOOKUP(Table1[[#This Row],[LOCALITY]],Sheet2!$F:$H,3,0)</f>
        <v>Rural</v>
      </c>
      <c r="AO549" s="1" t="s">
        <v>2241</v>
      </c>
      <c r="AP549" t="str">
        <f>IF(Table1[[#This Row],[Audio Duration (in secs)]]&gt;180,"Greater than 3 Minutes","Less than 3 Minutes")</f>
        <v>Less than 3 Minutes</v>
      </c>
      <c r="AQ549" t="str">
        <f>IFERROR(VLOOKUP(Table1[[#This Row],[சாதி/Caste]],MApping!$E$1:$F$10,2,0),"Others")</f>
        <v>MUKKULATHOR</v>
      </c>
      <c r="AR549">
        <f>VLOOKUP(Table1[[#This Row],[பாலினம்/Gender]],Factor!$F$26:$I$28,4,0)</f>
        <v>0.95700934579439256</v>
      </c>
      <c r="AS549">
        <f>VLOOKUP(Table1[[#This Row],[பதிலளித்தவரின் வயது/Age Group]],Factor!$F$35:$I$39,4,0)</f>
        <v>0.8797250859106529</v>
      </c>
      <c r="AT549">
        <f>VLOOKUP(Table1[[#This Row],[பதிலளித்தவரின் வயது/Age Group]]&amp;Table1[[#This Row],[பாலினம்/Gender]],Factor!$A$45:$G$53,7,0)</f>
        <v>0.79503105590062106</v>
      </c>
      <c r="AU54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49">
        <f>VLOOKUP(Table1[[#This Row],[Rev Caste]],Factor!$F$59:$I$68,4,0)</f>
        <v>1.3479183673469388</v>
      </c>
      <c r="AW549">
        <f>Table1[[#This Row],[2021 Ae Factor]]*Table1[[#This Row],[Age &amp; Gender Factor]]</f>
        <v>0.58577953749039324</v>
      </c>
      <c r="AX549">
        <f>Table1[[#This Row],[2021 Ae Factor]]*Table1[[#This Row],[Caste Factor]]</f>
        <v>0.99314736441942686</v>
      </c>
      <c r="AY549">
        <f t="shared" si="13"/>
        <v>78.727584500000006</v>
      </c>
    </row>
    <row r="550" spans="1:51" x14ac:dyDescent="0.25">
      <c r="A550" s="12" t="s">
        <v>3088</v>
      </c>
      <c r="B550" s="12" t="s">
        <v>598</v>
      </c>
      <c r="C550" s="13">
        <v>45869</v>
      </c>
      <c r="D550" s="12" t="s">
        <v>3184</v>
      </c>
      <c r="E550" s="12"/>
      <c r="F550" s="12"/>
      <c r="G550" s="12"/>
      <c r="H550" s="12"/>
      <c r="I550" s="12" t="s">
        <v>109</v>
      </c>
      <c r="J550" s="12" t="s">
        <v>110</v>
      </c>
      <c r="K550" s="12" t="s">
        <v>50</v>
      </c>
      <c r="L550" s="12" t="s">
        <v>2163</v>
      </c>
      <c r="M550" s="12" t="s">
        <v>2173</v>
      </c>
      <c r="N550" s="12"/>
      <c r="O550" s="12" t="s">
        <v>54</v>
      </c>
      <c r="P550" s="12">
        <v>9360147834</v>
      </c>
      <c r="Q550" s="12" t="s">
        <v>81</v>
      </c>
      <c r="R550" s="12" t="s">
        <v>82</v>
      </c>
      <c r="S550" s="12" t="s">
        <v>113</v>
      </c>
      <c r="T550" s="12" t="s">
        <v>98</v>
      </c>
      <c r="U550" s="12" t="s">
        <v>83</v>
      </c>
      <c r="V550" s="12" t="s">
        <v>185</v>
      </c>
      <c r="W550" s="12" t="s">
        <v>125</v>
      </c>
      <c r="X550" s="12" t="s">
        <v>114</v>
      </c>
      <c r="Y550" t="s">
        <v>429</v>
      </c>
      <c r="Z550" s="12" t="s">
        <v>38</v>
      </c>
      <c r="AA550" s="12" t="s">
        <v>126</v>
      </c>
      <c r="AB550" s="12" t="s">
        <v>60</v>
      </c>
      <c r="AC550" s="12" t="s">
        <v>58</v>
      </c>
      <c r="AD550" s="12" t="s">
        <v>127</v>
      </c>
      <c r="AE550" s="12" t="s">
        <v>115</v>
      </c>
      <c r="AF550" s="12" t="s">
        <v>67</v>
      </c>
      <c r="AG550" s="12" t="s">
        <v>116</v>
      </c>
      <c r="AH550" s="12" t="s">
        <v>88</v>
      </c>
      <c r="AI550" s="12" t="s">
        <v>89</v>
      </c>
      <c r="AJ550" s="12">
        <f>IFERROR(_xlfn.XLOOKUP(Table1[[#This Row],[Audio Url]],Qc!C:C,Qc!F:F),"")</f>
        <v>0</v>
      </c>
      <c r="AK550" s="12">
        <f>IFERROR(_xlfn.XLOOKUP(Table1[[#This Row],[Audio Url]],Qc!C:C,Qc!E:E),"")</f>
        <v>0</v>
      </c>
      <c r="AL550" s="12"/>
      <c r="AM550" s="12"/>
      <c r="AN550" s="1" t="str">
        <f>VLOOKUP(Table1[[#This Row],[LOCALITY]],Sheet2!$F:$H,3,0)</f>
        <v>Rural</v>
      </c>
      <c r="AO550" s="1" t="s">
        <v>2241</v>
      </c>
      <c r="AP550" t="str">
        <f>IF(Table1[[#This Row],[Audio Duration (in secs)]]&gt;180,"Greater than 3 Minutes","Less than 3 Minutes")</f>
        <v>Less than 3 Minutes</v>
      </c>
      <c r="AQ550" t="str">
        <f>IFERROR(VLOOKUP(Table1[[#This Row],[சாதி/Caste]],MApping!$E$1:$F$10,2,0),"Others")</f>
        <v>MUKKULATHOR</v>
      </c>
      <c r="AR550">
        <f>VLOOKUP(Table1[[#This Row],[பாலினம்/Gender]],Factor!$F$26:$I$28,4,0)</f>
        <v>0.95700934579439256</v>
      </c>
      <c r="AS550">
        <f>VLOOKUP(Table1[[#This Row],[பதிலளித்தவரின் வயது/Age Group]],Factor!$F$35:$I$39,4,0)</f>
        <v>0.97523809523809524</v>
      </c>
      <c r="AT550">
        <f>VLOOKUP(Table1[[#This Row],[பதிலளித்தவரின் வயது/Age Group]]&amp;Table1[[#This Row],[பாலினம்/Gender]],Factor!$A$45:$G$53,7,0)</f>
        <v>1.0666666666666667</v>
      </c>
      <c r="AU55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50">
        <f>VLOOKUP(Table1[[#This Row],[Rev Caste]],Factor!$F$59:$I$68,4,0)</f>
        <v>1.3479183673469388</v>
      </c>
      <c r="AW550">
        <f>Table1[[#This Row],[2021 Ae Factor]]*Table1[[#This Row],[Age &amp; Gender Factor]]</f>
        <v>1.0666666666666667</v>
      </c>
      <c r="AX550">
        <f>Table1[[#This Row],[2021 Ae Factor]]*Table1[[#This Row],[Caste Factor]]</f>
        <v>1.3479183673469388</v>
      </c>
      <c r="AY550">
        <f t="shared" si="13"/>
        <v>78.733487699999998</v>
      </c>
    </row>
    <row r="551" spans="1:51" x14ac:dyDescent="0.25">
      <c r="A551" s="12" t="s">
        <v>3088</v>
      </c>
      <c r="B551" s="12" t="s">
        <v>613</v>
      </c>
      <c r="C551" s="13">
        <v>45869</v>
      </c>
      <c r="D551" s="12" t="s">
        <v>3185</v>
      </c>
      <c r="E551" s="12"/>
      <c r="F551" s="12"/>
      <c r="G551" s="12"/>
      <c r="H551" s="12"/>
      <c r="I551" s="12" t="s">
        <v>244</v>
      </c>
      <c r="J551" s="12" t="s">
        <v>245</v>
      </c>
      <c r="K551" s="12" t="s">
        <v>50</v>
      </c>
      <c r="L551" s="12" t="s">
        <v>2163</v>
      </c>
      <c r="M551" s="12" t="s">
        <v>2173</v>
      </c>
      <c r="N551" s="12"/>
      <c r="O551" s="12" t="s">
        <v>54</v>
      </c>
      <c r="P551" s="12">
        <v>7538805131</v>
      </c>
      <c r="Q551" s="12" t="s">
        <v>39</v>
      </c>
      <c r="R551" s="12" t="s">
        <v>97</v>
      </c>
      <c r="S551" s="12" t="s">
        <v>113</v>
      </c>
      <c r="T551" s="12" t="s">
        <v>98</v>
      </c>
      <c r="U551" s="12" t="s">
        <v>83</v>
      </c>
      <c r="V551" s="12" t="s">
        <v>99</v>
      </c>
      <c r="W551" s="12" t="s">
        <v>125</v>
      </c>
      <c r="X551" s="12" t="s">
        <v>101</v>
      </c>
      <c r="Y551" s="45" t="s">
        <v>429</v>
      </c>
      <c r="Z551" s="12" t="s">
        <v>288</v>
      </c>
      <c r="AA551" s="12" t="s">
        <v>126</v>
      </c>
      <c r="AB551" s="12" t="s">
        <v>60</v>
      </c>
      <c r="AC551" s="12" t="s">
        <v>84</v>
      </c>
      <c r="AD551" s="12" t="s">
        <v>127</v>
      </c>
      <c r="AE551" s="12" t="s">
        <v>102</v>
      </c>
      <c r="AF551" s="12" t="s">
        <v>101</v>
      </c>
      <c r="AG551" s="12" t="s">
        <v>116</v>
      </c>
      <c r="AH551" s="12" t="s">
        <v>69</v>
      </c>
      <c r="AI551" s="12" t="s">
        <v>70</v>
      </c>
      <c r="AJ551" s="12">
        <f>IFERROR(_xlfn.XLOOKUP(Table1[[#This Row],[Audio Url]],Qc!C:C,Qc!F:F),"")</f>
        <v>0</v>
      </c>
      <c r="AK551" s="12">
        <f>IFERROR(_xlfn.XLOOKUP(Table1[[#This Row],[Audio Url]],Qc!C:C,Qc!E:E),"")</f>
        <v>0</v>
      </c>
      <c r="AL551" s="12"/>
      <c r="AM551" s="12"/>
      <c r="AN551" s="1" t="str">
        <f>VLOOKUP(Table1[[#This Row],[LOCALITY]],Sheet2!$F:$H,3,0)</f>
        <v>Rural</v>
      </c>
      <c r="AO551" s="1" t="s">
        <v>2241</v>
      </c>
      <c r="AP551" t="str">
        <f>IF(Table1[[#This Row],[Audio Duration (in secs)]]&gt;180,"Greater than 3 Minutes","Less than 3 Minutes")</f>
        <v>Less than 3 Minutes</v>
      </c>
      <c r="AQ551" t="str">
        <f>IFERROR(VLOOKUP(Table1[[#This Row],[சாதி/Caste]],MApping!$E$1:$F$10,2,0),"Others")</f>
        <v>URALI GOUNDER</v>
      </c>
      <c r="AR551">
        <f>VLOOKUP(Table1[[#This Row],[பாலினம்/Gender]],Factor!$F$26:$I$28,4,0)</f>
        <v>0.95700934579439256</v>
      </c>
      <c r="AS551">
        <f>VLOOKUP(Table1[[#This Row],[பதிலளித்தவரின் வயது/Age Group]],Factor!$F$35:$I$39,4,0)</f>
        <v>0.8797250859106529</v>
      </c>
      <c r="AT551">
        <f>VLOOKUP(Table1[[#This Row],[பதிலளித்தவரின் வயது/Age Group]]&amp;Table1[[#This Row],[பாலினம்/Gender]],Factor!$A$45:$G$53,7,0)</f>
        <v>0.79503105590062106</v>
      </c>
      <c r="AU55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51">
        <f>VLOOKUP(Table1[[#This Row],[Rev Caste]],Factor!$F$59:$I$68,4,0)</f>
        <v>1.0593103448275862</v>
      </c>
      <c r="AW551">
        <f>Table1[[#This Row],[2021 Ae Factor]]*Table1[[#This Row],[Age &amp; Gender Factor]]</f>
        <v>1.043035050297799</v>
      </c>
      <c r="AX551">
        <f>Table1[[#This Row],[2021 Ae Factor]]*Table1[[#This Row],[Caste Factor]]</f>
        <v>1.3897542877071363</v>
      </c>
      <c r="AY551">
        <f t="shared" si="13"/>
        <v>78.727511300000003</v>
      </c>
    </row>
    <row r="552" spans="1:51" x14ac:dyDescent="0.25">
      <c r="A552" s="12" t="s">
        <v>3088</v>
      </c>
      <c r="B552" s="12" t="s">
        <v>618</v>
      </c>
      <c r="C552" s="13">
        <v>45869</v>
      </c>
      <c r="D552" s="12" t="s">
        <v>3186</v>
      </c>
      <c r="E552" s="12"/>
      <c r="F552" s="12"/>
      <c r="G552" s="12"/>
      <c r="H552" s="12"/>
      <c r="I552" s="12" t="s">
        <v>244</v>
      </c>
      <c r="J552" s="12" t="s">
        <v>245</v>
      </c>
      <c r="K552" s="12" t="s">
        <v>50</v>
      </c>
      <c r="L552" s="12" t="s">
        <v>2163</v>
      </c>
      <c r="M552" s="12" t="s">
        <v>2173</v>
      </c>
      <c r="N552" s="12"/>
      <c r="O552" s="12" t="s">
        <v>135</v>
      </c>
      <c r="P552" s="12">
        <v>9159121208</v>
      </c>
      <c r="Q552" s="12" t="s">
        <v>39</v>
      </c>
      <c r="R552" s="12" t="s">
        <v>136</v>
      </c>
      <c r="S552" s="12" t="s">
        <v>113</v>
      </c>
      <c r="T552" s="12" t="s">
        <v>58</v>
      </c>
      <c r="U552" s="12" t="s">
        <v>59</v>
      </c>
      <c r="V552" s="12" t="s">
        <v>60</v>
      </c>
      <c r="W552" s="12" t="s">
        <v>61</v>
      </c>
      <c r="X552" s="12" t="s">
        <v>62</v>
      </c>
      <c r="Y552" t="s">
        <v>430</v>
      </c>
      <c r="Z552" s="12" t="s">
        <v>38</v>
      </c>
      <c r="AA552" s="12" t="s">
        <v>63</v>
      </c>
      <c r="AB552" s="12" t="s">
        <v>38</v>
      </c>
      <c r="AC552" s="12" t="s">
        <v>84</v>
      </c>
      <c r="AD552" s="12" t="s">
        <v>127</v>
      </c>
      <c r="AE552" s="12" t="s">
        <v>86</v>
      </c>
      <c r="AF552" s="12" t="s">
        <v>622</v>
      </c>
      <c r="AG552" s="12" t="s">
        <v>68</v>
      </c>
      <c r="AH552" s="12" t="s">
        <v>88</v>
      </c>
      <c r="AI552" s="12" t="s">
        <v>269</v>
      </c>
      <c r="AJ552" s="12">
        <f>IFERROR(_xlfn.XLOOKUP(Table1[[#This Row],[Audio Url]],Qc!C:C,Qc!F:F),"")</f>
        <v>0</v>
      </c>
      <c r="AK552" s="12">
        <f>IFERROR(_xlfn.XLOOKUP(Table1[[#This Row],[Audio Url]],Qc!C:C,Qc!E:E),"")</f>
        <v>0</v>
      </c>
      <c r="AL552" s="12"/>
      <c r="AM552" s="12"/>
      <c r="AN552" s="1" t="str">
        <f>VLOOKUP(Table1[[#This Row],[LOCALITY]],Sheet2!$F:$H,3,0)</f>
        <v>Rural</v>
      </c>
      <c r="AO552" s="1" t="s">
        <v>2241</v>
      </c>
      <c r="AP552" t="str">
        <f>IF(Table1[[#This Row],[Audio Duration (in secs)]]&gt;180,"Greater than 3 Minutes","Less than 3 Minutes")</f>
        <v>Less than 3 Minutes</v>
      </c>
      <c r="AQ552" t="str">
        <f>IFERROR(VLOOKUP(Table1[[#This Row],[சாதி/Caste]],MApping!$E$1:$F$10,2,0),"Others")</f>
        <v>MUTTARAIYAR</v>
      </c>
      <c r="AR552">
        <f>VLOOKUP(Table1[[#This Row],[பாலினம்/Gender]],Factor!$F$26:$I$28,4,0)</f>
        <v>1.047034764826176</v>
      </c>
      <c r="AS552">
        <f>VLOOKUP(Table1[[#This Row],[பதிலளித்தவரின் வயது/Age Group]],Factor!$F$35:$I$39,4,0)</f>
        <v>0.8797250859106529</v>
      </c>
      <c r="AT552">
        <f>VLOOKUP(Table1[[#This Row],[பதிலளித்தவரின் வயது/Age Group]]&amp;Table1[[#This Row],[பாலினம்/Gender]],Factor!$A$45:$G$53,7,0)</f>
        <v>0.98461538461538467</v>
      </c>
      <c r="AU55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52">
        <f>VLOOKUP(Table1[[#This Row],[Rev Caste]],Factor!$F$59:$I$68,4,0)</f>
        <v>1.2358620689655173</v>
      </c>
      <c r="AW552">
        <f>Table1[[#This Row],[2021 Ae Factor]]*Table1[[#This Row],[Age &amp; Gender Factor]]</f>
        <v>0.72546542719964102</v>
      </c>
      <c r="AX552">
        <f>Table1[[#This Row],[2021 Ae Factor]]*Table1[[#This Row],[Caste Factor]]</f>
        <v>0.91058419138161839</v>
      </c>
      <c r="AY552">
        <f t="shared" si="13"/>
        <v>78.724978699999994</v>
      </c>
    </row>
    <row r="553" spans="1:51" x14ac:dyDescent="0.25">
      <c r="A553" s="12" t="s">
        <v>3088</v>
      </c>
      <c r="B553" s="12" t="s">
        <v>624</v>
      </c>
      <c r="C553" s="13">
        <v>45869</v>
      </c>
      <c r="D553" s="12" t="s">
        <v>3187</v>
      </c>
      <c r="E553" s="12"/>
      <c r="F553" s="12"/>
      <c r="G553" s="12"/>
      <c r="H553" s="12"/>
      <c r="I553" s="12" t="s">
        <v>244</v>
      </c>
      <c r="J553" s="12" t="s">
        <v>245</v>
      </c>
      <c r="K553" s="12" t="s">
        <v>50</v>
      </c>
      <c r="L553" s="12" t="s">
        <v>2163</v>
      </c>
      <c r="M553" s="12" t="s">
        <v>2173</v>
      </c>
      <c r="N553" s="12"/>
      <c r="O553" s="12" t="s">
        <v>54</v>
      </c>
      <c r="P553" s="12">
        <v>9095597483</v>
      </c>
      <c r="Q553" s="12" t="s">
        <v>360</v>
      </c>
      <c r="R553" s="12" t="s">
        <v>56</v>
      </c>
      <c r="S553" s="12" t="s">
        <v>113</v>
      </c>
      <c r="T553" s="12" t="s">
        <v>137</v>
      </c>
      <c r="U553" s="12" t="s">
        <v>83</v>
      </c>
      <c r="V553" s="12" t="s">
        <v>99</v>
      </c>
      <c r="W553" s="12" t="s">
        <v>100</v>
      </c>
      <c r="X553" s="12" t="s">
        <v>101</v>
      </c>
      <c r="Y553" t="s">
        <v>428</v>
      </c>
      <c r="Z553" s="12" t="s">
        <v>288</v>
      </c>
      <c r="AA553" s="12" t="s">
        <v>63</v>
      </c>
      <c r="AB553" s="12" t="s">
        <v>38</v>
      </c>
      <c r="AC553" s="12" t="s">
        <v>64</v>
      </c>
      <c r="AD553" s="12" t="s">
        <v>85</v>
      </c>
      <c r="AE553" s="12" t="s">
        <v>102</v>
      </c>
      <c r="AF553" s="12" t="s">
        <v>101</v>
      </c>
      <c r="AG553" s="12" t="s">
        <v>68</v>
      </c>
      <c r="AH553" s="12" t="s">
        <v>277</v>
      </c>
      <c r="AI553" s="12" t="s">
        <v>278</v>
      </c>
      <c r="AJ553" s="12">
        <f>IFERROR(_xlfn.XLOOKUP(Table1[[#This Row],[Audio Url]],Qc!C:C,Qc!F:F),"")</f>
        <v>0</v>
      </c>
      <c r="AK553" s="12">
        <f>IFERROR(_xlfn.XLOOKUP(Table1[[#This Row],[Audio Url]],Qc!C:C,Qc!E:E),"")</f>
        <v>0</v>
      </c>
      <c r="AL553" s="12"/>
      <c r="AM553" s="12"/>
      <c r="AN553" s="1" t="str">
        <f>VLOOKUP(Table1[[#This Row],[LOCALITY]],Sheet2!$F:$H,3,0)</f>
        <v>Rural</v>
      </c>
      <c r="AO553" s="1" t="s">
        <v>2241</v>
      </c>
      <c r="AP553" t="str">
        <f>IF(Table1[[#This Row],[Audio Duration (in secs)]]&gt;180,"Greater than 3 Minutes","Less than 3 Minutes")</f>
        <v>Less than 3 Minutes</v>
      </c>
      <c r="AQ553" t="str">
        <f>IFERROR(VLOOKUP(Table1[[#This Row],[சாதி/Caste]],MApping!$E$1:$F$10,2,0),"Others")</f>
        <v>MUSLIM</v>
      </c>
      <c r="AR553">
        <f>VLOOKUP(Table1[[#This Row],[பாலினம்/Gender]],Factor!$F$26:$I$28,4,0)</f>
        <v>0.95700934579439256</v>
      </c>
      <c r="AS553">
        <f>VLOOKUP(Table1[[#This Row],[பதிலளித்தவரின் வயது/Age Group]],Factor!$F$35:$I$39,4,0)</f>
        <v>1.0308724832214764</v>
      </c>
      <c r="AT553">
        <f>VLOOKUP(Table1[[#This Row],[பதிலளித்தவரின் வயது/Age Group]]&amp;Table1[[#This Row],[பாலினம்/Gender]],Factor!$A$45:$G$53,7,0)</f>
        <v>0.86292134831460676</v>
      </c>
      <c r="AU55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53">
        <f>VLOOKUP(Table1[[#This Row],[Rev Caste]],Factor!$F$59:$I$68,4,0)</f>
        <v>1.024</v>
      </c>
      <c r="AW553">
        <f>Table1[[#This Row],[2021 Ae Factor]]*Table1[[#This Row],[Age &amp; Gender Factor]]</f>
        <v>1.1321032118962628</v>
      </c>
      <c r="AX553">
        <f>Table1[[#This Row],[2021 Ae Factor]]*Table1[[#This Row],[Caste Factor]]</f>
        <v>1.3434291447835651</v>
      </c>
      <c r="AY553">
        <f t="shared" si="13"/>
        <v>78.727575999999999</v>
      </c>
    </row>
    <row r="554" spans="1:51" x14ac:dyDescent="0.25">
      <c r="A554" s="12" t="s">
        <v>3088</v>
      </c>
      <c r="B554" s="12" t="s">
        <v>643</v>
      </c>
      <c r="C554" s="13">
        <v>45869</v>
      </c>
      <c r="D554" s="12" t="s">
        <v>3188</v>
      </c>
      <c r="E554" s="12"/>
      <c r="F554" s="12"/>
      <c r="G554" s="12"/>
      <c r="H554" s="12"/>
      <c r="I554" s="12" t="s">
        <v>109</v>
      </c>
      <c r="J554" s="12" t="s">
        <v>110</v>
      </c>
      <c r="K554" s="12" t="s">
        <v>50</v>
      </c>
      <c r="L554" s="12" t="s">
        <v>2163</v>
      </c>
      <c r="M554" s="12" t="s">
        <v>2173</v>
      </c>
      <c r="N554" s="12"/>
      <c r="O554" s="12" t="s">
        <v>135</v>
      </c>
      <c r="P554" s="12">
        <v>9943994298</v>
      </c>
      <c r="Q554" s="12" t="s">
        <v>55</v>
      </c>
      <c r="R554" s="12" t="s">
        <v>136</v>
      </c>
      <c r="S554" s="12" t="s">
        <v>113</v>
      </c>
      <c r="T554" s="12" t="s">
        <v>137</v>
      </c>
      <c r="U554" s="12" t="s">
        <v>83</v>
      </c>
      <c r="V554" s="12" t="s">
        <v>99</v>
      </c>
      <c r="W554" s="12" t="s">
        <v>125</v>
      </c>
      <c r="X554" s="12" t="s">
        <v>101</v>
      </c>
      <c r="Y554" t="s">
        <v>429</v>
      </c>
      <c r="Z554" s="12" t="s">
        <v>95</v>
      </c>
      <c r="AA554" s="12" t="s">
        <v>126</v>
      </c>
      <c r="AB554" s="12" t="s">
        <v>60</v>
      </c>
      <c r="AC554" s="12" t="s">
        <v>58</v>
      </c>
      <c r="AD554" s="12" t="s">
        <v>65</v>
      </c>
      <c r="AE554" s="12" t="s">
        <v>102</v>
      </c>
      <c r="AF554" s="12" t="s">
        <v>101</v>
      </c>
      <c r="AG554" s="12" t="s">
        <v>382</v>
      </c>
      <c r="AH554" s="12" t="s">
        <v>69</v>
      </c>
      <c r="AI554" s="12" t="s">
        <v>89</v>
      </c>
      <c r="AJ554" s="12">
        <f>IFERROR(_xlfn.XLOOKUP(Table1[[#This Row],[Audio Url]],Qc!C:C,Qc!F:F),"")</f>
        <v>0</v>
      </c>
      <c r="AK554" s="12">
        <f>IFERROR(_xlfn.XLOOKUP(Table1[[#This Row],[Audio Url]],Qc!C:C,Qc!E:E),"")</f>
        <v>0</v>
      </c>
      <c r="AL554" s="12"/>
      <c r="AM554" s="12"/>
      <c r="AN554" s="1" t="str">
        <f>VLOOKUP(Table1[[#This Row],[LOCALITY]],Sheet2!$F:$H,3,0)</f>
        <v>Rural</v>
      </c>
      <c r="AO554" s="1" t="s">
        <v>2241</v>
      </c>
      <c r="AP554" t="str">
        <f>IF(Table1[[#This Row],[Audio Duration (in secs)]]&gt;180,"Greater than 3 Minutes","Less than 3 Minutes")</f>
        <v>Less than 3 Minutes</v>
      </c>
      <c r="AQ554" t="str">
        <f>IFERROR(VLOOKUP(Table1[[#This Row],[சாதி/Caste]],MApping!$E$1:$F$10,2,0),"Others")</f>
        <v>MUKKULATHOR</v>
      </c>
      <c r="AR554">
        <f>VLOOKUP(Table1[[#This Row],[பாலினம்/Gender]],Factor!$F$26:$I$28,4,0)</f>
        <v>1.047034764826176</v>
      </c>
      <c r="AS554">
        <f>VLOOKUP(Table1[[#This Row],[பதிலளித்தவரின் வயது/Age Group]],Factor!$F$35:$I$39,4,0)</f>
        <v>1.0951871657754011</v>
      </c>
      <c r="AT554">
        <f>VLOOKUP(Table1[[#This Row],[பதிலளித்தவரின் வயது/Age Group]]&amp;Table1[[#This Row],[பாலினம்/Gender]],Factor!$A$45:$G$53,7,0)</f>
        <v>1.107027027027027</v>
      </c>
      <c r="AU55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54">
        <f>VLOOKUP(Table1[[#This Row],[Rev Caste]],Factor!$F$59:$I$68,4,0)</f>
        <v>1.3479183673469388</v>
      </c>
      <c r="AW554">
        <f>Table1[[#This Row],[2021 Ae Factor]]*Table1[[#This Row],[Age &amp; Gender Factor]]</f>
        <v>1.4523558321984489</v>
      </c>
      <c r="AX554">
        <f>Table1[[#This Row],[2021 Ae Factor]]*Table1[[#This Row],[Caste Factor]]</f>
        <v>1.7683914252763255</v>
      </c>
      <c r="AY554">
        <f t="shared" si="13"/>
        <v>78.727762400000003</v>
      </c>
    </row>
    <row r="555" spans="1:51" x14ac:dyDescent="0.25">
      <c r="A555" s="12" t="s">
        <v>3088</v>
      </c>
      <c r="B555" s="12" t="s">
        <v>648</v>
      </c>
      <c r="C555" s="13">
        <v>45869</v>
      </c>
      <c r="D555" s="12" t="s">
        <v>3189</v>
      </c>
      <c r="E555" s="12"/>
      <c r="F555" s="12"/>
      <c r="G555" s="12"/>
      <c r="H555" s="12"/>
      <c r="I555" s="12" t="s">
        <v>109</v>
      </c>
      <c r="J555" s="12" t="s">
        <v>110</v>
      </c>
      <c r="K555" s="12" t="s">
        <v>50</v>
      </c>
      <c r="L555" s="12" t="s">
        <v>2163</v>
      </c>
      <c r="M555" s="12" t="s">
        <v>2173</v>
      </c>
      <c r="N555" s="12"/>
      <c r="O555" s="12" t="s">
        <v>54</v>
      </c>
      <c r="P555" s="12">
        <v>9500818526</v>
      </c>
      <c r="Q555" s="12" t="s">
        <v>55</v>
      </c>
      <c r="R555" s="12" t="s">
        <v>97</v>
      </c>
      <c r="S555" s="12" t="s">
        <v>57</v>
      </c>
      <c r="T555" s="12" t="s">
        <v>137</v>
      </c>
      <c r="U555" s="12" t="s">
        <v>83</v>
      </c>
      <c r="V555" s="12" t="s">
        <v>99</v>
      </c>
      <c r="W555" s="12" t="s">
        <v>125</v>
      </c>
      <c r="X555" s="12" t="s">
        <v>101</v>
      </c>
      <c r="Y555" t="s">
        <v>429</v>
      </c>
      <c r="Z555" s="12" t="s">
        <v>288</v>
      </c>
      <c r="AA555" s="12" t="s">
        <v>63</v>
      </c>
      <c r="AB555" s="12" t="s">
        <v>38</v>
      </c>
      <c r="AC555" s="12" t="s">
        <v>58</v>
      </c>
      <c r="AD555" s="12" t="s">
        <v>127</v>
      </c>
      <c r="AE555" s="12" t="s">
        <v>86</v>
      </c>
      <c r="AF555" s="12" t="s">
        <v>67</v>
      </c>
      <c r="AG555" s="12" t="s">
        <v>68</v>
      </c>
      <c r="AH555" s="12" t="s">
        <v>277</v>
      </c>
      <c r="AI555" s="12" t="s">
        <v>278</v>
      </c>
      <c r="AJ555" s="12">
        <f>IFERROR(_xlfn.XLOOKUP(Table1[[#This Row],[Audio Url]],Qc!C:C,Qc!F:F),"")</f>
        <v>0</v>
      </c>
      <c r="AK555" s="12">
        <f>IFERROR(_xlfn.XLOOKUP(Table1[[#This Row],[Audio Url]],Qc!C:C,Qc!E:E),"")</f>
        <v>0</v>
      </c>
      <c r="AL555" s="12"/>
      <c r="AM555" s="12"/>
      <c r="AN555" s="1" t="str">
        <f>VLOOKUP(Table1[[#This Row],[LOCALITY]],Sheet2!$F:$H,3,0)</f>
        <v>Rural</v>
      </c>
      <c r="AO555" s="1" t="s">
        <v>2241</v>
      </c>
      <c r="AP555" t="str">
        <f>IF(Table1[[#This Row],[Audio Duration (in secs)]]&gt;180,"Greater than 3 Minutes","Less than 3 Minutes")</f>
        <v>Less than 3 Minutes</v>
      </c>
      <c r="AQ555" t="str">
        <f>IFERROR(VLOOKUP(Table1[[#This Row],[சாதி/Caste]],MApping!$E$1:$F$10,2,0),"Others")</f>
        <v>MUSLIM</v>
      </c>
      <c r="AR555">
        <f>VLOOKUP(Table1[[#This Row],[பாலினம்/Gender]],Factor!$F$26:$I$28,4,0)</f>
        <v>0.95700934579439256</v>
      </c>
      <c r="AS555">
        <f>VLOOKUP(Table1[[#This Row],[பதிலளித்தவரின் வயது/Age Group]],Factor!$F$35:$I$39,4,0)</f>
        <v>1.0951871657754011</v>
      </c>
      <c r="AT555">
        <f>VLOOKUP(Table1[[#This Row],[பதிலளித்தவரின் வயது/Age Group]]&amp;Table1[[#This Row],[பாலினம்/Gender]],Factor!$A$45:$G$53,7,0)</f>
        <v>1.0835978835978837</v>
      </c>
      <c r="AU55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55">
        <f>VLOOKUP(Table1[[#This Row],[Rev Caste]],Factor!$F$59:$I$68,4,0)</f>
        <v>1.024</v>
      </c>
      <c r="AW555">
        <f>Table1[[#This Row],[2021 Ae Factor]]*Table1[[#This Row],[Age &amp; Gender Factor]]</f>
        <v>1.4216181426281114</v>
      </c>
      <c r="AX555">
        <f>Table1[[#This Row],[2021 Ae Factor]]*Table1[[#This Row],[Caste Factor]]</f>
        <v>1.3434291447835651</v>
      </c>
      <c r="AY555">
        <f t="shared" si="13"/>
        <v>78.727735999999993</v>
      </c>
    </row>
    <row r="556" spans="1:51" x14ac:dyDescent="0.25">
      <c r="A556" s="12" t="s">
        <v>3088</v>
      </c>
      <c r="B556" s="12" t="s">
        <v>654</v>
      </c>
      <c r="C556" s="13">
        <v>45869</v>
      </c>
      <c r="D556" s="12" t="s">
        <v>3190</v>
      </c>
      <c r="E556" s="12"/>
      <c r="F556" s="12"/>
      <c r="G556" s="12"/>
      <c r="H556" s="12"/>
      <c r="I556" s="12" t="s">
        <v>244</v>
      </c>
      <c r="J556" s="12" t="s">
        <v>245</v>
      </c>
      <c r="K556" s="12" t="s">
        <v>50</v>
      </c>
      <c r="L556" s="12" t="s">
        <v>2163</v>
      </c>
      <c r="M556" s="12" t="s">
        <v>2173</v>
      </c>
      <c r="N556" s="12"/>
      <c r="O556" s="12" t="s">
        <v>54</v>
      </c>
      <c r="P556" s="12">
        <v>9865170835</v>
      </c>
      <c r="Q556" s="12" t="s">
        <v>39</v>
      </c>
      <c r="R556" s="12" t="s">
        <v>97</v>
      </c>
      <c r="S556" s="12" t="s">
        <v>57</v>
      </c>
      <c r="T556" s="12" t="s">
        <v>137</v>
      </c>
      <c r="U556" s="12" t="s">
        <v>83</v>
      </c>
      <c r="V556" s="12" t="s">
        <v>99</v>
      </c>
      <c r="W556" s="12" t="s">
        <v>100</v>
      </c>
      <c r="X556" s="12" t="s">
        <v>101</v>
      </c>
      <c r="Y556" t="s">
        <v>428</v>
      </c>
      <c r="Z556" s="12" t="s">
        <v>95</v>
      </c>
      <c r="AA556" s="12" t="s">
        <v>126</v>
      </c>
      <c r="AB556" s="12" t="s">
        <v>60</v>
      </c>
      <c r="AC556" s="12" t="s">
        <v>58</v>
      </c>
      <c r="AD556" s="12" t="s">
        <v>127</v>
      </c>
      <c r="AE556" s="12" t="s">
        <v>102</v>
      </c>
      <c r="AF556" s="12" t="s">
        <v>101</v>
      </c>
      <c r="AG556" s="12" t="s">
        <v>382</v>
      </c>
      <c r="AH556" s="12" t="s">
        <v>277</v>
      </c>
      <c r="AI556" s="12" t="s">
        <v>278</v>
      </c>
      <c r="AJ556" s="12">
        <f>IFERROR(_xlfn.XLOOKUP(Table1[[#This Row],[Audio Url]],Qc!C:C,Qc!F:F),"")</f>
        <v>0</v>
      </c>
      <c r="AK556" s="12">
        <f>IFERROR(_xlfn.XLOOKUP(Table1[[#This Row],[Audio Url]],Qc!C:C,Qc!E:E),"")</f>
        <v>0</v>
      </c>
      <c r="AL556" s="12"/>
      <c r="AM556" s="12"/>
      <c r="AN556" s="1" t="str">
        <f>VLOOKUP(Table1[[#This Row],[LOCALITY]],Sheet2!$F:$H,3,0)</f>
        <v>Rural</v>
      </c>
      <c r="AO556" s="1" t="s">
        <v>2241</v>
      </c>
      <c r="AP556" t="str">
        <f>IF(Table1[[#This Row],[Audio Duration (in secs)]]&gt;180,"Greater than 3 Minutes","Less than 3 Minutes")</f>
        <v>Less than 3 Minutes</v>
      </c>
      <c r="AQ556" t="str">
        <f>IFERROR(VLOOKUP(Table1[[#This Row],[சாதி/Caste]],MApping!$E$1:$F$10,2,0),"Others")</f>
        <v>MUSLIM</v>
      </c>
      <c r="AR556">
        <f>VLOOKUP(Table1[[#This Row],[பாலினம்/Gender]],Factor!$F$26:$I$28,4,0)</f>
        <v>0.95700934579439256</v>
      </c>
      <c r="AS556">
        <f>VLOOKUP(Table1[[#This Row],[பதிலளித்தவரின் வயது/Age Group]],Factor!$F$35:$I$39,4,0)</f>
        <v>0.8797250859106529</v>
      </c>
      <c r="AT556">
        <f>VLOOKUP(Table1[[#This Row],[பதிலளித்தவரின் வயது/Age Group]]&amp;Table1[[#This Row],[பாலினம்/Gender]],Factor!$A$45:$G$53,7,0)</f>
        <v>0.79503105590062106</v>
      </c>
      <c r="AU55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56">
        <f>VLOOKUP(Table1[[#This Row],[Rev Caste]],Factor!$F$59:$I$68,4,0)</f>
        <v>1.024</v>
      </c>
      <c r="AW556">
        <f>Table1[[#This Row],[2021 Ae Factor]]*Table1[[#This Row],[Age &amp; Gender Factor]]</f>
        <v>1.043035050297799</v>
      </c>
      <c r="AX556">
        <f>Table1[[#This Row],[2021 Ae Factor]]*Table1[[#This Row],[Caste Factor]]</f>
        <v>1.3434291447835651</v>
      </c>
      <c r="AY556">
        <f t="shared" si="13"/>
        <v>78.727995100000001</v>
      </c>
    </row>
    <row r="557" spans="1:51" x14ac:dyDescent="0.25">
      <c r="A557" s="12" t="s">
        <v>3088</v>
      </c>
      <c r="B557" s="12" t="s">
        <v>659</v>
      </c>
      <c r="C557" s="13">
        <v>45869</v>
      </c>
      <c r="D557" s="12" t="s">
        <v>3191</v>
      </c>
      <c r="E557" s="12"/>
      <c r="F557" s="12"/>
      <c r="G557" s="12"/>
      <c r="H557" s="12"/>
      <c r="I557" s="12" t="s">
        <v>109</v>
      </c>
      <c r="J557" s="12" t="s">
        <v>110</v>
      </c>
      <c r="K557" s="12" t="s">
        <v>50</v>
      </c>
      <c r="L557" s="12" t="s">
        <v>2163</v>
      </c>
      <c r="M557" s="12" t="s">
        <v>2173</v>
      </c>
      <c r="N557" s="12"/>
      <c r="O557" s="12" t="s">
        <v>54</v>
      </c>
      <c r="P557" s="12">
        <v>9843217178</v>
      </c>
      <c r="Q557" s="12" t="s">
        <v>360</v>
      </c>
      <c r="R557" s="12" t="s">
        <v>56</v>
      </c>
      <c r="S557" s="12" t="s">
        <v>57</v>
      </c>
      <c r="T557" s="12" t="s">
        <v>137</v>
      </c>
      <c r="U557" s="12" t="s">
        <v>83</v>
      </c>
      <c r="V557" s="12" t="s">
        <v>99</v>
      </c>
      <c r="W557" s="12" t="s">
        <v>61</v>
      </c>
      <c r="X557" s="12" t="s">
        <v>101</v>
      </c>
      <c r="Y557" t="s">
        <v>430</v>
      </c>
      <c r="Z557" s="12" t="s">
        <v>288</v>
      </c>
      <c r="AA557" s="12" t="s">
        <v>126</v>
      </c>
      <c r="AB557" s="12" t="s">
        <v>99</v>
      </c>
      <c r="AC557" s="12" t="s">
        <v>84</v>
      </c>
      <c r="AD557" s="12" t="s">
        <v>127</v>
      </c>
      <c r="AE557" s="12" t="s">
        <v>86</v>
      </c>
      <c r="AF557" s="12" t="s">
        <v>67</v>
      </c>
      <c r="AG557" s="12" t="s">
        <v>418</v>
      </c>
      <c r="AH557" s="12" t="s">
        <v>88</v>
      </c>
      <c r="AI557" s="12" t="s">
        <v>89</v>
      </c>
      <c r="AJ557" s="12">
        <f>IFERROR(_xlfn.XLOOKUP(Table1[[#This Row],[Audio Url]],Qc!C:C,Qc!F:F),"")</f>
        <v>0</v>
      </c>
      <c r="AK557" s="12">
        <f>IFERROR(_xlfn.XLOOKUP(Table1[[#This Row],[Audio Url]],Qc!C:C,Qc!E:E),"")</f>
        <v>0</v>
      </c>
      <c r="AL557" s="12"/>
      <c r="AM557" s="12"/>
      <c r="AN557" s="1" t="str">
        <f>VLOOKUP(Table1[[#This Row],[LOCALITY]],Sheet2!$F:$H,3,0)</f>
        <v>Rural</v>
      </c>
      <c r="AO557" s="1" t="s">
        <v>2241</v>
      </c>
      <c r="AP557" t="str">
        <f>IF(Table1[[#This Row],[Audio Duration (in secs)]]&gt;180,"Greater than 3 Minutes","Less than 3 Minutes")</f>
        <v>Less than 3 Minutes</v>
      </c>
      <c r="AQ557" t="str">
        <f>IFERROR(VLOOKUP(Table1[[#This Row],[சாதி/Caste]],MApping!$E$1:$F$10,2,0),"Others")</f>
        <v>MUKKULATHOR</v>
      </c>
      <c r="AR557">
        <f>VLOOKUP(Table1[[#This Row],[பாலினம்/Gender]],Factor!$F$26:$I$28,4,0)</f>
        <v>0.95700934579439256</v>
      </c>
      <c r="AS557">
        <f>VLOOKUP(Table1[[#This Row],[பதிலளித்தவரின் வயது/Age Group]],Factor!$F$35:$I$39,4,0)</f>
        <v>1.0308724832214764</v>
      </c>
      <c r="AT557">
        <f>VLOOKUP(Table1[[#This Row],[பதிலளித்தவரின் வயது/Age Group]]&amp;Table1[[#This Row],[பாலினம்/Gender]],Factor!$A$45:$G$53,7,0)</f>
        <v>0.86292134831460676</v>
      </c>
      <c r="AU55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57">
        <f>VLOOKUP(Table1[[#This Row],[Rev Caste]],Factor!$F$59:$I$68,4,0)</f>
        <v>1.3479183673469388</v>
      </c>
      <c r="AW557">
        <f>Table1[[#This Row],[2021 Ae Factor]]*Table1[[#This Row],[Age &amp; Gender Factor]]</f>
        <v>1.1321032118962628</v>
      </c>
      <c r="AX557">
        <f>Table1[[#This Row],[2021 Ae Factor]]*Table1[[#This Row],[Caste Factor]]</f>
        <v>1.7683914252763255</v>
      </c>
      <c r="AY557">
        <f t="shared" si="13"/>
        <v>78.728102300000003</v>
      </c>
    </row>
    <row r="558" spans="1:51" x14ac:dyDescent="0.25">
      <c r="A558" s="12" t="s">
        <v>3088</v>
      </c>
      <c r="B558" s="12" t="s">
        <v>664</v>
      </c>
      <c r="C558" s="13">
        <v>45869</v>
      </c>
      <c r="D558" s="12" t="s">
        <v>3192</v>
      </c>
      <c r="E558" s="12"/>
      <c r="F558" s="12"/>
      <c r="G558" s="12"/>
      <c r="H558" s="12"/>
      <c r="I558" s="12" t="s">
        <v>244</v>
      </c>
      <c r="J558" s="12" t="s">
        <v>245</v>
      </c>
      <c r="K558" s="12" t="s">
        <v>50</v>
      </c>
      <c r="L558" s="12" t="s">
        <v>2163</v>
      </c>
      <c r="M558" s="12" t="s">
        <v>2173</v>
      </c>
      <c r="N558" s="12"/>
      <c r="O558" s="12" t="s">
        <v>135</v>
      </c>
      <c r="P558" s="12">
        <v>7639607307</v>
      </c>
      <c r="Q558" s="12" t="s">
        <v>39</v>
      </c>
      <c r="R558" s="12" t="s">
        <v>136</v>
      </c>
      <c r="S558" s="12" t="s">
        <v>113</v>
      </c>
      <c r="T558" s="12" t="s">
        <v>137</v>
      </c>
      <c r="U558" s="12" t="s">
        <v>301</v>
      </c>
      <c r="V558" s="12" t="s">
        <v>99</v>
      </c>
      <c r="W558" s="12" t="s">
        <v>125</v>
      </c>
      <c r="X558" s="12" t="s">
        <v>114</v>
      </c>
      <c r="Y558" t="s">
        <v>429</v>
      </c>
      <c r="Z558" s="12" t="s">
        <v>38</v>
      </c>
      <c r="AA558" s="12" t="s">
        <v>126</v>
      </c>
      <c r="AB558" s="12" t="s">
        <v>99</v>
      </c>
      <c r="AC558" s="12" t="s">
        <v>84</v>
      </c>
      <c r="AD558" s="12" t="s">
        <v>127</v>
      </c>
      <c r="AE558" s="12" t="s">
        <v>86</v>
      </c>
      <c r="AF558" s="12" t="s">
        <v>67</v>
      </c>
      <c r="AG558" s="12" t="s">
        <v>68</v>
      </c>
      <c r="AH558" s="12" t="s">
        <v>88</v>
      </c>
      <c r="AI558" s="12" t="s">
        <v>89</v>
      </c>
      <c r="AJ558" s="12">
        <f>IFERROR(_xlfn.XLOOKUP(Table1[[#This Row],[Audio Url]],Qc!C:C,Qc!F:F),"")</f>
        <v>0</v>
      </c>
      <c r="AK558" s="12">
        <f>IFERROR(_xlfn.XLOOKUP(Table1[[#This Row],[Audio Url]],Qc!C:C,Qc!E:E),"")</f>
        <v>0</v>
      </c>
      <c r="AL558" s="12"/>
      <c r="AM558" s="12"/>
      <c r="AN558" s="1" t="str">
        <f>VLOOKUP(Table1[[#This Row],[LOCALITY]],Sheet2!$F:$H,3,0)</f>
        <v>Rural</v>
      </c>
      <c r="AO558" s="1" t="s">
        <v>2241</v>
      </c>
      <c r="AP558" t="str">
        <f>IF(Table1[[#This Row],[Audio Duration (in secs)]]&gt;180,"Greater than 3 Minutes","Less than 3 Minutes")</f>
        <v>Less than 3 Minutes</v>
      </c>
      <c r="AQ558" t="str">
        <f>IFERROR(VLOOKUP(Table1[[#This Row],[சாதி/Caste]],MApping!$E$1:$F$10,2,0),"Others")</f>
        <v>MUKKULATHOR</v>
      </c>
      <c r="AR558">
        <f>VLOOKUP(Table1[[#This Row],[பாலினம்/Gender]],Factor!$F$26:$I$28,4,0)</f>
        <v>1.047034764826176</v>
      </c>
      <c r="AS558">
        <f>VLOOKUP(Table1[[#This Row],[பதிலளித்தவரின் வயது/Age Group]],Factor!$F$35:$I$39,4,0)</f>
        <v>0.8797250859106529</v>
      </c>
      <c r="AT558">
        <f>VLOOKUP(Table1[[#This Row],[பதிலளித்தவரின் வயது/Age Group]]&amp;Table1[[#This Row],[பாலினம்/Gender]],Factor!$A$45:$G$53,7,0)</f>
        <v>0.98461538461538467</v>
      </c>
      <c r="AU55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58">
        <f>VLOOKUP(Table1[[#This Row],[Rev Caste]],Factor!$F$59:$I$68,4,0)</f>
        <v>1.3479183673469388</v>
      </c>
      <c r="AW558">
        <f>Table1[[#This Row],[2021 Ae Factor]]*Table1[[#This Row],[Age &amp; Gender Factor]]</f>
        <v>1.2917587930611203</v>
      </c>
      <c r="AX558">
        <f>Table1[[#This Row],[2021 Ae Factor]]*Table1[[#This Row],[Caste Factor]]</f>
        <v>1.7683914252763255</v>
      </c>
      <c r="AY558">
        <f t="shared" si="13"/>
        <v>78.728272700000005</v>
      </c>
    </row>
    <row r="559" spans="1:51" x14ac:dyDescent="0.25">
      <c r="A559" s="12" t="s">
        <v>3088</v>
      </c>
      <c r="B559" s="12" t="s">
        <v>669</v>
      </c>
      <c r="C559" s="13">
        <v>45869</v>
      </c>
      <c r="D559" s="12" t="s">
        <v>3193</v>
      </c>
      <c r="E559" s="12"/>
      <c r="F559" s="12"/>
      <c r="G559" s="12"/>
      <c r="H559" s="12"/>
      <c r="I559" s="12" t="s">
        <v>109</v>
      </c>
      <c r="J559" s="12" t="s">
        <v>110</v>
      </c>
      <c r="K559" s="12" t="s">
        <v>50</v>
      </c>
      <c r="L559" s="12" t="s">
        <v>2163</v>
      </c>
      <c r="M559" s="12" t="s">
        <v>2173</v>
      </c>
      <c r="N559" s="12"/>
      <c r="O559" s="12" t="s">
        <v>54</v>
      </c>
      <c r="P559" s="12">
        <v>9047192600</v>
      </c>
      <c r="Q559" s="12" t="s">
        <v>360</v>
      </c>
      <c r="R559" s="12" t="s">
        <v>56</v>
      </c>
      <c r="S559" s="12" t="s">
        <v>113</v>
      </c>
      <c r="T559" s="12" t="s">
        <v>137</v>
      </c>
      <c r="U559" s="12" t="s">
        <v>83</v>
      </c>
      <c r="V559" s="12" t="s">
        <v>99</v>
      </c>
      <c r="W559" s="12" t="s">
        <v>125</v>
      </c>
      <c r="X559" s="12" t="s">
        <v>101</v>
      </c>
      <c r="Y559" t="s">
        <v>429</v>
      </c>
      <c r="Z559" s="12" t="s">
        <v>288</v>
      </c>
      <c r="AA559" s="12" t="s">
        <v>126</v>
      </c>
      <c r="AB559" s="12" t="s">
        <v>99</v>
      </c>
      <c r="AC559" s="12" t="s">
        <v>84</v>
      </c>
      <c r="AD559" s="12" t="s">
        <v>65</v>
      </c>
      <c r="AE559" s="12" t="s">
        <v>86</v>
      </c>
      <c r="AF559" s="12" t="s">
        <v>67</v>
      </c>
      <c r="AG559" s="12" t="s">
        <v>418</v>
      </c>
      <c r="AH559" s="12" t="s">
        <v>88</v>
      </c>
      <c r="AI559" s="12" t="s">
        <v>42</v>
      </c>
      <c r="AJ559" s="12">
        <f>IFERROR(_xlfn.XLOOKUP(Table1[[#This Row],[Audio Url]],Qc!C:C,Qc!F:F),"")</f>
        <v>0</v>
      </c>
      <c r="AK559" s="12">
        <f>IFERROR(_xlfn.XLOOKUP(Table1[[#This Row],[Audio Url]],Qc!C:C,Qc!E:E),"")</f>
        <v>0</v>
      </c>
      <c r="AL559" s="12"/>
      <c r="AM559" s="12"/>
      <c r="AN559" s="1" t="str">
        <f>VLOOKUP(Table1[[#This Row],[LOCALITY]],Sheet2!$F:$H,3,0)</f>
        <v>Rural</v>
      </c>
      <c r="AO559" s="1" t="s">
        <v>2241</v>
      </c>
      <c r="AP559" t="str">
        <f>IF(Table1[[#This Row],[Audio Duration (in secs)]]&gt;180,"Greater than 3 Minutes","Less than 3 Minutes")</f>
        <v>Less than 3 Minutes</v>
      </c>
      <c r="AQ559" t="str">
        <f>IFERROR(VLOOKUP(Table1[[#This Row],[சாதி/Caste]],MApping!$E$1:$F$10,2,0),"Others")</f>
        <v>DEVENDRA KULA VELLALAR</v>
      </c>
      <c r="AR559">
        <f>VLOOKUP(Table1[[#This Row],[பாலினம்/Gender]],Factor!$F$26:$I$28,4,0)</f>
        <v>0.95700934579439256</v>
      </c>
      <c r="AS559">
        <f>VLOOKUP(Table1[[#This Row],[பதிலளித்தவரின் வயது/Age Group]],Factor!$F$35:$I$39,4,0)</f>
        <v>1.0308724832214764</v>
      </c>
      <c r="AT559">
        <f>VLOOKUP(Table1[[#This Row],[பதிலளித்தவரின் வயது/Age Group]]&amp;Table1[[#This Row],[பாலினம்/Gender]],Factor!$A$45:$G$53,7,0)</f>
        <v>0.86292134831460676</v>
      </c>
      <c r="AU55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59">
        <f>VLOOKUP(Table1[[#This Row],[Rev Caste]],Factor!$F$59:$I$68,4,0)</f>
        <v>0.99902439024390244</v>
      </c>
      <c r="AW559">
        <f>Table1[[#This Row],[2021 Ae Factor]]*Table1[[#This Row],[Age &amp; Gender Factor]]</f>
        <v>1.1321032118962628</v>
      </c>
      <c r="AX559">
        <f>Table1[[#This Row],[2021 Ae Factor]]*Table1[[#This Row],[Caste Factor]]</f>
        <v>1.3106625802766489</v>
      </c>
      <c r="AY559">
        <f t="shared" si="13"/>
        <v>78.728148099999999</v>
      </c>
    </row>
    <row r="560" spans="1:51" x14ac:dyDescent="0.25">
      <c r="A560" s="12" t="s">
        <v>3088</v>
      </c>
      <c r="B560" s="12" t="s">
        <v>674</v>
      </c>
      <c r="C560" s="13">
        <v>45869</v>
      </c>
      <c r="D560" s="12" t="s">
        <v>3194</v>
      </c>
      <c r="E560" s="12"/>
      <c r="F560" s="12"/>
      <c r="G560" s="12"/>
      <c r="H560" s="12"/>
      <c r="I560" s="12" t="s">
        <v>76</v>
      </c>
      <c r="J560" s="12" t="s">
        <v>77</v>
      </c>
      <c r="K560" s="12" t="s">
        <v>50</v>
      </c>
      <c r="L560" s="12" t="s">
        <v>2163</v>
      </c>
      <c r="M560" s="12" t="s">
        <v>2173</v>
      </c>
      <c r="N560" s="12"/>
      <c r="O560" s="12" t="s">
        <v>54</v>
      </c>
      <c r="P560" s="12">
        <v>9585337037</v>
      </c>
      <c r="Q560" s="12" t="s">
        <v>360</v>
      </c>
      <c r="R560" s="12" t="s">
        <v>219</v>
      </c>
      <c r="S560" s="12" t="s">
        <v>57</v>
      </c>
      <c r="T560" s="12" t="s">
        <v>137</v>
      </c>
      <c r="U560" s="12" t="s">
        <v>59</v>
      </c>
      <c r="V560" s="12" t="s">
        <v>99</v>
      </c>
      <c r="W560" s="12" t="s">
        <v>100</v>
      </c>
      <c r="X560" s="12" t="s">
        <v>101</v>
      </c>
      <c r="Y560" t="s">
        <v>428</v>
      </c>
      <c r="Z560" s="12" t="s">
        <v>95</v>
      </c>
      <c r="AA560" s="12" t="s">
        <v>63</v>
      </c>
      <c r="AB560" s="12" t="s">
        <v>38</v>
      </c>
      <c r="AC560" s="12" t="s">
        <v>64</v>
      </c>
      <c r="AD560" s="12" t="s">
        <v>85</v>
      </c>
      <c r="AE560" s="12" t="s">
        <v>66</v>
      </c>
      <c r="AF560" s="12" t="s">
        <v>101</v>
      </c>
      <c r="AG560" s="12" t="s">
        <v>382</v>
      </c>
      <c r="AH560" s="12" t="s">
        <v>88</v>
      </c>
      <c r="AI560" s="12" t="s">
        <v>89</v>
      </c>
      <c r="AJ560" s="12">
        <f>IFERROR(_xlfn.XLOOKUP(Table1[[#This Row],[Audio Url]],Qc!C:C,Qc!F:F),"")</f>
        <v>0</v>
      </c>
      <c r="AK560" s="12">
        <f>IFERROR(_xlfn.XLOOKUP(Table1[[#This Row],[Audio Url]],Qc!C:C,Qc!E:E),"")</f>
        <v>0</v>
      </c>
      <c r="AL560" s="12"/>
      <c r="AM560" s="12"/>
      <c r="AN560" s="1" t="str">
        <f>VLOOKUP(Table1[[#This Row],[LOCALITY]],Sheet2!$F:$H,3,0)</f>
        <v>Rural</v>
      </c>
      <c r="AO560" s="1" t="s">
        <v>2241</v>
      </c>
      <c r="AP560" t="str">
        <f>IF(Table1[[#This Row],[Audio Duration (in secs)]]&gt;180,"Greater than 3 Minutes","Less than 3 Minutes")</f>
        <v>Less than 3 Minutes</v>
      </c>
      <c r="AQ560" t="str">
        <f>IFERROR(VLOOKUP(Table1[[#This Row],[சாதி/Caste]],MApping!$E$1:$F$10,2,0),"Others")</f>
        <v>MUKKULATHOR</v>
      </c>
      <c r="AR560">
        <f>VLOOKUP(Table1[[#This Row],[பாலினம்/Gender]],Factor!$F$26:$I$28,4,0)</f>
        <v>0.95700934579439256</v>
      </c>
      <c r="AS560">
        <f>VLOOKUP(Table1[[#This Row],[பதிலளித்தவரின் வயது/Age Group]],Factor!$F$35:$I$39,4,0)</f>
        <v>1.0308724832214764</v>
      </c>
      <c r="AT560">
        <f>VLOOKUP(Table1[[#This Row],[பதிலளித்தவரின் வயது/Age Group]]&amp;Table1[[#This Row],[பாலினம்/Gender]],Factor!$A$45:$G$53,7,0)</f>
        <v>0.86292134831460676</v>
      </c>
      <c r="AU56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60">
        <f>VLOOKUP(Table1[[#This Row],[Rev Caste]],Factor!$F$59:$I$68,4,0)</f>
        <v>1.3479183673469388</v>
      </c>
      <c r="AW560">
        <f>Table1[[#This Row],[2021 Ae Factor]]*Table1[[#This Row],[Age &amp; Gender Factor]]</f>
        <v>1.1321032118962628</v>
      </c>
      <c r="AX560">
        <f>Table1[[#This Row],[2021 Ae Factor]]*Table1[[#This Row],[Caste Factor]]</f>
        <v>1.7683914252763255</v>
      </c>
      <c r="AY560">
        <f t="shared" si="13"/>
        <v>78.728117400000002</v>
      </c>
    </row>
    <row r="561" spans="1:51" x14ac:dyDescent="0.25">
      <c r="A561" s="12" t="s">
        <v>3088</v>
      </c>
      <c r="B561" s="12" t="s">
        <v>680</v>
      </c>
      <c r="C561" s="13">
        <v>45869</v>
      </c>
      <c r="D561" s="12" t="s">
        <v>3195</v>
      </c>
      <c r="E561" s="12"/>
      <c r="F561" s="12"/>
      <c r="G561" s="12"/>
      <c r="H561" s="12"/>
      <c r="I561" s="12" t="s">
        <v>109</v>
      </c>
      <c r="J561" s="12" t="s">
        <v>110</v>
      </c>
      <c r="K561" s="12" t="s">
        <v>50</v>
      </c>
      <c r="L561" s="12" t="s">
        <v>2163</v>
      </c>
      <c r="M561" s="12" t="s">
        <v>2173</v>
      </c>
      <c r="N561" s="12"/>
      <c r="O561" s="12" t="s">
        <v>135</v>
      </c>
      <c r="P561" s="12">
        <v>9843244714</v>
      </c>
      <c r="Q561" s="12" t="s">
        <v>55</v>
      </c>
      <c r="R561" s="12" t="s">
        <v>136</v>
      </c>
      <c r="S561" s="12" t="s">
        <v>113</v>
      </c>
      <c r="T561" s="12" t="s">
        <v>58</v>
      </c>
      <c r="U561" s="12" t="s">
        <v>83</v>
      </c>
      <c r="V561" s="12" t="s">
        <v>99</v>
      </c>
      <c r="W561" s="12" t="s">
        <v>100</v>
      </c>
      <c r="X561" s="12" t="s">
        <v>101</v>
      </c>
      <c r="Y561" t="s">
        <v>428</v>
      </c>
      <c r="Z561" s="12" t="s">
        <v>288</v>
      </c>
      <c r="AA561" s="12" t="s">
        <v>126</v>
      </c>
      <c r="AB561" s="12" t="s">
        <v>60</v>
      </c>
      <c r="AC561" s="12" t="s">
        <v>84</v>
      </c>
      <c r="AD561" s="12" t="s">
        <v>127</v>
      </c>
      <c r="AE561" s="12" t="s">
        <v>102</v>
      </c>
      <c r="AF561" s="12" t="s">
        <v>67</v>
      </c>
      <c r="AG561" s="12" t="s">
        <v>68</v>
      </c>
      <c r="AH561" s="12" t="s">
        <v>88</v>
      </c>
      <c r="AI561" s="12" t="s">
        <v>269</v>
      </c>
      <c r="AJ561" s="12">
        <f>IFERROR(_xlfn.XLOOKUP(Table1[[#This Row],[Audio Url]],Qc!C:C,Qc!F:F),"")</f>
        <v>0</v>
      </c>
      <c r="AK561" s="12">
        <f>IFERROR(_xlfn.XLOOKUP(Table1[[#This Row],[Audio Url]],Qc!C:C,Qc!E:E),"")</f>
        <v>0</v>
      </c>
      <c r="AL561" s="12"/>
      <c r="AM561" s="12"/>
      <c r="AN561" s="1" t="str">
        <f>VLOOKUP(Table1[[#This Row],[LOCALITY]],Sheet2!$F:$H,3,0)</f>
        <v>Rural</v>
      </c>
      <c r="AO561" s="1" t="s">
        <v>2241</v>
      </c>
      <c r="AP561" t="str">
        <f>IF(Table1[[#This Row],[Audio Duration (in secs)]]&gt;180,"Greater than 3 Minutes","Less than 3 Minutes")</f>
        <v>Less than 3 Minutes</v>
      </c>
      <c r="AQ561" t="str">
        <f>IFERROR(VLOOKUP(Table1[[#This Row],[சாதி/Caste]],MApping!$E$1:$F$10,2,0),"Others")</f>
        <v>MUTTARAIYAR</v>
      </c>
      <c r="AR561">
        <f>VLOOKUP(Table1[[#This Row],[பாலினம்/Gender]],Factor!$F$26:$I$28,4,0)</f>
        <v>1.047034764826176</v>
      </c>
      <c r="AS561">
        <f>VLOOKUP(Table1[[#This Row],[பதிலளித்தவரின் வயது/Age Group]],Factor!$F$35:$I$39,4,0)</f>
        <v>1.0951871657754011</v>
      </c>
      <c r="AT561">
        <f>VLOOKUP(Table1[[#This Row],[பதிலளித்தவரின் வயது/Age Group]]&amp;Table1[[#This Row],[பாலினம்/Gender]],Factor!$A$45:$G$53,7,0)</f>
        <v>1.107027027027027</v>
      </c>
      <c r="AU56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61">
        <f>VLOOKUP(Table1[[#This Row],[Rev Caste]],Factor!$F$59:$I$68,4,0)</f>
        <v>1.2358620689655173</v>
      </c>
      <c r="AW561">
        <f>Table1[[#This Row],[2021 Ae Factor]]*Table1[[#This Row],[Age &amp; Gender Factor]]</f>
        <v>1.4523558321984489</v>
      </c>
      <c r="AX561">
        <f>Table1[[#This Row],[2021 Ae Factor]]*Table1[[#This Row],[Caste Factor]]</f>
        <v>1.6213800023249925</v>
      </c>
      <c r="AY561">
        <f t="shared" si="13"/>
        <v>78.728000800000004</v>
      </c>
    </row>
    <row r="562" spans="1:51" x14ac:dyDescent="0.25">
      <c r="A562" s="12" t="s">
        <v>3088</v>
      </c>
      <c r="B562" s="12" t="s">
        <v>685</v>
      </c>
      <c r="C562" s="13">
        <v>45869</v>
      </c>
      <c r="D562" s="12" t="s">
        <v>3196</v>
      </c>
      <c r="E562" s="12"/>
      <c r="F562" s="12"/>
      <c r="G562" s="12"/>
      <c r="H562" s="12"/>
      <c r="I562" s="12" t="s">
        <v>244</v>
      </c>
      <c r="J562" s="12" t="s">
        <v>245</v>
      </c>
      <c r="K562" s="12" t="s">
        <v>50</v>
      </c>
      <c r="L562" s="12" t="s">
        <v>2163</v>
      </c>
      <c r="M562" s="12" t="s">
        <v>2173</v>
      </c>
      <c r="N562" s="12"/>
      <c r="O562" s="12" t="s">
        <v>135</v>
      </c>
      <c r="P562" s="12">
        <v>9080958818</v>
      </c>
      <c r="Q562" s="12" t="s">
        <v>39</v>
      </c>
      <c r="R562" s="12" t="s">
        <v>136</v>
      </c>
      <c r="S562" s="12" t="s">
        <v>113</v>
      </c>
      <c r="T562" s="12" t="s">
        <v>137</v>
      </c>
      <c r="U562" s="12" t="s">
        <v>83</v>
      </c>
      <c r="V562" s="12" t="s">
        <v>60</v>
      </c>
      <c r="W562" s="12" t="s">
        <v>61</v>
      </c>
      <c r="X562" s="12" t="s">
        <v>62</v>
      </c>
      <c r="Y562" t="s">
        <v>430</v>
      </c>
      <c r="Z562" s="12" t="s">
        <v>38</v>
      </c>
      <c r="AA562" s="12" t="s">
        <v>63</v>
      </c>
      <c r="AB562" s="12" t="s">
        <v>38</v>
      </c>
      <c r="AC562" s="12" t="s">
        <v>64</v>
      </c>
      <c r="AD562" s="12" t="s">
        <v>65</v>
      </c>
      <c r="AE562" s="12" t="s">
        <v>86</v>
      </c>
      <c r="AF562" s="12" t="s">
        <v>622</v>
      </c>
      <c r="AG562" s="12" t="s">
        <v>68</v>
      </c>
      <c r="AH562" s="12" t="s">
        <v>277</v>
      </c>
      <c r="AI562" s="12" t="s">
        <v>278</v>
      </c>
      <c r="AJ562" s="12">
        <f>IFERROR(_xlfn.XLOOKUP(Table1[[#This Row],[Audio Url]],Qc!C:C,Qc!F:F),"")</f>
        <v>0</v>
      </c>
      <c r="AK562" s="12">
        <f>IFERROR(_xlfn.XLOOKUP(Table1[[#This Row],[Audio Url]],Qc!C:C,Qc!E:E),"")</f>
        <v>0</v>
      </c>
      <c r="AL562" s="12"/>
      <c r="AM562" s="12"/>
      <c r="AN562" s="1" t="str">
        <f>VLOOKUP(Table1[[#This Row],[LOCALITY]],Sheet2!$F:$H,3,0)</f>
        <v>Rural</v>
      </c>
      <c r="AO562" s="1" t="s">
        <v>2241</v>
      </c>
      <c r="AP562" t="str">
        <f>IF(Table1[[#This Row],[Audio Duration (in secs)]]&gt;180,"Greater than 3 Minutes","Less than 3 Minutes")</f>
        <v>Less than 3 Minutes</v>
      </c>
      <c r="AQ562" t="str">
        <f>IFERROR(VLOOKUP(Table1[[#This Row],[சாதி/Caste]],MApping!$E$1:$F$10,2,0),"Others")</f>
        <v>MUSLIM</v>
      </c>
      <c r="AR562">
        <f>VLOOKUP(Table1[[#This Row],[பாலினம்/Gender]],Factor!$F$26:$I$28,4,0)</f>
        <v>1.047034764826176</v>
      </c>
      <c r="AS562">
        <f>VLOOKUP(Table1[[#This Row],[பதிலளித்தவரின் வயது/Age Group]],Factor!$F$35:$I$39,4,0)</f>
        <v>0.8797250859106529</v>
      </c>
      <c r="AT562">
        <f>VLOOKUP(Table1[[#This Row],[பதிலளித்தவரின் வயது/Age Group]]&amp;Table1[[#This Row],[பாலினம்/Gender]],Factor!$A$45:$G$53,7,0)</f>
        <v>0.98461538461538467</v>
      </c>
      <c r="AU56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62">
        <f>VLOOKUP(Table1[[#This Row],[Rev Caste]],Factor!$F$59:$I$68,4,0)</f>
        <v>1.024</v>
      </c>
      <c r="AW562">
        <f>Table1[[#This Row],[2021 Ae Factor]]*Table1[[#This Row],[Age &amp; Gender Factor]]</f>
        <v>0.72546542719964102</v>
      </c>
      <c r="AX562">
        <f>Table1[[#This Row],[2021 Ae Factor]]*Table1[[#This Row],[Caste Factor]]</f>
        <v>0.75448404428762661</v>
      </c>
      <c r="AY562">
        <f t="shared" si="13"/>
        <v>78.728118699999996</v>
      </c>
    </row>
    <row r="563" spans="1:51" x14ac:dyDescent="0.25">
      <c r="A563" s="12" t="s">
        <v>3088</v>
      </c>
      <c r="B563" s="12" t="s">
        <v>696</v>
      </c>
      <c r="C563" s="13">
        <v>45869</v>
      </c>
      <c r="D563" s="12" t="s">
        <v>3197</v>
      </c>
      <c r="E563" s="12"/>
      <c r="F563" s="12"/>
      <c r="G563" s="12"/>
      <c r="H563" s="12"/>
      <c r="I563" s="12" t="s">
        <v>109</v>
      </c>
      <c r="J563" s="12" t="s">
        <v>110</v>
      </c>
      <c r="K563" s="12" t="s">
        <v>50</v>
      </c>
      <c r="L563" s="12" t="s">
        <v>2163</v>
      </c>
      <c r="M563" s="12" t="s">
        <v>2173</v>
      </c>
      <c r="N563" s="12"/>
      <c r="O563" s="12" t="s">
        <v>135</v>
      </c>
      <c r="P563" s="12">
        <v>8098875742</v>
      </c>
      <c r="Q563" s="12" t="s">
        <v>81</v>
      </c>
      <c r="R563" s="12" t="s">
        <v>136</v>
      </c>
      <c r="S563" s="12" t="s">
        <v>113</v>
      </c>
      <c r="T563" s="12" t="s">
        <v>58</v>
      </c>
      <c r="U563" s="12" t="s">
        <v>301</v>
      </c>
      <c r="V563" s="12" t="s">
        <v>165</v>
      </c>
      <c r="W563" s="12" t="s">
        <v>100</v>
      </c>
      <c r="X563" s="12" t="s">
        <v>101</v>
      </c>
      <c r="Y563" t="s">
        <v>428</v>
      </c>
      <c r="Z563" s="12" t="s">
        <v>288</v>
      </c>
      <c r="AA563" s="12" t="s">
        <v>126</v>
      </c>
      <c r="AB563" s="12" t="s">
        <v>60</v>
      </c>
      <c r="AC563" s="12" t="s">
        <v>84</v>
      </c>
      <c r="AD563" s="12" t="s">
        <v>65</v>
      </c>
      <c r="AE563" s="12" t="s">
        <v>102</v>
      </c>
      <c r="AF563" s="12" t="s">
        <v>67</v>
      </c>
      <c r="AG563" s="12" t="s">
        <v>116</v>
      </c>
      <c r="AH563" s="12" t="s">
        <v>88</v>
      </c>
      <c r="AI563" s="12" t="s">
        <v>269</v>
      </c>
      <c r="AJ563" s="12">
        <f>IFERROR(_xlfn.XLOOKUP(Table1[[#This Row],[Audio Url]],Qc!C:C,Qc!F:F),"")</f>
        <v>0</v>
      </c>
      <c r="AK563" s="12">
        <f>IFERROR(_xlfn.XLOOKUP(Table1[[#This Row],[Audio Url]],Qc!C:C,Qc!E:E),"")</f>
        <v>0</v>
      </c>
      <c r="AL563" s="12"/>
      <c r="AM563" s="12"/>
      <c r="AN563" s="1" t="str">
        <f>VLOOKUP(Table1[[#This Row],[LOCALITY]],Sheet2!$F:$H,3,0)</f>
        <v>Rural</v>
      </c>
      <c r="AO563" s="1" t="s">
        <v>2241</v>
      </c>
      <c r="AP563" t="str">
        <f>IF(Table1[[#This Row],[Audio Duration (in secs)]]&gt;180,"Greater than 3 Minutes","Less than 3 Minutes")</f>
        <v>Less than 3 Minutes</v>
      </c>
      <c r="AQ563" t="str">
        <f>IFERROR(VLOOKUP(Table1[[#This Row],[சாதி/Caste]],MApping!$E$1:$F$10,2,0),"Others")</f>
        <v>MUTTARAIYAR</v>
      </c>
      <c r="AR563">
        <f>VLOOKUP(Table1[[#This Row],[பாலினம்/Gender]],Factor!$F$26:$I$28,4,0)</f>
        <v>1.047034764826176</v>
      </c>
      <c r="AS563">
        <f>VLOOKUP(Table1[[#This Row],[பதிலளித்தவரின் வயது/Age Group]],Factor!$F$35:$I$39,4,0)</f>
        <v>0.97523809523809524</v>
      </c>
      <c r="AT563">
        <f>VLOOKUP(Table1[[#This Row],[பதிலளித்தவரின் வயது/Age Group]]&amp;Table1[[#This Row],[பாலினம்/Gender]],Factor!$A$45:$G$53,7,0)</f>
        <v>0.89824561403508774</v>
      </c>
      <c r="AU56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63">
        <f>VLOOKUP(Table1[[#This Row],[Rev Caste]],Factor!$F$59:$I$68,4,0)</f>
        <v>1.2358620689655173</v>
      </c>
      <c r="AW563">
        <f>Table1[[#This Row],[2021 Ae Factor]]*Table1[[#This Row],[Age &amp; Gender Factor]]</f>
        <v>0.89824561403508774</v>
      </c>
      <c r="AX563">
        <f>Table1[[#This Row],[2021 Ae Factor]]*Table1[[#This Row],[Caste Factor]]</f>
        <v>1.2358620689655173</v>
      </c>
      <c r="AY563">
        <f t="shared" si="13"/>
        <v>78.728052199999993</v>
      </c>
    </row>
    <row r="564" spans="1:51" x14ac:dyDescent="0.25">
      <c r="A564" s="12" t="s">
        <v>3088</v>
      </c>
      <c r="B564" s="12" t="s">
        <v>701</v>
      </c>
      <c r="C564" s="13">
        <v>45869</v>
      </c>
      <c r="D564" s="12" t="s">
        <v>3198</v>
      </c>
      <c r="E564" s="12"/>
      <c r="F564" s="12"/>
      <c r="G564" s="12"/>
      <c r="H564" s="12"/>
      <c r="I564" s="12" t="s">
        <v>109</v>
      </c>
      <c r="J564" s="12" t="s">
        <v>110</v>
      </c>
      <c r="K564" s="12" t="s">
        <v>50</v>
      </c>
      <c r="L564" s="12" t="s">
        <v>2163</v>
      </c>
      <c r="M564" s="12" t="s">
        <v>2173</v>
      </c>
      <c r="N564" s="12"/>
      <c r="O564" s="12" t="s">
        <v>135</v>
      </c>
      <c r="P564" s="12">
        <v>9344034698</v>
      </c>
      <c r="Q564" s="12" t="s">
        <v>55</v>
      </c>
      <c r="R564" s="12" t="s">
        <v>136</v>
      </c>
      <c r="S564" s="12" t="s">
        <v>113</v>
      </c>
      <c r="T564" s="12" t="s">
        <v>137</v>
      </c>
      <c r="U564" s="12" t="s">
        <v>83</v>
      </c>
      <c r="V564" s="12" t="s">
        <v>60</v>
      </c>
      <c r="W564" s="12" t="s">
        <v>125</v>
      </c>
      <c r="X564" s="12" t="s">
        <v>101</v>
      </c>
      <c r="Y564" s="45" t="s">
        <v>429</v>
      </c>
      <c r="Z564" s="12" t="s">
        <v>288</v>
      </c>
      <c r="AA564" s="12" t="s">
        <v>126</v>
      </c>
      <c r="AB564" s="12" t="s">
        <v>99</v>
      </c>
      <c r="AC564" s="12" t="s">
        <v>58</v>
      </c>
      <c r="AD564" s="12" t="s">
        <v>127</v>
      </c>
      <c r="AE564" s="12" t="s">
        <v>86</v>
      </c>
      <c r="AF564" s="12" t="s">
        <v>67</v>
      </c>
      <c r="AG564" s="12" t="s">
        <v>382</v>
      </c>
      <c r="AH564" s="12" t="s">
        <v>117</v>
      </c>
      <c r="AI564" s="12" t="s">
        <v>42</v>
      </c>
      <c r="AJ564" s="12">
        <f>IFERROR(_xlfn.XLOOKUP(Table1[[#This Row],[Audio Url]],Qc!C:C,Qc!F:F),"")</f>
        <v>0</v>
      </c>
      <c r="AK564" s="12">
        <f>IFERROR(_xlfn.XLOOKUP(Table1[[#This Row],[Audio Url]],Qc!C:C,Qc!E:E),"")</f>
        <v>0</v>
      </c>
      <c r="AL564" s="12"/>
      <c r="AM564" s="12"/>
      <c r="AN564" s="1" t="str">
        <f>VLOOKUP(Table1[[#This Row],[LOCALITY]],Sheet2!$F:$H,3,0)</f>
        <v>Rural</v>
      </c>
      <c r="AO564" s="1" t="s">
        <v>2241</v>
      </c>
      <c r="AP564" t="str">
        <f>IF(Table1[[#This Row],[Audio Duration (in secs)]]&gt;180,"Greater than 3 Minutes","Less than 3 Minutes")</f>
        <v>Less than 3 Minutes</v>
      </c>
      <c r="AQ564" t="str">
        <f>IFERROR(VLOOKUP(Table1[[#This Row],[சாதி/Caste]],MApping!$E$1:$F$10,2,0),"Others")</f>
        <v>DEVENDRA KULA VELLALAR</v>
      </c>
      <c r="AR564">
        <f>VLOOKUP(Table1[[#This Row],[பாலினம்/Gender]],Factor!$F$26:$I$28,4,0)</f>
        <v>1.047034764826176</v>
      </c>
      <c r="AS564">
        <f>VLOOKUP(Table1[[#This Row],[பதிலளித்தவரின் வயது/Age Group]],Factor!$F$35:$I$39,4,0)</f>
        <v>1.0951871657754011</v>
      </c>
      <c r="AT564">
        <f>VLOOKUP(Table1[[#This Row],[பதிலளித்தவரின் வயது/Age Group]]&amp;Table1[[#This Row],[பாலினம்/Gender]],Factor!$A$45:$G$53,7,0)</f>
        <v>1.107027027027027</v>
      </c>
      <c r="AU56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64">
        <f>VLOOKUP(Table1[[#This Row],[Rev Caste]],Factor!$F$59:$I$68,4,0)</f>
        <v>0.99902439024390244</v>
      </c>
      <c r="AW564">
        <f>Table1[[#This Row],[2021 Ae Factor]]*Table1[[#This Row],[Age &amp; Gender Factor]]</f>
        <v>0.81565842625689366</v>
      </c>
      <c r="AX564">
        <f>Table1[[#This Row],[2021 Ae Factor]]*Table1[[#This Row],[Caste Factor]]</f>
        <v>0.73608199442695277</v>
      </c>
      <c r="AY564">
        <f t="shared" si="13"/>
        <v>78.727901399999993</v>
      </c>
    </row>
    <row r="565" spans="1:51" x14ac:dyDescent="0.25">
      <c r="A565" s="12" t="s">
        <v>3088</v>
      </c>
      <c r="B565" s="12" t="s">
        <v>711</v>
      </c>
      <c r="C565" s="13">
        <v>45869</v>
      </c>
      <c r="D565" s="12" t="s">
        <v>3199</v>
      </c>
      <c r="E565" s="12"/>
      <c r="F565" s="12"/>
      <c r="G565" s="12"/>
      <c r="H565" s="12"/>
      <c r="I565" s="12" t="s">
        <v>76</v>
      </c>
      <c r="J565" s="12" t="s">
        <v>77</v>
      </c>
      <c r="K565" s="12" t="s">
        <v>50</v>
      </c>
      <c r="L565" s="12" t="s">
        <v>2163</v>
      </c>
      <c r="M565" s="12" t="s">
        <v>2173</v>
      </c>
      <c r="N565" s="12"/>
      <c r="O565" s="12" t="s">
        <v>54</v>
      </c>
      <c r="P565" s="12">
        <v>9659007061</v>
      </c>
      <c r="Q565" s="12" t="s">
        <v>81</v>
      </c>
      <c r="R565" s="12" t="s">
        <v>219</v>
      </c>
      <c r="S565" s="12" t="s">
        <v>57</v>
      </c>
      <c r="T565" s="12" t="s">
        <v>137</v>
      </c>
      <c r="U565" s="12" t="s">
        <v>301</v>
      </c>
      <c r="V565" s="12" t="s">
        <v>165</v>
      </c>
      <c r="W565" s="12" t="s">
        <v>61</v>
      </c>
      <c r="X565" s="12" t="s">
        <v>101</v>
      </c>
      <c r="Y565" s="45" t="s">
        <v>430</v>
      </c>
      <c r="Z565" s="12" t="s">
        <v>288</v>
      </c>
      <c r="AA565" s="12" t="s">
        <v>63</v>
      </c>
      <c r="AB565" s="12" t="s">
        <v>38</v>
      </c>
      <c r="AC565" s="12" t="s">
        <v>64</v>
      </c>
      <c r="AD565" s="12" t="s">
        <v>85</v>
      </c>
      <c r="AE565" s="12" t="s">
        <v>66</v>
      </c>
      <c r="AF565" s="12" t="s">
        <v>67</v>
      </c>
      <c r="AG565" s="12" t="s">
        <v>68</v>
      </c>
      <c r="AH565" s="12" t="s">
        <v>88</v>
      </c>
      <c r="AI565" s="12" t="s">
        <v>89</v>
      </c>
      <c r="AJ565" s="12">
        <f>IFERROR(_xlfn.XLOOKUP(Table1[[#This Row],[Audio Url]],Qc!C:C,Qc!F:F),"")</f>
        <v>0</v>
      </c>
      <c r="AK565" s="12">
        <f>IFERROR(_xlfn.XLOOKUP(Table1[[#This Row],[Audio Url]],Qc!C:C,Qc!E:E),"")</f>
        <v>0</v>
      </c>
      <c r="AL565" s="12"/>
      <c r="AM565" s="12"/>
      <c r="AN565" s="1" t="str">
        <f>VLOOKUP(Table1[[#This Row],[LOCALITY]],Sheet2!$F:$H,3,0)</f>
        <v>Rural</v>
      </c>
      <c r="AO565" s="1" t="s">
        <v>2241</v>
      </c>
      <c r="AP565" t="str">
        <f>IF(Table1[[#This Row],[Audio Duration (in secs)]]&gt;180,"Greater than 3 Minutes","Less than 3 Minutes")</f>
        <v>Less than 3 Minutes</v>
      </c>
      <c r="AQ565" t="str">
        <f>IFERROR(VLOOKUP(Table1[[#This Row],[சாதி/Caste]],MApping!$E$1:$F$10,2,0),"Others")</f>
        <v>MUKKULATHOR</v>
      </c>
      <c r="AR565">
        <f>VLOOKUP(Table1[[#This Row],[பாலினம்/Gender]],Factor!$F$26:$I$28,4,0)</f>
        <v>0.95700934579439256</v>
      </c>
      <c r="AS565">
        <f>VLOOKUP(Table1[[#This Row],[பதிலளித்தவரின் வயது/Age Group]],Factor!$F$35:$I$39,4,0)</f>
        <v>0.97523809523809524</v>
      </c>
      <c r="AT565">
        <f>VLOOKUP(Table1[[#This Row],[பதிலளித்தவரின் வயது/Age Group]]&amp;Table1[[#This Row],[பாலினம்/Gender]],Factor!$A$45:$G$53,7,0)</f>
        <v>1.0666666666666667</v>
      </c>
      <c r="AU56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65">
        <f>VLOOKUP(Table1[[#This Row],[Rev Caste]],Factor!$F$59:$I$68,4,0)</f>
        <v>1.3479183673469388</v>
      </c>
      <c r="AW565">
        <f>Table1[[#This Row],[2021 Ae Factor]]*Table1[[#This Row],[Age &amp; Gender Factor]]</f>
        <v>1.0666666666666667</v>
      </c>
      <c r="AX565">
        <f>Table1[[#This Row],[2021 Ae Factor]]*Table1[[#This Row],[Caste Factor]]</f>
        <v>1.3479183673469388</v>
      </c>
      <c r="AY565">
        <f t="shared" si="13"/>
        <v>78.728043600000007</v>
      </c>
    </row>
    <row r="566" spans="1:51" x14ac:dyDescent="0.25">
      <c r="A566" s="12" t="s">
        <v>3088</v>
      </c>
      <c r="B566" s="12" t="s">
        <v>721</v>
      </c>
      <c r="C566" s="13">
        <v>45869</v>
      </c>
      <c r="D566" s="12" t="s">
        <v>3200</v>
      </c>
      <c r="E566" s="12"/>
      <c r="F566" s="12"/>
      <c r="G566" s="12"/>
      <c r="H566" s="12"/>
      <c r="I566" s="12" t="s">
        <v>76</v>
      </c>
      <c r="J566" s="12" t="s">
        <v>77</v>
      </c>
      <c r="K566" s="12" t="s">
        <v>50</v>
      </c>
      <c r="L566" s="12" t="s">
        <v>2163</v>
      </c>
      <c r="M566" s="12" t="s">
        <v>2173</v>
      </c>
      <c r="N566" s="12"/>
      <c r="O566" s="12" t="s">
        <v>54</v>
      </c>
      <c r="P566" s="12">
        <v>8760919085</v>
      </c>
      <c r="Q566" s="12" t="s">
        <v>360</v>
      </c>
      <c r="R566" s="12" t="s">
        <v>56</v>
      </c>
      <c r="S566" s="12" t="s">
        <v>57</v>
      </c>
      <c r="T566" s="12" t="s">
        <v>58</v>
      </c>
      <c r="U566" s="12" t="s">
        <v>83</v>
      </c>
      <c r="V566" s="12" t="s">
        <v>165</v>
      </c>
      <c r="W566" s="12" t="s">
        <v>61</v>
      </c>
      <c r="X566" s="12" t="s">
        <v>62</v>
      </c>
      <c r="Y566" t="s">
        <v>430</v>
      </c>
      <c r="Z566" s="12" t="s">
        <v>38</v>
      </c>
      <c r="AA566" s="12" t="s">
        <v>63</v>
      </c>
      <c r="AB566" s="12" t="s">
        <v>38</v>
      </c>
      <c r="AC566" s="12" t="s">
        <v>64</v>
      </c>
      <c r="AD566" s="12" t="s">
        <v>85</v>
      </c>
      <c r="AE566" s="12" t="s">
        <v>86</v>
      </c>
      <c r="AF566" s="12" t="s">
        <v>128</v>
      </c>
      <c r="AG566" s="12" t="s">
        <v>103</v>
      </c>
      <c r="AH566" s="12" t="s">
        <v>277</v>
      </c>
      <c r="AI566" s="12" t="s">
        <v>278</v>
      </c>
      <c r="AJ566" s="12">
        <f>IFERROR(_xlfn.XLOOKUP(Table1[[#This Row],[Audio Url]],Qc!C:C,Qc!F:F),"")</f>
        <v>0</v>
      </c>
      <c r="AK566" s="12">
        <f>IFERROR(_xlfn.XLOOKUP(Table1[[#This Row],[Audio Url]],Qc!C:C,Qc!E:E),"")</f>
        <v>0</v>
      </c>
      <c r="AL566" s="12"/>
      <c r="AM566" s="12"/>
      <c r="AN566" s="1" t="str">
        <f>VLOOKUP(Table1[[#This Row],[LOCALITY]],Sheet2!$F:$H,3,0)</f>
        <v>Rural</v>
      </c>
      <c r="AO566" s="1" t="s">
        <v>2241</v>
      </c>
      <c r="AP566" t="str">
        <f>IF(Table1[[#This Row],[Audio Duration (in secs)]]&gt;180,"Greater than 3 Minutes","Less than 3 Minutes")</f>
        <v>Less than 3 Minutes</v>
      </c>
      <c r="AQ566" t="str">
        <f>IFERROR(VLOOKUP(Table1[[#This Row],[சாதி/Caste]],MApping!$E$1:$F$10,2,0),"Others")</f>
        <v>MUSLIM</v>
      </c>
      <c r="AR566">
        <f>VLOOKUP(Table1[[#This Row],[பாலினம்/Gender]],Factor!$F$26:$I$28,4,0)</f>
        <v>0.95700934579439256</v>
      </c>
      <c r="AS566">
        <f>VLOOKUP(Table1[[#This Row],[பதிலளித்தவரின் வயது/Age Group]],Factor!$F$35:$I$39,4,0)</f>
        <v>1.0308724832214764</v>
      </c>
      <c r="AT566">
        <f>VLOOKUP(Table1[[#This Row],[பதிலளித்தவரின் வயது/Age Group]]&amp;Table1[[#This Row],[பாலினம்/Gender]],Factor!$A$45:$G$53,7,0)</f>
        <v>0.86292134831460676</v>
      </c>
      <c r="AU56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66">
        <f>VLOOKUP(Table1[[#This Row],[Rev Caste]],Factor!$F$59:$I$68,4,0)</f>
        <v>1.024</v>
      </c>
      <c r="AW566">
        <f>Table1[[#This Row],[2021 Ae Factor]]*Table1[[#This Row],[Age &amp; Gender Factor]]</f>
        <v>0.86292134831460676</v>
      </c>
      <c r="AX566">
        <f>Table1[[#This Row],[2021 Ae Factor]]*Table1[[#This Row],[Caste Factor]]</f>
        <v>1.024</v>
      </c>
      <c r="AY566">
        <f t="shared" si="13"/>
        <v>78.727988199999999</v>
      </c>
    </row>
    <row r="567" spans="1:51" x14ac:dyDescent="0.25">
      <c r="A567" s="12" t="s">
        <v>3088</v>
      </c>
      <c r="B567" s="12" t="s">
        <v>727</v>
      </c>
      <c r="C567" s="13">
        <v>45869</v>
      </c>
      <c r="D567" s="12" t="s">
        <v>3201</v>
      </c>
      <c r="E567" s="12"/>
      <c r="F567" s="12"/>
      <c r="G567" s="12"/>
      <c r="H567" s="12"/>
      <c r="I567" s="12" t="s">
        <v>76</v>
      </c>
      <c r="J567" s="12" t="s">
        <v>77</v>
      </c>
      <c r="K567" s="12" t="s">
        <v>50</v>
      </c>
      <c r="L567" s="12" t="s">
        <v>2163</v>
      </c>
      <c r="M567" s="12" t="s">
        <v>2173</v>
      </c>
      <c r="N567" s="12"/>
      <c r="O567" s="12" t="s">
        <v>135</v>
      </c>
      <c r="P567" s="12">
        <v>8760919085</v>
      </c>
      <c r="Q567" s="12" t="s">
        <v>360</v>
      </c>
      <c r="R567" s="12" t="s">
        <v>136</v>
      </c>
      <c r="S567" s="12" t="s">
        <v>57</v>
      </c>
      <c r="T567" s="12" t="s">
        <v>58</v>
      </c>
      <c r="U567" s="12" t="s">
        <v>83</v>
      </c>
      <c r="V567" s="12" t="s">
        <v>165</v>
      </c>
      <c r="W567" s="12" t="s">
        <v>61</v>
      </c>
      <c r="X567" s="12" t="s">
        <v>62</v>
      </c>
      <c r="Y567" t="s">
        <v>430</v>
      </c>
      <c r="Z567" s="12" t="s">
        <v>38</v>
      </c>
      <c r="AA567" s="12" t="s">
        <v>63</v>
      </c>
      <c r="AB567" s="12" t="s">
        <v>38</v>
      </c>
      <c r="AC567" s="12" t="s">
        <v>64</v>
      </c>
      <c r="AD567" s="12" t="s">
        <v>85</v>
      </c>
      <c r="AE567" s="12" t="s">
        <v>86</v>
      </c>
      <c r="AF567" s="12" t="s">
        <v>128</v>
      </c>
      <c r="AG567" s="12" t="s">
        <v>103</v>
      </c>
      <c r="AH567" s="12" t="s">
        <v>277</v>
      </c>
      <c r="AI567" s="12" t="s">
        <v>278</v>
      </c>
      <c r="AJ567" s="12">
        <f>IFERROR(_xlfn.XLOOKUP(Table1[[#This Row],[Audio Url]],Qc!C:C,Qc!F:F),"")</f>
        <v>0</v>
      </c>
      <c r="AK567" s="12">
        <f>IFERROR(_xlfn.XLOOKUP(Table1[[#This Row],[Audio Url]],Qc!C:C,Qc!E:E),"")</f>
        <v>0</v>
      </c>
      <c r="AL567" s="12"/>
      <c r="AM567" s="12"/>
      <c r="AN567" s="1" t="str">
        <f>VLOOKUP(Table1[[#This Row],[LOCALITY]],Sheet2!$F:$H,3,0)</f>
        <v>Rural</v>
      </c>
      <c r="AO567" s="1" t="s">
        <v>2241</v>
      </c>
      <c r="AP567" t="str">
        <f>IF(Table1[[#This Row],[Audio Duration (in secs)]]&gt;180,"Greater than 3 Minutes","Less than 3 Minutes")</f>
        <v>Less than 3 Minutes</v>
      </c>
      <c r="AQ567" t="str">
        <f>IFERROR(VLOOKUP(Table1[[#This Row],[சாதி/Caste]],MApping!$E$1:$F$10,2,0),"Others")</f>
        <v>MUSLIM</v>
      </c>
      <c r="AR567">
        <f>VLOOKUP(Table1[[#This Row],[பாலினம்/Gender]],Factor!$F$26:$I$28,4,0)</f>
        <v>1.047034764826176</v>
      </c>
      <c r="AS567">
        <f>VLOOKUP(Table1[[#This Row],[பதிலளித்தவரின் வயது/Age Group]],Factor!$F$35:$I$39,4,0)</f>
        <v>1.0308724832214764</v>
      </c>
      <c r="AT567">
        <f>VLOOKUP(Table1[[#This Row],[பதிலளித்தவரின் வயது/Age Group]]&amp;Table1[[#This Row],[பாலினம்/Gender]],Factor!$A$45:$G$53,7,0)</f>
        <v>1.28</v>
      </c>
      <c r="AU56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67">
        <f>VLOOKUP(Table1[[#This Row],[Rev Caste]],Factor!$F$59:$I$68,4,0)</f>
        <v>1.024</v>
      </c>
      <c r="AW567">
        <f>Table1[[#This Row],[2021 Ae Factor]]*Table1[[#This Row],[Age &amp; Gender Factor]]</f>
        <v>1.28</v>
      </c>
      <c r="AX567">
        <f>Table1[[#This Row],[2021 Ae Factor]]*Table1[[#This Row],[Caste Factor]]</f>
        <v>1.024</v>
      </c>
      <c r="AY567">
        <f t="shared" si="13"/>
        <v>78.728325900000002</v>
      </c>
    </row>
    <row r="568" spans="1:51" x14ac:dyDescent="0.25">
      <c r="A568" s="12" t="s">
        <v>3088</v>
      </c>
      <c r="B568" s="12" t="s">
        <v>732</v>
      </c>
      <c r="C568" s="13">
        <v>45869</v>
      </c>
      <c r="D568" s="12" t="s">
        <v>3202</v>
      </c>
      <c r="E568" s="12"/>
      <c r="F568" s="12"/>
      <c r="G568" s="12"/>
      <c r="H568" s="12"/>
      <c r="I568" s="12" t="s">
        <v>76</v>
      </c>
      <c r="J568" s="12" t="s">
        <v>77</v>
      </c>
      <c r="K568" s="12" t="s">
        <v>50</v>
      </c>
      <c r="L568" s="12" t="s">
        <v>2163</v>
      </c>
      <c r="M568" s="12" t="s">
        <v>2173</v>
      </c>
      <c r="N568" s="12"/>
      <c r="O568" s="12" t="s">
        <v>135</v>
      </c>
      <c r="P568" s="12">
        <v>9585056163</v>
      </c>
      <c r="Q568" s="12" t="s">
        <v>55</v>
      </c>
      <c r="R568" s="12" t="s">
        <v>136</v>
      </c>
      <c r="S568" s="12" t="s">
        <v>57</v>
      </c>
      <c r="T568" s="12" t="s">
        <v>98</v>
      </c>
      <c r="U568" s="12" t="s">
        <v>59</v>
      </c>
      <c r="V568" s="12" t="s">
        <v>99</v>
      </c>
      <c r="W568" s="12" t="s">
        <v>100</v>
      </c>
      <c r="X568" s="12" t="s">
        <v>101</v>
      </c>
      <c r="Y568" t="s">
        <v>428</v>
      </c>
      <c r="Z568" s="12" t="s">
        <v>288</v>
      </c>
      <c r="AA568" s="12" t="s">
        <v>63</v>
      </c>
      <c r="AB568" s="12" t="s">
        <v>38</v>
      </c>
      <c r="AC568" s="12" t="s">
        <v>64</v>
      </c>
      <c r="AD568" s="12" t="s">
        <v>85</v>
      </c>
      <c r="AE568" s="12" t="s">
        <v>66</v>
      </c>
      <c r="AF568" s="12" t="s">
        <v>128</v>
      </c>
      <c r="AG568" s="12" t="s">
        <v>116</v>
      </c>
      <c r="AH568" s="12" t="s">
        <v>318</v>
      </c>
      <c r="AI568" s="12" t="s">
        <v>70</v>
      </c>
      <c r="AJ568" s="12">
        <f>IFERROR(_xlfn.XLOOKUP(Table1[[#This Row],[Audio Url]],Qc!C:C,Qc!F:F),"")</f>
        <v>0</v>
      </c>
      <c r="AK568" s="12">
        <f>IFERROR(_xlfn.XLOOKUP(Table1[[#This Row],[Audio Url]],Qc!C:C,Qc!E:E),"")</f>
        <v>0</v>
      </c>
      <c r="AL568" s="12"/>
      <c r="AM568" s="12"/>
      <c r="AN568" s="1" t="str">
        <f>VLOOKUP(Table1[[#This Row],[LOCALITY]],Sheet2!$F:$H,3,0)</f>
        <v>Rural</v>
      </c>
      <c r="AO568" s="1" t="s">
        <v>2241</v>
      </c>
      <c r="AP568" t="str">
        <f>IF(Table1[[#This Row],[Audio Duration (in secs)]]&gt;180,"Greater than 3 Minutes","Less than 3 Minutes")</f>
        <v>Less than 3 Minutes</v>
      </c>
      <c r="AQ568" t="str">
        <f>IFERROR(VLOOKUP(Table1[[#This Row],[சாதி/Caste]],MApping!$E$1:$F$10,2,0),"Others")</f>
        <v>URALI GOUNDER</v>
      </c>
      <c r="AR568">
        <f>VLOOKUP(Table1[[#This Row],[பாலினம்/Gender]],Factor!$F$26:$I$28,4,0)</f>
        <v>1.047034764826176</v>
      </c>
      <c r="AS568">
        <f>VLOOKUP(Table1[[#This Row],[பதிலளித்தவரின் வயது/Age Group]],Factor!$F$35:$I$39,4,0)</f>
        <v>1.0951871657754011</v>
      </c>
      <c r="AT568">
        <f>VLOOKUP(Table1[[#This Row],[பதிலளித்தவரின் வயது/Age Group]]&amp;Table1[[#This Row],[பாலினம்/Gender]],Factor!$A$45:$G$53,7,0)</f>
        <v>1.107027027027027</v>
      </c>
      <c r="AU56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68">
        <f>VLOOKUP(Table1[[#This Row],[Rev Caste]],Factor!$F$59:$I$68,4,0)</f>
        <v>1.0593103448275862</v>
      </c>
      <c r="AW568">
        <f>Table1[[#This Row],[2021 Ae Factor]]*Table1[[#This Row],[Age &amp; Gender Factor]]</f>
        <v>1.4523558321984489</v>
      </c>
      <c r="AX568">
        <f>Table1[[#This Row],[2021 Ae Factor]]*Table1[[#This Row],[Caste Factor]]</f>
        <v>1.3897542877071363</v>
      </c>
      <c r="AY568">
        <f t="shared" si="13"/>
        <v>78.728283500000003</v>
      </c>
    </row>
    <row r="569" spans="1:51" x14ac:dyDescent="0.25">
      <c r="A569" s="12" t="s">
        <v>3088</v>
      </c>
      <c r="B569" s="12" t="s">
        <v>742</v>
      </c>
      <c r="C569" s="13">
        <v>45869</v>
      </c>
      <c r="D569" s="12" t="s">
        <v>3203</v>
      </c>
      <c r="E569" s="12"/>
      <c r="F569" s="12"/>
      <c r="G569" s="12"/>
      <c r="H569" s="12"/>
      <c r="I569" s="12" t="s">
        <v>244</v>
      </c>
      <c r="J569" s="12" t="s">
        <v>245</v>
      </c>
      <c r="K569" s="12" t="s">
        <v>50</v>
      </c>
      <c r="L569" s="12" t="s">
        <v>2163</v>
      </c>
      <c r="M569" s="12" t="s">
        <v>2173</v>
      </c>
      <c r="N569" s="12"/>
      <c r="O569" s="12" t="s">
        <v>135</v>
      </c>
      <c r="P569" s="12">
        <v>6369858792</v>
      </c>
      <c r="Q569" s="12" t="s">
        <v>55</v>
      </c>
      <c r="R569" s="12" t="s">
        <v>136</v>
      </c>
      <c r="S569" s="12" t="s">
        <v>113</v>
      </c>
      <c r="T569" s="12" t="s">
        <v>137</v>
      </c>
      <c r="U569" s="12" t="s">
        <v>301</v>
      </c>
      <c r="V569" s="12" t="s">
        <v>165</v>
      </c>
      <c r="W569" s="12" t="s">
        <v>61</v>
      </c>
      <c r="X569" s="12" t="s">
        <v>62</v>
      </c>
      <c r="Y569" t="s">
        <v>430</v>
      </c>
      <c r="Z569" s="12" t="s">
        <v>38</v>
      </c>
      <c r="AA569" s="12" t="s">
        <v>126</v>
      </c>
      <c r="AB569" s="12" t="s">
        <v>60</v>
      </c>
      <c r="AC569" s="12" t="s">
        <v>58</v>
      </c>
      <c r="AD569" s="12" t="s">
        <v>127</v>
      </c>
      <c r="AE569" s="12" t="s">
        <v>86</v>
      </c>
      <c r="AF569" s="12" t="s">
        <v>622</v>
      </c>
      <c r="AG569" s="12" t="s">
        <v>68</v>
      </c>
      <c r="AH569" s="12" t="s">
        <v>88</v>
      </c>
      <c r="AI569" s="12" t="s">
        <v>269</v>
      </c>
      <c r="AJ569" s="12">
        <f>IFERROR(_xlfn.XLOOKUP(Table1[[#This Row],[Audio Url]],Qc!C:C,Qc!F:F),"")</f>
        <v>0</v>
      </c>
      <c r="AK569" s="12">
        <f>IFERROR(_xlfn.XLOOKUP(Table1[[#This Row],[Audio Url]],Qc!C:C,Qc!E:E),"")</f>
        <v>0</v>
      </c>
      <c r="AL569" s="12"/>
      <c r="AM569" s="12"/>
      <c r="AN569" s="1" t="str">
        <f>VLOOKUP(Table1[[#This Row],[LOCALITY]],Sheet2!$F:$H,3,0)</f>
        <v>Rural</v>
      </c>
      <c r="AO569" s="1" t="s">
        <v>2241</v>
      </c>
      <c r="AP569" t="str">
        <f>IF(Table1[[#This Row],[Audio Duration (in secs)]]&gt;180,"Greater than 3 Minutes","Less than 3 Minutes")</f>
        <v>Less than 3 Minutes</v>
      </c>
      <c r="AQ569" t="str">
        <f>IFERROR(VLOOKUP(Table1[[#This Row],[சாதி/Caste]],MApping!$E$1:$F$10,2,0),"Others")</f>
        <v>MUTTARAIYAR</v>
      </c>
      <c r="AR569">
        <f>VLOOKUP(Table1[[#This Row],[பாலினம்/Gender]],Factor!$F$26:$I$28,4,0)</f>
        <v>1.047034764826176</v>
      </c>
      <c r="AS569">
        <f>VLOOKUP(Table1[[#This Row],[பதிலளித்தவரின் வயது/Age Group]],Factor!$F$35:$I$39,4,0)</f>
        <v>1.0951871657754011</v>
      </c>
      <c r="AT569">
        <f>VLOOKUP(Table1[[#This Row],[பதிலளித்தவரின் வயது/Age Group]]&amp;Table1[[#This Row],[பாலினம்/Gender]],Factor!$A$45:$G$53,7,0)</f>
        <v>1.107027027027027</v>
      </c>
      <c r="AU56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69">
        <f>VLOOKUP(Table1[[#This Row],[Rev Caste]],Factor!$F$59:$I$68,4,0)</f>
        <v>1.2358620689655173</v>
      </c>
      <c r="AW569">
        <f>Table1[[#This Row],[2021 Ae Factor]]*Table1[[#This Row],[Age &amp; Gender Factor]]</f>
        <v>1.107027027027027</v>
      </c>
      <c r="AX569">
        <f>Table1[[#This Row],[2021 Ae Factor]]*Table1[[#This Row],[Caste Factor]]</f>
        <v>1.2358620689655173</v>
      </c>
      <c r="AY569">
        <f t="shared" ref="AY569:AY632" si="14">VALUE(MID(D569, FIND(",",D569)+2, FIND(")",D569)-FIND(",",D569)-2))</f>
        <v>78.728057899999996</v>
      </c>
    </row>
    <row r="570" spans="1:51" x14ac:dyDescent="0.25">
      <c r="A570" s="12" t="s">
        <v>3088</v>
      </c>
      <c r="B570" s="12" t="s">
        <v>754</v>
      </c>
      <c r="C570" s="13">
        <v>45869</v>
      </c>
      <c r="D570" s="12" t="s">
        <v>3204</v>
      </c>
      <c r="E570" s="12"/>
      <c r="F570" s="12"/>
      <c r="G570" s="12"/>
      <c r="H570" s="12"/>
      <c r="I570" s="12" t="s">
        <v>244</v>
      </c>
      <c r="J570" s="12" t="s">
        <v>245</v>
      </c>
      <c r="K570" s="12" t="s">
        <v>50</v>
      </c>
      <c r="L570" s="12" t="s">
        <v>51</v>
      </c>
      <c r="M570" s="12" t="s">
        <v>2170</v>
      </c>
      <c r="N570" s="12"/>
      <c r="O570" s="12" t="s">
        <v>135</v>
      </c>
      <c r="P570" s="12">
        <v>9943840521</v>
      </c>
      <c r="Q570" s="12" t="s">
        <v>55</v>
      </c>
      <c r="R570" s="12" t="s">
        <v>136</v>
      </c>
      <c r="S570" s="12" t="s">
        <v>113</v>
      </c>
      <c r="T570" s="12" t="s">
        <v>137</v>
      </c>
      <c r="U570" s="12" t="s">
        <v>83</v>
      </c>
      <c r="V570" s="12" t="s">
        <v>60</v>
      </c>
      <c r="W570" s="12" t="s">
        <v>61</v>
      </c>
      <c r="X570" s="12" t="s">
        <v>101</v>
      </c>
      <c r="Y570" t="s">
        <v>430</v>
      </c>
      <c r="Z570" s="12" t="s">
        <v>288</v>
      </c>
      <c r="AA570" s="12" t="s">
        <v>126</v>
      </c>
      <c r="AB570" s="12" t="s">
        <v>99</v>
      </c>
      <c r="AC570" s="12" t="s">
        <v>58</v>
      </c>
      <c r="AD570" s="12" t="s">
        <v>127</v>
      </c>
      <c r="AE570" s="12" t="s">
        <v>86</v>
      </c>
      <c r="AF570" s="12" t="s">
        <v>67</v>
      </c>
      <c r="AG570" s="12" t="s">
        <v>116</v>
      </c>
      <c r="AH570" s="12" t="s">
        <v>88</v>
      </c>
      <c r="AI570" s="12" t="s">
        <v>269</v>
      </c>
      <c r="AJ570" s="12">
        <f>IFERROR(_xlfn.XLOOKUP(Table1[[#This Row],[Audio Url]],Qc!C:C,Qc!F:F),"")</f>
        <v>0</v>
      </c>
      <c r="AK570" s="12">
        <f>IFERROR(_xlfn.XLOOKUP(Table1[[#This Row],[Audio Url]],Qc!C:C,Qc!E:E),"")</f>
        <v>0</v>
      </c>
      <c r="AL570" s="12"/>
      <c r="AM570" s="12"/>
      <c r="AN570" s="1" t="str">
        <f>VLOOKUP(Table1[[#This Row],[LOCALITY]],Sheet2!$F:$H,3,0)</f>
        <v>Rural</v>
      </c>
      <c r="AO570" s="1" t="s">
        <v>2241</v>
      </c>
      <c r="AP570" t="str">
        <f>IF(Table1[[#This Row],[Audio Duration (in secs)]]&gt;180,"Greater than 3 Minutes","Less than 3 Minutes")</f>
        <v>Less than 3 Minutes</v>
      </c>
      <c r="AQ570" t="str">
        <f>IFERROR(VLOOKUP(Table1[[#This Row],[சாதி/Caste]],MApping!$E$1:$F$10,2,0),"Others")</f>
        <v>MUTTARAIYAR</v>
      </c>
      <c r="AR570">
        <f>VLOOKUP(Table1[[#This Row],[பாலினம்/Gender]],Factor!$F$26:$I$28,4,0)</f>
        <v>1.047034764826176</v>
      </c>
      <c r="AS570">
        <f>VLOOKUP(Table1[[#This Row],[பதிலளித்தவரின் வயது/Age Group]],Factor!$F$35:$I$39,4,0)</f>
        <v>1.0951871657754011</v>
      </c>
      <c r="AT570">
        <f>VLOOKUP(Table1[[#This Row],[பதிலளித்தவரின் வயது/Age Group]]&amp;Table1[[#This Row],[பாலினம்/Gender]],Factor!$A$45:$G$53,7,0)</f>
        <v>1.107027027027027</v>
      </c>
      <c r="AU57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70">
        <f>VLOOKUP(Table1[[#This Row],[Rev Caste]],Factor!$F$59:$I$68,4,0)</f>
        <v>1.2358620689655173</v>
      </c>
      <c r="AW570">
        <f>Table1[[#This Row],[2021 Ae Factor]]*Table1[[#This Row],[Age &amp; Gender Factor]]</f>
        <v>0.81565842625689366</v>
      </c>
      <c r="AX570">
        <f>Table1[[#This Row],[2021 Ae Factor]]*Table1[[#This Row],[Caste Factor]]</f>
        <v>0.91058419138161839</v>
      </c>
      <c r="AY570">
        <f t="shared" si="14"/>
        <v>78.469899299999994</v>
      </c>
    </row>
    <row r="571" spans="1:51" x14ac:dyDescent="0.25">
      <c r="A571" s="12" t="s">
        <v>3088</v>
      </c>
      <c r="B571" s="12" t="s">
        <v>759</v>
      </c>
      <c r="C571" s="13">
        <v>45869</v>
      </c>
      <c r="D571" s="12" t="s">
        <v>3205</v>
      </c>
      <c r="E571" s="12"/>
      <c r="F571" s="12"/>
      <c r="G571" s="12"/>
      <c r="H571" s="12"/>
      <c r="I571" s="12" t="s">
        <v>244</v>
      </c>
      <c r="J571" s="12" t="s">
        <v>245</v>
      </c>
      <c r="K571" s="12" t="s">
        <v>50</v>
      </c>
      <c r="L571" s="12" t="s">
        <v>51</v>
      </c>
      <c r="M571" s="12" t="s">
        <v>2170</v>
      </c>
      <c r="N571" s="12"/>
      <c r="O571" s="12" t="s">
        <v>54</v>
      </c>
      <c r="P571" s="12">
        <v>9655618627</v>
      </c>
      <c r="Q571" s="12" t="s">
        <v>55</v>
      </c>
      <c r="R571" s="12" t="s">
        <v>97</v>
      </c>
      <c r="S571" s="12" t="s">
        <v>57</v>
      </c>
      <c r="T571" s="12" t="s">
        <v>137</v>
      </c>
      <c r="U571" s="12" t="s">
        <v>83</v>
      </c>
      <c r="V571" s="12" t="s">
        <v>60</v>
      </c>
      <c r="W571" s="12" t="s">
        <v>125</v>
      </c>
      <c r="X571" s="12" t="s">
        <v>114</v>
      </c>
      <c r="Y571" t="s">
        <v>429</v>
      </c>
      <c r="Z571" s="12" t="s">
        <v>38</v>
      </c>
      <c r="AA571" s="12" t="s">
        <v>126</v>
      </c>
      <c r="AB571" s="12" t="s">
        <v>99</v>
      </c>
      <c r="AC571" s="12" t="s">
        <v>64</v>
      </c>
      <c r="AD571" s="12" t="s">
        <v>127</v>
      </c>
      <c r="AE571" s="12" t="s">
        <v>86</v>
      </c>
      <c r="AF571" s="12" t="s">
        <v>101</v>
      </c>
      <c r="AG571" s="12" t="s">
        <v>68</v>
      </c>
      <c r="AH571" s="12" t="s">
        <v>88</v>
      </c>
      <c r="AI571" s="12" t="s">
        <v>89</v>
      </c>
      <c r="AJ571" s="12">
        <f>IFERROR(_xlfn.XLOOKUP(Table1[[#This Row],[Audio Url]],Qc!C:C,Qc!F:F),"")</f>
        <v>0</v>
      </c>
      <c r="AK571" s="12">
        <f>IFERROR(_xlfn.XLOOKUP(Table1[[#This Row],[Audio Url]],Qc!C:C,Qc!E:E),"")</f>
        <v>0</v>
      </c>
      <c r="AL571" s="12"/>
      <c r="AM571" s="12"/>
      <c r="AN571" s="1" t="str">
        <f>VLOOKUP(Table1[[#This Row],[LOCALITY]],Sheet2!$F:$H,3,0)</f>
        <v>Rural</v>
      </c>
      <c r="AO571" s="1" t="s">
        <v>2241</v>
      </c>
      <c r="AP571" t="str">
        <f>IF(Table1[[#This Row],[Audio Duration (in secs)]]&gt;180,"Greater than 3 Minutes","Less than 3 Minutes")</f>
        <v>Less than 3 Minutes</v>
      </c>
      <c r="AQ571" t="str">
        <f>IFERROR(VLOOKUP(Table1[[#This Row],[சாதி/Caste]],MApping!$E$1:$F$10,2,0),"Others")</f>
        <v>MUKKULATHOR</v>
      </c>
      <c r="AR571">
        <f>VLOOKUP(Table1[[#This Row],[பாலினம்/Gender]],Factor!$F$26:$I$28,4,0)</f>
        <v>0.95700934579439256</v>
      </c>
      <c r="AS571">
        <f>VLOOKUP(Table1[[#This Row],[பதிலளித்தவரின் வயது/Age Group]],Factor!$F$35:$I$39,4,0)</f>
        <v>1.0951871657754011</v>
      </c>
      <c r="AT571">
        <f>VLOOKUP(Table1[[#This Row],[பதிலளித்தவரின் வயது/Age Group]]&amp;Table1[[#This Row],[பாலினம்/Gender]],Factor!$A$45:$G$53,7,0)</f>
        <v>1.0835978835978837</v>
      </c>
      <c r="AU57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71">
        <f>VLOOKUP(Table1[[#This Row],[Rev Caste]],Factor!$F$59:$I$68,4,0)</f>
        <v>1.3479183673469388</v>
      </c>
      <c r="AW571">
        <f>Table1[[#This Row],[2021 Ae Factor]]*Table1[[#This Row],[Age &amp; Gender Factor]]</f>
        <v>0.79839581406098059</v>
      </c>
      <c r="AX571">
        <f>Table1[[#This Row],[2021 Ae Factor]]*Table1[[#This Row],[Caste Factor]]</f>
        <v>0.99314736441942686</v>
      </c>
      <c r="AY571">
        <f t="shared" si="14"/>
        <v>78.469620300000003</v>
      </c>
    </row>
    <row r="572" spans="1:51" x14ac:dyDescent="0.25">
      <c r="A572" s="12" t="s">
        <v>3088</v>
      </c>
      <c r="B572" s="12" t="s">
        <v>770</v>
      </c>
      <c r="C572" s="13">
        <v>45869</v>
      </c>
      <c r="D572" s="12" t="s">
        <v>3206</v>
      </c>
      <c r="E572" s="12"/>
      <c r="F572" s="12"/>
      <c r="G572" s="12"/>
      <c r="H572" s="12"/>
      <c r="I572" s="12" t="s">
        <v>76</v>
      </c>
      <c r="J572" s="12" t="s">
        <v>77</v>
      </c>
      <c r="K572" s="12" t="s">
        <v>50</v>
      </c>
      <c r="L572" s="12" t="s">
        <v>51</v>
      </c>
      <c r="M572" s="12" t="s">
        <v>2170</v>
      </c>
      <c r="N572" s="12"/>
      <c r="O572" s="12" t="s">
        <v>135</v>
      </c>
      <c r="P572" s="12">
        <v>7502805321</v>
      </c>
      <c r="Q572" s="12" t="s">
        <v>55</v>
      </c>
      <c r="R572" s="12" t="s">
        <v>136</v>
      </c>
      <c r="S572" s="12" t="s">
        <v>57</v>
      </c>
      <c r="T572" s="12" t="s">
        <v>98</v>
      </c>
      <c r="U572" s="12" t="s">
        <v>83</v>
      </c>
      <c r="V572" s="12" t="s">
        <v>99</v>
      </c>
      <c r="W572" s="12" t="s">
        <v>197</v>
      </c>
      <c r="X572" s="12" t="s">
        <v>101</v>
      </c>
      <c r="Y572" t="s">
        <v>428</v>
      </c>
      <c r="Z572" s="12" t="s">
        <v>288</v>
      </c>
      <c r="AA572" s="12" t="s">
        <v>126</v>
      </c>
      <c r="AB572" s="12" t="s">
        <v>60</v>
      </c>
      <c r="AC572" s="12" t="s">
        <v>84</v>
      </c>
      <c r="AD572" s="12" t="s">
        <v>85</v>
      </c>
      <c r="AE572" s="12" t="s">
        <v>66</v>
      </c>
      <c r="AF572" s="12" t="s">
        <v>67</v>
      </c>
      <c r="AG572" s="12" t="s">
        <v>68</v>
      </c>
      <c r="AH572" s="12" t="s">
        <v>117</v>
      </c>
      <c r="AI572" s="12" t="s">
        <v>42</v>
      </c>
      <c r="AJ572" s="12">
        <f>IFERROR(_xlfn.XLOOKUP(Table1[[#This Row],[Audio Url]],Qc!C:C,Qc!F:F),"")</f>
        <v>0</v>
      </c>
      <c r="AK572" s="12">
        <f>IFERROR(_xlfn.XLOOKUP(Table1[[#This Row],[Audio Url]],Qc!C:C,Qc!E:E),"")</f>
        <v>0</v>
      </c>
      <c r="AL572" s="12"/>
      <c r="AM572" s="12"/>
      <c r="AN572" s="1" t="str">
        <f>VLOOKUP(Table1[[#This Row],[LOCALITY]],Sheet2!$F:$H,3,0)</f>
        <v>Rural</v>
      </c>
      <c r="AO572" s="1" t="s">
        <v>2241</v>
      </c>
      <c r="AP572" t="str">
        <f>IF(Table1[[#This Row],[Audio Duration (in secs)]]&gt;180,"Greater than 3 Minutes","Less than 3 Minutes")</f>
        <v>Less than 3 Minutes</v>
      </c>
      <c r="AQ572" t="str">
        <f>IFERROR(VLOOKUP(Table1[[#This Row],[சாதி/Caste]],MApping!$E$1:$F$10,2,0),"Others")</f>
        <v>DEVENDRA KULA VELLALAR</v>
      </c>
      <c r="AR572">
        <f>VLOOKUP(Table1[[#This Row],[பாலினம்/Gender]],Factor!$F$26:$I$28,4,0)</f>
        <v>1.047034764826176</v>
      </c>
      <c r="AS572">
        <f>VLOOKUP(Table1[[#This Row],[பதிலளித்தவரின் வயது/Age Group]],Factor!$F$35:$I$39,4,0)</f>
        <v>1.0951871657754011</v>
      </c>
      <c r="AT572">
        <f>VLOOKUP(Table1[[#This Row],[பதிலளித்தவரின் வயது/Age Group]]&amp;Table1[[#This Row],[பாலினம்/Gender]],Factor!$A$45:$G$53,7,0)</f>
        <v>1.107027027027027</v>
      </c>
      <c r="AU57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72">
        <f>VLOOKUP(Table1[[#This Row],[Rev Caste]],Factor!$F$59:$I$68,4,0)</f>
        <v>0.99902439024390244</v>
      </c>
      <c r="AW572">
        <f>Table1[[#This Row],[2021 Ae Factor]]*Table1[[#This Row],[Age &amp; Gender Factor]]</f>
        <v>1.4523558321984489</v>
      </c>
      <c r="AX572">
        <f>Table1[[#This Row],[2021 Ae Factor]]*Table1[[#This Row],[Caste Factor]]</f>
        <v>1.3106625802766489</v>
      </c>
      <c r="AY572">
        <f t="shared" si="14"/>
        <v>78.469570700000006</v>
      </c>
    </row>
    <row r="573" spans="1:51" x14ac:dyDescent="0.25">
      <c r="A573" s="12" t="s">
        <v>3088</v>
      </c>
      <c r="B573" s="12" t="s">
        <v>797</v>
      </c>
      <c r="C573" s="13">
        <v>45869</v>
      </c>
      <c r="D573" s="12" t="s">
        <v>3207</v>
      </c>
      <c r="E573" s="12"/>
      <c r="F573" s="12"/>
      <c r="G573" s="12"/>
      <c r="H573" s="12"/>
      <c r="I573" s="12" t="s">
        <v>244</v>
      </c>
      <c r="J573" s="12" t="s">
        <v>245</v>
      </c>
      <c r="K573" s="12" t="s">
        <v>50</v>
      </c>
      <c r="L573" s="12" t="s">
        <v>51</v>
      </c>
      <c r="M573" s="12" t="s">
        <v>2170</v>
      </c>
      <c r="N573" s="12"/>
      <c r="O573" s="12" t="s">
        <v>54</v>
      </c>
      <c r="P573" s="12">
        <v>9787592687</v>
      </c>
      <c r="Q573" s="12" t="s">
        <v>55</v>
      </c>
      <c r="R573" s="12" t="s">
        <v>56</v>
      </c>
      <c r="S573" s="12" t="s">
        <v>113</v>
      </c>
      <c r="T573" s="12" t="s">
        <v>137</v>
      </c>
      <c r="U573" s="12" t="s">
        <v>83</v>
      </c>
      <c r="V573" s="12" t="s">
        <v>99</v>
      </c>
      <c r="W573" s="12" t="s">
        <v>100</v>
      </c>
      <c r="X573" s="12" t="s">
        <v>62</v>
      </c>
      <c r="Y573" t="s">
        <v>430</v>
      </c>
      <c r="Z573" s="12" t="s">
        <v>38</v>
      </c>
      <c r="AA573" s="12" t="s">
        <v>126</v>
      </c>
      <c r="AB573" s="12" t="s">
        <v>99</v>
      </c>
      <c r="AC573" s="12" t="s">
        <v>84</v>
      </c>
      <c r="AD573" s="12" t="s">
        <v>65</v>
      </c>
      <c r="AE573" s="12" t="s">
        <v>102</v>
      </c>
      <c r="AF573" s="12" t="s">
        <v>67</v>
      </c>
      <c r="AG573" s="12" t="s">
        <v>103</v>
      </c>
      <c r="AH573" s="12" t="s">
        <v>117</v>
      </c>
      <c r="AI573" s="12" t="s">
        <v>118</v>
      </c>
      <c r="AJ573" s="12">
        <f>IFERROR(_xlfn.XLOOKUP(Table1[[#This Row],[Audio Url]],Qc!C:C,Qc!F:F),"")</f>
        <v>0</v>
      </c>
      <c r="AK573" s="12">
        <f>IFERROR(_xlfn.XLOOKUP(Table1[[#This Row],[Audio Url]],Qc!C:C,Qc!E:E),"")</f>
        <v>0</v>
      </c>
      <c r="AL573" s="12"/>
      <c r="AM573" s="12"/>
      <c r="AN573" s="1" t="str">
        <f>VLOOKUP(Table1[[#This Row],[LOCALITY]],Sheet2!$F:$H,3,0)</f>
        <v>Rural</v>
      </c>
      <c r="AO573" s="1" t="s">
        <v>2241</v>
      </c>
      <c r="AP573" t="str">
        <f>IF(Table1[[#This Row],[Audio Duration (in secs)]]&gt;180,"Greater than 3 Minutes","Less than 3 Minutes")</f>
        <v>Less than 3 Minutes</v>
      </c>
      <c r="AQ573" t="str">
        <f>IFERROR(VLOOKUP(Table1[[#This Row],[சாதி/Caste]],MApping!$E$1:$F$10,2,0),"Others")</f>
        <v>PALLAR SC</v>
      </c>
      <c r="AR573">
        <f>VLOOKUP(Table1[[#This Row],[பாலினம்/Gender]],Factor!$F$26:$I$28,4,0)</f>
        <v>0.95700934579439256</v>
      </c>
      <c r="AS573">
        <f>VLOOKUP(Table1[[#This Row],[பதிலளித்தவரின் வயது/Age Group]],Factor!$F$35:$I$39,4,0)</f>
        <v>1.0951871657754011</v>
      </c>
      <c r="AT573">
        <f>VLOOKUP(Table1[[#This Row],[பதிலளித்தவரின் வயது/Age Group]]&amp;Table1[[#This Row],[பாலினம்/Gender]],Factor!$A$45:$G$53,7,0)</f>
        <v>1.0835978835978837</v>
      </c>
      <c r="AU57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73">
        <f>VLOOKUP(Table1[[#This Row],[Rev Caste]],Factor!$F$59:$I$68,4,0)</f>
        <v>1.28</v>
      </c>
      <c r="AW573">
        <f>Table1[[#This Row],[2021 Ae Factor]]*Table1[[#This Row],[Age &amp; Gender Factor]]</f>
        <v>1.4216181426281114</v>
      </c>
      <c r="AX573">
        <f>Table1[[#This Row],[2021 Ae Factor]]*Table1[[#This Row],[Caste Factor]]</f>
        <v>1.6792864309794564</v>
      </c>
      <c r="AY573">
        <f t="shared" si="14"/>
        <v>78.468591000000004</v>
      </c>
    </row>
    <row r="574" spans="1:51" x14ac:dyDescent="0.25">
      <c r="A574" s="12" t="s">
        <v>3088</v>
      </c>
      <c r="B574" s="12" t="s">
        <v>802</v>
      </c>
      <c r="C574" s="13">
        <v>45869</v>
      </c>
      <c r="D574" s="12" t="s">
        <v>3208</v>
      </c>
      <c r="E574" s="12"/>
      <c r="F574" s="12"/>
      <c r="G574" s="12"/>
      <c r="H574" s="12"/>
      <c r="I574" s="12" t="s">
        <v>76</v>
      </c>
      <c r="J574" s="12" t="s">
        <v>77</v>
      </c>
      <c r="K574" s="12" t="s">
        <v>50</v>
      </c>
      <c r="L574" s="12" t="s">
        <v>51</v>
      </c>
      <c r="M574" s="12" t="s">
        <v>2170</v>
      </c>
      <c r="N574" s="12"/>
      <c r="O574" s="12" t="s">
        <v>135</v>
      </c>
      <c r="P574" s="12">
        <v>9344044543</v>
      </c>
      <c r="Q574" s="12" t="s">
        <v>55</v>
      </c>
      <c r="R574" s="12" t="s">
        <v>136</v>
      </c>
      <c r="S574" s="12" t="s">
        <v>57</v>
      </c>
      <c r="T574" s="12" t="s">
        <v>58</v>
      </c>
      <c r="U574" s="12" t="s">
        <v>59</v>
      </c>
      <c r="V574" s="12" t="s">
        <v>165</v>
      </c>
      <c r="W574" s="12" t="s">
        <v>61</v>
      </c>
      <c r="X574" s="12" t="s">
        <v>101</v>
      </c>
      <c r="Y574" s="45" t="s">
        <v>430</v>
      </c>
      <c r="Z574" s="12" t="s">
        <v>288</v>
      </c>
      <c r="AA574" s="12" t="s">
        <v>126</v>
      </c>
      <c r="AB574" s="12" t="s">
        <v>87</v>
      </c>
      <c r="AC574" s="12" t="s">
        <v>64</v>
      </c>
      <c r="AD574" s="12" t="s">
        <v>85</v>
      </c>
      <c r="AE574" s="12" t="s">
        <v>66</v>
      </c>
      <c r="AF574" s="12" t="s">
        <v>622</v>
      </c>
      <c r="AG574" s="12" t="s">
        <v>116</v>
      </c>
      <c r="AH574" s="12" t="s">
        <v>277</v>
      </c>
      <c r="AI574" s="12" t="s">
        <v>278</v>
      </c>
      <c r="AJ574" s="12">
        <f>IFERROR(_xlfn.XLOOKUP(Table1[[#This Row],[Audio Url]],Qc!C:C,Qc!F:F),"")</f>
        <v>0</v>
      </c>
      <c r="AK574" s="12">
        <f>IFERROR(_xlfn.XLOOKUP(Table1[[#This Row],[Audio Url]],Qc!C:C,Qc!E:E),"")</f>
        <v>0</v>
      </c>
      <c r="AL574" s="12"/>
      <c r="AM574" s="12"/>
      <c r="AN574" s="1" t="str">
        <f>VLOOKUP(Table1[[#This Row],[LOCALITY]],Sheet2!$F:$H,3,0)</f>
        <v>Rural</v>
      </c>
      <c r="AO574" s="1" t="s">
        <v>2241</v>
      </c>
      <c r="AP574" t="str">
        <f>IF(Table1[[#This Row],[Audio Duration (in secs)]]&gt;180,"Greater than 3 Minutes","Less than 3 Minutes")</f>
        <v>Less than 3 Minutes</v>
      </c>
      <c r="AQ574" t="str">
        <f>IFERROR(VLOOKUP(Table1[[#This Row],[சாதி/Caste]],MApping!$E$1:$F$10,2,0),"Others")</f>
        <v>MUSLIM</v>
      </c>
      <c r="AR574">
        <f>VLOOKUP(Table1[[#This Row],[பாலினம்/Gender]],Factor!$F$26:$I$28,4,0)</f>
        <v>1.047034764826176</v>
      </c>
      <c r="AS574">
        <f>VLOOKUP(Table1[[#This Row],[பதிலளித்தவரின் வயது/Age Group]],Factor!$F$35:$I$39,4,0)</f>
        <v>1.0951871657754011</v>
      </c>
      <c r="AT574">
        <f>VLOOKUP(Table1[[#This Row],[பதிலளித்தவரின் வயது/Age Group]]&amp;Table1[[#This Row],[பாலினம்/Gender]],Factor!$A$45:$G$53,7,0)</f>
        <v>1.107027027027027</v>
      </c>
      <c r="AU57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74">
        <f>VLOOKUP(Table1[[#This Row],[Rev Caste]],Factor!$F$59:$I$68,4,0)</f>
        <v>1.024</v>
      </c>
      <c r="AW574">
        <f>Table1[[#This Row],[2021 Ae Factor]]*Table1[[#This Row],[Age &amp; Gender Factor]]</f>
        <v>1.107027027027027</v>
      </c>
      <c r="AX574">
        <f>Table1[[#This Row],[2021 Ae Factor]]*Table1[[#This Row],[Caste Factor]]</f>
        <v>1.024</v>
      </c>
      <c r="AY574">
        <f t="shared" si="14"/>
        <v>78.470218200000005</v>
      </c>
    </row>
    <row r="575" spans="1:51" x14ac:dyDescent="0.25">
      <c r="A575" s="12" t="s">
        <v>3088</v>
      </c>
      <c r="B575" s="12" t="s">
        <v>808</v>
      </c>
      <c r="C575" s="13">
        <v>45869</v>
      </c>
      <c r="D575" s="12" t="s">
        <v>3209</v>
      </c>
      <c r="E575" s="12"/>
      <c r="F575" s="12"/>
      <c r="G575" s="12"/>
      <c r="H575" s="12"/>
      <c r="I575" s="12" t="s">
        <v>109</v>
      </c>
      <c r="J575" s="12" t="s">
        <v>110</v>
      </c>
      <c r="K575" s="12" t="s">
        <v>50</v>
      </c>
      <c r="L575" s="12" t="s">
        <v>51</v>
      </c>
      <c r="M575" s="12" t="s">
        <v>2170</v>
      </c>
      <c r="N575" s="12"/>
      <c r="O575" s="12" t="s">
        <v>54</v>
      </c>
      <c r="P575" s="12">
        <v>6381241826</v>
      </c>
      <c r="Q575" s="12" t="s">
        <v>81</v>
      </c>
      <c r="R575" s="12" t="s">
        <v>82</v>
      </c>
      <c r="S575" s="12" t="s">
        <v>113</v>
      </c>
      <c r="T575" s="12" t="s">
        <v>137</v>
      </c>
      <c r="U575" s="12" t="s">
        <v>83</v>
      </c>
      <c r="V575" s="12" t="s">
        <v>185</v>
      </c>
      <c r="W575" s="12" t="s">
        <v>125</v>
      </c>
      <c r="X575" s="12" t="s">
        <v>62</v>
      </c>
      <c r="Y575" t="s">
        <v>430</v>
      </c>
      <c r="Z575" s="12" t="s">
        <v>38</v>
      </c>
      <c r="AA575" s="12" t="s">
        <v>126</v>
      </c>
      <c r="AB575" s="12" t="s">
        <v>60</v>
      </c>
      <c r="AC575" s="12" t="s">
        <v>58</v>
      </c>
      <c r="AD575" s="12" t="s">
        <v>127</v>
      </c>
      <c r="AE575" s="12" t="s">
        <v>115</v>
      </c>
      <c r="AF575" s="12" t="s">
        <v>67</v>
      </c>
      <c r="AG575" s="12" t="s">
        <v>116</v>
      </c>
      <c r="AH575" s="12" t="s">
        <v>88</v>
      </c>
      <c r="AI575" s="12" t="s">
        <v>89</v>
      </c>
      <c r="AJ575" s="12">
        <f>IFERROR(_xlfn.XLOOKUP(Table1[[#This Row],[Audio Url]],Qc!C:C,Qc!F:F),"")</f>
        <v>0</v>
      </c>
      <c r="AK575" s="12">
        <f>IFERROR(_xlfn.XLOOKUP(Table1[[#This Row],[Audio Url]],Qc!C:C,Qc!E:E),"")</f>
        <v>0</v>
      </c>
      <c r="AL575" s="12"/>
      <c r="AM575" s="12"/>
      <c r="AN575" s="1" t="str">
        <f>VLOOKUP(Table1[[#This Row],[LOCALITY]],Sheet2!$F:$H,3,0)</f>
        <v>Rural</v>
      </c>
      <c r="AO575" s="1" t="s">
        <v>2241</v>
      </c>
      <c r="AP575" t="str">
        <f>IF(Table1[[#This Row],[Audio Duration (in secs)]]&gt;180,"Greater than 3 Minutes","Less than 3 Minutes")</f>
        <v>Less than 3 Minutes</v>
      </c>
      <c r="AQ575" t="str">
        <f>IFERROR(VLOOKUP(Table1[[#This Row],[சாதி/Caste]],MApping!$E$1:$F$10,2,0),"Others")</f>
        <v>MUKKULATHOR</v>
      </c>
      <c r="AR575">
        <f>VLOOKUP(Table1[[#This Row],[பாலினம்/Gender]],Factor!$F$26:$I$28,4,0)</f>
        <v>0.95700934579439256</v>
      </c>
      <c r="AS575">
        <f>VLOOKUP(Table1[[#This Row],[பதிலளித்தவரின் வயது/Age Group]],Factor!$F$35:$I$39,4,0)</f>
        <v>0.97523809523809524</v>
      </c>
      <c r="AT575">
        <f>VLOOKUP(Table1[[#This Row],[பதிலளித்தவரின் வயது/Age Group]]&amp;Table1[[#This Row],[பாலினம்/Gender]],Factor!$A$45:$G$53,7,0)</f>
        <v>1.0666666666666667</v>
      </c>
      <c r="AU57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75">
        <f>VLOOKUP(Table1[[#This Row],[Rev Caste]],Factor!$F$59:$I$68,4,0)</f>
        <v>1.3479183673469388</v>
      </c>
      <c r="AW575">
        <f>Table1[[#This Row],[2021 Ae Factor]]*Table1[[#This Row],[Age &amp; Gender Factor]]</f>
        <v>1.0666666666666667</v>
      </c>
      <c r="AX575">
        <f>Table1[[#This Row],[2021 Ae Factor]]*Table1[[#This Row],[Caste Factor]]</f>
        <v>1.3479183673469388</v>
      </c>
      <c r="AY575">
        <f t="shared" si="14"/>
        <v>78.470209299999993</v>
      </c>
    </row>
    <row r="576" spans="1:51" x14ac:dyDescent="0.25">
      <c r="A576" s="12" t="s">
        <v>3088</v>
      </c>
      <c r="B576" s="12" t="s">
        <v>814</v>
      </c>
      <c r="C576" s="13">
        <v>45869</v>
      </c>
      <c r="D576" s="12" t="s">
        <v>3210</v>
      </c>
      <c r="E576" s="12"/>
      <c r="F576" s="12"/>
      <c r="G576" s="12"/>
      <c r="H576" s="12"/>
      <c r="I576" s="12" t="s">
        <v>109</v>
      </c>
      <c r="J576" s="12" t="s">
        <v>110</v>
      </c>
      <c r="K576" s="12" t="s">
        <v>50</v>
      </c>
      <c r="L576" s="12" t="s">
        <v>51</v>
      </c>
      <c r="M576" s="12" t="s">
        <v>2170</v>
      </c>
      <c r="N576" s="12"/>
      <c r="O576" s="12" t="s">
        <v>54</v>
      </c>
      <c r="P576" s="12">
        <v>9626081493</v>
      </c>
      <c r="Q576" s="12" t="s">
        <v>39</v>
      </c>
      <c r="R576" s="12" t="s">
        <v>56</v>
      </c>
      <c r="S576" s="12" t="s">
        <v>113</v>
      </c>
      <c r="T576" s="12" t="s">
        <v>137</v>
      </c>
      <c r="U576" s="12" t="s">
        <v>83</v>
      </c>
      <c r="V576" s="12" t="s">
        <v>99</v>
      </c>
      <c r="W576" s="12" t="s">
        <v>125</v>
      </c>
      <c r="X576" s="12" t="s">
        <v>101</v>
      </c>
      <c r="Y576" s="45" t="s">
        <v>429</v>
      </c>
      <c r="Z576" s="12" t="s">
        <v>95</v>
      </c>
      <c r="AA576" s="12" t="s">
        <v>126</v>
      </c>
      <c r="AB576" s="12" t="s">
        <v>60</v>
      </c>
      <c r="AC576" s="12" t="s">
        <v>58</v>
      </c>
      <c r="AD576" s="12" t="s">
        <v>127</v>
      </c>
      <c r="AE576" s="12" t="s">
        <v>102</v>
      </c>
      <c r="AF576" s="12" t="s">
        <v>67</v>
      </c>
      <c r="AG576" s="12" t="s">
        <v>116</v>
      </c>
      <c r="AH576" s="12" t="s">
        <v>88</v>
      </c>
      <c r="AI576" s="12" t="s">
        <v>89</v>
      </c>
      <c r="AJ576" s="12">
        <f>IFERROR(_xlfn.XLOOKUP(Table1[[#This Row],[Audio Url]],Qc!C:C,Qc!F:F),"")</f>
        <v>0</v>
      </c>
      <c r="AK576" s="12">
        <f>IFERROR(_xlfn.XLOOKUP(Table1[[#This Row],[Audio Url]],Qc!C:C,Qc!E:E),"")</f>
        <v>0</v>
      </c>
      <c r="AL576" s="12"/>
      <c r="AM576" s="12"/>
      <c r="AN576" s="1" t="str">
        <f>VLOOKUP(Table1[[#This Row],[LOCALITY]],Sheet2!$F:$H,3,0)</f>
        <v>Rural</v>
      </c>
      <c r="AO576" s="1" t="s">
        <v>2241</v>
      </c>
      <c r="AP576" t="str">
        <f>IF(Table1[[#This Row],[Audio Duration (in secs)]]&gt;180,"Greater than 3 Minutes","Less than 3 Minutes")</f>
        <v>Less than 3 Minutes</v>
      </c>
      <c r="AQ576" t="str">
        <f>IFERROR(VLOOKUP(Table1[[#This Row],[சாதி/Caste]],MApping!$E$1:$F$10,2,0),"Others")</f>
        <v>MUKKULATHOR</v>
      </c>
      <c r="AR576">
        <f>VLOOKUP(Table1[[#This Row],[பாலினம்/Gender]],Factor!$F$26:$I$28,4,0)</f>
        <v>0.95700934579439256</v>
      </c>
      <c r="AS576">
        <f>VLOOKUP(Table1[[#This Row],[பதிலளித்தவரின் வயது/Age Group]],Factor!$F$35:$I$39,4,0)</f>
        <v>0.8797250859106529</v>
      </c>
      <c r="AT576">
        <f>VLOOKUP(Table1[[#This Row],[பதிலளித்தவரின் வயது/Age Group]]&amp;Table1[[#This Row],[பாலினம்/Gender]],Factor!$A$45:$G$53,7,0)</f>
        <v>0.79503105590062106</v>
      </c>
      <c r="AU57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76">
        <f>VLOOKUP(Table1[[#This Row],[Rev Caste]],Factor!$F$59:$I$68,4,0)</f>
        <v>1.3479183673469388</v>
      </c>
      <c r="AW576">
        <f>Table1[[#This Row],[2021 Ae Factor]]*Table1[[#This Row],[Age &amp; Gender Factor]]</f>
        <v>1.043035050297799</v>
      </c>
      <c r="AX576">
        <f>Table1[[#This Row],[2021 Ae Factor]]*Table1[[#This Row],[Caste Factor]]</f>
        <v>1.7683914252763255</v>
      </c>
      <c r="AY576">
        <f t="shared" si="14"/>
        <v>78.470303700000002</v>
      </c>
    </row>
    <row r="577" spans="1:51" x14ac:dyDescent="0.25">
      <c r="A577" s="12" t="s">
        <v>3088</v>
      </c>
      <c r="B577" s="12" t="s">
        <v>820</v>
      </c>
      <c r="C577" s="13">
        <v>45869</v>
      </c>
      <c r="D577" s="12" t="s">
        <v>3211</v>
      </c>
      <c r="E577" s="12"/>
      <c r="F577" s="12"/>
      <c r="G577" s="12"/>
      <c r="H577" s="12"/>
      <c r="I577" s="12" t="s">
        <v>76</v>
      </c>
      <c r="J577" s="12" t="s">
        <v>77</v>
      </c>
      <c r="K577" s="12" t="s">
        <v>50</v>
      </c>
      <c r="L577" s="12" t="s">
        <v>51</v>
      </c>
      <c r="M577" s="12" t="s">
        <v>2170</v>
      </c>
      <c r="N577" s="12"/>
      <c r="O577" s="12" t="s">
        <v>54</v>
      </c>
      <c r="P577" s="12">
        <v>9344695026</v>
      </c>
      <c r="Q577" s="12" t="s">
        <v>55</v>
      </c>
      <c r="R577" s="12" t="s">
        <v>490</v>
      </c>
      <c r="S577" s="12" t="s">
        <v>57</v>
      </c>
      <c r="T577" s="12" t="s">
        <v>137</v>
      </c>
      <c r="U577" s="12" t="s">
        <v>301</v>
      </c>
      <c r="V577" s="12" t="s">
        <v>165</v>
      </c>
      <c r="W577" s="12" t="s">
        <v>61</v>
      </c>
      <c r="X577" s="12" t="s">
        <v>101</v>
      </c>
      <c r="Y577" s="45" t="s">
        <v>430</v>
      </c>
      <c r="Z577" s="12" t="s">
        <v>288</v>
      </c>
      <c r="AA577" s="12" t="s">
        <v>126</v>
      </c>
      <c r="AB577" s="12" t="s">
        <v>138</v>
      </c>
      <c r="AC577" s="12" t="s">
        <v>84</v>
      </c>
      <c r="AD577" s="12" t="s">
        <v>127</v>
      </c>
      <c r="AE577" s="12" t="s">
        <v>102</v>
      </c>
      <c r="AF577" s="12" t="s">
        <v>67</v>
      </c>
      <c r="AG577" s="12" t="s">
        <v>116</v>
      </c>
      <c r="AH577" s="12" t="s">
        <v>277</v>
      </c>
      <c r="AI577" s="12" t="s">
        <v>278</v>
      </c>
      <c r="AJ577" s="12">
        <f>IFERROR(_xlfn.XLOOKUP(Table1[[#This Row],[Audio Url]],Qc!C:C,Qc!F:F),"")</f>
        <v>0</v>
      </c>
      <c r="AK577" s="12">
        <f>IFERROR(_xlfn.XLOOKUP(Table1[[#This Row],[Audio Url]],Qc!C:C,Qc!E:E),"")</f>
        <v>0</v>
      </c>
      <c r="AL577" s="12"/>
      <c r="AM577" s="12"/>
      <c r="AN577" s="1" t="str">
        <f>VLOOKUP(Table1[[#This Row],[LOCALITY]],Sheet2!$F:$H,3,0)</f>
        <v>Rural</v>
      </c>
      <c r="AO577" s="1" t="s">
        <v>2241</v>
      </c>
      <c r="AP577" t="str">
        <f>IF(Table1[[#This Row],[Audio Duration (in secs)]]&gt;180,"Greater than 3 Minutes","Less than 3 Minutes")</f>
        <v>Less than 3 Minutes</v>
      </c>
      <c r="AQ577" t="str">
        <f>IFERROR(VLOOKUP(Table1[[#This Row],[சாதி/Caste]],MApping!$E$1:$F$10,2,0),"Others")</f>
        <v>MUSLIM</v>
      </c>
      <c r="AR577">
        <f>VLOOKUP(Table1[[#This Row],[பாலினம்/Gender]],Factor!$F$26:$I$28,4,0)</f>
        <v>0.95700934579439256</v>
      </c>
      <c r="AS577">
        <f>VLOOKUP(Table1[[#This Row],[பதிலளித்தவரின் வயது/Age Group]],Factor!$F$35:$I$39,4,0)</f>
        <v>1.0951871657754011</v>
      </c>
      <c r="AT577">
        <f>VLOOKUP(Table1[[#This Row],[பதிலளித்தவரின் வயது/Age Group]]&amp;Table1[[#This Row],[பாலினம்/Gender]],Factor!$A$45:$G$53,7,0)</f>
        <v>1.0835978835978837</v>
      </c>
      <c r="AU57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77">
        <f>VLOOKUP(Table1[[#This Row],[Rev Caste]],Factor!$F$59:$I$68,4,0)</f>
        <v>1.024</v>
      </c>
      <c r="AW577">
        <f>Table1[[#This Row],[2021 Ae Factor]]*Table1[[#This Row],[Age &amp; Gender Factor]]</f>
        <v>1.0835978835978837</v>
      </c>
      <c r="AX577">
        <f>Table1[[#This Row],[2021 Ae Factor]]*Table1[[#This Row],[Caste Factor]]</f>
        <v>1.024</v>
      </c>
      <c r="AY577">
        <f t="shared" si="14"/>
        <v>78.469997899999996</v>
      </c>
    </row>
    <row r="578" spans="1:51" x14ac:dyDescent="0.25">
      <c r="A578" s="12" t="s">
        <v>3088</v>
      </c>
      <c r="B578" s="12" t="s">
        <v>826</v>
      </c>
      <c r="C578" s="13">
        <v>45869</v>
      </c>
      <c r="D578" s="12" t="s">
        <v>3212</v>
      </c>
      <c r="E578" s="12"/>
      <c r="F578" s="12"/>
      <c r="G578" s="12"/>
      <c r="H578" s="12"/>
      <c r="I578" s="12" t="s">
        <v>109</v>
      </c>
      <c r="J578" s="12" t="s">
        <v>110</v>
      </c>
      <c r="K578" s="12" t="s">
        <v>50</v>
      </c>
      <c r="L578" s="12" t="s">
        <v>51</v>
      </c>
      <c r="M578" s="12" t="s">
        <v>2170</v>
      </c>
      <c r="N578" s="12"/>
      <c r="O578" s="12" t="s">
        <v>54</v>
      </c>
      <c r="P578" s="12">
        <v>7904375632</v>
      </c>
      <c r="Q578" s="12" t="s">
        <v>81</v>
      </c>
      <c r="R578" s="12" t="s">
        <v>56</v>
      </c>
      <c r="S578" s="12" t="s">
        <v>57</v>
      </c>
      <c r="T578" s="12" t="s">
        <v>137</v>
      </c>
      <c r="U578" s="12" t="s">
        <v>83</v>
      </c>
      <c r="V578" s="12" t="s">
        <v>60</v>
      </c>
      <c r="W578" s="12" t="s">
        <v>125</v>
      </c>
      <c r="X578" s="12" t="s">
        <v>114</v>
      </c>
      <c r="Y578" t="s">
        <v>429</v>
      </c>
      <c r="Z578" s="12" t="s">
        <v>38</v>
      </c>
      <c r="AA578" s="12" t="s">
        <v>126</v>
      </c>
      <c r="AB578" s="12" t="s">
        <v>60</v>
      </c>
      <c r="AC578" s="12" t="s">
        <v>84</v>
      </c>
      <c r="AD578" s="12" t="s">
        <v>127</v>
      </c>
      <c r="AE578" s="12" t="s">
        <v>102</v>
      </c>
      <c r="AF578" s="12" t="s">
        <v>101</v>
      </c>
      <c r="AG578" s="12" t="s">
        <v>116</v>
      </c>
      <c r="AH578" s="12" t="s">
        <v>69</v>
      </c>
      <c r="AI578" s="12" t="s">
        <v>89</v>
      </c>
      <c r="AJ578" s="12">
        <f>IFERROR(_xlfn.XLOOKUP(Table1[[#This Row],[Audio Url]],Qc!C:C,Qc!F:F),"")</f>
        <v>0</v>
      </c>
      <c r="AK578" s="12">
        <f>IFERROR(_xlfn.XLOOKUP(Table1[[#This Row],[Audio Url]],Qc!C:C,Qc!E:E),"")</f>
        <v>0</v>
      </c>
      <c r="AL578" s="12"/>
      <c r="AM578" s="12"/>
      <c r="AN578" s="1" t="str">
        <f>VLOOKUP(Table1[[#This Row],[LOCALITY]],Sheet2!$F:$H,3,0)</f>
        <v>Rural</v>
      </c>
      <c r="AO578" s="1" t="s">
        <v>2241</v>
      </c>
      <c r="AP578" t="str">
        <f>IF(Table1[[#This Row],[Audio Duration (in secs)]]&gt;180,"Greater than 3 Minutes","Less than 3 Minutes")</f>
        <v>Less than 3 Minutes</v>
      </c>
      <c r="AQ578" t="str">
        <f>IFERROR(VLOOKUP(Table1[[#This Row],[சாதி/Caste]],MApping!$E$1:$F$10,2,0),"Others")</f>
        <v>MUKKULATHOR</v>
      </c>
      <c r="AR578">
        <f>VLOOKUP(Table1[[#This Row],[பாலினம்/Gender]],Factor!$F$26:$I$28,4,0)</f>
        <v>0.95700934579439256</v>
      </c>
      <c r="AS578">
        <f>VLOOKUP(Table1[[#This Row],[பதிலளித்தவரின் வயது/Age Group]],Factor!$F$35:$I$39,4,0)</f>
        <v>0.97523809523809524</v>
      </c>
      <c r="AT578">
        <f>VLOOKUP(Table1[[#This Row],[பதிலளித்தவரின் வயது/Age Group]]&amp;Table1[[#This Row],[பாலினம்/Gender]],Factor!$A$45:$G$53,7,0)</f>
        <v>1.0666666666666667</v>
      </c>
      <c r="AU57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78">
        <f>VLOOKUP(Table1[[#This Row],[Rev Caste]],Factor!$F$59:$I$68,4,0)</f>
        <v>1.3479183673469388</v>
      </c>
      <c r="AW578">
        <f>Table1[[#This Row],[2021 Ae Factor]]*Table1[[#This Row],[Age &amp; Gender Factor]]</f>
        <v>0.78592087946627776</v>
      </c>
      <c r="AX578">
        <f>Table1[[#This Row],[2021 Ae Factor]]*Table1[[#This Row],[Caste Factor]]</f>
        <v>0.99314736441942686</v>
      </c>
      <c r="AY578">
        <f t="shared" si="14"/>
        <v>78.471927699999995</v>
      </c>
    </row>
    <row r="579" spans="1:51" x14ac:dyDescent="0.25">
      <c r="A579" s="12" t="s">
        <v>3088</v>
      </c>
      <c r="B579" s="12" t="s">
        <v>832</v>
      </c>
      <c r="C579" s="13">
        <v>45869</v>
      </c>
      <c r="D579" s="12" t="s">
        <v>3213</v>
      </c>
      <c r="E579" s="12"/>
      <c r="F579" s="12"/>
      <c r="G579" s="12"/>
      <c r="H579" s="12"/>
      <c r="I579" s="12" t="s">
        <v>244</v>
      </c>
      <c r="J579" s="12" t="s">
        <v>245</v>
      </c>
      <c r="K579" s="12" t="s">
        <v>50</v>
      </c>
      <c r="L579" s="12" t="s">
        <v>51</v>
      </c>
      <c r="M579" s="12" t="s">
        <v>2170</v>
      </c>
      <c r="N579" s="12"/>
      <c r="O579" s="12" t="s">
        <v>54</v>
      </c>
      <c r="P579" s="12">
        <v>7667282020</v>
      </c>
      <c r="Q579" s="12" t="s">
        <v>39</v>
      </c>
      <c r="R579" s="12" t="s">
        <v>219</v>
      </c>
      <c r="S579" s="12" t="s">
        <v>113</v>
      </c>
      <c r="T579" s="12" t="s">
        <v>58</v>
      </c>
      <c r="U579" s="12" t="s">
        <v>83</v>
      </c>
      <c r="V579" s="12" t="s">
        <v>60</v>
      </c>
      <c r="W579" s="12" t="s">
        <v>125</v>
      </c>
      <c r="X579" s="12" t="s">
        <v>101</v>
      </c>
      <c r="Y579" s="45" t="s">
        <v>429</v>
      </c>
      <c r="Z579" s="12" t="s">
        <v>95</v>
      </c>
      <c r="AA579" s="12" t="s">
        <v>126</v>
      </c>
      <c r="AB579" s="12" t="s">
        <v>99</v>
      </c>
      <c r="AC579" s="12" t="s">
        <v>58</v>
      </c>
      <c r="AD579" s="12" t="s">
        <v>127</v>
      </c>
      <c r="AE579" s="12" t="s">
        <v>86</v>
      </c>
      <c r="AF579" s="12" t="s">
        <v>101</v>
      </c>
      <c r="AG579" s="12" t="s">
        <v>103</v>
      </c>
      <c r="AH579" s="12" t="s">
        <v>117</v>
      </c>
      <c r="AI579" s="12" t="s">
        <v>42</v>
      </c>
      <c r="AJ579" s="12">
        <f>IFERROR(_xlfn.XLOOKUP(Table1[[#This Row],[Audio Url]],Qc!C:C,Qc!F:F),"")</f>
        <v>0</v>
      </c>
      <c r="AK579" s="12">
        <f>IFERROR(_xlfn.XLOOKUP(Table1[[#This Row],[Audio Url]],Qc!C:C,Qc!E:E),"")</f>
        <v>0</v>
      </c>
      <c r="AL579" s="12"/>
      <c r="AM579" s="12"/>
      <c r="AN579" s="1" t="str">
        <f>VLOOKUP(Table1[[#This Row],[LOCALITY]],Sheet2!$F:$H,3,0)</f>
        <v>Rural</v>
      </c>
      <c r="AO579" s="1" t="s">
        <v>2241</v>
      </c>
      <c r="AP579" t="str">
        <f>IF(Table1[[#This Row],[Audio Duration (in secs)]]&gt;180,"Greater than 3 Minutes","Less than 3 Minutes")</f>
        <v>Less than 3 Minutes</v>
      </c>
      <c r="AQ579" t="str">
        <f>IFERROR(VLOOKUP(Table1[[#This Row],[சாதி/Caste]],MApping!$E$1:$F$10,2,0),"Others")</f>
        <v>DEVENDRA KULA VELLALAR</v>
      </c>
      <c r="AR579">
        <f>VLOOKUP(Table1[[#This Row],[பாலினம்/Gender]],Factor!$F$26:$I$28,4,0)</f>
        <v>0.95700934579439256</v>
      </c>
      <c r="AS579">
        <f>VLOOKUP(Table1[[#This Row],[பதிலளித்தவரின் வயது/Age Group]],Factor!$F$35:$I$39,4,0)</f>
        <v>0.8797250859106529</v>
      </c>
      <c r="AT579">
        <f>VLOOKUP(Table1[[#This Row],[பதிலளித்தவரின் வயது/Age Group]]&amp;Table1[[#This Row],[பாலினம்/Gender]],Factor!$A$45:$G$53,7,0)</f>
        <v>0.79503105590062106</v>
      </c>
      <c r="AU57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79">
        <f>VLOOKUP(Table1[[#This Row],[Rev Caste]],Factor!$F$59:$I$68,4,0)</f>
        <v>0.99902439024390244</v>
      </c>
      <c r="AW579">
        <f>Table1[[#This Row],[2021 Ae Factor]]*Table1[[#This Row],[Age &amp; Gender Factor]]</f>
        <v>0.58577953749039324</v>
      </c>
      <c r="AX579">
        <f>Table1[[#This Row],[2021 Ae Factor]]*Table1[[#This Row],[Caste Factor]]</f>
        <v>0.73608199442695277</v>
      </c>
      <c r="AY579">
        <f t="shared" si="14"/>
        <v>78.471123599999999</v>
      </c>
    </row>
    <row r="580" spans="1:51" x14ac:dyDescent="0.25">
      <c r="A580" s="12" t="s">
        <v>3088</v>
      </c>
      <c r="B580" s="12" t="s">
        <v>838</v>
      </c>
      <c r="C580" s="13">
        <v>45869</v>
      </c>
      <c r="D580" s="12" t="s">
        <v>3214</v>
      </c>
      <c r="E580" s="12"/>
      <c r="F580" s="12"/>
      <c r="G580" s="12"/>
      <c r="H580" s="12"/>
      <c r="I580" s="12" t="s">
        <v>76</v>
      </c>
      <c r="J580" s="12" t="s">
        <v>77</v>
      </c>
      <c r="K580" s="12" t="s">
        <v>50</v>
      </c>
      <c r="L580" s="12" t="s">
        <v>51</v>
      </c>
      <c r="M580" s="12" t="s">
        <v>2170</v>
      </c>
      <c r="N580" s="12"/>
      <c r="O580" s="12" t="s">
        <v>54</v>
      </c>
      <c r="P580" s="12">
        <v>9344044543</v>
      </c>
      <c r="Q580" s="12" t="s">
        <v>55</v>
      </c>
      <c r="R580" s="12" t="s">
        <v>490</v>
      </c>
      <c r="S580" s="12" t="s">
        <v>57</v>
      </c>
      <c r="T580" s="12" t="s">
        <v>137</v>
      </c>
      <c r="U580" s="12" t="s">
        <v>301</v>
      </c>
      <c r="V580" s="12" t="s">
        <v>185</v>
      </c>
      <c r="W580" s="12" t="s">
        <v>61</v>
      </c>
      <c r="X580" s="12" t="s">
        <v>101</v>
      </c>
      <c r="Y580" s="45" t="s">
        <v>430</v>
      </c>
      <c r="Z580" s="12" t="s">
        <v>288</v>
      </c>
      <c r="AA580" s="12" t="s">
        <v>126</v>
      </c>
      <c r="AB580" s="12" t="s">
        <v>99</v>
      </c>
      <c r="AC580" s="12" t="s">
        <v>84</v>
      </c>
      <c r="AD580" s="12" t="s">
        <v>65</v>
      </c>
      <c r="AE580" s="12" t="s">
        <v>66</v>
      </c>
      <c r="AF580" s="12" t="s">
        <v>67</v>
      </c>
      <c r="AG580" s="12" t="s">
        <v>116</v>
      </c>
      <c r="AH580" s="12" t="s">
        <v>277</v>
      </c>
      <c r="AI580" s="12" t="s">
        <v>278</v>
      </c>
      <c r="AJ580" s="12">
        <f>IFERROR(_xlfn.XLOOKUP(Table1[[#This Row],[Audio Url]],Qc!C:C,Qc!F:F),"")</f>
        <v>0</v>
      </c>
      <c r="AK580" s="12">
        <f>IFERROR(_xlfn.XLOOKUP(Table1[[#This Row],[Audio Url]],Qc!C:C,Qc!E:E),"")</f>
        <v>0</v>
      </c>
      <c r="AL580" s="12"/>
      <c r="AM580" s="12"/>
      <c r="AN580" s="1" t="str">
        <f>VLOOKUP(Table1[[#This Row],[LOCALITY]],Sheet2!$F:$H,3,0)</f>
        <v>Rural</v>
      </c>
      <c r="AO580" s="1" t="s">
        <v>2241</v>
      </c>
      <c r="AP580" t="str">
        <f>IF(Table1[[#This Row],[Audio Duration (in secs)]]&gt;180,"Greater than 3 Minutes","Less than 3 Minutes")</f>
        <v>Less than 3 Minutes</v>
      </c>
      <c r="AQ580" t="str">
        <f>IFERROR(VLOOKUP(Table1[[#This Row],[சாதி/Caste]],MApping!$E$1:$F$10,2,0),"Others")</f>
        <v>MUSLIM</v>
      </c>
      <c r="AR580">
        <f>VLOOKUP(Table1[[#This Row],[பாலினம்/Gender]],Factor!$F$26:$I$28,4,0)</f>
        <v>0.95700934579439256</v>
      </c>
      <c r="AS580">
        <f>VLOOKUP(Table1[[#This Row],[பதிலளித்தவரின் வயது/Age Group]],Factor!$F$35:$I$39,4,0)</f>
        <v>1.0951871657754011</v>
      </c>
      <c r="AT580">
        <f>VLOOKUP(Table1[[#This Row],[பதிலளித்தவரின் வயது/Age Group]]&amp;Table1[[#This Row],[பாலினம்/Gender]],Factor!$A$45:$G$53,7,0)</f>
        <v>1.0835978835978837</v>
      </c>
      <c r="AU58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80">
        <f>VLOOKUP(Table1[[#This Row],[Rev Caste]],Factor!$F$59:$I$68,4,0)</f>
        <v>1.024</v>
      </c>
      <c r="AW580">
        <f>Table1[[#This Row],[2021 Ae Factor]]*Table1[[#This Row],[Age &amp; Gender Factor]]</f>
        <v>1.0835978835978837</v>
      </c>
      <c r="AX580">
        <f>Table1[[#This Row],[2021 Ae Factor]]*Table1[[#This Row],[Caste Factor]]</f>
        <v>1.024</v>
      </c>
      <c r="AY580">
        <f t="shared" si="14"/>
        <v>78.471370300000004</v>
      </c>
    </row>
    <row r="581" spans="1:51" x14ac:dyDescent="0.25">
      <c r="A581" s="12" t="s">
        <v>3088</v>
      </c>
      <c r="B581" s="12" t="s">
        <v>843</v>
      </c>
      <c r="C581" s="13">
        <v>45869</v>
      </c>
      <c r="D581" s="12" t="s">
        <v>3215</v>
      </c>
      <c r="E581" s="12"/>
      <c r="F581" s="12"/>
      <c r="G581" s="12"/>
      <c r="H581" s="12"/>
      <c r="I581" s="12" t="s">
        <v>109</v>
      </c>
      <c r="J581" s="12" t="s">
        <v>110</v>
      </c>
      <c r="K581" s="12" t="s">
        <v>50</v>
      </c>
      <c r="L581" s="12" t="s">
        <v>51</v>
      </c>
      <c r="M581" s="12" t="s">
        <v>2170</v>
      </c>
      <c r="N581" s="12"/>
      <c r="O581" s="12" t="s">
        <v>135</v>
      </c>
      <c r="P581" s="12">
        <v>9750171904</v>
      </c>
      <c r="Q581" s="12" t="s">
        <v>55</v>
      </c>
      <c r="R581" s="12" t="s">
        <v>136</v>
      </c>
      <c r="S581" s="12" t="s">
        <v>113</v>
      </c>
      <c r="T581" s="12" t="s">
        <v>58</v>
      </c>
      <c r="U581" s="12" t="s">
        <v>83</v>
      </c>
      <c r="V581" s="12" t="s">
        <v>60</v>
      </c>
      <c r="W581" s="12" t="s">
        <v>61</v>
      </c>
      <c r="X581" s="12" t="s">
        <v>101</v>
      </c>
      <c r="Y581" t="s">
        <v>430</v>
      </c>
      <c r="Z581" s="12" t="s">
        <v>95</v>
      </c>
      <c r="AA581" s="12" t="s">
        <v>126</v>
      </c>
      <c r="AB581" s="12" t="s">
        <v>99</v>
      </c>
      <c r="AC581" s="12" t="s">
        <v>58</v>
      </c>
      <c r="AD581" s="12" t="s">
        <v>127</v>
      </c>
      <c r="AE581" s="12" t="s">
        <v>86</v>
      </c>
      <c r="AF581" s="12" t="s">
        <v>622</v>
      </c>
      <c r="AG581" s="12" t="s">
        <v>68</v>
      </c>
      <c r="AH581" s="12" t="s">
        <v>88</v>
      </c>
      <c r="AI581" s="12" t="s">
        <v>269</v>
      </c>
      <c r="AJ581" s="12">
        <f>IFERROR(_xlfn.XLOOKUP(Table1[[#This Row],[Audio Url]],Qc!C:C,Qc!F:F),"")</f>
        <v>0</v>
      </c>
      <c r="AK581" s="12">
        <f>IFERROR(_xlfn.XLOOKUP(Table1[[#This Row],[Audio Url]],Qc!C:C,Qc!E:E),"")</f>
        <v>0</v>
      </c>
      <c r="AL581" s="12"/>
      <c r="AM581" s="12"/>
      <c r="AN581" s="1" t="str">
        <f>VLOOKUP(Table1[[#This Row],[LOCALITY]],Sheet2!$F:$H,3,0)</f>
        <v>Rural</v>
      </c>
      <c r="AO581" s="1" t="s">
        <v>2241</v>
      </c>
      <c r="AP581" t="str">
        <f>IF(Table1[[#This Row],[Audio Duration (in secs)]]&gt;180,"Greater than 3 Minutes","Less than 3 Minutes")</f>
        <v>Less than 3 Minutes</v>
      </c>
      <c r="AQ581" t="str">
        <f>IFERROR(VLOOKUP(Table1[[#This Row],[சாதி/Caste]],MApping!$E$1:$F$10,2,0),"Others")</f>
        <v>MUTTARAIYAR</v>
      </c>
      <c r="AR581">
        <f>VLOOKUP(Table1[[#This Row],[பாலினம்/Gender]],Factor!$F$26:$I$28,4,0)</f>
        <v>1.047034764826176</v>
      </c>
      <c r="AS581">
        <f>VLOOKUP(Table1[[#This Row],[பதிலளித்தவரின் வயது/Age Group]],Factor!$F$35:$I$39,4,0)</f>
        <v>1.0951871657754011</v>
      </c>
      <c r="AT581">
        <f>VLOOKUP(Table1[[#This Row],[பதிலளித்தவரின் வயது/Age Group]]&amp;Table1[[#This Row],[பாலினம்/Gender]],Factor!$A$45:$G$53,7,0)</f>
        <v>1.107027027027027</v>
      </c>
      <c r="AU58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81">
        <f>VLOOKUP(Table1[[#This Row],[Rev Caste]],Factor!$F$59:$I$68,4,0)</f>
        <v>1.2358620689655173</v>
      </c>
      <c r="AW581">
        <f>Table1[[#This Row],[2021 Ae Factor]]*Table1[[#This Row],[Age &amp; Gender Factor]]</f>
        <v>0.81565842625689366</v>
      </c>
      <c r="AX581">
        <f>Table1[[#This Row],[2021 Ae Factor]]*Table1[[#This Row],[Caste Factor]]</f>
        <v>0.91058419138161839</v>
      </c>
      <c r="AY581">
        <f t="shared" si="14"/>
        <v>78.471175700000003</v>
      </c>
    </row>
    <row r="582" spans="1:51" x14ac:dyDescent="0.25">
      <c r="A582" s="12" t="s">
        <v>3088</v>
      </c>
      <c r="B582" s="12" t="s">
        <v>853</v>
      </c>
      <c r="C582" s="13">
        <v>45869</v>
      </c>
      <c r="D582" s="12" t="s">
        <v>3216</v>
      </c>
      <c r="E582" s="12"/>
      <c r="F582" s="12"/>
      <c r="G582" s="12"/>
      <c r="H582" s="12"/>
      <c r="I582" s="12" t="s">
        <v>76</v>
      </c>
      <c r="J582" s="12" t="s">
        <v>77</v>
      </c>
      <c r="K582" s="12" t="s">
        <v>50</v>
      </c>
      <c r="L582" s="12" t="s">
        <v>51</v>
      </c>
      <c r="M582" s="12" t="s">
        <v>2170</v>
      </c>
      <c r="N582" s="12"/>
      <c r="O582" s="12" t="s">
        <v>135</v>
      </c>
      <c r="P582" s="12">
        <v>9025901093</v>
      </c>
      <c r="Q582" s="12" t="s">
        <v>55</v>
      </c>
      <c r="R582" s="12" t="s">
        <v>136</v>
      </c>
      <c r="S582" s="12" t="s">
        <v>57</v>
      </c>
      <c r="T582" s="12" t="s">
        <v>137</v>
      </c>
      <c r="U582" s="12" t="s">
        <v>301</v>
      </c>
      <c r="V582" s="12" t="s">
        <v>165</v>
      </c>
      <c r="W582" s="12" t="s">
        <v>100</v>
      </c>
      <c r="X582" s="12" t="s">
        <v>857</v>
      </c>
      <c r="Y582" t="s">
        <v>433</v>
      </c>
      <c r="Z582" s="12" t="s">
        <v>38</v>
      </c>
      <c r="AA582" s="12" t="s">
        <v>63</v>
      </c>
      <c r="AB582" s="12" t="s">
        <v>38</v>
      </c>
      <c r="AC582" s="12" t="s">
        <v>84</v>
      </c>
      <c r="AD582" s="12" t="s">
        <v>65</v>
      </c>
      <c r="AE582" s="12" t="s">
        <v>102</v>
      </c>
      <c r="AF582" s="12" t="s">
        <v>478</v>
      </c>
      <c r="AG582" s="12" t="s">
        <v>68</v>
      </c>
      <c r="AH582" s="12" t="s">
        <v>277</v>
      </c>
      <c r="AI582" s="12" t="s">
        <v>278</v>
      </c>
      <c r="AJ582" s="12">
        <f>IFERROR(_xlfn.XLOOKUP(Table1[[#This Row],[Audio Url]],Qc!C:C,Qc!F:F),"")</f>
        <v>0</v>
      </c>
      <c r="AK582" s="12">
        <f>IFERROR(_xlfn.XLOOKUP(Table1[[#This Row],[Audio Url]],Qc!C:C,Qc!E:E),"")</f>
        <v>0</v>
      </c>
      <c r="AL582" s="12"/>
      <c r="AM582" s="12"/>
      <c r="AN582" s="1" t="str">
        <f>VLOOKUP(Table1[[#This Row],[LOCALITY]],Sheet2!$F:$H,3,0)</f>
        <v>Rural</v>
      </c>
      <c r="AO582" s="1" t="s">
        <v>2241</v>
      </c>
      <c r="AP582" t="str">
        <f>IF(Table1[[#This Row],[Audio Duration (in secs)]]&gt;180,"Greater than 3 Minutes","Less than 3 Minutes")</f>
        <v>Less than 3 Minutes</v>
      </c>
      <c r="AQ582" t="str">
        <f>IFERROR(VLOOKUP(Table1[[#This Row],[சாதி/Caste]],MApping!$E$1:$F$10,2,0),"Others")</f>
        <v>MUSLIM</v>
      </c>
      <c r="AR582">
        <f>VLOOKUP(Table1[[#This Row],[பாலினம்/Gender]],Factor!$F$26:$I$28,4,0)</f>
        <v>1.047034764826176</v>
      </c>
      <c r="AS582">
        <f>VLOOKUP(Table1[[#This Row],[பதிலளித்தவரின் வயது/Age Group]],Factor!$F$35:$I$39,4,0)</f>
        <v>1.0951871657754011</v>
      </c>
      <c r="AT582">
        <f>VLOOKUP(Table1[[#This Row],[பதிலளித்தவரின் வயது/Age Group]]&amp;Table1[[#This Row],[பாலினம்/Gender]],Factor!$A$45:$G$53,7,0)</f>
        <v>1.107027027027027</v>
      </c>
      <c r="AU58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82">
        <f>VLOOKUP(Table1[[#This Row],[Rev Caste]],Factor!$F$59:$I$68,4,0)</f>
        <v>1.024</v>
      </c>
      <c r="AW582">
        <f>Table1[[#This Row],[2021 Ae Factor]]*Table1[[#This Row],[Age &amp; Gender Factor]]</f>
        <v>1.107027027027027</v>
      </c>
      <c r="AX582">
        <f>Table1[[#This Row],[2021 Ae Factor]]*Table1[[#This Row],[Caste Factor]]</f>
        <v>1.024</v>
      </c>
      <c r="AY582">
        <f t="shared" si="14"/>
        <v>78.456550699999994</v>
      </c>
    </row>
    <row r="583" spans="1:51" x14ac:dyDescent="0.25">
      <c r="A583" s="12" t="s">
        <v>3088</v>
      </c>
      <c r="B583" s="12" t="s">
        <v>859</v>
      </c>
      <c r="C583" s="13">
        <v>45869</v>
      </c>
      <c r="D583" s="12" t="s">
        <v>3217</v>
      </c>
      <c r="E583" s="12"/>
      <c r="F583" s="12"/>
      <c r="G583" s="12"/>
      <c r="H583" s="12"/>
      <c r="I583" s="12" t="s">
        <v>109</v>
      </c>
      <c r="J583" s="12" t="s">
        <v>110</v>
      </c>
      <c r="K583" s="12" t="s">
        <v>50</v>
      </c>
      <c r="L583" s="12" t="s">
        <v>51</v>
      </c>
      <c r="M583" s="12" t="s">
        <v>2170</v>
      </c>
      <c r="N583" s="12"/>
      <c r="O583" s="12" t="s">
        <v>54</v>
      </c>
      <c r="P583" s="12">
        <v>7826938483</v>
      </c>
      <c r="Q583" s="12" t="s">
        <v>55</v>
      </c>
      <c r="R583" s="12" t="s">
        <v>56</v>
      </c>
      <c r="S583" s="12" t="s">
        <v>57</v>
      </c>
      <c r="T583" s="12" t="s">
        <v>98</v>
      </c>
      <c r="U583" s="12" t="s">
        <v>301</v>
      </c>
      <c r="V583" s="12" t="s">
        <v>99</v>
      </c>
      <c r="W583" s="12" t="s">
        <v>61</v>
      </c>
      <c r="X583" s="12" t="s">
        <v>101</v>
      </c>
      <c r="Y583" t="s">
        <v>430</v>
      </c>
      <c r="Z583" s="12" t="s">
        <v>95</v>
      </c>
      <c r="AA583" s="12" t="s">
        <v>126</v>
      </c>
      <c r="AB583" s="12" t="s">
        <v>60</v>
      </c>
      <c r="AC583" s="12" t="s">
        <v>84</v>
      </c>
      <c r="AD583" s="12" t="s">
        <v>65</v>
      </c>
      <c r="AE583" s="12" t="s">
        <v>86</v>
      </c>
      <c r="AF583" s="12" t="s">
        <v>67</v>
      </c>
      <c r="AG583" s="12" t="s">
        <v>418</v>
      </c>
      <c r="AH583" s="12" t="s">
        <v>88</v>
      </c>
      <c r="AI583" s="12" t="s">
        <v>89</v>
      </c>
      <c r="AJ583" s="12">
        <f>IFERROR(_xlfn.XLOOKUP(Table1[[#This Row],[Audio Url]],Qc!C:C,Qc!F:F),"")</f>
        <v>0</v>
      </c>
      <c r="AK583" s="12">
        <f>IFERROR(_xlfn.XLOOKUP(Table1[[#This Row],[Audio Url]],Qc!C:C,Qc!E:E),"")</f>
        <v>0</v>
      </c>
      <c r="AL583" s="12"/>
      <c r="AM583" s="12"/>
      <c r="AN583" s="1" t="str">
        <f>VLOOKUP(Table1[[#This Row],[LOCALITY]],Sheet2!$F:$H,3,0)</f>
        <v>Rural</v>
      </c>
      <c r="AO583" s="1" t="s">
        <v>2241</v>
      </c>
      <c r="AP583" t="str">
        <f>IF(Table1[[#This Row],[Audio Duration (in secs)]]&gt;180,"Greater than 3 Minutes","Less than 3 Minutes")</f>
        <v>Less than 3 Minutes</v>
      </c>
      <c r="AQ583" t="str">
        <f>IFERROR(VLOOKUP(Table1[[#This Row],[சாதி/Caste]],MApping!$E$1:$F$10,2,0),"Others")</f>
        <v>MUKKULATHOR</v>
      </c>
      <c r="AR583">
        <f>VLOOKUP(Table1[[#This Row],[பாலினம்/Gender]],Factor!$F$26:$I$28,4,0)</f>
        <v>0.95700934579439256</v>
      </c>
      <c r="AS583">
        <f>VLOOKUP(Table1[[#This Row],[பதிலளித்தவரின் வயது/Age Group]],Factor!$F$35:$I$39,4,0)</f>
        <v>1.0951871657754011</v>
      </c>
      <c r="AT583">
        <f>VLOOKUP(Table1[[#This Row],[பதிலளித்தவரின் வயது/Age Group]]&amp;Table1[[#This Row],[பாலினம்/Gender]],Factor!$A$45:$G$53,7,0)</f>
        <v>1.0835978835978837</v>
      </c>
      <c r="AU58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83">
        <f>VLOOKUP(Table1[[#This Row],[Rev Caste]],Factor!$F$59:$I$68,4,0)</f>
        <v>1.3479183673469388</v>
      </c>
      <c r="AW583">
        <f>Table1[[#This Row],[2021 Ae Factor]]*Table1[[#This Row],[Age &amp; Gender Factor]]</f>
        <v>1.4216181426281114</v>
      </c>
      <c r="AX583">
        <f>Table1[[#This Row],[2021 Ae Factor]]*Table1[[#This Row],[Caste Factor]]</f>
        <v>1.7683914252763255</v>
      </c>
      <c r="AY583">
        <f t="shared" si="14"/>
        <v>78.471289299999995</v>
      </c>
    </row>
    <row r="584" spans="1:51" x14ac:dyDescent="0.25">
      <c r="A584" s="12" t="s">
        <v>3088</v>
      </c>
      <c r="B584" s="12" t="s">
        <v>864</v>
      </c>
      <c r="C584" s="13">
        <v>45869</v>
      </c>
      <c r="D584" s="12" t="s">
        <v>3218</v>
      </c>
      <c r="E584" s="12"/>
      <c r="F584" s="12"/>
      <c r="G584" s="12"/>
      <c r="H584" s="12"/>
      <c r="I584" s="12" t="s">
        <v>109</v>
      </c>
      <c r="J584" s="12" t="s">
        <v>110</v>
      </c>
      <c r="K584" s="12" t="s">
        <v>50</v>
      </c>
      <c r="L584" s="12" t="s">
        <v>51</v>
      </c>
      <c r="M584" s="12" t="s">
        <v>2170</v>
      </c>
      <c r="N584" s="12"/>
      <c r="O584" s="12" t="s">
        <v>54</v>
      </c>
      <c r="P584" s="12">
        <v>9488151946</v>
      </c>
      <c r="Q584" s="12" t="s">
        <v>360</v>
      </c>
      <c r="R584" s="12" t="s">
        <v>97</v>
      </c>
      <c r="S584" s="12" t="s">
        <v>57</v>
      </c>
      <c r="T584" s="12" t="s">
        <v>137</v>
      </c>
      <c r="U584" s="12" t="s">
        <v>83</v>
      </c>
      <c r="V584" s="12" t="s">
        <v>60</v>
      </c>
      <c r="W584" s="12" t="s">
        <v>61</v>
      </c>
      <c r="X584" s="12" t="s">
        <v>101</v>
      </c>
      <c r="Y584" t="s">
        <v>430</v>
      </c>
      <c r="Z584" s="12" t="s">
        <v>95</v>
      </c>
      <c r="AA584" s="12" t="s">
        <v>126</v>
      </c>
      <c r="AB584" s="12" t="s">
        <v>60</v>
      </c>
      <c r="AC584" s="12" t="s">
        <v>84</v>
      </c>
      <c r="AD584" s="12" t="s">
        <v>127</v>
      </c>
      <c r="AE584" s="12" t="s">
        <v>86</v>
      </c>
      <c r="AF584" s="12" t="s">
        <v>622</v>
      </c>
      <c r="AG584" s="12" t="s">
        <v>382</v>
      </c>
      <c r="AH584" s="12" t="s">
        <v>277</v>
      </c>
      <c r="AI584" s="12" t="s">
        <v>278</v>
      </c>
      <c r="AJ584" s="12">
        <f>IFERROR(_xlfn.XLOOKUP(Table1[[#This Row],[Audio Url]],Qc!C:C,Qc!F:F),"")</f>
        <v>0</v>
      </c>
      <c r="AK584" s="12">
        <f>IFERROR(_xlfn.XLOOKUP(Table1[[#This Row],[Audio Url]],Qc!C:C,Qc!E:E),"")</f>
        <v>0</v>
      </c>
      <c r="AL584" s="12"/>
      <c r="AM584" s="12"/>
      <c r="AN584" s="1" t="str">
        <f>VLOOKUP(Table1[[#This Row],[LOCALITY]],Sheet2!$F:$H,3,0)</f>
        <v>Rural</v>
      </c>
      <c r="AO584" s="1" t="s">
        <v>2241</v>
      </c>
      <c r="AP584" t="str">
        <f>IF(Table1[[#This Row],[Audio Duration (in secs)]]&gt;180,"Greater than 3 Minutes","Less than 3 Minutes")</f>
        <v>Less than 3 Minutes</v>
      </c>
      <c r="AQ584" t="str">
        <f>IFERROR(VLOOKUP(Table1[[#This Row],[சாதி/Caste]],MApping!$E$1:$F$10,2,0),"Others")</f>
        <v>MUSLIM</v>
      </c>
      <c r="AR584">
        <f>VLOOKUP(Table1[[#This Row],[பாலினம்/Gender]],Factor!$F$26:$I$28,4,0)</f>
        <v>0.95700934579439256</v>
      </c>
      <c r="AS584">
        <f>VLOOKUP(Table1[[#This Row],[பதிலளித்தவரின் வயது/Age Group]],Factor!$F$35:$I$39,4,0)</f>
        <v>1.0308724832214764</v>
      </c>
      <c r="AT584">
        <f>VLOOKUP(Table1[[#This Row],[பதிலளித்தவரின் வயது/Age Group]]&amp;Table1[[#This Row],[பாலினம்/Gender]],Factor!$A$45:$G$53,7,0)</f>
        <v>0.86292134831460676</v>
      </c>
      <c r="AU58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84">
        <f>VLOOKUP(Table1[[#This Row],[Rev Caste]],Factor!$F$59:$I$68,4,0)</f>
        <v>1.024</v>
      </c>
      <c r="AW584">
        <f>Table1[[#This Row],[2021 Ae Factor]]*Table1[[#This Row],[Age &amp; Gender Factor]]</f>
        <v>0.63580116091653927</v>
      </c>
      <c r="AX584">
        <f>Table1[[#This Row],[2021 Ae Factor]]*Table1[[#This Row],[Caste Factor]]</f>
        <v>0.75448404428762661</v>
      </c>
      <c r="AY584">
        <f t="shared" si="14"/>
        <v>78.470843599999995</v>
      </c>
    </row>
    <row r="585" spans="1:51" x14ac:dyDescent="0.25">
      <c r="A585" s="12" t="s">
        <v>3088</v>
      </c>
      <c r="B585" s="12" t="s">
        <v>875</v>
      </c>
      <c r="C585" s="13">
        <v>45869</v>
      </c>
      <c r="D585" s="12" t="s">
        <v>3219</v>
      </c>
      <c r="E585" s="12"/>
      <c r="F585" s="12"/>
      <c r="G585" s="12"/>
      <c r="H585" s="12"/>
      <c r="I585" s="12" t="s">
        <v>76</v>
      </c>
      <c r="J585" s="12" t="s">
        <v>77</v>
      </c>
      <c r="K585" s="12" t="s">
        <v>50</v>
      </c>
      <c r="L585" s="12" t="s">
        <v>51</v>
      </c>
      <c r="M585" s="12" t="s">
        <v>2170</v>
      </c>
      <c r="N585" s="12"/>
      <c r="O585" s="12" t="s">
        <v>54</v>
      </c>
      <c r="P585" s="12">
        <v>8050240132</v>
      </c>
      <c r="Q585" s="12" t="s">
        <v>55</v>
      </c>
      <c r="R585" s="12" t="s">
        <v>56</v>
      </c>
      <c r="S585" s="12" t="s">
        <v>57</v>
      </c>
      <c r="T585" s="12" t="s">
        <v>137</v>
      </c>
      <c r="U585" s="12" t="s">
        <v>83</v>
      </c>
      <c r="V585" s="12" t="s">
        <v>99</v>
      </c>
      <c r="W585" s="12" t="s">
        <v>100</v>
      </c>
      <c r="X585" s="12" t="s">
        <v>101</v>
      </c>
      <c r="Y585" t="s">
        <v>428</v>
      </c>
      <c r="Z585" s="12" t="s">
        <v>288</v>
      </c>
      <c r="AA585" s="12" t="s">
        <v>63</v>
      </c>
      <c r="AB585" s="12" t="s">
        <v>38</v>
      </c>
      <c r="AC585" s="12" t="s">
        <v>84</v>
      </c>
      <c r="AD585" s="12" t="s">
        <v>65</v>
      </c>
      <c r="AE585" s="12" t="s">
        <v>102</v>
      </c>
      <c r="AF585" s="12" t="s">
        <v>478</v>
      </c>
      <c r="AG585" s="12" t="s">
        <v>103</v>
      </c>
      <c r="AH585" s="12" t="s">
        <v>277</v>
      </c>
      <c r="AI585" s="12" t="s">
        <v>278</v>
      </c>
      <c r="AJ585" s="12">
        <f>IFERROR(_xlfn.XLOOKUP(Table1[[#This Row],[Audio Url]],Qc!C:C,Qc!F:F),"")</f>
        <v>0</v>
      </c>
      <c r="AK585" s="12">
        <f>IFERROR(_xlfn.XLOOKUP(Table1[[#This Row],[Audio Url]],Qc!C:C,Qc!E:E),"")</f>
        <v>0</v>
      </c>
      <c r="AL585" s="12"/>
      <c r="AM585" s="12"/>
      <c r="AN585" s="1" t="str">
        <f>VLOOKUP(Table1[[#This Row],[LOCALITY]],Sheet2!$F:$H,3,0)</f>
        <v>Rural</v>
      </c>
      <c r="AO585" s="1" t="s">
        <v>2241</v>
      </c>
      <c r="AP585" t="str">
        <f>IF(Table1[[#This Row],[Audio Duration (in secs)]]&gt;180,"Greater than 3 Minutes","Less than 3 Minutes")</f>
        <v>Less than 3 Minutes</v>
      </c>
      <c r="AQ585" t="str">
        <f>IFERROR(VLOOKUP(Table1[[#This Row],[சாதி/Caste]],MApping!$E$1:$F$10,2,0),"Others")</f>
        <v>MUSLIM</v>
      </c>
      <c r="AR585">
        <f>VLOOKUP(Table1[[#This Row],[பாலினம்/Gender]],Factor!$F$26:$I$28,4,0)</f>
        <v>0.95700934579439256</v>
      </c>
      <c r="AS585">
        <f>VLOOKUP(Table1[[#This Row],[பதிலளித்தவரின் வயது/Age Group]],Factor!$F$35:$I$39,4,0)</f>
        <v>1.0951871657754011</v>
      </c>
      <c r="AT585">
        <f>VLOOKUP(Table1[[#This Row],[பதிலளித்தவரின் வயது/Age Group]]&amp;Table1[[#This Row],[பாலினம்/Gender]],Factor!$A$45:$G$53,7,0)</f>
        <v>1.0835978835978837</v>
      </c>
      <c r="AU58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85">
        <f>VLOOKUP(Table1[[#This Row],[Rev Caste]],Factor!$F$59:$I$68,4,0)</f>
        <v>1.024</v>
      </c>
      <c r="AW585">
        <f>Table1[[#This Row],[2021 Ae Factor]]*Table1[[#This Row],[Age &amp; Gender Factor]]</f>
        <v>1.4216181426281114</v>
      </c>
      <c r="AX585">
        <f>Table1[[#This Row],[2021 Ae Factor]]*Table1[[#This Row],[Caste Factor]]</f>
        <v>1.3434291447835651</v>
      </c>
      <c r="AY585">
        <f t="shared" si="14"/>
        <v>78.470486500000007</v>
      </c>
    </row>
    <row r="586" spans="1:51" x14ac:dyDescent="0.25">
      <c r="A586" s="12" t="s">
        <v>3088</v>
      </c>
      <c r="B586" s="12" t="s">
        <v>880</v>
      </c>
      <c r="C586" s="13">
        <v>45869</v>
      </c>
      <c r="D586" s="12" t="s">
        <v>3220</v>
      </c>
      <c r="E586" s="12"/>
      <c r="F586" s="12"/>
      <c r="G586" s="12"/>
      <c r="H586" s="12"/>
      <c r="I586" s="12" t="s">
        <v>244</v>
      </c>
      <c r="J586" s="12" t="s">
        <v>245</v>
      </c>
      <c r="K586" s="12" t="s">
        <v>50</v>
      </c>
      <c r="L586" s="12" t="s">
        <v>51</v>
      </c>
      <c r="M586" s="12" t="s">
        <v>2171</v>
      </c>
      <c r="N586" s="12"/>
      <c r="O586" s="12" t="s">
        <v>135</v>
      </c>
      <c r="P586" s="12">
        <v>8610104262</v>
      </c>
      <c r="Q586" s="12" t="s">
        <v>55</v>
      </c>
      <c r="R586" s="12" t="s">
        <v>136</v>
      </c>
      <c r="S586" s="12" t="s">
        <v>113</v>
      </c>
      <c r="T586" s="12" t="s">
        <v>98</v>
      </c>
      <c r="U586" s="12" t="s">
        <v>83</v>
      </c>
      <c r="V586" s="12" t="s">
        <v>99</v>
      </c>
      <c r="W586" s="12" t="s">
        <v>197</v>
      </c>
      <c r="X586" s="12" t="s">
        <v>101</v>
      </c>
      <c r="Y586" t="s">
        <v>428</v>
      </c>
      <c r="Z586" s="12" t="s">
        <v>288</v>
      </c>
      <c r="AA586" s="12" t="s">
        <v>126</v>
      </c>
      <c r="AB586" s="12" t="s">
        <v>60</v>
      </c>
      <c r="AC586" s="12" t="s">
        <v>84</v>
      </c>
      <c r="AD586" s="12" t="s">
        <v>127</v>
      </c>
      <c r="AE586" s="12" t="s">
        <v>115</v>
      </c>
      <c r="AF586" s="12" t="s">
        <v>87</v>
      </c>
      <c r="AG586" s="12" t="s">
        <v>103</v>
      </c>
      <c r="AH586" s="12" t="s">
        <v>88</v>
      </c>
      <c r="AI586" s="12" t="s">
        <v>269</v>
      </c>
      <c r="AJ586" s="12">
        <f>IFERROR(_xlfn.XLOOKUP(Table1[[#This Row],[Audio Url]],Qc!C:C,Qc!F:F),"")</f>
        <v>0</v>
      </c>
      <c r="AK586" s="12">
        <f>IFERROR(_xlfn.XLOOKUP(Table1[[#This Row],[Audio Url]],Qc!C:C,Qc!E:E),"")</f>
        <v>0</v>
      </c>
      <c r="AL586" s="12"/>
      <c r="AM586" s="12"/>
      <c r="AN586" s="1" t="str">
        <f>VLOOKUP(Table1[[#This Row],[LOCALITY]],Sheet2!$F:$H,3,0)</f>
        <v>Rural</v>
      </c>
      <c r="AO586" s="1" t="s">
        <v>2241</v>
      </c>
      <c r="AP586" t="str">
        <f>IF(Table1[[#This Row],[Audio Duration (in secs)]]&gt;180,"Greater than 3 Minutes","Less than 3 Minutes")</f>
        <v>Less than 3 Minutes</v>
      </c>
      <c r="AQ586" t="str">
        <f>IFERROR(VLOOKUP(Table1[[#This Row],[சாதி/Caste]],MApping!$E$1:$F$10,2,0),"Others")</f>
        <v>MUTTARAIYAR</v>
      </c>
      <c r="AR586">
        <f>VLOOKUP(Table1[[#This Row],[பாலினம்/Gender]],Factor!$F$26:$I$28,4,0)</f>
        <v>1.047034764826176</v>
      </c>
      <c r="AS586">
        <f>VLOOKUP(Table1[[#This Row],[பதிலளித்தவரின் வயது/Age Group]],Factor!$F$35:$I$39,4,0)</f>
        <v>1.0951871657754011</v>
      </c>
      <c r="AT586">
        <f>VLOOKUP(Table1[[#This Row],[பதிலளித்தவரின் வயது/Age Group]]&amp;Table1[[#This Row],[பாலினம்/Gender]],Factor!$A$45:$G$53,7,0)</f>
        <v>1.107027027027027</v>
      </c>
      <c r="AU58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86">
        <f>VLOOKUP(Table1[[#This Row],[Rev Caste]],Factor!$F$59:$I$68,4,0)</f>
        <v>1.2358620689655173</v>
      </c>
      <c r="AW586">
        <f>Table1[[#This Row],[2021 Ae Factor]]*Table1[[#This Row],[Age &amp; Gender Factor]]</f>
        <v>1.4523558321984489</v>
      </c>
      <c r="AX586">
        <f>Table1[[#This Row],[2021 Ae Factor]]*Table1[[#This Row],[Caste Factor]]</f>
        <v>1.6213800023249925</v>
      </c>
      <c r="AY586">
        <f t="shared" si="14"/>
        <v>78.514224999999996</v>
      </c>
    </row>
    <row r="587" spans="1:51" x14ac:dyDescent="0.25">
      <c r="A587" s="12" t="s">
        <v>3088</v>
      </c>
      <c r="B587" s="12" t="s">
        <v>885</v>
      </c>
      <c r="C587" s="13">
        <v>45869</v>
      </c>
      <c r="D587" s="12" t="s">
        <v>3221</v>
      </c>
      <c r="E587" s="12"/>
      <c r="F587" s="12"/>
      <c r="G587" s="12"/>
      <c r="H587" s="12"/>
      <c r="I587" s="12" t="s">
        <v>109</v>
      </c>
      <c r="J587" s="12" t="s">
        <v>110</v>
      </c>
      <c r="K587" s="12" t="s">
        <v>50</v>
      </c>
      <c r="L587" s="12" t="s">
        <v>51</v>
      </c>
      <c r="M587" s="12" t="s">
        <v>2171</v>
      </c>
      <c r="N587" s="12"/>
      <c r="O587" s="12" t="s">
        <v>54</v>
      </c>
      <c r="P587" s="12">
        <v>9843278738</v>
      </c>
      <c r="Q587" s="12" t="s">
        <v>55</v>
      </c>
      <c r="R587" s="12" t="s">
        <v>56</v>
      </c>
      <c r="S587" s="12" t="s">
        <v>113</v>
      </c>
      <c r="T587" s="12" t="s">
        <v>137</v>
      </c>
      <c r="U587" s="12" t="s">
        <v>83</v>
      </c>
      <c r="V587" s="12" t="s">
        <v>165</v>
      </c>
      <c r="W587" s="12" t="s">
        <v>61</v>
      </c>
      <c r="X587" s="12" t="s">
        <v>101</v>
      </c>
      <c r="Y587" s="45" t="s">
        <v>429</v>
      </c>
      <c r="Z587" s="12" t="s">
        <v>95</v>
      </c>
      <c r="AA587" s="12" t="s">
        <v>126</v>
      </c>
      <c r="AB587" s="12" t="s">
        <v>99</v>
      </c>
      <c r="AC587" s="12" t="s">
        <v>84</v>
      </c>
      <c r="AD587" s="12" t="s">
        <v>65</v>
      </c>
      <c r="AE587" s="12" t="s">
        <v>86</v>
      </c>
      <c r="AF587" s="12" t="s">
        <v>67</v>
      </c>
      <c r="AG587" s="12" t="s">
        <v>382</v>
      </c>
      <c r="AH587" s="12" t="s">
        <v>117</v>
      </c>
      <c r="AI587" s="12" t="s">
        <v>42</v>
      </c>
      <c r="AJ587" s="12">
        <f>IFERROR(_xlfn.XLOOKUP(Table1[[#This Row],[Audio Url]],Qc!C:C,Qc!F:F),"")</f>
        <v>0</v>
      </c>
      <c r="AK587" s="12">
        <f>IFERROR(_xlfn.XLOOKUP(Table1[[#This Row],[Audio Url]],Qc!C:C,Qc!E:E),"")</f>
        <v>0</v>
      </c>
      <c r="AL587" s="12"/>
      <c r="AM587" s="12"/>
      <c r="AN587" s="1" t="str">
        <f>VLOOKUP(Table1[[#This Row],[LOCALITY]],Sheet2!$F:$H,3,0)</f>
        <v>Rural</v>
      </c>
      <c r="AO587" s="1" t="s">
        <v>2241</v>
      </c>
      <c r="AP587" t="str">
        <f>IF(Table1[[#This Row],[Audio Duration (in secs)]]&gt;180,"Greater than 3 Minutes","Less than 3 Minutes")</f>
        <v>Less than 3 Minutes</v>
      </c>
      <c r="AQ587" t="str">
        <f>IFERROR(VLOOKUP(Table1[[#This Row],[சாதி/Caste]],MApping!$E$1:$F$10,2,0),"Others")</f>
        <v>DEVENDRA KULA VELLALAR</v>
      </c>
      <c r="AR587">
        <f>VLOOKUP(Table1[[#This Row],[பாலினம்/Gender]],Factor!$F$26:$I$28,4,0)</f>
        <v>0.95700934579439256</v>
      </c>
      <c r="AS587">
        <f>VLOOKUP(Table1[[#This Row],[பதிலளித்தவரின் வயது/Age Group]],Factor!$F$35:$I$39,4,0)</f>
        <v>1.0951871657754011</v>
      </c>
      <c r="AT587">
        <f>VLOOKUP(Table1[[#This Row],[பதிலளித்தவரின் வயது/Age Group]]&amp;Table1[[#This Row],[பாலினம்/Gender]],Factor!$A$45:$G$53,7,0)</f>
        <v>1.0835978835978837</v>
      </c>
      <c r="AU58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87">
        <f>VLOOKUP(Table1[[#This Row],[Rev Caste]],Factor!$F$59:$I$68,4,0)</f>
        <v>0.99902439024390244</v>
      </c>
      <c r="AW587">
        <f>Table1[[#This Row],[2021 Ae Factor]]*Table1[[#This Row],[Age &amp; Gender Factor]]</f>
        <v>1.0835978835978837</v>
      </c>
      <c r="AX587">
        <f>Table1[[#This Row],[2021 Ae Factor]]*Table1[[#This Row],[Caste Factor]]</f>
        <v>0.99902439024390244</v>
      </c>
      <c r="AY587">
        <f t="shared" si="14"/>
        <v>78.514623</v>
      </c>
    </row>
    <row r="588" spans="1:51" x14ac:dyDescent="0.25">
      <c r="A588" s="12" t="s">
        <v>3088</v>
      </c>
      <c r="B588" s="12" t="s">
        <v>901</v>
      </c>
      <c r="C588" s="13">
        <v>45869</v>
      </c>
      <c r="D588" s="12" t="s">
        <v>3222</v>
      </c>
      <c r="E588" s="12"/>
      <c r="F588" s="12"/>
      <c r="G588" s="12"/>
      <c r="H588" s="12"/>
      <c r="I588" s="12" t="s">
        <v>109</v>
      </c>
      <c r="J588" s="12" t="s">
        <v>110</v>
      </c>
      <c r="K588" s="12" t="s">
        <v>50</v>
      </c>
      <c r="L588" s="12" t="s">
        <v>51</v>
      </c>
      <c r="M588" s="12" t="s">
        <v>2171</v>
      </c>
      <c r="N588" s="12"/>
      <c r="O588" s="12" t="s">
        <v>54</v>
      </c>
      <c r="P588" s="12">
        <v>9578455776</v>
      </c>
      <c r="Q588" s="12" t="s">
        <v>55</v>
      </c>
      <c r="R588" s="12" t="s">
        <v>97</v>
      </c>
      <c r="S588" s="12" t="s">
        <v>57</v>
      </c>
      <c r="T588" s="12" t="s">
        <v>137</v>
      </c>
      <c r="U588" s="12" t="s">
        <v>83</v>
      </c>
      <c r="V588" s="12" t="s">
        <v>60</v>
      </c>
      <c r="W588" s="12" t="s">
        <v>61</v>
      </c>
      <c r="X588" s="12" t="s">
        <v>62</v>
      </c>
      <c r="Y588" t="s">
        <v>430</v>
      </c>
      <c r="Z588" s="12" t="s">
        <v>38</v>
      </c>
      <c r="AA588" s="12" t="s">
        <v>126</v>
      </c>
      <c r="AB588" s="12" t="s">
        <v>99</v>
      </c>
      <c r="AC588" s="12" t="s">
        <v>84</v>
      </c>
      <c r="AD588" s="12" t="s">
        <v>65</v>
      </c>
      <c r="AE588" s="12" t="s">
        <v>86</v>
      </c>
      <c r="AF588" s="12" t="s">
        <v>101</v>
      </c>
      <c r="AG588" s="12" t="s">
        <v>116</v>
      </c>
      <c r="AH588" s="12" t="s">
        <v>88</v>
      </c>
      <c r="AI588" s="12" t="s">
        <v>519</v>
      </c>
      <c r="AJ588" s="12">
        <f>IFERROR(_xlfn.XLOOKUP(Table1[[#This Row],[Audio Url]],Qc!C:C,Qc!F:F),"")</f>
        <v>0</v>
      </c>
      <c r="AK588" s="12">
        <f>IFERROR(_xlfn.XLOOKUP(Table1[[#This Row],[Audio Url]],Qc!C:C,Qc!E:E),"")</f>
        <v>0</v>
      </c>
      <c r="AL588" s="12"/>
      <c r="AM588" s="12"/>
      <c r="AN588" s="1" t="str">
        <f>VLOOKUP(Table1[[#This Row],[LOCALITY]],Sheet2!$F:$H,3,0)</f>
        <v>Rural</v>
      </c>
      <c r="AO588" s="1" t="s">
        <v>2241</v>
      </c>
      <c r="AP588" t="str">
        <f>IF(Table1[[#This Row],[Audio Duration (in secs)]]&gt;180,"Greater than 3 Minutes","Less than 3 Minutes")</f>
        <v>Less than 3 Minutes</v>
      </c>
      <c r="AQ588" t="str">
        <f>IFERROR(VLOOKUP(Table1[[#This Row],[சாதி/Caste]],MApping!$E$1:$F$10,2,0),"Others")</f>
        <v>CHOLIA VELLALAR</v>
      </c>
      <c r="AR588">
        <f>VLOOKUP(Table1[[#This Row],[பாலினம்/Gender]],Factor!$F$26:$I$28,4,0)</f>
        <v>0.95700934579439256</v>
      </c>
      <c r="AS588">
        <f>VLOOKUP(Table1[[#This Row],[பதிலளித்தவரின் வயது/Age Group]],Factor!$F$35:$I$39,4,0)</f>
        <v>1.0951871657754011</v>
      </c>
      <c r="AT588">
        <f>VLOOKUP(Table1[[#This Row],[பதிலளித்தவரின் வயது/Age Group]]&amp;Table1[[#This Row],[பாலினம்/Gender]],Factor!$A$45:$G$53,7,0)</f>
        <v>1.0835978835978837</v>
      </c>
      <c r="AU58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88">
        <f>VLOOKUP(Table1[[#This Row],[Rev Caste]],Factor!$F$59:$I$68,4,0)</f>
        <v>1.0666666666666667</v>
      </c>
      <c r="AW588">
        <f>Table1[[#This Row],[2021 Ae Factor]]*Table1[[#This Row],[Age &amp; Gender Factor]]</f>
        <v>0.79839581406098059</v>
      </c>
      <c r="AX588">
        <f>Table1[[#This Row],[2021 Ae Factor]]*Table1[[#This Row],[Caste Factor]]</f>
        <v>0.78592087946627776</v>
      </c>
      <c r="AY588">
        <f t="shared" si="14"/>
        <v>78.514459000000002</v>
      </c>
    </row>
    <row r="589" spans="1:51" x14ac:dyDescent="0.25">
      <c r="A589" s="12" t="s">
        <v>3088</v>
      </c>
      <c r="B589" s="12" t="s">
        <v>906</v>
      </c>
      <c r="C589" s="13">
        <v>45869</v>
      </c>
      <c r="D589" s="12" t="s">
        <v>3223</v>
      </c>
      <c r="E589" s="12"/>
      <c r="F589" s="12"/>
      <c r="G589" s="12"/>
      <c r="H589" s="12"/>
      <c r="I589" s="12" t="s">
        <v>244</v>
      </c>
      <c r="J589" s="12" t="s">
        <v>245</v>
      </c>
      <c r="K589" s="12" t="s">
        <v>50</v>
      </c>
      <c r="L589" s="12" t="s">
        <v>51</v>
      </c>
      <c r="M589" s="12" t="s">
        <v>2171</v>
      </c>
      <c r="N589" s="12"/>
      <c r="O589" s="12" t="s">
        <v>54</v>
      </c>
      <c r="P589" s="12">
        <v>7604942850</v>
      </c>
      <c r="Q589" s="12" t="s">
        <v>81</v>
      </c>
      <c r="R589" s="12" t="s">
        <v>219</v>
      </c>
      <c r="S589" s="12" t="s">
        <v>113</v>
      </c>
      <c r="T589" s="12" t="s">
        <v>58</v>
      </c>
      <c r="U589" s="12" t="s">
        <v>59</v>
      </c>
      <c r="V589" s="12" t="s">
        <v>60</v>
      </c>
      <c r="W589" s="12" t="s">
        <v>61</v>
      </c>
      <c r="X589" s="12" t="s">
        <v>101</v>
      </c>
      <c r="Y589" s="45" t="s">
        <v>430</v>
      </c>
      <c r="Z589" s="12" t="s">
        <v>95</v>
      </c>
      <c r="AA589" s="12" t="s">
        <v>126</v>
      </c>
      <c r="AB589" s="12" t="s">
        <v>60</v>
      </c>
      <c r="AC589" s="12" t="s">
        <v>64</v>
      </c>
      <c r="AD589" s="12" t="s">
        <v>127</v>
      </c>
      <c r="AE589" s="12" t="s">
        <v>86</v>
      </c>
      <c r="AF589" s="12" t="s">
        <v>67</v>
      </c>
      <c r="AG589" s="12" t="s">
        <v>103</v>
      </c>
      <c r="AH589" s="12" t="s">
        <v>69</v>
      </c>
      <c r="AI589" s="12" t="s">
        <v>70</v>
      </c>
      <c r="AJ589" s="12">
        <f>IFERROR(_xlfn.XLOOKUP(Table1[[#This Row],[Audio Url]],Qc!C:C,Qc!F:F),"")</f>
        <v>0</v>
      </c>
      <c r="AK589" s="12">
        <f>IFERROR(_xlfn.XLOOKUP(Table1[[#This Row],[Audio Url]],Qc!C:C,Qc!E:E),"")</f>
        <v>0</v>
      </c>
      <c r="AL589" s="12"/>
      <c r="AM589" s="12"/>
      <c r="AN589" s="1" t="str">
        <f>VLOOKUP(Table1[[#This Row],[LOCALITY]],Sheet2!$F:$H,3,0)</f>
        <v>Rural</v>
      </c>
      <c r="AO589" s="1" t="s">
        <v>2241</v>
      </c>
      <c r="AP589" t="str">
        <f>IF(Table1[[#This Row],[Audio Duration (in secs)]]&gt;180,"Greater than 3 Minutes","Less than 3 Minutes")</f>
        <v>Less than 3 Minutes</v>
      </c>
      <c r="AQ589" t="str">
        <f>IFERROR(VLOOKUP(Table1[[#This Row],[சாதி/Caste]],MApping!$E$1:$F$10,2,0),"Others")</f>
        <v>URALI GOUNDER</v>
      </c>
      <c r="AR589">
        <f>VLOOKUP(Table1[[#This Row],[பாலினம்/Gender]],Factor!$F$26:$I$28,4,0)</f>
        <v>0.95700934579439256</v>
      </c>
      <c r="AS589">
        <f>VLOOKUP(Table1[[#This Row],[பதிலளித்தவரின் வயது/Age Group]],Factor!$F$35:$I$39,4,0)</f>
        <v>0.97523809523809524</v>
      </c>
      <c r="AT589">
        <f>VLOOKUP(Table1[[#This Row],[பதிலளித்தவரின் வயது/Age Group]]&amp;Table1[[#This Row],[பாலினம்/Gender]],Factor!$A$45:$G$53,7,0)</f>
        <v>1.0666666666666667</v>
      </c>
      <c r="AU58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89">
        <f>VLOOKUP(Table1[[#This Row],[Rev Caste]],Factor!$F$59:$I$68,4,0)</f>
        <v>1.0593103448275862</v>
      </c>
      <c r="AW589">
        <f>Table1[[#This Row],[2021 Ae Factor]]*Table1[[#This Row],[Age &amp; Gender Factor]]</f>
        <v>0.78592087946627776</v>
      </c>
      <c r="AX589">
        <f>Table1[[#This Row],[2021 Ae Factor]]*Table1[[#This Row],[Caste Factor]]</f>
        <v>0.78050073546995857</v>
      </c>
      <c r="AY589">
        <f t="shared" si="14"/>
        <v>78.515265999999997</v>
      </c>
    </row>
    <row r="590" spans="1:51" x14ac:dyDescent="0.25">
      <c r="A590" s="12" t="s">
        <v>3088</v>
      </c>
      <c r="B590" s="12" t="s">
        <v>912</v>
      </c>
      <c r="C590" s="13">
        <v>45869</v>
      </c>
      <c r="D590" s="12" t="s">
        <v>3224</v>
      </c>
      <c r="E590" s="12"/>
      <c r="F590" s="12"/>
      <c r="G590" s="12"/>
      <c r="H590" s="12"/>
      <c r="I590" s="12" t="s">
        <v>109</v>
      </c>
      <c r="J590" s="12" t="s">
        <v>110</v>
      </c>
      <c r="K590" s="12" t="s">
        <v>50</v>
      </c>
      <c r="L590" s="12" t="s">
        <v>51</v>
      </c>
      <c r="M590" s="12" t="s">
        <v>2171</v>
      </c>
      <c r="N590" s="12"/>
      <c r="O590" s="12" t="s">
        <v>54</v>
      </c>
      <c r="P590" s="12">
        <v>6382825349</v>
      </c>
      <c r="Q590" s="12" t="s">
        <v>360</v>
      </c>
      <c r="R590" s="12" t="s">
        <v>97</v>
      </c>
      <c r="S590" s="12" t="s">
        <v>57</v>
      </c>
      <c r="T590" s="12" t="s">
        <v>58</v>
      </c>
      <c r="U590" s="12" t="s">
        <v>59</v>
      </c>
      <c r="V590" s="12" t="s">
        <v>60</v>
      </c>
      <c r="W590" s="12" t="s">
        <v>125</v>
      </c>
      <c r="X590" s="12" t="s">
        <v>62</v>
      </c>
      <c r="Y590" t="s">
        <v>430</v>
      </c>
      <c r="Z590" s="12" t="s">
        <v>38</v>
      </c>
      <c r="AA590" s="12" t="s">
        <v>63</v>
      </c>
      <c r="AB590" s="12" t="s">
        <v>38</v>
      </c>
      <c r="AC590" s="12" t="s">
        <v>64</v>
      </c>
      <c r="AD590" s="12" t="s">
        <v>65</v>
      </c>
      <c r="AE590" s="12" t="s">
        <v>86</v>
      </c>
      <c r="AF590" s="12" t="s">
        <v>67</v>
      </c>
      <c r="AG590" s="12" t="s">
        <v>382</v>
      </c>
      <c r="AH590" s="12" t="s">
        <v>88</v>
      </c>
      <c r="AI590" s="12" t="s">
        <v>519</v>
      </c>
      <c r="AJ590" s="12">
        <f>IFERROR(_xlfn.XLOOKUP(Table1[[#This Row],[Audio Url]],Qc!C:C,Qc!F:F),"")</f>
        <v>0</v>
      </c>
      <c r="AK590" s="12">
        <f>IFERROR(_xlfn.XLOOKUP(Table1[[#This Row],[Audio Url]],Qc!C:C,Qc!E:E),"")</f>
        <v>0</v>
      </c>
      <c r="AL590" s="12"/>
      <c r="AM590" s="12"/>
      <c r="AN590" s="1" t="str">
        <f>VLOOKUP(Table1[[#This Row],[LOCALITY]],Sheet2!$F:$H,3,0)</f>
        <v>Rural</v>
      </c>
      <c r="AO590" s="1" t="s">
        <v>2241</v>
      </c>
      <c r="AP590" t="str">
        <f>IF(Table1[[#This Row],[Audio Duration (in secs)]]&gt;180,"Greater than 3 Minutes","Less than 3 Minutes")</f>
        <v>Less than 3 Minutes</v>
      </c>
      <c r="AQ590" t="str">
        <f>IFERROR(VLOOKUP(Table1[[#This Row],[சாதி/Caste]],MApping!$E$1:$F$10,2,0),"Others")</f>
        <v>CHOLIA VELLALAR</v>
      </c>
      <c r="AR590">
        <f>VLOOKUP(Table1[[#This Row],[பாலினம்/Gender]],Factor!$F$26:$I$28,4,0)</f>
        <v>0.95700934579439256</v>
      </c>
      <c r="AS590">
        <f>VLOOKUP(Table1[[#This Row],[பதிலளித்தவரின் வயது/Age Group]],Factor!$F$35:$I$39,4,0)</f>
        <v>1.0308724832214764</v>
      </c>
      <c r="AT590">
        <f>VLOOKUP(Table1[[#This Row],[பதிலளித்தவரின் வயது/Age Group]]&amp;Table1[[#This Row],[பாலினம்/Gender]],Factor!$A$45:$G$53,7,0)</f>
        <v>0.86292134831460676</v>
      </c>
      <c r="AU59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90">
        <f>VLOOKUP(Table1[[#This Row],[Rev Caste]],Factor!$F$59:$I$68,4,0)</f>
        <v>1.0666666666666667</v>
      </c>
      <c r="AW590">
        <f>Table1[[#This Row],[2021 Ae Factor]]*Table1[[#This Row],[Age &amp; Gender Factor]]</f>
        <v>0.63580116091653927</v>
      </c>
      <c r="AX590">
        <f>Table1[[#This Row],[2021 Ae Factor]]*Table1[[#This Row],[Caste Factor]]</f>
        <v>0.78592087946627776</v>
      </c>
      <c r="AY590">
        <f t="shared" si="14"/>
        <v>78.515451999999996</v>
      </c>
    </row>
    <row r="591" spans="1:51" x14ac:dyDescent="0.25">
      <c r="A591" s="12" t="s">
        <v>3088</v>
      </c>
      <c r="B591" s="12" t="s">
        <v>928</v>
      </c>
      <c r="C591" s="13">
        <v>45869</v>
      </c>
      <c r="D591" s="12" t="s">
        <v>3225</v>
      </c>
      <c r="E591" s="12"/>
      <c r="F591" s="12"/>
      <c r="G591" s="12"/>
      <c r="H591" s="12"/>
      <c r="I591" s="12" t="s">
        <v>109</v>
      </c>
      <c r="J591" s="12" t="s">
        <v>110</v>
      </c>
      <c r="K591" s="12" t="s">
        <v>50</v>
      </c>
      <c r="L591" s="12" t="s">
        <v>51</v>
      </c>
      <c r="M591" s="12" t="s">
        <v>2171</v>
      </c>
      <c r="N591" s="12"/>
      <c r="O591" s="12" t="s">
        <v>54</v>
      </c>
      <c r="P591" s="12">
        <v>6369734512</v>
      </c>
      <c r="Q591" s="12" t="s">
        <v>55</v>
      </c>
      <c r="R591" s="12" t="s">
        <v>97</v>
      </c>
      <c r="S591" s="12" t="s">
        <v>113</v>
      </c>
      <c r="T591" s="12" t="s">
        <v>137</v>
      </c>
      <c r="U591" s="12" t="s">
        <v>83</v>
      </c>
      <c r="V591" s="12" t="s">
        <v>60</v>
      </c>
      <c r="W591" s="12" t="s">
        <v>61</v>
      </c>
      <c r="X591" s="12" t="s">
        <v>101</v>
      </c>
      <c r="Y591" t="s">
        <v>430</v>
      </c>
      <c r="Z591" s="12" t="s">
        <v>288</v>
      </c>
      <c r="AA591" s="12" t="s">
        <v>126</v>
      </c>
      <c r="AB591" s="12" t="s">
        <v>99</v>
      </c>
      <c r="AC591" s="12" t="s">
        <v>84</v>
      </c>
      <c r="AD591" s="12" t="s">
        <v>65</v>
      </c>
      <c r="AE591" s="12" t="s">
        <v>86</v>
      </c>
      <c r="AF591" s="12" t="s">
        <v>67</v>
      </c>
      <c r="AG591" s="12" t="s">
        <v>382</v>
      </c>
      <c r="AH591" s="12" t="s">
        <v>88</v>
      </c>
      <c r="AI591" s="12" t="s">
        <v>89</v>
      </c>
      <c r="AJ591" s="12">
        <f>IFERROR(_xlfn.XLOOKUP(Table1[[#This Row],[Audio Url]],Qc!C:C,Qc!F:F),"")</f>
        <v>0</v>
      </c>
      <c r="AK591" s="12">
        <f>IFERROR(_xlfn.XLOOKUP(Table1[[#This Row],[Audio Url]],Qc!C:C,Qc!E:E),"")</f>
        <v>0</v>
      </c>
      <c r="AL591" s="12"/>
      <c r="AM591" s="12"/>
      <c r="AN591" s="1" t="str">
        <f>VLOOKUP(Table1[[#This Row],[LOCALITY]],Sheet2!$F:$H,3,0)</f>
        <v>Rural</v>
      </c>
      <c r="AO591" s="1" t="s">
        <v>2241</v>
      </c>
      <c r="AP591" t="str">
        <f>IF(Table1[[#This Row],[Audio Duration (in secs)]]&gt;180,"Greater than 3 Minutes","Less than 3 Minutes")</f>
        <v>Less than 3 Minutes</v>
      </c>
      <c r="AQ591" t="str">
        <f>IFERROR(VLOOKUP(Table1[[#This Row],[சாதி/Caste]],MApping!$E$1:$F$10,2,0),"Others")</f>
        <v>MUKKULATHOR</v>
      </c>
      <c r="AR591">
        <f>VLOOKUP(Table1[[#This Row],[பாலினம்/Gender]],Factor!$F$26:$I$28,4,0)</f>
        <v>0.95700934579439256</v>
      </c>
      <c r="AS591">
        <f>VLOOKUP(Table1[[#This Row],[பதிலளித்தவரின் வயது/Age Group]],Factor!$F$35:$I$39,4,0)</f>
        <v>1.0951871657754011</v>
      </c>
      <c r="AT591">
        <f>VLOOKUP(Table1[[#This Row],[பதிலளித்தவரின் வயது/Age Group]]&amp;Table1[[#This Row],[பாலினம்/Gender]],Factor!$A$45:$G$53,7,0)</f>
        <v>1.0835978835978837</v>
      </c>
      <c r="AU59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91">
        <f>VLOOKUP(Table1[[#This Row],[Rev Caste]],Factor!$F$59:$I$68,4,0)</f>
        <v>1.3479183673469388</v>
      </c>
      <c r="AW591">
        <f>Table1[[#This Row],[2021 Ae Factor]]*Table1[[#This Row],[Age &amp; Gender Factor]]</f>
        <v>0.79839581406098059</v>
      </c>
      <c r="AX591">
        <f>Table1[[#This Row],[2021 Ae Factor]]*Table1[[#This Row],[Caste Factor]]</f>
        <v>0.99314736441942686</v>
      </c>
      <c r="AY591">
        <f t="shared" si="14"/>
        <v>78.514506999999995</v>
      </c>
    </row>
    <row r="592" spans="1:51" x14ac:dyDescent="0.25">
      <c r="A592" s="12" t="s">
        <v>3088</v>
      </c>
      <c r="B592" s="12" t="s">
        <v>942</v>
      </c>
      <c r="C592" s="13">
        <v>45869</v>
      </c>
      <c r="D592" s="12" t="s">
        <v>3226</v>
      </c>
      <c r="E592" s="12"/>
      <c r="F592" s="12"/>
      <c r="G592" s="12"/>
      <c r="H592" s="12"/>
      <c r="I592" s="12" t="s">
        <v>109</v>
      </c>
      <c r="J592" s="12" t="s">
        <v>110</v>
      </c>
      <c r="K592" s="12" t="s">
        <v>50</v>
      </c>
      <c r="L592" s="12" t="s">
        <v>51</v>
      </c>
      <c r="M592" s="12" t="s">
        <v>2171</v>
      </c>
      <c r="N592" s="12"/>
      <c r="O592" s="12" t="s">
        <v>54</v>
      </c>
      <c r="P592" s="12">
        <v>9788542480</v>
      </c>
      <c r="Q592" s="12" t="s">
        <v>360</v>
      </c>
      <c r="R592" s="12" t="s">
        <v>124</v>
      </c>
      <c r="S592" s="12" t="s">
        <v>113</v>
      </c>
      <c r="T592" s="12" t="s">
        <v>137</v>
      </c>
      <c r="U592" s="12" t="s">
        <v>59</v>
      </c>
      <c r="V592" s="12" t="s">
        <v>60</v>
      </c>
      <c r="W592" s="12" t="s">
        <v>61</v>
      </c>
      <c r="X592" s="12" t="s">
        <v>62</v>
      </c>
      <c r="Y592" t="s">
        <v>430</v>
      </c>
      <c r="Z592" s="12" t="s">
        <v>38</v>
      </c>
      <c r="AA592" s="12" t="s">
        <v>126</v>
      </c>
      <c r="AB592" s="12" t="s">
        <v>99</v>
      </c>
      <c r="AC592" s="12" t="s">
        <v>84</v>
      </c>
      <c r="AD592" s="12" t="s">
        <v>85</v>
      </c>
      <c r="AE592" s="12" t="s">
        <v>86</v>
      </c>
      <c r="AF592" s="12" t="s">
        <v>622</v>
      </c>
      <c r="AG592" s="12" t="s">
        <v>116</v>
      </c>
      <c r="AH592" s="12" t="s">
        <v>88</v>
      </c>
      <c r="AI592" s="12" t="s">
        <v>89</v>
      </c>
      <c r="AJ592" s="12">
        <f>IFERROR(_xlfn.XLOOKUP(Table1[[#This Row],[Audio Url]],Qc!C:C,Qc!F:F),"")</f>
        <v>0</v>
      </c>
      <c r="AK592" s="12">
        <f>IFERROR(_xlfn.XLOOKUP(Table1[[#This Row],[Audio Url]],Qc!C:C,Qc!E:E),"")</f>
        <v>0</v>
      </c>
      <c r="AL592" s="12"/>
      <c r="AM592" s="12"/>
      <c r="AN592" s="1" t="str">
        <f>VLOOKUP(Table1[[#This Row],[LOCALITY]],Sheet2!$F:$H,3,0)</f>
        <v>Rural</v>
      </c>
      <c r="AO592" s="1" t="s">
        <v>2241</v>
      </c>
      <c r="AP592" t="str">
        <f>IF(Table1[[#This Row],[Audio Duration (in secs)]]&gt;180,"Greater than 3 Minutes","Less than 3 Minutes")</f>
        <v>Less than 3 Minutes</v>
      </c>
      <c r="AQ592" t="str">
        <f>IFERROR(VLOOKUP(Table1[[#This Row],[சாதி/Caste]],MApping!$E$1:$F$10,2,0),"Others")</f>
        <v>MUKKULATHOR</v>
      </c>
      <c r="AR592">
        <f>VLOOKUP(Table1[[#This Row],[பாலினம்/Gender]],Factor!$F$26:$I$28,4,0)</f>
        <v>0.95700934579439256</v>
      </c>
      <c r="AS592">
        <f>VLOOKUP(Table1[[#This Row],[பதிலளித்தவரின் வயது/Age Group]],Factor!$F$35:$I$39,4,0)</f>
        <v>1.0308724832214764</v>
      </c>
      <c r="AT592">
        <f>VLOOKUP(Table1[[#This Row],[பதிலளித்தவரின் வயது/Age Group]]&amp;Table1[[#This Row],[பாலினம்/Gender]],Factor!$A$45:$G$53,7,0)</f>
        <v>0.86292134831460676</v>
      </c>
      <c r="AU59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92">
        <f>VLOOKUP(Table1[[#This Row],[Rev Caste]],Factor!$F$59:$I$68,4,0)</f>
        <v>1.3479183673469388</v>
      </c>
      <c r="AW592">
        <f>Table1[[#This Row],[2021 Ae Factor]]*Table1[[#This Row],[Age &amp; Gender Factor]]</f>
        <v>0.63580116091653927</v>
      </c>
      <c r="AX592">
        <f>Table1[[#This Row],[2021 Ae Factor]]*Table1[[#This Row],[Caste Factor]]</f>
        <v>0.99314736441942686</v>
      </c>
      <c r="AY592">
        <f t="shared" si="14"/>
        <v>78.51437</v>
      </c>
    </row>
    <row r="593" spans="1:51" x14ac:dyDescent="0.25">
      <c r="A593" s="12" t="s">
        <v>3088</v>
      </c>
      <c r="B593" s="12" t="s">
        <v>953</v>
      </c>
      <c r="C593" s="13">
        <v>45869</v>
      </c>
      <c r="D593" s="12" t="s">
        <v>3227</v>
      </c>
      <c r="E593" s="12"/>
      <c r="F593" s="12"/>
      <c r="G593" s="12"/>
      <c r="H593" s="12"/>
      <c r="I593" s="12" t="s">
        <v>109</v>
      </c>
      <c r="J593" s="12" t="s">
        <v>110</v>
      </c>
      <c r="K593" s="12" t="s">
        <v>50</v>
      </c>
      <c r="L593" s="12" t="s">
        <v>51</v>
      </c>
      <c r="M593" s="12" t="s">
        <v>2171</v>
      </c>
      <c r="N593" s="12"/>
      <c r="O593" s="12" t="s">
        <v>135</v>
      </c>
      <c r="P593" s="12">
        <v>6379758894</v>
      </c>
      <c r="Q593" s="12" t="s">
        <v>55</v>
      </c>
      <c r="R593" s="12" t="s">
        <v>136</v>
      </c>
      <c r="S593" s="12" t="s">
        <v>113</v>
      </c>
      <c r="T593" s="12" t="s">
        <v>137</v>
      </c>
      <c r="U593" s="12" t="s">
        <v>83</v>
      </c>
      <c r="V593" s="12" t="s">
        <v>60</v>
      </c>
      <c r="W593" s="12" t="s">
        <v>61</v>
      </c>
      <c r="X593" s="12" t="s">
        <v>101</v>
      </c>
      <c r="Y593" t="s">
        <v>430</v>
      </c>
      <c r="Z593" s="12" t="s">
        <v>288</v>
      </c>
      <c r="AA593" s="12" t="s">
        <v>126</v>
      </c>
      <c r="AB593" s="12" t="s">
        <v>99</v>
      </c>
      <c r="AC593" s="12" t="s">
        <v>84</v>
      </c>
      <c r="AD593" s="12" t="s">
        <v>85</v>
      </c>
      <c r="AE593" s="12" t="s">
        <v>86</v>
      </c>
      <c r="AF593" s="12" t="s">
        <v>67</v>
      </c>
      <c r="AG593" s="12" t="s">
        <v>382</v>
      </c>
      <c r="AH593" s="12" t="s">
        <v>88</v>
      </c>
      <c r="AI593" s="12" t="s">
        <v>70</v>
      </c>
      <c r="AJ593" s="12">
        <f>IFERROR(_xlfn.XLOOKUP(Table1[[#This Row],[Audio Url]],Qc!C:C,Qc!F:F),"")</f>
        <v>0</v>
      </c>
      <c r="AK593" s="12">
        <f>IFERROR(_xlfn.XLOOKUP(Table1[[#This Row],[Audio Url]],Qc!C:C,Qc!E:E),"")</f>
        <v>0</v>
      </c>
      <c r="AL593" s="12"/>
      <c r="AM593" s="12"/>
      <c r="AN593" s="1" t="str">
        <f>VLOOKUP(Table1[[#This Row],[LOCALITY]],Sheet2!$F:$H,3,0)</f>
        <v>Rural</v>
      </c>
      <c r="AO593" s="1" t="s">
        <v>2241</v>
      </c>
      <c r="AP593" t="str">
        <f>IF(Table1[[#This Row],[Audio Duration (in secs)]]&gt;180,"Greater than 3 Minutes","Less than 3 Minutes")</f>
        <v>Less than 3 Minutes</v>
      </c>
      <c r="AQ593" t="str">
        <f>IFERROR(VLOOKUP(Table1[[#This Row],[சாதி/Caste]],MApping!$E$1:$F$10,2,0),"Others")</f>
        <v>URALI GOUNDER</v>
      </c>
      <c r="AR593">
        <f>VLOOKUP(Table1[[#This Row],[பாலினம்/Gender]],Factor!$F$26:$I$28,4,0)</f>
        <v>1.047034764826176</v>
      </c>
      <c r="AS593">
        <f>VLOOKUP(Table1[[#This Row],[பதிலளித்தவரின் வயது/Age Group]],Factor!$F$35:$I$39,4,0)</f>
        <v>1.0951871657754011</v>
      </c>
      <c r="AT593">
        <f>VLOOKUP(Table1[[#This Row],[பதிலளித்தவரின் வயது/Age Group]]&amp;Table1[[#This Row],[பாலினம்/Gender]],Factor!$A$45:$G$53,7,0)</f>
        <v>1.107027027027027</v>
      </c>
      <c r="AU59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93">
        <f>VLOOKUP(Table1[[#This Row],[Rev Caste]],Factor!$F$59:$I$68,4,0)</f>
        <v>1.0593103448275862</v>
      </c>
      <c r="AW593">
        <f>Table1[[#This Row],[2021 Ae Factor]]*Table1[[#This Row],[Age &amp; Gender Factor]]</f>
        <v>0.81565842625689366</v>
      </c>
      <c r="AX593">
        <f>Table1[[#This Row],[2021 Ae Factor]]*Table1[[#This Row],[Caste Factor]]</f>
        <v>0.78050073546995857</v>
      </c>
      <c r="AY593">
        <f t="shared" si="14"/>
        <v>78.515456</v>
      </c>
    </row>
    <row r="594" spans="1:51" x14ac:dyDescent="0.25">
      <c r="A594" s="12" t="s">
        <v>3088</v>
      </c>
      <c r="B594" s="12" t="s">
        <v>969</v>
      </c>
      <c r="C594" s="13">
        <v>45869</v>
      </c>
      <c r="D594" s="12" t="s">
        <v>3228</v>
      </c>
      <c r="E594" s="12"/>
      <c r="F594" s="12"/>
      <c r="G594" s="12"/>
      <c r="H594" s="12"/>
      <c r="I594" s="12" t="s">
        <v>109</v>
      </c>
      <c r="J594" s="12" t="s">
        <v>110</v>
      </c>
      <c r="K594" s="12" t="s">
        <v>50</v>
      </c>
      <c r="L594" s="12" t="s">
        <v>51</v>
      </c>
      <c r="M594" s="12" t="s">
        <v>2171</v>
      </c>
      <c r="N594" s="12"/>
      <c r="O594" s="12" t="s">
        <v>135</v>
      </c>
      <c r="P594" s="12">
        <v>9360421039</v>
      </c>
      <c r="Q594" s="12" t="s">
        <v>81</v>
      </c>
      <c r="R594" s="12" t="s">
        <v>136</v>
      </c>
      <c r="S594" s="12" t="s">
        <v>113</v>
      </c>
      <c r="T594" s="12" t="s">
        <v>58</v>
      </c>
      <c r="U594" s="12" t="s">
        <v>301</v>
      </c>
      <c r="V594" s="12" t="s">
        <v>165</v>
      </c>
      <c r="W594" s="12" t="s">
        <v>61</v>
      </c>
      <c r="X594" s="12" t="s">
        <v>62</v>
      </c>
      <c r="Y594" t="s">
        <v>430</v>
      </c>
      <c r="Z594" s="12" t="s">
        <v>38</v>
      </c>
      <c r="AA594" s="12" t="s">
        <v>126</v>
      </c>
      <c r="AB594" s="12" t="s">
        <v>99</v>
      </c>
      <c r="AC594" s="12" t="s">
        <v>58</v>
      </c>
      <c r="AD594" s="12" t="s">
        <v>127</v>
      </c>
      <c r="AE594" s="12" t="s">
        <v>86</v>
      </c>
      <c r="AF594" s="12" t="s">
        <v>67</v>
      </c>
      <c r="AG594" s="12" t="s">
        <v>382</v>
      </c>
      <c r="AH594" s="12" t="s">
        <v>88</v>
      </c>
      <c r="AI594" s="12" t="s">
        <v>89</v>
      </c>
      <c r="AJ594" s="12">
        <f>IFERROR(_xlfn.XLOOKUP(Table1[[#This Row],[Audio Url]],Qc!C:C,Qc!F:F),"")</f>
        <v>0</v>
      </c>
      <c r="AK594" s="12">
        <f>IFERROR(_xlfn.XLOOKUP(Table1[[#This Row],[Audio Url]],Qc!C:C,Qc!E:E),"")</f>
        <v>0</v>
      </c>
      <c r="AL594" s="12"/>
      <c r="AM594" s="12"/>
      <c r="AN594" s="1" t="str">
        <f>VLOOKUP(Table1[[#This Row],[LOCALITY]],Sheet2!$F:$H,3,0)</f>
        <v>Rural</v>
      </c>
      <c r="AO594" s="1" t="s">
        <v>2241</v>
      </c>
      <c r="AP594" t="str">
        <f>IF(Table1[[#This Row],[Audio Duration (in secs)]]&gt;180,"Greater than 3 Minutes","Less than 3 Minutes")</f>
        <v>Less than 3 Minutes</v>
      </c>
      <c r="AQ594" t="str">
        <f>IFERROR(VLOOKUP(Table1[[#This Row],[சாதி/Caste]],MApping!$E$1:$F$10,2,0),"Others")</f>
        <v>MUKKULATHOR</v>
      </c>
      <c r="AR594">
        <f>VLOOKUP(Table1[[#This Row],[பாலினம்/Gender]],Factor!$F$26:$I$28,4,0)</f>
        <v>1.047034764826176</v>
      </c>
      <c r="AS594">
        <f>VLOOKUP(Table1[[#This Row],[பதிலளித்தவரின் வயது/Age Group]],Factor!$F$35:$I$39,4,0)</f>
        <v>0.97523809523809524</v>
      </c>
      <c r="AT594">
        <f>VLOOKUP(Table1[[#This Row],[பதிலளித்தவரின் வயது/Age Group]]&amp;Table1[[#This Row],[பாலினம்/Gender]],Factor!$A$45:$G$53,7,0)</f>
        <v>0.89824561403508774</v>
      </c>
      <c r="AU59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94">
        <f>VLOOKUP(Table1[[#This Row],[Rev Caste]],Factor!$F$59:$I$68,4,0)</f>
        <v>1.3479183673469388</v>
      </c>
      <c r="AW594">
        <f>Table1[[#This Row],[2021 Ae Factor]]*Table1[[#This Row],[Age &amp; Gender Factor]]</f>
        <v>0.89824561403508774</v>
      </c>
      <c r="AX594">
        <f>Table1[[#This Row],[2021 Ae Factor]]*Table1[[#This Row],[Caste Factor]]</f>
        <v>1.3479183673469388</v>
      </c>
      <c r="AY594">
        <f t="shared" si="14"/>
        <v>78.516319999999993</v>
      </c>
    </row>
    <row r="595" spans="1:51" x14ac:dyDescent="0.25">
      <c r="A595" s="12" t="s">
        <v>3088</v>
      </c>
      <c r="B595" s="12" t="s">
        <v>978</v>
      </c>
      <c r="C595" s="13">
        <v>45869</v>
      </c>
      <c r="D595" s="12" t="s">
        <v>3229</v>
      </c>
      <c r="E595" s="12"/>
      <c r="F595" s="12"/>
      <c r="G595" s="12"/>
      <c r="H595" s="12"/>
      <c r="I595" s="12" t="s">
        <v>109</v>
      </c>
      <c r="J595" s="12" t="s">
        <v>110</v>
      </c>
      <c r="K595" s="12" t="s">
        <v>50</v>
      </c>
      <c r="L595" s="12" t="s">
        <v>51</v>
      </c>
      <c r="M595" s="12" t="s">
        <v>2171</v>
      </c>
      <c r="N595" s="12"/>
      <c r="O595" s="12" t="s">
        <v>54</v>
      </c>
      <c r="P595" s="12">
        <v>9787592687</v>
      </c>
      <c r="Q595" s="12" t="s">
        <v>39</v>
      </c>
      <c r="R595" s="12" t="s">
        <v>56</v>
      </c>
      <c r="S595" s="12" t="s">
        <v>113</v>
      </c>
      <c r="T595" s="12" t="s">
        <v>58</v>
      </c>
      <c r="U595" s="12" t="s">
        <v>59</v>
      </c>
      <c r="V595" s="12" t="s">
        <v>60</v>
      </c>
      <c r="W595" s="12" t="s">
        <v>61</v>
      </c>
      <c r="X595" s="12" t="s">
        <v>62</v>
      </c>
      <c r="Y595" t="s">
        <v>430</v>
      </c>
      <c r="Z595" s="12" t="s">
        <v>38</v>
      </c>
      <c r="AA595" s="12" t="s">
        <v>63</v>
      </c>
      <c r="AB595" s="12" t="s">
        <v>38</v>
      </c>
      <c r="AC595" s="12" t="s">
        <v>84</v>
      </c>
      <c r="AD595" s="12" t="s">
        <v>65</v>
      </c>
      <c r="AE595" s="12" t="s">
        <v>86</v>
      </c>
      <c r="AF595" s="12" t="s">
        <v>67</v>
      </c>
      <c r="AG595" s="12" t="s">
        <v>68</v>
      </c>
      <c r="AH595" s="12" t="s">
        <v>117</v>
      </c>
      <c r="AI595" s="12" t="s">
        <v>118</v>
      </c>
      <c r="AJ595" s="12">
        <f>IFERROR(_xlfn.XLOOKUP(Table1[[#This Row],[Audio Url]],Qc!C:C,Qc!F:F),"")</f>
        <v>0</v>
      </c>
      <c r="AK595" s="12">
        <f>IFERROR(_xlfn.XLOOKUP(Table1[[#This Row],[Audio Url]],Qc!C:C,Qc!E:E),"")</f>
        <v>0</v>
      </c>
      <c r="AL595" s="12"/>
      <c r="AM595" s="12"/>
      <c r="AN595" s="1" t="str">
        <f>VLOOKUP(Table1[[#This Row],[LOCALITY]],Sheet2!$F:$H,3,0)</f>
        <v>Rural</v>
      </c>
      <c r="AO595" s="1" t="s">
        <v>2241</v>
      </c>
      <c r="AP595" t="str">
        <f>IF(Table1[[#This Row],[Audio Duration (in secs)]]&gt;180,"Greater than 3 Minutes","Less than 3 Minutes")</f>
        <v>Less than 3 Minutes</v>
      </c>
      <c r="AQ595" t="str">
        <f>IFERROR(VLOOKUP(Table1[[#This Row],[சாதி/Caste]],MApping!$E$1:$F$10,2,0),"Others")</f>
        <v>PALLAR SC</v>
      </c>
      <c r="AR595">
        <f>VLOOKUP(Table1[[#This Row],[பாலினம்/Gender]],Factor!$F$26:$I$28,4,0)</f>
        <v>0.95700934579439256</v>
      </c>
      <c r="AS595">
        <f>VLOOKUP(Table1[[#This Row],[பதிலளித்தவரின் வயது/Age Group]],Factor!$F$35:$I$39,4,0)</f>
        <v>0.8797250859106529</v>
      </c>
      <c r="AT595">
        <f>VLOOKUP(Table1[[#This Row],[பதிலளித்தவரின் வயது/Age Group]]&amp;Table1[[#This Row],[பாலினம்/Gender]],Factor!$A$45:$G$53,7,0)</f>
        <v>0.79503105590062106</v>
      </c>
      <c r="AU59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95">
        <f>VLOOKUP(Table1[[#This Row],[Rev Caste]],Factor!$F$59:$I$68,4,0)</f>
        <v>1.28</v>
      </c>
      <c r="AW595">
        <f>Table1[[#This Row],[2021 Ae Factor]]*Table1[[#This Row],[Age &amp; Gender Factor]]</f>
        <v>0.58577953749039324</v>
      </c>
      <c r="AX595">
        <f>Table1[[#This Row],[2021 Ae Factor]]*Table1[[#This Row],[Caste Factor]]</f>
        <v>0.94310505535953326</v>
      </c>
      <c r="AY595">
        <f t="shared" si="14"/>
        <v>78.516726000000006</v>
      </c>
    </row>
    <row r="596" spans="1:51" x14ac:dyDescent="0.25">
      <c r="A596" s="12" t="s">
        <v>3088</v>
      </c>
      <c r="B596" s="12" t="s">
        <v>982</v>
      </c>
      <c r="C596" s="13">
        <v>45869</v>
      </c>
      <c r="D596" s="12" t="s">
        <v>3230</v>
      </c>
      <c r="E596" s="12"/>
      <c r="F596" s="12"/>
      <c r="G596" s="12"/>
      <c r="H596" s="12"/>
      <c r="I596" s="12" t="s">
        <v>244</v>
      </c>
      <c r="J596" s="12" t="s">
        <v>245</v>
      </c>
      <c r="K596" s="12" t="s">
        <v>50</v>
      </c>
      <c r="L596" s="12" t="s">
        <v>51</v>
      </c>
      <c r="M596" s="12" t="s">
        <v>2171</v>
      </c>
      <c r="N596" s="12"/>
      <c r="O596" s="12" t="s">
        <v>54</v>
      </c>
      <c r="P596" s="12">
        <v>9443820910</v>
      </c>
      <c r="Q596" s="12" t="s">
        <v>39</v>
      </c>
      <c r="R596" s="12" t="s">
        <v>97</v>
      </c>
      <c r="S596" s="12" t="s">
        <v>113</v>
      </c>
      <c r="T596" s="12" t="s">
        <v>137</v>
      </c>
      <c r="U596" s="12" t="s">
        <v>83</v>
      </c>
      <c r="V596" s="12" t="s">
        <v>99</v>
      </c>
      <c r="W596" s="12" t="s">
        <v>100</v>
      </c>
      <c r="X596" s="12" t="s">
        <v>101</v>
      </c>
      <c r="Y596" t="s">
        <v>428</v>
      </c>
      <c r="Z596" s="12" t="s">
        <v>95</v>
      </c>
      <c r="AA596" s="12" t="s">
        <v>126</v>
      </c>
      <c r="AB596" s="12" t="s">
        <v>60</v>
      </c>
      <c r="AC596" s="12" t="s">
        <v>84</v>
      </c>
      <c r="AD596" s="12" t="s">
        <v>127</v>
      </c>
      <c r="AE596" s="12" t="s">
        <v>102</v>
      </c>
      <c r="AF596" s="12" t="s">
        <v>857</v>
      </c>
      <c r="AG596" s="12" t="s">
        <v>400</v>
      </c>
      <c r="AH596" s="12" t="s">
        <v>88</v>
      </c>
      <c r="AI596" s="12" t="s">
        <v>519</v>
      </c>
      <c r="AJ596" s="12">
        <f>IFERROR(_xlfn.XLOOKUP(Table1[[#This Row],[Audio Url]],Qc!C:C,Qc!F:F),"")</f>
        <v>0</v>
      </c>
      <c r="AK596" s="12">
        <f>IFERROR(_xlfn.XLOOKUP(Table1[[#This Row],[Audio Url]],Qc!C:C,Qc!E:E),"")</f>
        <v>0</v>
      </c>
      <c r="AL596" s="12"/>
      <c r="AM596" s="12"/>
      <c r="AN596" s="1" t="str">
        <f>VLOOKUP(Table1[[#This Row],[LOCALITY]],Sheet2!$F:$H,3,0)</f>
        <v>Rural</v>
      </c>
      <c r="AO596" s="1" t="s">
        <v>2241</v>
      </c>
      <c r="AP596" t="str">
        <f>IF(Table1[[#This Row],[Audio Duration (in secs)]]&gt;180,"Greater than 3 Minutes","Less than 3 Minutes")</f>
        <v>Less than 3 Minutes</v>
      </c>
      <c r="AQ596" t="str">
        <f>IFERROR(VLOOKUP(Table1[[#This Row],[சாதி/Caste]],MApping!$E$1:$F$10,2,0),"Others")</f>
        <v>CHOLIA VELLALAR</v>
      </c>
      <c r="AR596">
        <f>VLOOKUP(Table1[[#This Row],[பாலினம்/Gender]],Factor!$F$26:$I$28,4,0)</f>
        <v>0.95700934579439256</v>
      </c>
      <c r="AS596">
        <f>VLOOKUP(Table1[[#This Row],[பதிலளித்தவரின் வயது/Age Group]],Factor!$F$35:$I$39,4,0)</f>
        <v>0.8797250859106529</v>
      </c>
      <c r="AT596">
        <f>VLOOKUP(Table1[[#This Row],[பதிலளித்தவரின் வயது/Age Group]]&amp;Table1[[#This Row],[பாலினம்/Gender]],Factor!$A$45:$G$53,7,0)</f>
        <v>0.79503105590062106</v>
      </c>
      <c r="AU59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96">
        <f>VLOOKUP(Table1[[#This Row],[Rev Caste]],Factor!$F$59:$I$68,4,0)</f>
        <v>1.0666666666666667</v>
      </c>
      <c r="AW596">
        <f>Table1[[#This Row],[2021 Ae Factor]]*Table1[[#This Row],[Age &amp; Gender Factor]]</f>
        <v>1.043035050297799</v>
      </c>
      <c r="AX596">
        <f>Table1[[#This Row],[2021 Ae Factor]]*Table1[[#This Row],[Caste Factor]]</f>
        <v>1.399405359149547</v>
      </c>
      <c r="AY596">
        <f t="shared" si="14"/>
        <v>78.514229</v>
      </c>
    </row>
    <row r="597" spans="1:51" x14ac:dyDescent="0.25">
      <c r="A597" s="12" t="s">
        <v>3088</v>
      </c>
      <c r="B597" s="12" t="s">
        <v>987</v>
      </c>
      <c r="C597" s="13">
        <v>45869</v>
      </c>
      <c r="D597" s="12" t="s">
        <v>3231</v>
      </c>
      <c r="E597" s="12"/>
      <c r="F597" s="12"/>
      <c r="G597" s="12"/>
      <c r="H597" s="12"/>
      <c r="I597" s="12" t="s">
        <v>109</v>
      </c>
      <c r="J597" s="12" t="s">
        <v>110</v>
      </c>
      <c r="K597" s="12" t="s">
        <v>50</v>
      </c>
      <c r="L597" s="12" t="s">
        <v>51</v>
      </c>
      <c r="M597" s="12" t="s">
        <v>2171</v>
      </c>
      <c r="N597" s="12"/>
      <c r="O597" s="12" t="s">
        <v>135</v>
      </c>
      <c r="P597" s="12">
        <v>9751205139</v>
      </c>
      <c r="Q597" s="12" t="s">
        <v>39</v>
      </c>
      <c r="R597" s="12" t="s">
        <v>136</v>
      </c>
      <c r="S597" s="12" t="s">
        <v>113</v>
      </c>
      <c r="T597" s="12" t="s">
        <v>137</v>
      </c>
      <c r="U597" s="12" t="s">
        <v>83</v>
      </c>
      <c r="V597" s="12" t="s">
        <v>99</v>
      </c>
      <c r="W597" s="12" t="s">
        <v>100</v>
      </c>
      <c r="X597" s="12" t="s">
        <v>101</v>
      </c>
      <c r="Y597" t="s">
        <v>428</v>
      </c>
      <c r="Z597" s="12" t="s">
        <v>288</v>
      </c>
      <c r="AA597" s="12" t="s">
        <v>126</v>
      </c>
      <c r="AB597" s="12" t="s">
        <v>60</v>
      </c>
      <c r="AC597" s="12" t="s">
        <v>84</v>
      </c>
      <c r="AD597" s="12" t="s">
        <v>127</v>
      </c>
      <c r="AE597" s="12" t="s">
        <v>102</v>
      </c>
      <c r="AF597" s="12" t="s">
        <v>857</v>
      </c>
      <c r="AG597" s="12" t="s">
        <v>382</v>
      </c>
      <c r="AH597" s="12" t="s">
        <v>88</v>
      </c>
      <c r="AI597" s="12" t="s">
        <v>519</v>
      </c>
      <c r="AJ597" s="12">
        <f>IFERROR(_xlfn.XLOOKUP(Table1[[#This Row],[Audio Url]],Qc!C:C,Qc!F:F),"")</f>
        <v>0</v>
      </c>
      <c r="AK597" s="12">
        <f>IFERROR(_xlfn.XLOOKUP(Table1[[#This Row],[Audio Url]],Qc!C:C,Qc!E:E),"")</f>
        <v>0</v>
      </c>
      <c r="AL597" s="12"/>
      <c r="AM597" s="12"/>
      <c r="AN597" s="1" t="str">
        <f>VLOOKUP(Table1[[#This Row],[LOCALITY]],Sheet2!$F:$H,3,0)</f>
        <v>Rural</v>
      </c>
      <c r="AO597" s="1" t="s">
        <v>2241</v>
      </c>
      <c r="AP597" t="str">
        <f>IF(Table1[[#This Row],[Audio Duration (in secs)]]&gt;180,"Greater than 3 Minutes","Less than 3 Minutes")</f>
        <v>Less than 3 Minutes</v>
      </c>
      <c r="AQ597" t="str">
        <f>IFERROR(VLOOKUP(Table1[[#This Row],[சாதி/Caste]],MApping!$E$1:$F$10,2,0),"Others")</f>
        <v>CHOLIA VELLALAR</v>
      </c>
      <c r="AR597">
        <f>VLOOKUP(Table1[[#This Row],[பாலினம்/Gender]],Factor!$F$26:$I$28,4,0)</f>
        <v>1.047034764826176</v>
      </c>
      <c r="AS597">
        <f>VLOOKUP(Table1[[#This Row],[பதிலளித்தவரின் வயது/Age Group]],Factor!$F$35:$I$39,4,0)</f>
        <v>0.8797250859106529</v>
      </c>
      <c r="AT597">
        <f>VLOOKUP(Table1[[#This Row],[பதிலளித்தவரின் வயது/Age Group]]&amp;Table1[[#This Row],[பாலினம்/Gender]],Factor!$A$45:$G$53,7,0)</f>
        <v>0.98461538461538467</v>
      </c>
      <c r="AU59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597">
        <f>VLOOKUP(Table1[[#This Row],[Rev Caste]],Factor!$F$59:$I$68,4,0)</f>
        <v>1.0666666666666667</v>
      </c>
      <c r="AW597">
        <f>Table1[[#This Row],[2021 Ae Factor]]*Table1[[#This Row],[Age &amp; Gender Factor]]</f>
        <v>1.2917587930611203</v>
      </c>
      <c r="AX597">
        <f>Table1[[#This Row],[2021 Ae Factor]]*Table1[[#This Row],[Caste Factor]]</f>
        <v>1.399405359149547</v>
      </c>
      <c r="AY597">
        <f t="shared" si="14"/>
        <v>78.514628999999999</v>
      </c>
    </row>
    <row r="598" spans="1:51" x14ac:dyDescent="0.25">
      <c r="A598" s="12" t="s">
        <v>3088</v>
      </c>
      <c r="B598" s="12" t="s">
        <v>992</v>
      </c>
      <c r="C598" s="13">
        <v>45869</v>
      </c>
      <c r="D598" s="12" t="s">
        <v>3232</v>
      </c>
      <c r="E598" s="12"/>
      <c r="F598" s="12"/>
      <c r="G598" s="12"/>
      <c r="H598" s="12"/>
      <c r="I598" s="12" t="s">
        <v>244</v>
      </c>
      <c r="J598" s="12" t="s">
        <v>245</v>
      </c>
      <c r="K598" s="12" t="s">
        <v>50</v>
      </c>
      <c r="L598" s="12" t="s">
        <v>51</v>
      </c>
      <c r="M598" s="12" t="s">
        <v>2171</v>
      </c>
      <c r="N598" s="12"/>
      <c r="O598" s="12" t="s">
        <v>54</v>
      </c>
      <c r="P598" s="12">
        <v>9944688396</v>
      </c>
      <c r="Q598" s="12" t="s">
        <v>55</v>
      </c>
      <c r="R598" s="12" t="s">
        <v>97</v>
      </c>
      <c r="S598" s="12" t="s">
        <v>113</v>
      </c>
      <c r="T598" s="12" t="s">
        <v>98</v>
      </c>
      <c r="U598" s="12" t="s">
        <v>83</v>
      </c>
      <c r="V598" s="12" t="s">
        <v>295</v>
      </c>
      <c r="W598" s="12" t="s">
        <v>61</v>
      </c>
      <c r="X598" s="12" t="s">
        <v>101</v>
      </c>
      <c r="Y598" s="45" t="s">
        <v>430</v>
      </c>
      <c r="Z598" s="12" t="s">
        <v>95</v>
      </c>
      <c r="AA598" s="12" t="s">
        <v>126</v>
      </c>
      <c r="AB598" s="12" t="s">
        <v>60</v>
      </c>
      <c r="AC598" s="12" t="s">
        <v>58</v>
      </c>
      <c r="AD598" s="12" t="s">
        <v>127</v>
      </c>
      <c r="AE598" s="12" t="s">
        <v>102</v>
      </c>
      <c r="AF598" s="12" t="s">
        <v>67</v>
      </c>
      <c r="AG598" s="12" t="s">
        <v>68</v>
      </c>
      <c r="AH598" s="12" t="s">
        <v>69</v>
      </c>
      <c r="AI598" s="12" t="s">
        <v>269</v>
      </c>
      <c r="AJ598" s="12">
        <f>IFERROR(_xlfn.XLOOKUP(Table1[[#This Row],[Audio Url]],Qc!C:C,Qc!F:F),"")</f>
        <v>0</v>
      </c>
      <c r="AK598" s="12">
        <f>IFERROR(_xlfn.XLOOKUP(Table1[[#This Row],[Audio Url]],Qc!C:C,Qc!E:E),"")</f>
        <v>0</v>
      </c>
      <c r="AL598" s="12"/>
      <c r="AM598" s="12"/>
      <c r="AN598" s="1" t="str">
        <f>VLOOKUP(Table1[[#This Row],[LOCALITY]],Sheet2!$F:$H,3,0)</f>
        <v>Rural</v>
      </c>
      <c r="AO598" s="1" t="s">
        <v>2241</v>
      </c>
      <c r="AP598" t="str">
        <f>IF(Table1[[#This Row],[Audio Duration (in secs)]]&gt;180,"Greater than 3 Minutes","Less than 3 Minutes")</f>
        <v>Less than 3 Minutes</v>
      </c>
      <c r="AQ598" t="str">
        <f>IFERROR(VLOOKUP(Table1[[#This Row],[சாதி/Caste]],MApping!$E$1:$F$10,2,0),"Others")</f>
        <v>MUTTARAIYAR</v>
      </c>
      <c r="AR598">
        <f>VLOOKUP(Table1[[#This Row],[பாலினம்/Gender]],Factor!$F$26:$I$28,4,0)</f>
        <v>0.95700934579439256</v>
      </c>
      <c r="AS598">
        <f>VLOOKUP(Table1[[#This Row],[பதிலளித்தவரின் வயது/Age Group]],Factor!$F$35:$I$39,4,0)</f>
        <v>1.0951871657754011</v>
      </c>
      <c r="AT598">
        <f>VLOOKUP(Table1[[#This Row],[பதிலளித்தவரின் வயது/Age Group]]&amp;Table1[[#This Row],[பாலினம்/Gender]],Factor!$A$45:$G$53,7,0)</f>
        <v>1.0835978835978837</v>
      </c>
      <c r="AU59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598">
        <f>VLOOKUP(Table1[[#This Row],[Rev Caste]],Factor!$F$59:$I$68,4,0)</f>
        <v>1.2358620689655173</v>
      </c>
      <c r="AW598">
        <f>Table1[[#This Row],[2021 Ae Factor]]*Table1[[#This Row],[Age &amp; Gender Factor]]</f>
        <v>1.5438978165389909</v>
      </c>
      <c r="AX598">
        <f>Table1[[#This Row],[2021 Ae Factor]]*Table1[[#This Row],[Caste Factor]]</f>
        <v>1.7608420786905907</v>
      </c>
      <c r="AY598">
        <f t="shared" si="14"/>
        <v>78.51446</v>
      </c>
    </row>
    <row r="599" spans="1:51" x14ac:dyDescent="0.25">
      <c r="A599" s="12" t="s">
        <v>3088</v>
      </c>
      <c r="B599" s="12" t="s">
        <v>1008</v>
      </c>
      <c r="C599" s="13">
        <v>45869</v>
      </c>
      <c r="D599" s="12" t="s">
        <v>3233</v>
      </c>
      <c r="E599" s="12"/>
      <c r="F599" s="12"/>
      <c r="G599" s="12"/>
      <c r="H599" s="12"/>
      <c r="I599" s="12" t="s">
        <v>109</v>
      </c>
      <c r="J599" s="12" t="s">
        <v>110</v>
      </c>
      <c r="K599" s="12" t="s">
        <v>50</v>
      </c>
      <c r="L599" s="12" t="s">
        <v>51</v>
      </c>
      <c r="M599" s="12" t="s">
        <v>2171</v>
      </c>
      <c r="N599" s="12"/>
      <c r="O599" s="12" t="s">
        <v>54</v>
      </c>
      <c r="P599" s="12">
        <v>8098447422</v>
      </c>
      <c r="Q599" s="12" t="s">
        <v>39</v>
      </c>
      <c r="R599" s="12" t="s">
        <v>56</v>
      </c>
      <c r="S599" s="12" t="s">
        <v>113</v>
      </c>
      <c r="T599" s="12" t="s">
        <v>58</v>
      </c>
      <c r="U599" s="12" t="s">
        <v>59</v>
      </c>
      <c r="V599" s="12" t="s">
        <v>60</v>
      </c>
      <c r="W599" s="12" t="s">
        <v>61</v>
      </c>
      <c r="X599" s="12" t="s">
        <v>62</v>
      </c>
      <c r="Y599" t="s">
        <v>430</v>
      </c>
      <c r="Z599" s="12" t="s">
        <v>38</v>
      </c>
      <c r="AA599" s="12" t="s">
        <v>63</v>
      </c>
      <c r="AB599" s="12" t="s">
        <v>38</v>
      </c>
      <c r="AC599" s="12" t="s">
        <v>64</v>
      </c>
      <c r="AD599" s="12" t="s">
        <v>85</v>
      </c>
      <c r="AE599" s="12" t="s">
        <v>86</v>
      </c>
      <c r="AF599" s="12" t="s">
        <v>67</v>
      </c>
      <c r="AG599" s="12" t="s">
        <v>68</v>
      </c>
      <c r="AH599" s="12" t="s">
        <v>88</v>
      </c>
      <c r="AI599" s="12" t="s">
        <v>269</v>
      </c>
      <c r="AJ599" s="12">
        <f>IFERROR(_xlfn.XLOOKUP(Table1[[#This Row],[Audio Url]],Qc!C:C,Qc!F:F),"")</f>
        <v>0</v>
      </c>
      <c r="AK599" s="12">
        <f>IFERROR(_xlfn.XLOOKUP(Table1[[#This Row],[Audio Url]],Qc!C:C,Qc!E:E),"")</f>
        <v>0</v>
      </c>
      <c r="AL599" s="12"/>
      <c r="AM599" s="12"/>
      <c r="AN599" s="1" t="str">
        <f>VLOOKUP(Table1[[#This Row],[LOCALITY]],Sheet2!$F:$H,3,0)</f>
        <v>Rural</v>
      </c>
      <c r="AO599" s="1" t="s">
        <v>2241</v>
      </c>
      <c r="AP599" t="str">
        <f>IF(Table1[[#This Row],[Audio Duration (in secs)]]&gt;180,"Greater than 3 Minutes","Less than 3 Minutes")</f>
        <v>Less than 3 Minutes</v>
      </c>
      <c r="AQ599" t="str">
        <f>IFERROR(VLOOKUP(Table1[[#This Row],[சாதி/Caste]],MApping!$E$1:$F$10,2,0),"Others")</f>
        <v>MUTTARAIYAR</v>
      </c>
      <c r="AR599">
        <f>VLOOKUP(Table1[[#This Row],[பாலினம்/Gender]],Factor!$F$26:$I$28,4,0)</f>
        <v>0.95700934579439256</v>
      </c>
      <c r="AS599">
        <f>VLOOKUP(Table1[[#This Row],[பதிலளித்தவரின் வயது/Age Group]],Factor!$F$35:$I$39,4,0)</f>
        <v>0.8797250859106529</v>
      </c>
      <c r="AT599">
        <f>VLOOKUP(Table1[[#This Row],[பதிலளித்தவரின் வயது/Age Group]]&amp;Table1[[#This Row],[பாலினம்/Gender]],Factor!$A$45:$G$53,7,0)</f>
        <v>0.79503105590062106</v>
      </c>
      <c r="AU59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599">
        <f>VLOOKUP(Table1[[#This Row],[Rev Caste]],Factor!$F$59:$I$68,4,0)</f>
        <v>1.2358620689655173</v>
      </c>
      <c r="AW599">
        <f>Table1[[#This Row],[2021 Ae Factor]]*Table1[[#This Row],[Age &amp; Gender Factor]]</f>
        <v>0.58577953749039324</v>
      </c>
      <c r="AX599">
        <f>Table1[[#This Row],[2021 Ae Factor]]*Table1[[#This Row],[Caste Factor]]</f>
        <v>0.91058419138161839</v>
      </c>
      <c r="AY599">
        <f t="shared" si="14"/>
        <v>78.515268000000006</v>
      </c>
    </row>
    <row r="600" spans="1:51" x14ac:dyDescent="0.25">
      <c r="A600" s="12" t="s">
        <v>3088</v>
      </c>
      <c r="B600" s="12" t="s">
        <v>1013</v>
      </c>
      <c r="C600" s="13">
        <v>45869</v>
      </c>
      <c r="D600" s="12" t="s">
        <v>3234</v>
      </c>
      <c r="E600" s="12"/>
      <c r="F600" s="12"/>
      <c r="G600" s="12"/>
      <c r="H600" s="12"/>
      <c r="I600" s="12" t="s">
        <v>109</v>
      </c>
      <c r="J600" s="12" t="s">
        <v>110</v>
      </c>
      <c r="K600" s="12" t="s">
        <v>50</v>
      </c>
      <c r="L600" s="12" t="s">
        <v>51</v>
      </c>
      <c r="M600" s="12" t="s">
        <v>2171</v>
      </c>
      <c r="N600" s="12"/>
      <c r="O600" s="12" t="s">
        <v>54</v>
      </c>
      <c r="P600" s="12">
        <v>9047177732</v>
      </c>
      <c r="Q600" s="12" t="s">
        <v>360</v>
      </c>
      <c r="R600" s="12" t="s">
        <v>56</v>
      </c>
      <c r="S600" s="12" t="s">
        <v>113</v>
      </c>
      <c r="T600" s="12" t="s">
        <v>58</v>
      </c>
      <c r="U600" s="12" t="s">
        <v>59</v>
      </c>
      <c r="V600" s="12" t="s">
        <v>60</v>
      </c>
      <c r="W600" s="12" t="s">
        <v>61</v>
      </c>
      <c r="X600" s="12" t="s">
        <v>62</v>
      </c>
      <c r="Y600" t="s">
        <v>430</v>
      </c>
      <c r="Z600" s="12" t="s">
        <v>38</v>
      </c>
      <c r="AA600" s="12" t="s">
        <v>63</v>
      </c>
      <c r="AB600" s="12" t="s">
        <v>38</v>
      </c>
      <c r="AC600" s="12" t="s">
        <v>64</v>
      </c>
      <c r="AD600" s="12" t="s">
        <v>85</v>
      </c>
      <c r="AE600" s="12" t="s">
        <v>86</v>
      </c>
      <c r="AF600" s="12" t="s">
        <v>67</v>
      </c>
      <c r="AG600" s="12" t="s">
        <v>400</v>
      </c>
      <c r="AH600" s="12" t="s">
        <v>88</v>
      </c>
      <c r="AI600" s="12" t="s">
        <v>269</v>
      </c>
      <c r="AJ600" s="12">
        <f>IFERROR(_xlfn.XLOOKUP(Table1[[#This Row],[Audio Url]],Qc!C:C,Qc!F:F),"")</f>
        <v>0</v>
      </c>
      <c r="AK600" s="12">
        <f>IFERROR(_xlfn.XLOOKUP(Table1[[#This Row],[Audio Url]],Qc!C:C,Qc!E:E),"")</f>
        <v>0</v>
      </c>
      <c r="AL600" s="12"/>
      <c r="AM600" s="12"/>
      <c r="AN600" s="1" t="str">
        <f>VLOOKUP(Table1[[#This Row],[LOCALITY]],Sheet2!$F:$H,3,0)</f>
        <v>Rural</v>
      </c>
      <c r="AO600" s="1" t="s">
        <v>2241</v>
      </c>
      <c r="AP600" t="str">
        <f>IF(Table1[[#This Row],[Audio Duration (in secs)]]&gt;180,"Greater than 3 Minutes","Less than 3 Minutes")</f>
        <v>Less than 3 Minutes</v>
      </c>
      <c r="AQ600" t="str">
        <f>IFERROR(VLOOKUP(Table1[[#This Row],[சாதி/Caste]],MApping!$E$1:$F$10,2,0),"Others")</f>
        <v>MUTTARAIYAR</v>
      </c>
      <c r="AR600">
        <f>VLOOKUP(Table1[[#This Row],[பாலினம்/Gender]],Factor!$F$26:$I$28,4,0)</f>
        <v>0.95700934579439256</v>
      </c>
      <c r="AS600">
        <f>VLOOKUP(Table1[[#This Row],[பதிலளித்தவரின் வயது/Age Group]],Factor!$F$35:$I$39,4,0)</f>
        <v>1.0308724832214764</v>
      </c>
      <c r="AT600">
        <f>VLOOKUP(Table1[[#This Row],[பதிலளித்தவரின் வயது/Age Group]]&amp;Table1[[#This Row],[பாலினம்/Gender]],Factor!$A$45:$G$53,7,0)</f>
        <v>0.86292134831460676</v>
      </c>
      <c r="AU60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00">
        <f>VLOOKUP(Table1[[#This Row],[Rev Caste]],Factor!$F$59:$I$68,4,0)</f>
        <v>1.2358620689655173</v>
      </c>
      <c r="AW600">
        <f>Table1[[#This Row],[2021 Ae Factor]]*Table1[[#This Row],[Age &amp; Gender Factor]]</f>
        <v>0.63580116091653927</v>
      </c>
      <c r="AX600">
        <f>Table1[[#This Row],[2021 Ae Factor]]*Table1[[#This Row],[Caste Factor]]</f>
        <v>0.91058419138161839</v>
      </c>
      <c r="AY600">
        <f t="shared" si="14"/>
        <v>78.515456</v>
      </c>
    </row>
    <row r="601" spans="1:51" x14ac:dyDescent="0.25">
      <c r="A601" s="12" t="s">
        <v>3088</v>
      </c>
      <c r="B601" s="12" t="s">
        <v>1024</v>
      </c>
      <c r="C601" s="13">
        <v>45869</v>
      </c>
      <c r="D601" s="12" t="s">
        <v>3235</v>
      </c>
      <c r="E601" s="12"/>
      <c r="F601" s="12"/>
      <c r="G601" s="12"/>
      <c r="H601" s="12"/>
      <c r="I601" s="12" t="s">
        <v>109</v>
      </c>
      <c r="J601" s="12" t="s">
        <v>110</v>
      </c>
      <c r="K601" s="12" t="s">
        <v>50</v>
      </c>
      <c r="L601" s="12" t="s">
        <v>51</v>
      </c>
      <c r="M601" s="12" t="s">
        <v>2171</v>
      </c>
      <c r="N601" s="12"/>
      <c r="O601" s="12" t="s">
        <v>54</v>
      </c>
      <c r="P601" s="12">
        <v>9943295027</v>
      </c>
      <c r="Q601" s="12" t="s">
        <v>39</v>
      </c>
      <c r="R601" s="12" t="s">
        <v>56</v>
      </c>
      <c r="S601" s="12" t="s">
        <v>113</v>
      </c>
      <c r="T601" s="12" t="s">
        <v>58</v>
      </c>
      <c r="U601" s="12" t="s">
        <v>59</v>
      </c>
      <c r="V601" s="12" t="s">
        <v>60</v>
      </c>
      <c r="W601" s="12" t="s">
        <v>61</v>
      </c>
      <c r="X601" s="12" t="s">
        <v>101</v>
      </c>
      <c r="Y601" s="45" t="s">
        <v>430</v>
      </c>
      <c r="Z601" s="12" t="s">
        <v>288</v>
      </c>
      <c r="AA601" s="12" t="s">
        <v>126</v>
      </c>
      <c r="AB601" s="12" t="s">
        <v>99</v>
      </c>
      <c r="AC601" s="12" t="s">
        <v>64</v>
      </c>
      <c r="AD601" s="12" t="s">
        <v>85</v>
      </c>
      <c r="AE601" s="12" t="s">
        <v>86</v>
      </c>
      <c r="AF601" s="12" t="s">
        <v>67</v>
      </c>
      <c r="AG601" s="12" t="s">
        <v>116</v>
      </c>
      <c r="AH601" s="12" t="s">
        <v>69</v>
      </c>
      <c r="AI601" s="12" t="s">
        <v>269</v>
      </c>
      <c r="AJ601" s="12">
        <f>IFERROR(_xlfn.XLOOKUP(Table1[[#This Row],[Audio Url]],Qc!C:C,Qc!F:F),"")</f>
        <v>0</v>
      </c>
      <c r="AK601" s="12">
        <f>IFERROR(_xlfn.XLOOKUP(Table1[[#This Row],[Audio Url]],Qc!C:C,Qc!E:E),"")</f>
        <v>0</v>
      </c>
      <c r="AL601" s="12"/>
      <c r="AM601" s="12"/>
      <c r="AN601" s="1" t="str">
        <f>VLOOKUP(Table1[[#This Row],[LOCALITY]],Sheet2!$F:$H,3,0)</f>
        <v>Rural</v>
      </c>
      <c r="AO601" s="1" t="s">
        <v>2241</v>
      </c>
      <c r="AP601" t="str">
        <f>IF(Table1[[#This Row],[Audio Duration (in secs)]]&gt;180,"Greater than 3 Minutes","Less than 3 Minutes")</f>
        <v>Less than 3 Minutes</v>
      </c>
      <c r="AQ601" t="str">
        <f>IFERROR(VLOOKUP(Table1[[#This Row],[சாதி/Caste]],MApping!$E$1:$F$10,2,0),"Others")</f>
        <v>MUTTARAIYAR</v>
      </c>
      <c r="AR601">
        <f>VLOOKUP(Table1[[#This Row],[பாலினம்/Gender]],Factor!$F$26:$I$28,4,0)</f>
        <v>0.95700934579439256</v>
      </c>
      <c r="AS601">
        <f>VLOOKUP(Table1[[#This Row],[பதிலளித்தவரின் வயது/Age Group]],Factor!$F$35:$I$39,4,0)</f>
        <v>0.8797250859106529</v>
      </c>
      <c r="AT601">
        <f>VLOOKUP(Table1[[#This Row],[பதிலளித்தவரின் வயது/Age Group]]&amp;Table1[[#This Row],[பாலினம்/Gender]],Factor!$A$45:$G$53,7,0)</f>
        <v>0.79503105590062106</v>
      </c>
      <c r="AU60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01">
        <f>VLOOKUP(Table1[[#This Row],[Rev Caste]],Factor!$F$59:$I$68,4,0)</f>
        <v>1.2358620689655173</v>
      </c>
      <c r="AW601">
        <f>Table1[[#This Row],[2021 Ae Factor]]*Table1[[#This Row],[Age &amp; Gender Factor]]</f>
        <v>0.58577953749039324</v>
      </c>
      <c r="AX601">
        <f>Table1[[#This Row],[2021 Ae Factor]]*Table1[[#This Row],[Caste Factor]]</f>
        <v>0.91058419138161839</v>
      </c>
      <c r="AY601">
        <f t="shared" si="14"/>
        <v>78.514512999999994</v>
      </c>
    </row>
    <row r="602" spans="1:51" x14ac:dyDescent="0.25">
      <c r="A602" s="12" t="s">
        <v>3088</v>
      </c>
      <c r="B602" s="12" t="s">
        <v>1028</v>
      </c>
      <c r="C602" s="13">
        <v>45869</v>
      </c>
      <c r="D602" s="12" t="s">
        <v>3236</v>
      </c>
      <c r="E602" s="12"/>
      <c r="F602" s="12"/>
      <c r="G602" s="12"/>
      <c r="H602" s="12"/>
      <c r="I602" s="12" t="s">
        <v>244</v>
      </c>
      <c r="J602" s="12" t="s">
        <v>245</v>
      </c>
      <c r="K602" s="12" t="s">
        <v>50</v>
      </c>
      <c r="L602" s="12" t="s">
        <v>51</v>
      </c>
      <c r="M602" s="12" t="s">
        <v>2171</v>
      </c>
      <c r="N602" s="12"/>
      <c r="O602" s="12" t="s">
        <v>54</v>
      </c>
      <c r="P602" s="12">
        <v>9698417993</v>
      </c>
      <c r="Q602" s="12" t="s">
        <v>39</v>
      </c>
      <c r="R602" s="12" t="s">
        <v>97</v>
      </c>
      <c r="S602" s="12" t="s">
        <v>57</v>
      </c>
      <c r="T602" s="12" t="s">
        <v>58</v>
      </c>
      <c r="U602" s="12" t="s">
        <v>59</v>
      </c>
      <c r="V602" s="12" t="s">
        <v>60</v>
      </c>
      <c r="W602" s="12" t="s">
        <v>61</v>
      </c>
      <c r="X602" s="12" t="s">
        <v>101</v>
      </c>
      <c r="Y602" s="45" t="s">
        <v>430</v>
      </c>
      <c r="Z602" s="12" t="s">
        <v>95</v>
      </c>
      <c r="AA602" s="12" t="s">
        <v>63</v>
      </c>
      <c r="AB602" s="12" t="s">
        <v>38</v>
      </c>
      <c r="AC602" s="12" t="s">
        <v>84</v>
      </c>
      <c r="AD602" s="12" t="s">
        <v>65</v>
      </c>
      <c r="AE602" s="12" t="s">
        <v>86</v>
      </c>
      <c r="AF602" s="12" t="s">
        <v>622</v>
      </c>
      <c r="AG602" s="12" t="s">
        <v>382</v>
      </c>
      <c r="AH602" s="12" t="s">
        <v>277</v>
      </c>
      <c r="AI602" s="12" t="s">
        <v>278</v>
      </c>
      <c r="AJ602" s="12">
        <f>IFERROR(_xlfn.XLOOKUP(Table1[[#This Row],[Audio Url]],Qc!C:C,Qc!F:F),"")</f>
        <v>0</v>
      </c>
      <c r="AK602" s="12">
        <f>IFERROR(_xlfn.XLOOKUP(Table1[[#This Row],[Audio Url]],Qc!C:C,Qc!E:E),"")</f>
        <v>0</v>
      </c>
      <c r="AL602" s="12"/>
      <c r="AM602" s="12"/>
      <c r="AN602" s="1" t="str">
        <f>VLOOKUP(Table1[[#This Row],[LOCALITY]],Sheet2!$F:$H,3,0)</f>
        <v>Rural</v>
      </c>
      <c r="AO602" s="1" t="s">
        <v>2241</v>
      </c>
      <c r="AP602" t="str">
        <f>IF(Table1[[#This Row],[Audio Duration (in secs)]]&gt;180,"Greater than 3 Minutes","Less than 3 Minutes")</f>
        <v>Less than 3 Minutes</v>
      </c>
      <c r="AQ602" t="str">
        <f>IFERROR(VLOOKUP(Table1[[#This Row],[சாதி/Caste]],MApping!$E$1:$F$10,2,0),"Others")</f>
        <v>MUSLIM</v>
      </c>
      <c r="AR602">
        <f>VLOOKUP(Table1[[#This Row],[பாலினம்/Gender]],Factor!$F$26:$I$28,4,0)</f>
        <v>0.95700934579439256</v>
      </c>
      <c r="AS602">
        <f>VLOOKUP(Table1[[#This Row],[பதிலளித்தவரின் வயது/Age Group]],Factor!$F$35:$I$39,4,0)</f>
        <v>0.8797250859106529</v>
      </c>
      <c r="AT602">
        <f>VLOOKUP(Table1[[#This Row],[பதிலளித்தவரின் வயது/Age Group]]&amp;Table1[[#This Row],[பாலினம்/Gender]],Factor!$A$45:$G$53,7,0)</f>
        <v>0.79503105590062106</v>
      </c>
      <c r="AU60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02">
        <f>VLOOKUP(Table1[[#This Row],[Rev Caste]],Factor!$F$59:$I$68,4,0)</f>
        <v>1.024</v>
      </c>
      <c r="AW602">
        <f>Table1[[#This Row],[2021 Ae Factor]]*Table1[[#This Row],[Age &amp; Gender Factor]]</f>
        <v>0.58577953749039324</v>
      </c>
      <c r="AX602">
        <f>Table1[[#This Row],[2021 Ae Factor]]*Table1[[#This Row],[Caste Factor]]</f>
        <v>0.75448404428762661</v>
      </c>
      <c r="AY602">
        <f t="shared" si="14"/>
        <v>78.514370999999997</v>
      </c>
    </row>
    <row r="603" spans="1:51" x14ac:dyDescent="0.25">
      <c r="A603" s="12" t="s">
        <v>3088</v>
      </c>
      <c r="B603" s="12" t="s">
        <v>1034</v>
      </c>
      <c r="C603" s="13">
        <v>45869</v>
      </c>
      <c r="D603" s="12" t="s">
        <v>3237</v>
      </c>
      <c r="E603" s="12"/>
      <c r="F603" s="12"/>
      <c r="G603" s="12"/>
      <c r="H603" s="12"/>
      <c r="I603" s="12" t="s">
        <v>109</v>
      </c>
      <c r="J603" s="12" t="s">
        <v>110</v>
      </c>
      <c r="K603" s="12" t="s">
        <v>50</v>
      </c>
      <c r="L603" s="12" t="s">
        <v>51</v>
      </c>
      <c r="M603" s="12" t="s">
        <v>2171</v>
      </c>
      <c r="N603" s="12"/>
      <c r="O603" s="12" t="s">
        <v>54</v>
      </c>
      <c r="P603" s="12">
        <v>8903242040</v>
      </c>
      <c r="Q603" s="12" t="s">
        <v>55</v>
      </c>
      <c r="R603" s="12" t="s">
        <v>124</v>
      </c>
      <c r="S603" s="12" t="s">
        <v>113</v>
      </c>
      <c r="T603" s="12" t="s">
        <v>58</v>
      </c>
      <c r="U603" s="12" t="s">
        <v>301</v>
      </c>
      <c r="V603" s="12" t="s">
        <v>60</v>
      </c>
      <c r="W603" s="12" t="s">
        <v>61</v>
      </c>
      <c r="X603" s="12" t="s">
        <v>101</v>
      </c>
      <c r="Y603" s="45" t="s">
        <v>430</v>
      </c>
      <c r="Z603" s="12" t="s">
        <v>288</v>
      </c>
      <c r="AA603" s="12" t="s">
        <v>63</v>
      </c>
      <c r="AB603" s="12" t="s">
        <v>38</v>
      </c>
      <c r="AC603" s="12" t="s">
        <v>84</v>
      </c>
      <c r="AD603" s="12" t="s">
        <v>127</v>
      </c>
      <c r="AE603" s="12" t="s">
        <v>86</v>
      </c>
      <c r="AF603" s="12" t="s">
        <v>67</v>
      </c>
      <c r="AG603" s="12" t="s">
        <v>382</v>
      </c>
      <c r="AH603" s="12" t="s">
        <v>88</v>
      </c>
      <c r="AI603" s="12" t="s">
        <v>70</v>
      </c>
      <c r="AJ603" s="12">
        <f>IFERROR(_xlfn.XLOOKUP(Table1[[#This Row],[Audio Url]],Qc!C:C,Qc!F:F),"")</f>
        <v>0</v>
      </c>
      <c r="AK603" s="12">
        <f>IFERROR(_xlfn.XLOOKUP(Table1[[#This Row],[Audio Url]],Qc!C:C,Qc!E:E),"")</f>
        <v>0</v>
      </c>
      <c r="AL603" s="12"/>
      <c r="AM603" s="12"/>
      <c r="AN603" s="1" t="str">
        <f>VLOOKUP(Table1[[#This Row],[LOCALITY]],Sheet2!$F:$H,3,0)</f>
        <v>Rural</v>
      </c>
      <c r="AO603" s="1" t="s">
        <v>2241</v>
      </c>
      <c r="AP603" t="str">
        <f>IF(Table1[[#This Row],[Audio Duration (in secs)]]&gt;180,"Greater than 3 Minutes","Less than 3 Minutes")</f>
        <v>Less than 3 Minutes</v>
      </c>
      <c r="AQ603" t="str">
        <f>IFERROR(VLOOKUP(Table1[[#This Row],[சாதி/Caste]],MApping!$E$1:$F$10,2,0),"Others")</f>
        <v>URALI GOUNDER</v>
      </c>
      <c r="AR603">
        <f>VLOOKUP(Table1[[#This Row],[பாலினம்/Gender]],Factor!$F$26:$I$28,4,0)</f>
        <v>0.95700934579439256</v>
      </c>
      <c r="AS603">
        <f>VLOOKUP(Table1[[#This Row],[பதிலளித்தவரின் வயது/Age Group]],Factor!$F$35:$I$39,4,0)</f>
        <v>1.0951871657754011</v>
      </c>
      <c r="AT603">
        <f>VLOOKUP(Table1[[#This Row],[பதிலளித்தவரின் வயது/Age Group]]&amp;Table1[[#This Row],[பாலினம்/Gender]],Factor!$A$45:$G$53,7,0)</f>
        <v>1.0835978835978837</v>
      </c>
      <c r="AU60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03">
        <f>VLOOKUP(Table1[[#This Row],[Rev Caste]],Factor!$F$59:$I$68,4,0)</f>
        <v>1.0593103448275862</v>
      </c>
      <c r="AW603">
        <f>Table1[[#This Row],[2021 Ae Factor]]*Table1[[#This Row],[Age &amp; Gender Factor]]</f>
        <v>0.79839581406098059</v>
      </c>
      <c r="AX603">
        <f>Table1[[#This Row],[2021 Ae Factor]]*Table1[[#This Row],[Caste Factor]]</f>
        <v>0.78050073546995857</v>
      </c>
      <c r="AY603">
        <f t="shared" si="14"/>
        <v>78.515457999999995</v>
      </c>
    </row>
    <row r="604" spans="1:51" x14ac:dyDescent="0.25">
      <c r="A604" s="12" t="s">
        <v>3088</v>
      </c>
      <c r="B604" s="12" t="s">
        <v>1041</v>
      </c>
      <c r="C604" s="13">
        <v>45869</v>
      </c>
      <c r="D604" s="12" t="s">
        <v>3238</v>
      </c>
      <c r="E604" s="12"/>
      <c r="F604" s="12"/>
      <c r="G604" s="12"/>
      <c r="H604" s="12"/>
      <c r="I604" s="12" t="s">
        <v>244</v>
      </c>
      <c r="J604" s="12" t="s">
        <v>245</v>
      </c>
      <c r="K604" s="12" t="s">
        <v>50</v>
      </c>
      <c r="L604" s="12" t="s">
        <v>51</v>
      </c>
      <c r="M604" s="12" t="s">
        <v>2171</v>
      </c>
      <c r="N604" s="12"/>
      <c r="O604" s="12" t="s">
        <v>54</v>
      </c>
      <c r="P604" s="12">
        <v>9943921454</v>
      </c>
      <c r="Q604" s="12" t="s">
        <v>39</v>
      </c>
      <c r="R604" s="12" t="s">
        <v>219</v>
      </c>
      <c r="S604" s="12" t="s">
        <v>57</v>
      </c>
      <c r="T604" s="12" t="s">
        <v>58</v>
      </c>
      <c r="U604" s="12" t="s">
        <v>59</v>
      </c>
      <c r="V604" s="12" t="s">
        <v>60</v>
      </c>
      <c r="W604" s="12" t="s">
        <v>61</v>
      </c>
      <c r="X604" s="12" t="s">
        <v>101</v>
      </c>
      <c r="Y604" s="45" t="s">
        <v>430</v>
      </c>
      <c r="Z604" s="12" t="s">
        <v>288</v>
      </c>
      <c r="AA604" s="12" t="s">
        <v>63</v>
      </c>
      <c r="AB604" s="12" t="s">
        <v>38</v>
      </c>
      <c r="AC604" s="12" t="s">
        <v>84</v>
      </c>
      <c r="AD604" s="12" t="s">
        <v>65</v>
      </c>
      <c r="AE604" s="12" t="s">
        <v>86</v>
      </c>
      <c r="AF604" s="12" t="s">
        <v>67</v>
      </c>
      <c r="AG604" s="12" t="s">
        <v>336</v>
      </c>
      <c r="AH604" s="12" t="s">
        <v>88</v>
      </c>
      <c r="AI604" s="12" t="s">
        <v>70</v>
      </c>
      <c r="AJ604" s="12">
        <f>IFERROR(_xlfn.XLOOKUP(Table1[[#This Row],[Audio Url]],Qc!C:C,Qc!F:F),"")</f>
        <v>0</v>
      </c>
      <c r="AK604" s="12">
        <f>IFERROR(_xlfn.XLOOKUP(Table1[[#This Row],[Audio Url]],Qc!C:C,Qc!E:E),"")</f>
        <v>0</v>
      </c>
      <c r="AL604" s="12"/>
      <c r="AM604" s="12"/>
      <c r="AN604" s="1" t="str">
        <f>VLOOKUP(Table1[[#This Row],[LOCALITY]],Sheet2!$F:$H,3,0)</f>
        <v>Rural</v>
      </c>
      <c r="AO604" s="1" t="s">
        <v>2241</v>
      </c>
      <c r="AP604" t="str">
        <f>IF(Table1[[#This Row],[Audio Duration (in secs)]]&gt;180,"Greater than 3 Minutes","Less than 3 Minutes")</f>
        <v>Less than 3 Minutes</v>
      </c>
      <c r="AQ604" t="str">
        <f>IFERROR(VLOOKUP(Table1[[#This Row],[சாதி/Caste]],MApping!$E$1:$F$10,2,0),"Others")</f>
        <v>URALI GOUNDER</v>
      </c>
      <c r="AR604">
        <f>VLOOKUP(Table1[[#This Row],[பாலினம்/Gender]],Factor!$F$26:$I$28,4,0)</f>
        <v>0.95700934579439256</v>
      </c>
      <c r="AS604">
        <f>VLOOKUP(Table1[[#This Row],[பதிலளித்தவரின் வயது/Age Group]],Factor!$F$35:$I$39,4,0)</f>
        <v>0.8797250859106529</v>
      </c>
      <c r="AT604">
        <f>VLOOKUP(Table1[[#This Row],[பதிலளித்தவரின் வயது/Age Group]]&amp;Table1[[#This Row],[பாலினம்/Gender]],Factor!$A$45:$G$53,7,0)</f>
        <v>0.79503105590062106</v>
      </c>
      <c r="AU60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04">
        <f>VLOOKUP(Table1[[#This Row],[Rev Caste]],Factor!$F$59:$I$68,4,0)</f>
        <v>1.0593103448275862</v>
      </c>
      <c r="AW604">
        <f>Table1[[#This Row],[2021 Ae Factor]]*Table1[[#This Row],[Age &amp; Gender Factor]]</f>
        <v>0.58577953749039324</v>
      </c>
      <c r="AX604">
        <f>Table1[[#This Row],[2021 Ae Factor]]*Table1[[#This Row],[Caste Factor]]</f>
        <v>0.78050073546995857</v>
      </c>
      <c r="AY604">
        <f t="shared" si="14"/>
        <v>78.516323999999997</v>
      </c>
    </row>
    <row r="605" spans="1:51" x14ac:dyDescent="0.25">
      <c r="A605" s="12" t="s">
        <v>3088</v>
      </c>
      <c r="B605" s="12" t="s">
        <v>1046</v>
      </c>
      <c r="C605" s="13">
        <v>45869</v>
      </c>
      <c r="D605" s="12" t="s">
        <v>3239</v>
      </c>
      <c r="E605" s="12"/>
      <c r="F605" s="12"/>
      <c r="G605" s="12"/>
      <c r="H605" s="12"/>
      <c r="I605" s="12" t="s">
        <v>76</v>
      </c>
      <c r="J605" s="12" t="s">
        <v>77</v>
      </c>
      <c r="K605" s="12" t="s">
        <v>50</v>
      </c>
      <c r="L605" s="12" t="s">
        <v>51</v>
      </c>
      <c r="M605" s="12" t="s">
        <v>2171</v>
      </c>
      <c r="N605" s="12"/>
      <c r="O605" s="12" t="s">
        <v>135</v>
      </c>
      <c r="P605" s="12">
        <v>9361750396</v>
      </c>
      <c r="Q605" s="12" t="s">
        <v>81</v>
      </c>
      <c r="R605" s="12" t="s">
        <v>136</v>
      </c>
      <c r="S605" s="12" t="s">
        <v>57</v>
      </c>
      <c r="T605" s="12" t="s">
        <v>58</v>
      </c>
      <c r="U605" s="12" t="s">
        <v>83</v>
      </c>
      <c r="V605" s="12" t="s">
        <v>165</v>
      </c>
      <c r="W605" s="12" t="s">
        <v>125</v>
      </c>
      <c r="X605" s="12" t="s">
        <v>114</v>
      </c>
      <c r="Y605" t="s">
        <v>429</v>
      </c>
      <c r="Z605" s="12" t="s">
        <v>38</v>
      </c>
      <c r="AA605" s="12" t="s">
        <v>63</v>
      </c>
      <c r="AB605" s="12" t="s">
        <v>38</v>
      </c>
      <c r="AC605" s="12" t="s">
        <v>64</v>
      </c>
      <c r="AD605" s="12" t="s">
        <v>127</v>
      </c>
      <c r="AE605" s="12" t="s">
        <v>102</v>
      </c>
      <c r="AF605" s="12" t="s">
        <v>128</v>
      </c>
      <c r="AG605" s="12" t="s">
        <v>382</v>
      </c>
      <c r="AH605" s="12" t="s">
        <v>117</v>
      </c>
      <c r="AI605" s="12" t="s">
        <v>42</v>
      </c>
      <c r="AJ605" s="12">
        <f>IFERROR(_xlfn.XLOOKUP(Table1[[#This Row],[Audio Url]],Qc!C:C,Qc!F:F),"")</f>
        <v>0</v>
      </c>
      <c r="AK605" s="12">
        <f>IFERROR(_xlfn.XLOOKUP(Table1[[#This Row],[Audio Url]],Qc!C:C,Qc!E:E),"")</f>
        <v>0</v>
      </c>
      <c r="AL605" s="12"/>
      <c r="AM605" s="12"/>
      <c r="AN605" s="1" t="str">
        <f>VLOOKUP(Table1[[#This Row],[LOCALITY]],Sheet2!$F:$H,3,0)</f>
        <v>Rural</v>
      </c>
      <c r="AO605" s="1" t="s">
        <v>2241</v>
      </c>
      <c r="AP605" t="str">
        <f>IF(Table1[[#This Row],[Audio Duration (in secs)]]&gt;180,"Greater than 3 Minutes","Less than 3 Minutes")</f>
        <v>Less than 3 Minutes</v>
      </c>
      <c r="AQ605" t="str">
        <f>IFERROR(VLOOKUP(Table1[[#This Row],[சாதி/Caste]],MApping!$E$1:$F$10,2,0),"Others")</f>
        <v>DEVENDRA KULA VELLALAR</v>
      </c>
      <c r="AR605">
        <f>VLOOKUP(Table1[[#This Row],[பாலினம்/Gender]],Factor!$F$26:$I$28,4,0)</f>
        <v>1.047034764826176</v>
      </c>
      <c r="AS605">
        <f>VLOOKUP(Table1[[#This Row],[பதிலளித்தவரின் வயது/Age Group]],Factor!$F$35:$I$39,4,0)</f>
        <v>0.97523809523809524</v>
      </c>
      <c r="AT605">
        <f>VLOOKUP(Table1[[#This Row],[பதிலளித்தவரின் வயது/Age Group]]&amp;Table1[[#This Row],[பாலினம்/Gender]],Factor!$A$45:$G$53,7,0)</f>
        <v>0.89824561403508774</v>
      </c>
      <c r="AU60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605">
        <f>VLOOKUP(Table1[[#This Row],[Rev Caste]],Factor!$F$59:$I$68,4,0)</f>
        <v>0.99902439024390244</v>
      </c>
      <c r="AW605">
        <f>Table1[[#This Row],[2021 Ae Factor]]*Table1[[#This Row],[Age &amp; Gender Factor]]</f>
        <v>0.89824561403508774</v>
      </c>
      <c r="AX605">
        <f>Table1[[#This Row],[2021 Ae Factor]]*Table1[[#This Row],[Caste Factor]]</f>
        <v>0.99902439024390244</v>
      </c>
      <c r="AY605">
        <f t="shared" si="14"/>
        <v>78.516732000000005</v>
      </c>
    </row>
    <row r="606" spans="1:51" x14ac:dyDescent="0.25">
      <c r="A606" s="12" t="s">
        <v>3088</v>
      </c>
      <c r="B606" s="12" t="s">
        <v>1052</v>
      </c>
      <c r="C606" s="13">
        <v>45869</v>
      </c>
      <c r="D606" s="12" t="s">
        <v>3240</v>
      </c>
      <c r="E606" s="12"/>
      <c r="F606" s="12"/>
      <c r="G606" s="12"/>
      <c r="H606" s="12"/>
      <c r="I606" s="12" t="s">
        <v>76</v>
      </c>
      <c r="J606" s="12" t="s">
        <v>77</v>
      </c>
      <c r="K606" s="12" t="s">
        <v>50</v>
      </c>
      <c r="L606" s="12" t="s">
        <v>51</v>
      </c>
      <c r="M606" s="12" t="s">
        <v>2171</v>
      </c>
      <c r="N606" s="12"/>
      <c r="O606" s="12" t="s">
        <v>135</v>
      </c>
      <c r="P606" s="12">
        <v>8012018786</v>
      </c>
      <c r="Q606" s="12" t="s">
        <v>81</v>
      </c>
      <c r="R606" s="12" t="s">
        <v>136</v>
      </c>
      <c r="S606" s="12" t="s">
        <v>57</v>
      </c>
      <c r="T606" s="12" t="s">
        <v>98</v>
      </c>
      <c r="U606" s="12" t="s">
        <v>83</v>
      </c>
      <c r="V606" s="12" t="s">
        <v>165</v>
      </c>
      <c r="W606" s="1" t="s">
        <v>125</v>
      </c>
      <c r="X606" s="12" t="s">
        <v>101</v>
      </c>
      <c r="Y606" t="s">
        <v>429</v>
      </c>
      <c r="Z606" s="12" t="s">
        <v>288</v>
      </c>
      <c r="AA606" s="12" t="s">
        <v>126</v>
      </c>
      <c r="AB606" s="12" t="s">
        <v>60</v>
      </c>
      <c r="AC606" s="12" t="s">
        <v>58</v>
      </c>
      <c r="AD606" s="12" t="s">
        <v>127</v>
      </c>
      <c r="AE606" s="12" t="s">
        <v>102</v>
      </c>
      <c r="AF606" s="12" t="s">
        <v>128</v>
      </c>
      <c r="AG606" s="12" t="s">
        <v>68</v>
      </c>
      <c r="AH606" s="12" t="s">
        <v>117</v>
      </c>
      <c r="AI606" s="12" t="s">
        <v>42</v>
      </c>
      <c r="AJ606" s="12">
        <f>IFERROR(_xlfn.XLOOKUP(Table1[[#This Row],[Audio Url]],Qc!C:C,Qc!F:F),"")</f>
        <v>0</v>
      </c>
      <c r="AK606" s="12">
        <f>IFERROR(_xlfn.XLOOKUP(Table1[[#This Row],[Audio Url]],Qc!C:C,Qc!E:E),"")</f>
        <v>0</v>
      </c>
      <c r="AL606" s="12"/>
      <c r="AM606" s="12"/>
      <c r="AN606" s="1" t="str">
        <f>VLOOKUP(Table1[[#This Row],[LOCALITY]],Sheet2!$F:$H,3,0)</f>
        <v>Rural</v>
      </c>
      <c r="AO606" s="1" t="s">
        <v>2241</v>
      </c>
      <c r="AP606" t="str">
        <f>IF(Table1[[#This Row],[Audio Duration (in secs)]]&gt;180,"Greater than 3 Minutes","Less than 3 Minutes")</f>
        <v>Less than 3 Minutes</v>
      </c>
      <c r="AQ606" t="str">
        <f>IFERROR(VLOOKUP(Table1[[#This Row],[சாதி/Caste]],MApping!$E$1:$F$10,2,0),"Others")</f>
        <v>DEVENDRA KULA VELLALAR</v>
      </c>
      <c r="AR606">
        <f>VLOOKUP(Table1[[#This Row],[பாலினம்/Gender]],Factor!$F$26:$I$28,4,0)</f>
        <v>1.047034764826176</v>
      </c>
      <c r="AS606">
        <f>VLOOKUP(Table1[[#This Row],[பதிலளித்தவரின் வயது/Age Group]],Factor!$F$35:$I$39,4,0)</f>
        <v>0.97523809523809524</v>
      </c>
      <c r="AT606">
        <f>VLOOKUP(Table1[[#This Row],[பதிலளித்தவரின் வயது/Age Group]]&amp;Table1[[#This Row],[பாலினம்/Gender]],Factor!$A$45:$G$53,7,0)</f>
        <v>0.89824561403508774</v>
      </c>
      <c r="AU60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606">
        <f>VLOOKUP(Table1[[#This Row],[Rev Caste]],Factor!$F$59:$I$68,4,0)</f>
        <v>0.99902439024390244</v>
      </c>
      <c r="AW606">
        <f>Table1[[#This Row],[2021 Ae Factor]]*Table1[[#This Row],[Age &amp; Gender Factor]]</f>
        <v>0.89824561403508774</v>
      </c>
      <c r="AX606">
        <f>Table1[[#This Row],[2021 Ae Factor]]*Table1[[#This Row],[Caste Factor]]</f>
        <v>0.99902439024390244</v>
      </c>
      <c r="AY606">
        <f t="shared" si="14"/>
        <v>78.514225999999994</v>
      </c>
    </row>
    <row r="607" spans="1:51" x14ac:dyDescent="0.25">
      <c r="A607" s="12" t="s">
        <v>3088</v>
      </c>
      <c r="B607" s="12" t="s">
        <v>1058</v>
      </c>
      <c r="C607" s="13">
        <v>45869</v>
      </c>
      <c r="D607" s="12" t="s">
        <v>3241</v>
      </c>
      <c r="E607" s="12"/>
      <c r="F607" s="12"/>
      <c r="G607" s="12"/>
      <c r="H607" s="12"/>
      <c r="I607" s="12" t="s">
        <v>109</v>
      </c>
      <c r="J607" s="12" t="s">
        <v>110</v>
      </c>
      <c r="K607" s="12" t="s">
        <v>50</v>
      </c>
      <c r="L607" s="12" t="s">
        <v>51</v>
      </c>
      <c r="M607" s="12" t="s">
        <v>2171</v>
      </c>
      <c r="N607" s="12"/>
      <c r="O607" s="12" t="s">
        <v>54</v>
      </c>
      <c r="P607" s="12">
        <v>9626362204</v>
      </c>
      <c r="Q607" s="12" t="s">
        <v>81</v>
      </c>
      <c r="R607" s="12" t="s">
        <v>56</v>
      </c>
      <c r="S607" s="12" t="s">
        <v>113</v>
      </c>
      <c r="T607" s="12" t="s">
        <v>137</v>
      </c>
      <c r="U607" s="12" t="s">
        <v>83</v>
      </c>
      <c r="V607" s="12" t="s">
        <v>60</v>
      </c>
      <c r="W607" s="12" t="s">
        <v>125</v>
      </c>
      <c r="X607" s="12" t="s">
        <v>101</v>
      </c>
      <c r="Y607" s="45" t="s">
        <v>429</v>
      </c>
      <c r="Z607" s="12" t="s">
        <v>95</v>
      </c>
      <c r="AA607" s="12" t="s">
        <v>126</v>
      </c>
      <c r="AB607" s="12" t="s">
        <v>60</v>
      </c>
      <c r="AC607" s="12" t="s">
        <v>84</v>
      </c>
      <c r="AD607" s="12" t="s">
        <v>127</v>
      </c>
      <c r="AE607" s="12" t="s">
        <v>86</v>
      </c>
      <c r="AF607" s="12" t="s">
        <v>67</v>
      </c>
      <c r="AG607" s="12" t="s">
        <v>116</v>
      </c>
      <c r="AH607" s="12" t="s">
        <v>117</v>
      </c>
      <c r="AI607" s="12" t="s">
        <v>42</v>
      </c>
      <c r="AJ607" s="12">
        <f>IFERROR(_xlfn.XLOOKUP(Table1[[#This Row],[Audio Url]],Qc!C:C,Qc!F:F),"")</f>
        <v>0</v>
      </c>
      <c r="AK607" s="12">
        <f>IFERROR(_xlfn.XLOOKUP(Table1[[#This Row],[Audio Url]],Qc!C:C,Qc!E:E),"")</f>
        <v>0</v>
      </c>
      <c r="AL607" s="12"/>
      <c r="AM607" s="12"/>
      <c r="AN607" s="1" t="str">
        <f>VLOOKUP(Table1[[#This Row],[LOCALITY]],Sheet2!$F:$H,3,0)</f>
        <v>Rural</v>
      </c>
      <c r="AO607" s="1" t="s">
        <v>2241</v>
      </c>
      <c r="AP607" t="str">
        <f>IF(Table1[[#This Row],[Audio Duration (in secs)]]&gt;180,"Greater than 3 Minutes","Less than 3 Minutes")</f>
        <v>Less than 3 Minutes</v>
      </c>
      <c r="AQ607" t="str">
        <f>IFERROR(VLOOKUP(Table1[[#This Row],[சாதி/Caste]],MApping!$E$1:$F$10,2,0),"Others")</f>
        <v>DEVENDRA KULA VELLALAR</v>
      </c>
      <c r="AR607">
        <f>VLOOKUP(Table1[[#This Row],[பாலினம்/Gender]],Factor!$F$26:$I$28,4,0)</f>
        <v>0.95700934579439256</v>
      </c>
      <c r="AS607">
        <f>VLOOKUP(Table1[[#This Row],[பதிலளித்தவரின் வயது/Age Group]],Factor!$F$35:$I$39,4,0)</f>
        <v>0.97523809523809524</v>
      </c>
      <c r="AT607">
        <f>VLOOKUP(Table1[[#This Row],[பதிலளித்தவரின் வயது/Age Group]]&amp;Table1[[#This Row],[பாலினம்/Gender]],Factor!$A$45:$G$53,7,0)</f>
        <v>1.0666666666666667</v>
      </c>
      <c r="AU60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07">
        <f>VLOOKUP(Table1[[#This Row],[Rev Caste]],Factor!$F$59:$I$68,4,0)</f>
        <v>0.99902439024390244</v>
      </c>
      <c r="AW607">
        <f>Table1[[#This Row],[2021 Ae Factor]]*Table1[[#This Row],[Age &amp; Gender Factor]]</f>
        <v>0.78592087946627776</v>
      </c>
      <c r="AX607">
        <f>Table1[[#This Row],[2021 Ae Factor]]*Table1[[#This Row],[Caste Factor]]</f>
        <v>0.73608199442695277</v>
      </c>
      <c r="AY607">
        <f t="shared" si="14"/>
        <v>78.514623999999998</v>
      </c>
    </row>
    <row r="608" spans="1:51" x14ac:dyDescent="0.25">
      <c r="A608" s="12" t="s">
        <v>3088</v>
      </c>
      <c r="B608" s="12" t="s">
        <v>1064</v>
      </c>
      <c r="C608" s="13">
        <v>45869</v>
      </c>
      <c r="D608" s="12" t="s">
        <v>3242</v>
      </c>
      <c r="E608" s="12"/>
      <c r="F608" s="12"/>
      <c r="G608" s="12"/>
      <c r="H608" s="12"/>
      <c r="I608" s="12" t="s">
        <v>76</v>
      </c>
      <c r="J608" s="12" t="s">
        <v>77</v>
      </c>
      <c r="K608" s="12" t="s">
        <v>50</v>
      </c>
      <c r="L608" s="12" t="s">
        <v>51</v>
      </c>
      <c r="M608" s="12" t="s">
        <v>2171</v>
      </c>
      <c r="N608" s="12"/>
      <c r="O608" s="12" t="s">
        <v>54</v>
      </c>
      <c r="P608" s="12">
        <v>9787418798</v>
      </c>
      <c r="Q608" s="12" t="s">
        <v>360</v>
      </c>
      <c r="R608" s="12" t="s">
        <v>56</v>
      </c>
      <c r="S608" s="12" t="s">
        <v>57</v>
      </c>
      <c r="T608" s="12" t="s">
        <v>58</v>
      </c>
      <c r="U608" s="12" t="s">
        <v>83</v>
      </c>
      <c r="V608" s="12" t="s">
        <v>60</v>
      </c>
      <c r="W608" s="12" t="s">
        <v>61</v>
      </c>
      <c r="X608" s="12" t="s">
        <v>62</v>
      </c>
      <c r="Y608" t="s">
        <v>430</v>
      </c>
      <c r="Z608" s="12" t="s">
        <v>38</v>
      </c>
      <c r="AA608" s="12" t="s">
        <v>63</v>
      </c>
      <c r="AB608" s="12" t="s">
        <v>38</v>
      </c>
      <c r="AC608" s="12" t="s">
        <v>64</v>
      </c>
      <c r="AD608" s="12" t="s">
        <v>85</v>
      </c>
      <c r="AE608" s="12" t="s">
        <v>102</v>
      </c>
      <c r="AF608" s="12" t="s">
        <v>67</v>
      </c>
      <c r="AG608" s="12" t="s">
        <v>103</v>
      </c>
      <c r="AH608" s="12" t="s">
        <v>117</v>
      </c>
      <c r="AI608" s="12" t="s">
        <v>42</v>
      </c>
      <c r="AJ608" s="12">
        <f>IFERROR(_xlfn.XLOOKUP(Table1[[#This Row],[Audio Url]],Qc!C:C,Qc!F:F),"")</f>
        <v>0</v>
      </c>
      <c r="AK608" s="12">
        <f>IFERROR(_xlfn.XLOOKUP(Table1[[#This Row],[Audio Url]],Qc!C:C,Qc!E:E),"")</f>
        <v>0</v>
      </c>
      <c r="AL608" s="12"/>
      <c r="AM608" s="12"/>
      <c r="AN608" s="1" t="str">
        <f>VLOOKUP(Table1[[#This Row],[LOCALITY]],Sheet2!$F:$H,3,0)</f>
        <v>Rural</v>
      </c>
      <c r="AO608" s="1" t="s">
        <v>2241</v>
      </c>
      <c r="AP608" t="str">
        <f>IF(Table1[[#This Row],[Audio Duration (in secs)]]&gt;180,"Greater than 3 Minutes","Less than 3 Minutes")</f>
        <v>Less than 3 Minutes</v>
      </c>
      <c r="AQ608" t="str">
        <f>IFERROR(VLOOKUP(Table1[[#This Row],[சாதி/Caste]],MApping!$E$1:$F$10,2,0),"Others")</f>
        <v>DEVENDRA KULA VELLALAR</v>
      </c>
      <c r="AR608">
        <f>VLOOKUP(Table1[[#This Row],[பாலினம்/Gender]],Factor!$F$26:$I$28,4,0)</f>
        <v>0.95700934579439256</v>
      </c>
      <c r="AS608">
        <f>VLOOKUP(Table1[[#This Row],[பதிலளித்தவரின் வயது/Age Group]],Factor!$F$35:$I$39,4,0)</f>
        <v>1.0308724832214764</v>
      </c>
      <c r="AT608">
        <f>VLOOKUP(Table1[[#This Row],[பதிலளித்தவரின் வயது/Age Group]]&amp;Table1[[#This Row],[பாலினம்/Gender]],Factor!$A$45:$G$53,7,0)</f>
        <v>0.86292134831460676</v>
      </c>
      <c r="AU60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08">
        <f>VLOOKUP(Table1[[#This Row],[Rev Caste]],Factor!$F$59:$I$68,4,0)</f>
        <v>0.99902439024390244</v>
      </c>
      <c r="AW608">
        <f>Table1[[#This Row],[2021 Ae Factor]]*Table1[[#This Row],[Age &amp; Gender Factor]]</f>
        <v>0.63580116091653927</v>
      </c>
      <c r="AX608">
        <f>Table1[[#This Row],[2021 Ae Factor]]*Table1[[#This Row],[Caste Factor]]</f>
        <v>0.73608199442695277</v>
      </c>
      <c r="AY608">
        <f t="shared" si="14"/>
        <v>78.514460999999997</v>
      </c>
    </row>
    <row r="609" spans="1:51" x14ac:dyDescent="0.25">
      <c r="A609" s="12" t="s">
        <v>3088</v>
      </c>
      <c r="B609" s="12" t="s">
        <v>1069</v>
      </c>
      <c r="C609" s="13">
        <v>45869</v>
      </c>
      <c r="D609" s="12" t="s">
        <v>3243</v>
      </c>
      <c r="E609" s="12"/>
      <c r="F609" s="12"/>
      <c r="G609" s="12"/>
      <c r="H609" s="12"/>
      <c r="I609" s="12" t="s">
        <v>244</v>
      </c>
      <c r="J609" s="12" t="s">
        <v>245</v>
      </c>
      <c r="K609" s="12" t="s">
        <v>50</v>
      </c>
      <c r="L609" s="12" t="s">
        <v>51</v>
      </c>
      <c r="M609" s="12" t="s">
        <v>2171</v>
      </c>
      <c r="N609" s="12"/>
      <c r="O609" s="12" t="s">
        <v>54</v>
      </c>
      <c r="P609" s="12">
        <v>8838717355</v>
      </c>
      <c r="Q609" s="12" t="s">
        <v>81</v>
      </c>
      <c r="R609" s="12" t="s">
        <v>56</v>
      </c>
      <c r="S609" s="12" t="s">
        <v>113</v>
      </c>
      <c r="T609" s="12" t="s">
        <v>137</v>
      </c>
      <c r="U609" s="12" t="s">
        <v>83</v>
      </c>
      <c r="V609" s="12" t="s">
        <v>99</v>
      </c>
      <c r="W609" s="1" t="s">
        <v>125</v>
      </c>
      <c r="X609" s="12" t="s">
        <v>101</v>
      </c>
      <c r="Y609" t="s">
        <v>429</v>
      </c>
      <c r="Z609" s="12" t="s">
        <v>95</v>
      </c>
      <c r="AA609" s="12" t="s">
        <v>126</v>
      </c>
      <c r="AB609" s="12" t="s">
        <v>87</v>
      </c>
      <c r="AC609" s="12" t="s">
        <v>58</v>
      </c>
      <c r="AD609" s="12" t="s">
        <v>127</v>
      </c>
      <c r="AE609" s="12" t="s">
        <v>86</v>
      </c>
      <c r="AF609" s="12" t="s">
        <v>101</v>
      </c>
      <c r="AG609" s="12" t="s">
        <v>382</v>
      </c>
      <c r="AH609" s="12" t="s">
        <v>88</v>
      </c>
      <c r="AI609" s="12" t="s">
        <v>42</v>
      </c>
      <c r="AJ609" s="12">
        <f>IFERROR(_xlfn.XLOOKUP(Table1[[#This Row],[Audio Url]],Qc!C:C,Qc!F:F),"")</f>
        <v>0</v>
      </c>
      <c r="AK609" s="12">
        <f>IFERROR(_xlfn.XLOOKUP(Table1[[#This Row],[Audio Url]],Qc!C:C,Qc!E:E),"")</f>
        <v>0</v>
      </c>
      <c r="AL609" s="12"/>
      <c r="AM609" s="12"/>
      <c r="AN609" s="1" t="str">
        <f>VLOOKUP(Table1[[#This Row],[LOCALITY]],Sheet2!$F:$H,3,0)</f>
        <v>Rural</v>
      </c>
      <c r="AO609" s="1" t="s">
        <v>2241</v>
      </c>
      <c r="AP609" t="str">
        <f>IF(Table1[[#This Row],[Audio Duration (in secs)]]&gt;180,"Greater than 3 Minutes","Less than 3 Minutes")</f>
        <v>Less than 3 Minutes</v>
      </c>
      <c r="AQ609" t="str">
        <f>IFERROR(VLOOKUP(Table1[[#This Row],[சாதி/Caste]],MApping!$E$1:$F$10,2,0),"Others")</f>
        <v>DEVENDRA KULA VELLALAR</v>
      </c>
      <c r="AR609">
        <f>VLOOKUP(Table1[[#This Row],[பாலினம்/Gender]],Factor!$F$26:$I$28,4,0)</f>
        <v>0.95700934579439256</v>
      </c>
      <c r="AS609">
        <f>VLOOKUP(Table1[[#This Row],[பதிலளித்தவரின் வயது/Age Group]],Factor!$F$35:$I$39,4,0)</f>
        <v>0.97523809523809524</v>
      </c>
      <c r="AT609">
        <f>VLOOKUP(Table1[[#This Row],[பதிலளித்தவரின் வயது/Age Group]]&amp;Table1[[#This Row],[பாலினம்/Gender]],Factor!$A$45:$G$53,7,0)</f>
        <v>1.0666666666666667</v>
      </c>
      <c r="AU60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09">
        <f>VLOOKUP(Table1[[#This Row],[Rev Caste]],Factor!$F$59:$I$68,4,0)</f>
        <v>0.99902439024390244</v>
      </c>
      <c r="AW609">
        <f>Table1[[#This Row],[2021 Ae Factor]]*Table1[[#This Row],[Age &amp; Gender Factor]]</f>
        <v>1.399405359149547</v>
      </c>
      <c r="AX609">
        <f>Table1[[#This Row],[2021 Ae Factor]]*Table1[[#This Row],[Caste Factor]]</f>
        <v>1.3106625802766489</v>
      </c>
      <c r="AY609">
        <f t="shared" si="14"/>
        <v>78.515270000000001</v>
      </c>
    </row>
    <row r="610" spans="1:51" x14ac:dyDescent="0.25">
      <c r="A610" s="12" t="s">
        <v>3088</v>
      </c>
      <c r="B610" s="12" t="s">
        <v>1074</v>
      </c>
      <c r="C610" s="13">
        <v>45869</v>
      </c>
      <c r="D610" s="12" t="s">
        <v>3244</v>
      </c>
      <c r="E610" s="12"/>
      <c r="F610" s="12"/>
      <c r="G610" s="12"/>
      <c r="H610" s="12"/>
      <c r="I610" s="12" t="s">
        <v>76</v>
      </c>
      <c r="J610" s="12" t="s">
        <v>77</v>
      </c>
      <c r="K610" s="12" t="s">
        <v>50</v>
      </c>
      <c r="L610" s="12" t="s">
        <v>51</v>
      </c>
      <c r="M610" s="12" t="s">
        <v>2171</v>
      </c>
      <c r="N610" s="12"/>
      <c r="O610" s="12" t="s">
        <v>135</v>
      </c>
      <c r="P610" s="12">
        <v>9751221070</v>
      </c>
      <c r="Q610" s="12" t="s">
        <v>81</v>
      </c>
      <c r="R610" s="12" t="s">
        <v>136</v>
      </c>
      <c r="S610" s="12" t="s">
        <v>57</v>
      </c>
      <c r="T610" s="12" t="s">
        <v>58</v>
      </c>
      <c r="U610" s="12" t="s">
        <v>59</v>
      </c>
      <c r="V610" s="12" t="s">
        <v>60</v>
      </c>
      <c r="W610" s="12" t="s">
        <v>61</v>
      </c>
      <c r="X610" s="12" t="s">
        <v>101</v>
      </c>
      <c r="Y610" s="45" t="s">
        <v>430</v>
      </c>
      <c r="Z610" s="12" t="s">
        <v>95</v>
      </c>
      <c r="AA610" s="12" t="s">
        <v>63</v>
      </c>
      <c r="AB610" s="12" t="s">
        <v>38</v>
      </c>
      <c r="AC610" s="12" t="s">
        <v>64</v>
      </c>
      <c r="AD610" s="12" t="s">
        <v>85</v>
      </c>
      <c r="AE610" s="12" t="s">
        <v>102</v>
      </c>
      <c r="AF610" s="12" t="s">
        <v>67</v>
      </c>
      <c r="AG610" s="12" t="s">
        <v>116</v>
      </c>
      <c r="AH610" s="12" t="s">
        <v>117</v>
      </c>
      <c r="AI610" s="12" t="s">
        <v>42</v>
      </c>
      <c r="AJ610" s="12">
        <f>IFERROR(_xlfn.XLOOKUP(Table1[[#This Row],[Audio Url]],Qc!C:C,Qc!F:F),"")</f>
        <v>0</v>
      </c>
      <c r="AK610" s="12">
        <f>IFERROR(_xlfn.XLOOKUP(Table1[[#This Row],[Audio Url]],Qc!C:C,Qc!E:E),"")</f>
        <v>0</v>
      </c>
      <c r="AL610" s="12"/>
      <c r="AM610" s="12"/>
      <c r="AN610" s="1" t="str">
        <f>VLOOKUP(Table1[[#This Row],[LOCALITY]],Sheet2!$F:$H,3,0)</f>
        <v>Rural</v>
      </c>
      <c r="AO610" s="1" t="s">
        <v>2241</v>
      </c>
      <c r="AP610" t="str">
        <f>IF(Table1[[#This Row],[Audio Duration (in secs)]]&gt;180,"Greater than 3 Minutes","Less than 3 Minutes")</f>
        <v>Less than 3 Minutes</v>
      </c>
      <c r="AQ610" t="str">
        <f>IFERROR(VLOOKUP(Table1[[#This Row],[சாதி/Caste]],MApping!$E$1:$F$10,2,0),"Others")</f>
        <v>DEVENDRA KULA VELLALAR</v>
      </c>
      <c r="AR610">
        <f>VLOOKUP(Table1[[#This Row],[பாலினம்/Gender]],Factor!$F$26:$I$28,4,0)</f>
        <v>1.047034764826176</v>
      </c>
      <c r="AS610">
        <f>VLOOKUP(Table1[[#This Row],[பதிலளித்தவரின் வயது/Age Group]],Factor!$F$35:$I$39,4,0)</f>
        <v>0.97523809523809524</v>
      </c>
      <c r="AT610">
        <f>VLOOKUP(Table1[[#This Row],[பதிலளித்தவரின் வயது/Age Group]]&amp;Table1[[#This Row],[பாலினம்/Gender]],Factor!$A$45:$G$53,7,0)</f>
        <v>0.89824561403508774</v>
      </c>
      <c r="AU61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10">
        <f>VLOOKUP(Table1[[#This Row],[Rev Caste]],Factor!$F$59:$I$68,4,0)</f>
        <v>0.99902439024390244</v>
      </c>
      <c r="AW610">
        <f>Table1[[#This Row],[2021 Ae Factor]]*Table1[[#This Row],[Age &amp; Gender Factor]]</f>
        <v>0.66182810902423383</v>
      </c>
      <c r="AX610">
        <f>Table1[[#This Row],[2021 Ae Factor]]*Table1[[#This Row],[Caste Factor]]</f>
        <v>0.73608199442695277</v>
      </c>
      <c r="AY610">
        <f t="shared" si="14"/>
        <v>78.515457999999995</v>
      </c>
    </row>
    <row r="611" spans="1:51" x14ac:dyDescent="0.25">
      <c r="A611" s="12" t="s">
        <v>3088</v>
      </c>
      <c r="B611" s="12" t="s">
        <v>1086</v>
      </c>
      <c r="C611" s="13">
        <v>45869</v>
      </c>
      <c r="D611" s="12" t="s">
        <v>3245</v>
      </c>
      <c r="E611" s="12"/>
      <c r="F611" s="12"/>
      <c r="G611" s="12"/>
      <c r="H611" s="12"/>
      <c r="I611" s="12" t="s">
        <v>76</v>
      </c>
      <c r="J611" s="12" t="s">
        <v>77</v>
      </c>
      <c r="K611" s="12" t="s">
        <v>50</v>
      </c>
      <c r="L611" s="12" t="s">
        <v>51</v>
      </c>
      <c r="M611" s="12" t="s">
        <v>2171</v>
      </c>
      <c r="N611" s="12"/>
      <c r="O611" s="12" t="s">
        <v>54</v>
      </c>
      <c r="P611" s="12">
        <v>9842844019</v>
      </c>
      <c r="Q611" s="12" t="s">
        <v>55</v>
      </c>
      <c r="R611" s="12" t="s">
        <v>56</v>
      </c>
      <c r="S611" s="12" t="s">
        <v>57</v>
      </c>
      <c r="T611" s="12" t="s">
        <v>58</v>
      </c>
      <c r="U611" s="12" t="s">
        <v>301</v>
      </c>
      <c r="V611" s="12" t="s">
        <v>165</v>
      </c>
      <c r="W611" s="12" t="s">
        <v>61</v>
      </c>
      <c r="X611" s="12" t="s">
        <v>101</v>
      </c>
      <c r="Y611" s="45" t="s">
        <v>429</v>
      </c>
      <c r="Z611" s="12" t="s">
        <v>288</v>
      </c>
      <c r="AA611" s="12" t="s">
        <v>63</v>
      </c>
      <c r="AB611" s="12" t="s">
        <v>38</v>
      </c>
      <c r="AC611" s="12" t="s">
        <v>64</v>
      </c>
      <c r="AD611" s="12" t="s">
        <v>85</v>
      </c>
      <c r="AE611" s="12" t="s">
        <v>102</v>
      </c>
      <c r="AF611" s="12" t="s">
        <v>622</v>
      </c>
      <c r="AG611" s="12" t="s">
        <v>68</v>
      </c>
      <c r="AH611" s="12" t="s">
        <v>117</v>
      </c>
      <c r="AI611" s="12" t="s">
        <v>42</v>
      </c>
      <c r="AJ611" s="12">
        <f>IFERROR(_xlfn.XLOOKUP(Table1[[#This Row],[Audio Url]],Qc!C:C,Qc!F:F),"")</f>
        <v>0</v>
      </c>
      <c r="AK611" s="12">
        <f>IFERROR(_xlfn.XLOOKUP(Table1[[#This Row],[Audio Url]],Qc!C:C,Qc!E:E),"")</f>
        <v>0</v>
      </c>
      <c r="AL611" s="12"/>
      <c r="AM611" s="12"/>
      <c r="AN611" s="1" t="str">
        <f>VLOOKUP(Table1[[#This Row],[LOCALITY]],Sheet2!$F:$H,3,0)</f>
        <v>Rural</v>
      </c>
      <c r="AO611" s="1" t="s">
        <v>2241</v>
      </c>
      <c r="AP611" t="str">
        <f>IF(Table1[[#This Row],[Audio Duration (in secs)]]&gt;180,"Greater than 3 Minutes","Less than 3 Minutes")</f>
        <v>Less than 3 Minutes</v>
      </c>
      <c r="AQ611" t="str">
        <f>IFERROR(VLOOKUP(Table1[[#This Row],[சாதி/Caste]],MApping!$E$1:$F$10,2,0),"Others")</f>
        <v>DEVENDRA KULA VELLALAR</v>
      </c>
      <c r="AR611">
        <f>VLOOKUP(Table1[[#This Row],[பாலினம்/Gender]],Factor!$F$26:$I$28,4,0)</f>
        <v>0.95700934579439256</v>
      </c>
      <c r="AS611">
        <f>VLOOKUP(Table1[[#This Row],[பதிலளித்தவரின் வயது/Age Group]],Factor!$F$35:$I$39,4,0)</f>
        <v>1.0951871657754011</v>
      </c>
      <c r="AT611">
        <f>VLOOKUP(Table1[[#This Row],[பதிலளித்தவரின் வயது/Age Group]]&amp;Table1[[#This Row],[பாலினம்/Gender]],Factor!$A$45:$G$53,7,0)</f>
        <v>1.0835978835978837</v>
      </c>
      <c r="AU61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611">
        <f>VLOOKUP(Table1[[#This Row],[Rev Caste]],Factor!$F$59:$I$68,4,0)</f>
        <v>0.99902439024390244</v>
      </c>
      <c r="AW611">
        <f>Table1[[#This Row],[2021 Ae Factor]]*Table1[[#This Row],[Age &amp; Gender Factor]]</f>
        <v>1.0835978835978837</v>
      </c>
      <c r="AX611">
        <f>Table1[[#This Row],[2021 Ae Factor]]*Table1[[#This Row],[Caste Factor]]</f>
        <v>0.99902439024390244</v>
      </c>
      <c r="AY611">
        <f t="shared" si="14"/>
        <v>78.514508000000006</v>
      </c>
    </row>
    <row r="612" spans="1:51" x14ac:dyDescent="0.25">
      <c r="A612" s="12" t="s">
        <v>3088</v>
      </c>
      <c r="B612" s="12" t="s">
        <v>1091</v>
      </c>
      <c r="C612" s="13">
        <v>45869</v>
      </c>
      <c r="D612" s="12" t="s">
        <v>3246</v>
      </c>
      <c r="E612" s="12"/>
      <c r="F612" s="12"/>
      <c r="G612" s="12"/>
      <c r="H612" s="12"/>
      <c r="I612" s="12" t="s">
        <v>244</v>
      </c>
      <c r="J612" s="12" t="s">
        <v>245</v>
      </c>
      <c r="K612" s="12" t="s">
        <v>50</v>
      </c>
      <c r="L612" s="12" t="s">
        <v>51</v>
      </c>
      <c r="M612" s="12" t="s">
        <v>2171</v>
      </c>
      <c r="N612" s="12"/>
      <c r="O612" s="12" t="s">
        <v>54</v>
      </c>
      <c r="P612" s="12">
        <v>9655670397</v>
      </c>
      <c r="Q612" s="12" t="s">
        <v>39</v>
      </c>
      <c r="R612" s="12" t="s">
        <v>56</v>
      </c>
      <c r="S612" s="12" t="s">
        <v>113</v>
      </c>
      <c r="T612" s="12" t="s">
        <v>137</v>
      </c>
      <c r="U612" s="12" t="s">
        <v>83</v>
      </c>
      <c r="V612" s="12" t="s">
        <v>99</v>
      </c>
      <c r="W612" s="12" t="s">
        <v>100</v>
      </c>
      <c r="X612" s="12" t="s">
        <v>101</v>
      </c>
      <c r="Y612" t="s">
        <v>428</v>
      </c>
      <c r="Z612" s="12" t="s">
        <v>288</v>
      </c>
      <c r="AA612" s="12" t="s">
        <v>126</v>
      </c>
      <c r="AB612" s="12" t="s">
        <v>60</v>
      </c>
      <c r="AC612" s="12" t="s">
        <v>84</v>
      </c>
      <c r="AD612" s="12" t="s">
        <v>85</v>
      </c>
      <c r="AE612" s="12" t="s">
        <v>102</v>
      </c>
      <c r="AF612" s="12" t="s">
        <v>67</v>
      </c>
      <c r="AG612" s="12" t="s">
        <v>418</v>
      </c>
      <c r="AH612" s="12" t="s">
        <v>69</v>
      </c>
      <c r="AI612" s="12" t="s">
        <v>269</v>
      </c>
      <c r="AJ612" s="12">
        <f>IFERROR(_xlfn.XLOOKUP(Table1[[#This Row],[Audio Url]],Qc!C:C,Qc!F:F),"")</f>
        <v>0</v>
      </c>
      <c r="AK612" s="12">
        <f>IFERROR(_xlfn.XLOOKUP(Table1[[#This Row],[Audio Url]],Qc!C:C,Qc!E:E),"")</f>
        <v>0</v>
      </c>
      <c r="AL612" s="12"/>
      <c r="AM612" s="12"/>
      <c r="AN612" s="1" t="str">
        <f>VLOOKUP(Table1[[#This Row],[LOCALITY]],Sheet2!$F:$H,3,0)</f>
        <v>Rural</v>
      </c>
      <c r="AO612" s="1" t="s">
        <v>2241</v>
      </c>
      <c r="AP612" t="str">
        <f>IF(Table1[[#This Row],[Audio Duration (in secs)]]&gt;180,"Greater than 3 Minutes","Less than 3 Minutes")</f>
        <v>Less than 3 Minutes</v>
      </c>
      <c r="AQ612" t="str">
        <f>IFERROR(VLOOKUP(Table1[[#This Row],[சாதி/Caste]],MApping!$E$1:$F$10,2,0),"Others")</f>
        <v>MUTTARAIYAR</v>
      </c>
      <c r="AR612">
        <f>VLOOKUP(Table1[[#This Row],[பாலினம்/Gender]],Factor!$F$26:$I$28,4,0)</f>
        <v>0.95700934579439256</v>
      </c>
      <c r="AS612">
        <f>VLOOKUP(Table1[[#This Row],[பதிலளித்தவரின் வயது/Age Group]],Factor!$F$35:$I$39,4,0)</f>
        <v>0.8797250859106529</v>
      </c>
      <c r="AT612">
        <f>VLOOKUP(Table1[[#This Row],[பதிலளித்தவரின் வயது/Age Group]]&amp;Table1[[#This Row],[பாலினம்/Gender]],Factor!$A$45:$G$53,7,0)</f>
        <v>0.79503105590062106</v>
      </c>
      <c r="AU61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12">
        <f>VLOOKUP(Table1[[#This Row],[Rev Caste]],Factor!$F$59:$I$68,4,0)</f>
        <v>1.2358620689655173</v>
      </c>
      <c r="AW612">
        <f>Table1[[#This Row],[2021 Ae Factor]]*Table1[[#This Row],[Age &amp; Gender Factor]]</f>
        <v>1.043035050297799</v>
      </c>
      <c r="AX612">
        <f>Table1[[#This Row],[2021 Ae Factor]]*Table1[[#This Row],[Caste Factor]]</f>
        <v>1.6213800023249925</v>
      </c>
      <c r="AY612">
        <f t="shared" si="14"/>
        <v>78.514371999999995</v>
      </c>
    </row>
    <row r="613" spans="1:51" x14ac:dyDescent="0.25">
      <c r="A613" s="12" t="s">
        <v>3088</v>
      </c>
      <c r="B613" s="12" t="s">
        <v>1103</v>
      </c>
      <c r="C613" s="13">
        <v>45869</v>
      </c>
      <c r="D613" s="12" t="s">
        <v>3247</v>
      </c>
      <c r="E613" s="12"/>
      <c r="F613" s="12"/>
      <c r="G613" s="12"/>
      <c r="H613" s="12"/>
      <c r="I613" s="12" t="s">
        <v>76</v>
      </c>
      <c r="J613" s="12" t="s">
        <v>77</v>
      </c>
      <c r="K613" s="12" t="s">
        <v>50</v>
      </c>
      <c r="L613" s="12" t="s">
        <v>51</v>
      </c>
      <c r="M613" s="12" t="s">
        <v>2171</v>
      </c>
      <c r="N613" s="12"/>
      <c r="O613" s="12" t="s">
        <v>135</v>
      </c>
      <c r="P613" s="12">
        <v>8110984019</v>
      </c>
      <c r="Q613" s="12" t="s">
        <v>81</v>
      </c>
      <c r="R613" s="12" t="s">
        <v>136</v>
      </c>
      <c r="S613" s="12" t="s">
        <v>57</v>
      </c>
      <c r="T613" s="12" t="s">
        <v>58</v>
      </c>
      <c r="U613" s="12" t="s">
        <v>83</v>
      </c>
      <c r="V613" s="12" t="s">
        <v>165</v>
      </c>
      <c r="W613" s="12" t="s">
        <v>125</v>
      </c>
      <c r="X613" s="12" t="s">
        <v>101</v>
      </c>
      <c r="Y613" t="s">
        <v>429</v>
      </c>
      <c r="Z613" s="12" t="s">
        <v>288</v>
      </c>
      <c r="AA613" s="12" t="s">
        <v>126</v>
      </c>
      <c r="AB613" s="12" t="s">
        <v>60</v>
      </c>
      <c r="AC613" s="12" t="s">
        <v>84</v>
      </c>
      <c r="AD613" s="12" t="s">
        <v>85</v>
      </c>
      <c r="AE613" s="12" t="s">
        <v>66</v>
      </c>
      <c r="AF613" s="12" t="s">
        <v>67</v>
      </c>
      <c r="AG613" s="12" t="s">
        <v>116</v>
      </c>
      <c r="AH613" s="12" t="s">
        <v>117</v>
      </c>
      <c r="AI613" s="12" t="s">
        <v>42</v>
      </c>
      <c r="AJ613" s="12">
        <f>IFERROR(_xlfn.XLOOKUP(Table1[[#This Row],[Audio Url]],Qc!C:C,Qc!F:F),"")</f>
        <v>0</v>
      </c>
      <c r="AK613" s="12">
        <f>IFERROR(_xlfn.XLOOKUP(Table1[[#This Row],[Audio Url]],Qc!C:C,Qc!E:E),"")</f>
        <v>0</v>
      </c>
      <c r="AL613" s="12"/>
      <c r="AM613" s="12"/>
      <c r="AN613" s="1" t="str">
        <f>VLOOKUP(Table1[[#This Row],[LOCALITY]],Sheet2!$F:$H,3,0)</f>
        <v>Rural</v>
      </c>
      <c r="AO613" s="1" t="s">
        <v>2241</v>
      </c>
      <c r="AP613" t="str">
        <f>IF(Table1[[#This Row],[Audio Duration (in secs)]]&gt;180,"Greater than 3 Minutes","Less than 3 Minutes")</f>
        <v>Less than 3 Minutes</v>
      </c>
      <c r="AQ613" t="str">
        <f>IFERROR(VLOOKUP(Table1[[#This Row],[சாதி/Caste]],MApping!$E$1:$F$10,2,0),"Others")</f>
        <v>DEVENDRA KULA VELLALAR</v>
      </c>
      <c r="AR613">
        <f>VLOOKUP(Table1[[#This Row],[பாலினம்/Gender]],Factor!$F$26:$I$28,4,0)</f>
        <v>1.047034764826176</v>
      </c>
      <c r="AS613">
        <f>VLOOKUP(Table1[[#This Row],[பதிலளித்தவரின் வயது/Age Group]],Factor!$F$35:$I$39,4,0)</f>
        <v>0.97523809523809524</v>
      </c>
      <c r="AT613">
        <f>VLOOKUP(Table1[[#This Row],[பதிலளித்தவரின் வயது/Age Group]]&amp;Table1[[#This Row],[பாலினம்/Gender]],Factor!$A$45:$G$53,7,0)</f>
        <v>0.89824561403508774</v>
      </c>
      <c r="AU61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613">
        <f>VLOOKUP(Table1[[#This Row],[Rev Caste]],Factor!$F$59:$I$68,4,0)</f>
        <v>0.99902439024390244</v>
      </c>
      <c r="AW613">
        <f>Table1[[#This Row],[2021 Ae Factor]]*Table1[[#This Row],[Age &amp; Gender Factor]]</f>
        <v>0.89824561403508774</v>
      </c>
      <c r="AX613">
        <f>Table1[[#This Row],[2021 Ae Factor]]*Table1[[#This Row],[Caste Factor]]</f>
        <v>0.99902439024390244</v>
      </c>
      <c r="AY613">
        <f t="shared" si="14"/>
        <v>78.515460000000004</v>
      </c>
    </row>
    <row r="614" spans="1:51" x14ac:dyDescent="0.25">
      <c r="A614" s="12" t="s">
        <v>3088</v>
      </c>
      <c r="B614" s="12" t="s">
        <v>1108</v>
      </c>
      <c r="C614" s="13">
        <v>45869</v>
      </c>
      <c r="D614" s="12" t="s">
        <v>3248</v>
      </c>
      <c r="E614" s="12"/>
      <c r="F614" s="12"/>
      <c r="G614" s="12"/>
      <c r="H614" s="12"/>
      <c r="I614" s="12" t="s">
        <v>244</v>
      </c>
      <c r="J614" s="12" t="s">
        <v>245</v>
      </c>
      <c r="K614" s="12" t="s">
        <v>50</v>
      </c>
      <c r="L614" s="12" t="s">
        <v>51</v>
      </c>
      <c r="M614" s="12" t="s">
        <v>2171</v>
      </c>
      <c r="N614" s="12"/>
      <c r="O614" s="12" t="s">
        <v>54</v>
      </c>
      <c r="P614" s="12">
        <v>9943226157</v>
      </c>
      <c r="Q614" s="12" t="s">
        <v>81</v>
      </c>
      <c r="R614" s="12" t="s">
        <v>56</v>
      </c>
      <c r="S614" s="12" t="s">
        <v>113</v>
      </c>
      <c r="T614" s="12" t="s">
        <v>58</v>
      </c>
      <c r="U614" s="12" t="s">
        <v>83</v>
      </c>
      <c r="V614" s="12" t="s">
        <v>99</v>
      </c>
      <c r="W614" s="12" t="s">
        <v>100</v>
      </c>
      <c r="X614" s="12" t="s">
        <v>101</v>
      </c>
      <c r="Y614" t="s">
        <v>428</v>
      </c>
      <c r="Z614" s="12" t="s">
        <v>95</v>
      </c>
      <c r="AA614" s="12" t="s">
        <v>126</v>
      </c>
      <c r="AB614" s="12" t="s">
        <v>99</v>
      </c>
      <c r="AC614" s="12" t="s">
        <v>58</v>
      </c>
      <c r="AD614" s="12" t="s">
        <v>127</v>
      </c>
      <c r="AE614" s="12" t="s">
        <v>86</v>
      </c>
      <c r="AF614" s="12" t="s">
        <v>101</v>
      </c>
      <c r="AG614" s="12" t="s">
        <v>68</v>
      </c>
      <c r="AH614" s="12" t="s">
        <v>88</v>
      </c>
      <c r="AI614" s="12" t="s">
        <v>269</v>
      </c>
      <c r="AJ614" s="12">
        <f>IFERROR(_xlfn.XLOOKUP(Table1[[#This Row],[Audio Url]],Qc!C:C,Qc!F:F),"")</f>
        <v>0</v>
      </c>
      <c r="AK614" s="12">
        <f>IFERROR(_xlfn.XLOOKUP(Table1[[#This Row],[Audio Url]],Qc!C:C,Qc!E:E),"")</f>
        <v>0</v>
      </c>
      <c r="AL614" s="12"/>
      <c r="AM614" s="12"/>
      <c r="AN614" s="1" t="str">
        <f>VLOOKUP(Table1[[#This Row],[LOCALITY]],Sheet2!$F:$H,3,0)</f>
        <v>Rural</v>
      </c>
      <c r="AO614" s="1" t="s">
        <v>2241</v>
      </c>
      <c r="AP614" t="str">
        <f>IF(Table1[[#This Row],[Audio Duration (in secs)]]&gt;180,"Greater than 3 Minutes","Less than 3 Minutes")</f>
        <v>Less than 3 Minutes</v>
      </c>
      <c r="AQ614" t="str">
        <f>IFERROR(VLOOKUP(Table1[[#This Row],[சாதி/Caste]],MApping!$E$1:$F$10,2,0),"Others")</f>
        <v>MUTTARAIYAR</v>
      </c>
      <c r="AR614">
        <f>VLOOKUP(Table1[[#This Row],[பாலினம்/Gender]],Factor!$F$26:$I$28,4,0)</f>
        <v>0.95700934579439256</v>
      </c>
      <c r="AS614">
        <f>VLOOKUP(Table1[[#This Row],[பதிலளித்தவரின் வயது/Age Group]],Factor!$F$35:$I$39,4,0)</f>
        <v>0.97523809523809524</v>
      </c>
      <c r="AT614">
        <f>VLOOKUP(Table1[[#This Row],[பதிலளித்தவரின் வயது/Age Group]]&amp;Table1[[#This Row],[பாலினம்/Gender]],Factor!$A$45:$G$53,7,0)</f>
        <v>1.0666666666666667</v>
      </c>
      <c r="AU61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14">
        <f>VLOOKUP(Table1[[#This Row],[Rev Caste]],Factor!$F$59:$I$68,4,0)</f>
        <v>1.2358620689655173</v>
      </c>
      <c r="AW614">
        <f>Table1[[#This Row],[2021 Ae Factor]]*Table1[[#This Row],[Age &amp; Gender Factor]]</f>
        <v>1.399405359149547</v>
      </c>
      <c r="AX614">
        <f>Table1[[#This Row],[2021 Ae Factor]]*Table1[[#This Row],[Caste Factor]]</f>
        <v>1.6213800023249925</v>
      </c>
      <c r="AY614">
        <f t="shared" si="14"/>
        <v>78.516326000000007</v>
      </c>
    </row>
    <row r="615" spans="1:51" x14ac:dyDescent="0.25">
      <c r="A615" s="12" t="s">
        <v>3088</v>
      </c>
      <c r="B615" s="12" t="s">
        <v>1117</v>
      </c>
      <c r="C615" s="13">
        <v>45869</v>
      </c>
      <c r="D615" s="12" t="s">
        <v>3249</v>
      </c>
      <c r="E615" s="12"/>
      <c r="F615" s="12"/>
      <c r="G615" s="12"/>
      <c r="H615" s="12"/>
      <c r="I615" s="12" t="s">
        <v>76</v>
      </c>
      <c r="J615" s="12" t="s">
        <v>77</v>
      </c>
      <c r="K615" s="12" t="s">
        <v>50</v>
      </c>
      <c r="L615" s="12" t="s">
        <v>51</v>
      </c>
      <c r="M615" s="12" t="s">
        <v>2171</v>
      </c>
      <c r="N615" s="12"/>
      <c r="O615" s="12" t="s">
        <v>135</v>
      </c>
      <c r="P615" s="12">
        <v>9942923715</v>
      </c>
      <c r="Q615" s="12" t="s">
        <v>55</v>
      </c>
      <c r="R615" s="12" t="s">
        <v>124</v>
      </c>
      <c r="S615" s="12" t="s">
        <v>57</v>
      </c>
      <c r="T615" s="12" t="s">
        <v>58</v>
      </c>
      <c r="U615" s="12" t="s">
        <v>301</v>
      </c>
      <c r="V615" s="12" t="s">
        <v>165</v>
      </c>
      <c r="W615" s="12" t="s">
        <v>61</v>
      </c>
      <c r="X615" s="12" t="s">
        <v>101</v>
      </c>
      <c r="Y615" s="45" t="s">
        <v>430</v>
      </c>
      <c r="Z615" s="12" t="s">
        <v>288</v>
      </c>
      <c r="AA615" s="12" t="s">
        <v>63</v>
      </c>
      <c r="AB615" s="12" t="s">
        <v>38</v>
      </c>
      <c r="AC615" s="12" t="s">
        <v>64</v>
      </c>
      <c r="AD615" s="12" t="s">
        <v>85</v>
      </c>
      <c r="AE615" s="12" t="s">
        <v>66</v>
      </c>
      <c r="AF615" s="12" t="s">
        <v>622</v>
      </c>
      <c r="AG615" s="12" t="s">
        <v>68</v>
      </c>
      <c r="AH615" s="12" t="s">
        <v>117</v>
      </c>
      <c r="AI615" s="12" t="s">
        <v>42</v>
      </c>
      <c r="AJ615" s="12">
        <f>IFERROR(_xlfn.XLOOKUP(Table1[[#This Row],[Audio Url]],Qc!C:C,Qc!F:F),"")</f>
        <v>0</v>
      </c>
      <c r="AK615" s="12">
        <f>IFERROR(_xlfn.XLOOKUP(Table1[[#This Row],[Audio Url]],Qc!C:C,Qc!E:E),"")</f>
        <v>0</v>
      </c>
      <c r="AL615" s="12"/>
      <c r="AM615" s="12"/>
      <c r="AN615" s="1" t="str">
        <f>VLOOKUP(Table1[[#This Row],[LOCALITY]],Sheet2!$F:$H,3,0)</f>
        <v>Rural</v>
      </c>
      <c r="AO615" s="1" t="s">
        <v>2241</v>
      </c>
      <c r="AP615" t="str">
        <f>IF(Table1[[#This Row],[Audio Duration (in secs)]]&gt;180,"Greater than 3 Minutes","Less than 3 Minutes")</f>
        <v>Less than 3 Minutes</v>
      </c>
      <c r="AQ615" t="str">
        <f>IFERROR(VLOOKUP(Table1[[#This Row],[சாதி/Caste]],MApping!$E$1:$F$10,2,0),"Others")</f>
        <v>DEVENDRA KULA VELLALAR</v>
      </c>
      <c r="AR615">
        <f>VLOOKUP(Table1[[#This Row],[பாலினம்/Gender]],Factor!$F$26:$I$28,4,0)</f>
        <v>1.047034764826176</v>
      </c>
      <c r="AS615">
        <f>VLOOKUP(Table1[[#This Row],[பதிலளித்தவரின் வயது/Age Group]],Factor!$F$35:$I$39,4,0)</f>
        <v>1.0951871657754011</v>
      </c>
      <c r="AT615">
        <f>VLOOKUP(Table1[[#This Row],[பதிலளித்தவரின் வயது/Age Group]]&amp;Table1[[#This Row],[பாலினம்/Gender]],Factor!$A$45:$G$53,7,0)</f>
        <v>1.107027027027027</v>
      </c>
      <c r="AU61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615">
        <f>VLOOKUP(Table1[[#This Row],[Rev Caste]],Factor!$F$59:$I$68,4,0)</f>
        <v>0.99902439024390244</v>
      </c>
      <c r="AW615">
        <f>Table1[[#This Row],[2021 Ae Factor]]*Table1[[#This Row],[Age &amp; Gender Factor]]</f>
        <v>1.107027027027027</v>
      </c>
      <c r="AX615">
        <f>Table1[[#This Row],[2021 Ae Factor]]*Table1[[#This Row],[Caste Factor]]</f>
        <v>0.99902439024390244</v>
      </c>
      <c r="AY615">
        <f t="shared" si="14"/>
        <v>78.516727000000003</v>
      </c>
    </row>
    <row r="616" spans="1:51" x14ac:dyDescent="0.25">
      <c r="A616" s="12" t="s">
        <v>3088</v>
      </c>
      <c r="B616" s="12" t="s">
        <v>1122</v>
      </c>
      <c r="C616" s="13">
        <v>45869</v>
      </c>
      <c r="D616" s="12" t="s">
        <v>3250</v>
      </c>
      <c r="E616" s="12"/>
      <c r="F616" s="12"/>
      <c r="G616" s="12"/>
      <c r="H616" s="12"/>
      <c r="I616" s="12" t="s">
        <v>76</v>
      </c>
      <c r="J616" s="12" t="s">
        <v>77</v>
      </c>
      <c r="K616" s="12" t="s">
        <v>50</v>
      </c>
      <c r="L616" s="12" t="s">
        <v>51</v>
      </c>
      <c r="M616" s="12" t="s">
        <v>2171</v>
      </c>
      <c r="N616" s="12"/>
      <c r="O616" s="12" t="s">
        <v>54</v>
      </c>
      <c r="P616" s="12">
        <v>8760947367</v>
      </c>
      <c r="Q616" s="12" t="s">
        <v>55</v>
      </c>
      <c r="R616" s="12" t="s">
        <v>56</v>
      </c>
      <c r="S616" s="12" t="s">
        <v>57</v>
      </c>
      <c r="T616" s="12" t="s">
        <v>137</v>
      </c>
      <c r="U616" s="12" t="s">
        <v>301</v>
      </c>
      <c r="V616" s="12" t="s">
        <v>99</v>
      </c>
      <c r="W616" s="12" t="s">
        <v>100</v>
      </c>
      <c r="X616" s="12" t="s">
        <v>101</v>
      </c>
      <c r="Y616" t="s">
        <v>428</v>
      </c>
      <c r="Z616" s="12" t="s">
        <v>95</v>
      </c>
      <c r="AA616" s="12" t="s">
        <v>126</v>
      </c>
      <c r="AB616" s="12" t="s">
        <v>60</v>
      </c>
      <c r="AC616" s="12" t="s">
        <v>58</v>
      </c>
      <c r="AD616" s="12" t="s">
        <v>127</v>
      </c>
      <c r="AE616" s="12" t="s">
        <v>66</v>
      </c>
      <c r="AF616" s="12" t="s">
        <v>101</v>
      </c>
      <c r="AG616" s="12" t="s">
        <v>68</v>
      </c>
      <c r="AH616" s="12" t="s">
        <v>117</v>
      </c>
      <c r="AI616" s="12" t="s">
        <v>42</v>
      </c>
      <c r="AJ616" s="12">
        <f>IFERROR(_xlfn.XLOOKUP(Table1[[#This Row],[Audio Url]],Qc!C:C,Qc!F:F),"")</f>
        <v>0</v>
      </c>
      <c r="AK616" s="12">
        <f>IFERROR(_xlfn.XLOOKUP(Table1[[#This Row],[Audio Url]],Qc!C:C,Qc!E:E),"")</f>
        <v>0</v>
      </c>
      <c r="AL616" s="12"/>
      <c r="AM616" s="12"/>
      <c r="AN616" s="1" t="str">
        <f>VLOOKUP(Table1[[#This Row],[LOCALITY]],Sheet2!$F:$H,3,0)</f>
        <v>Rural</v>
      </c>
      <c r="AO616" s="1" t="s">
        <v>2241</v>
      </c>
      <c r="AP616" t="str">
        <f>IF(Table1[[#This Row],[Audio Duration (in secs)]]&gt;180,"Greater than 3 Minutes","Less than 3 Minutes")</f>
        <v>Less than 3 Minutes</v>
      </c>
      <c r="AQ616" t="str">
        <f>IFERROR(VLOOKUP(Table1[[#This Row],[சாதி/Caste]],MApping!$E$1:$F$10,2,0),"Others")</f>
        <v>DEVENDRA KULA VELLALAR</v>
      </c>
      <c r="AR616">
        <f>VLOOKUP(Table1[[#This Row],[பாலினம்/Gender]],Factor!$F$26:$I$28,4,0)</f>
        <v>0.95700934579439256</v>
      </c>
      <c r="AS616">
        <f>VLOOKUP(Table1[[#This Row],[பதிலளித்தவரின் வயது/Age Group]],Factor!$F$35:$I$39,4,0)</f>
        <v>1.0951871657754011</v>
      </c>
      <c r="AT616">
        <f>VLOOKUP(Table1[[#This Row],[பதிலளித்தவரின் வயது/Age Group]]&amp;Table1[[#This Row],[பாலினம்/Gender]],Factor!$A$45:$G$53,7,0)</f>
        <v>1.0835978835978837</v>
      </c>
      <c r="AU61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16">
        <f>VLOOKUP(Table1[[#This Row],[Rev Caste]],Factor!$F$59:$I$68,4,0)</f>
        <v>0.99902439024390244</v>
      </c>
      <c r="AW616">
        <f>Table1[[#This Row],[2021 Ae Factor]]*Table1[[#This Row],[Age &amp; Gender Factor]]</f>
        <v>1.4216181426281114</v>
      </c>
      <c r="AX616">
        <f>Table1[[#This Row],[2021 Ae Factor]]*Table1[[#This Row],[Caste Factor]]</f>
        <v>1.3106625802766489</v>
      </c>
      <c r="AY616">
        <f t="shared" si="14"/>
        <v>78.514230999999995</v>
      </c>
    </row>
    <row r="617" spans="1:51" x14ac:dyDescent="0.25">
      <c r="A617" s="12" t="s">
        <v>3088</v>
      </c>
      <c r="B617" s="12" t="s">
        <v>1128</v>
      </c>
      <c r="C617" s="13">
        <v>45869</v>
      </c>
      <c r="D617" s="12" t="s">
        <v>3251</v>
      </c>
      <c r="E617" s="12"/>
      <c r="F617" s="12"/>
      <c r="G617" s="12"/>
      <c r="H617" s="12"/>
      <c r="I617" s="12" t="s">
        <v>109</v>
      </c>
      <c r="J617" s="12" t="s">
        <v>110</v>
      </c>
      <c r="K617" s="12" t="s">
        <v>50</v>
      </c>
      <c r="L617" s="12" t="s">
        <v>51</v>
      </c>
      <c r="M617" s="12" t="s">
        <v>2171</v>
      </c>
      <c r="N617" s="12"/>
      <c r="O617" s="12" t="s">
        <v>54</v>
      </c>
      <c r="P617" s="12">
        <v>7604859711</v>
      </c>
      <c r="Q617" s="12" t="s">
        <v>81</v>
      </c>
      <c r="R617" s="12" t="s">
        <v>97</v>
      </c>
      <c r="S617" s="12" t="s">
        <v>113</v>
      </c>
      <c r="T617" s="12" t="s">
        <v>98</v>
      </c>
      <c r="U617" s="12" t="s">
        <v>83</v>
      </c>
      <c r="V617" s="12" t="s">
        <v>185</v>
      </c>
      <c r="W617" s="12" t="s">
        <v>125</v>
      </c>
      <c r="X617" s="12" t="s">
        <v>101</v>
      </c>
      <c r="Y617" s="45" t="s">
        <v>429</v>
      </c>
      <c r="Z617" s="12" t="s">
        <v>95</v>
      </c>
      <c r="AA617" s="12" t="s">
        <v>126</v>
      </c>
      <c r="AB617" s="12" t="s">
        <v>60</v>
      </c>
      <c r="AC617" s="12" t="s">
        <v>58</v>
      </c>
      <c r="AD617" s="12" t="s">
        <v>127</v>
      </c>
      <c r="AE617" s="12" t="s">
        <v>115</v>
      </c>
      <c r="AF617" s="12" t="s">
        <v>67</v>
      </c>
      <c r="AG617" s="12" t="s">
        <v>382</v>
      </c>
      <c r="AH617" s="12" t="s">
        <v>88</v>
      </c>
      <c r="AI617" s="12" t="s">
        <v>519</v>
      </c>
      <c r="AJ617" s="12">
        <f>IFERROR(_xlfn.XLOOKUP(Table1[[#This Row],[Audio Url]],Qc!C:C,Qc!F:F),"")</f>
        <v>0</v>
      </c>
      <c r="AK617" s="12">
        <f>IFERROR(_xlfn.XLOOKUP(Table1[[#This Row],[Audio Url]],Qc!C:C,Qc!E:E),"")</f>
        <v>0</v>
      </c>
      <c r="AL617" s="12"/>
      <c r="AM617" s="12"/>
      <c r="AN617" s="1" t="str">
        <f>VLOOKUP(Table1[[#This Row],[LOCALITY]],Sheet2!$F:$H,3,0)</f>
        <v>Rural</v>
      </c>
      <c r="AO617" s="1" t="s">
        <v>2241</v>
      </c>
      <c r="AP617" t="str">
        <f>IF(Table1[[#This Row],[Audio Duration (in secs)]]&gt;180,"Greater than 3 Minutes","Less than 3 Minutes")</f>
        <v>Less than 3 Minutes</v>
      </c>
      <c r="AQ617" t="str">
        <f>IFERROR(VLOOKUP(Table1[[#This Row],[சாதி/Caste]],MApping!$E$1:$F$10,2,0),"Others")</f>
        <v>CHOLIA VELLALAR</v>
      </c>
      <c r="AR617">
        <f>VLOOKUP(Table1[[#This Row],[பாலினம்/Gender]],Factor!$F$26:$I$28,4,0)</f>
        <v>0.95700934579439256</v>
      </c>
      <c r="AS617">
        <f>VLOOKUP(Table1[[#This Row],[பதிலளித்தவரின் வயது/Age Group]],Factor!$F$35:$I$39,4,0)</f>
        <v>0.97523809523809524</v>
      </c>
      <c r="AT617">
        <f>VLOOKUP(Table1[[#This Row],[பதிலளித்தவரின் வயது/Age Group]]&amp;Table1[[#This Row],[பாலினம்/Gender]],Factor!$A$45:$G$53,7,0)</f>
        <v>1.0666666666666667</v>
      </c>
      <c r="AU61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617">
        <f>VLOOKUP(Table1[[#This Row],[Rev Caste]],Factor!$F$59:$I$68,4,0)</f>
        <v>1.0666666666666667</v>
      </c>
      <c r="AW617">
        <f>Table1[[#This Row],[2021 Ae Factor]]*Table1[[#This Row],[Age &amp; Gender Factor]]</f>
        <v>1.0666666666666667</v>
      </c>
      <c r="AX617">
        <f>Table1[[#This Row],[2021 Ae Factor]]*Table1[[#This Row],[Caste Factor]]</f>
        <v>1.0666666666666667</v>
      </c>
      <c r="AY617">
        <f t="shared" si="14"/>
        <v>78.514633000000003</v>
      </c>
    </row>
    <row r="618" spans="1:51" x14ac:dyDescent="0.25">
      <c r="A618" s="12" t="s">
        <v>3088</v>
      </c>
      <c r="B618" s="12" t="s">
        <v>1134</v>
      </c>
      <c r="C618" s="13">
        <v>45869</v>
      </c>
      <c r="D618" s="12" t="s">
        <v>3252</v>
      </c>
      <c r="E618" s="12"/>
      <c r="F618" s="12"/>
      <c r="G618" s="12"/>
      <c r="H618" s="12"/>
      <c r="I618" s="12" t="s">
        <v>244</v>
      </c>
      <c r="J618" s="12" t="s">
        <v>245</v>
      </c>
      <c r="K618" s="12" t="s">
        <v>50</v>
      </c>
      <c r="L618" s="12" t="s">
        <v>51</v>
      </c>
      <c r="M618" s="12" t="s">
        <v>2171</v>
      </c>
      <c r="N618" s="12"/>
      <c r="O618" s="12" t="s">
        <v>135</v>
      </c>
      <c r="P618" s="12">
        <v>9787101618</v>
      </c>
      <c r="Q618" s="12" t="s">
        <v>360</v>
      </c>
      <c r="R618" s="12" t="s">
        <v>136</v>
      </c>
      <c r="S618" s="12" t="s">
        <v>113</v>
      </c>
      <c r="T618" s="12" t="s">
        <v>98</v>
      </c>
      <c r="U618" s="12" t="s">
        <v>83</v>
      </c>
      <c r="V618" s="12" t="s">
        <v>99</v>
      </c>
      <c r="W618" s="12" t="s">
        <v>100</v>
      </c>
      <c r="X618" s="12" t="s">
        <v>101</v>
      </c>
      <c r="Y618" t="s">
        <v>428</v>
      </c>
      <c r="Z618" s="12" t="s">
        <v>288</v>
      </c>
      <c r="AA618" s="12" t="s">
        <v>63</v>
      </c>
      <c r="AB618" s="12" t="s">
        <v>38</v>
      </c>
      <c r="AC618" s="12" t="s">
        <v>64</v>
      </c>
      <c r="AD618" s="12" t="s">
        <v>85</v>
      </c>
      <c r="AE618" s="12" t="s">
        <v>102</v>
      </c>
      <c r="AF618" s="12" t="s">
        <v>101</v>
      </c>
      <c r="AG618" s="12" t="s">
        <v>103</v>
      </c>
      <c r="AH618" s="12" t="s">
        <v>69</v>
      </c>
      <c r="AI618" s="12" t="s">
        <v>269</v>
      </c>
      <c r="AJ618" s="12">
        <f>IFERROR(_xlfn.XLOOKUP(Table1[[#This Row],[Audio Url]],Qc!C:C,Qc!F:F),"")</f>
        <v>0</v>
      </c>
      <c r="AK618" s="12">
        <f>IFERROR(_xlfn.XLOOKUP(Table1[[#This Row],[Audio Url]],Qc!C:C,Qc!E:E),"")</f>
        <v>0</v>
      </c>
      <c r="AL618" s="12"/>
      <c r="AM618" s="12"/>
      <c r="AN618" s="1" t="str">
        <f>VLOOKUP(Table1[[#This Row],[LOCALITY]],Sheet2!$F:$H,3,0)</f>
        <v>Rural</v>
      </c>
      <c r="AO618" s="1" t="s">
        <v>2241</v>
      </c>
      <c r="AP618" t="str">
        <f>IF(Table1[[#This Row],[Audio Duration (in secs)]]&gt;180,"Greater than 3 Minutes","Less than 3 Minutes")</f>
        <v>Less than 3 Minutes</v>
      </c>
      <c r="AQ618" t="str">
        <f>IFERROR(VLOOKUP(Table1[[#This Row],[சாதி/Caste]],MApping!$E$1:$F$10,2,0),"Others")</f>
        <v>MUTTARAIYAR</v>
      </c>
      <c r="AR618">
        <f>VLOOKUP(Table1[[#This Row],[பாலினம்/Gender]],Factor!$F$26:$I$28,4,0)</f>
        <v>1.047034764826176</v>
      </c>
      <c r="AS618">
        <f>VLOOKUP(Table1[[#This Row],[பதிலளித்தவரின் வயது/Age Group]],Factor!$F$35:$I$39,4,0)</f>
        <v>1.0308724832214764</v>
      </c>
      <c r="AT618">
        <f>VLOOKUP(Table1[[#This Row],[பதிலளித்தவரின் வயது/Age Group]]&amp;Table1[[#This Row],[பாலினம்/Gender]],Factor!$A$45:$G$53,7,0)</f>
        <v>1.28</v>
      </c>
      <c r="AU61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18">
        <f>VLOOKUP(Table1[[#This Row],[Rev Caste]],Factor!$F$59:$I$68,4,0)</f>
        <v>1.2358620689655173</v>
      </c>
      <c r="AW618">
        <f>Table1[[#This Row],[2021 Ae Factor]]*Table1[[#This Row],[Age &amp; Gender Factor]]</f>
        <v>1.6792864309794564</v>
      </c>
      <c r="AX618">
        <f>Table1[[#This Row],[2021 Ae Factor]]*Table1[[#This Row],[Caste Factor]]</f>
        <v>1.6213800023249925</v>
      </c>
      <c r="AY618">
        <f t="shared" si="14"/>
        <v>78.514465999999999</v>
      </c>
    </row>
    <row r="619" spans="1:51" x14ac:dyDescent="0.25">
      <c r="A619" s="12" t="s">
        <v>3088</v>
      </c>
      <c r="B619" s="12" t="s">
        <v>1139</v>
      </c>
      <c r="C619" s="13">
        <v>45869</v>
      </c>
      <c r="D619" s="12" t="s">
        <v>3253</v>
      </c>
      <c r="E619" s="12"/>
      <c r="F619" s="12"/>
      <c r="G619" s="12"/>
      <c r="H619" s="12"/>
      <c r="I619" s="12" t="s">
        <v>76</v>
      </c>
      <c r="J619" s="12" t="s">
        <v>77</v>
      </c>
      <c r="K619" s="12" t="s">
        <v>50</v>
      </c>
      <c r="L619" s="12" t="s">
        <v>51</v>
      </c>
      <c r="M619" s="12" t="s">
        <v>2171</v>
      </c>
      <c r="N619" s="12"/>
      <c r="O619" s="12" t="s">
        <v>54</v>
      </c>
      <c r="P619" s="12">
        <v>6380489374</v>
      </c>
      <c r="Q619" s="12" t="s">
        <v>55</v>
      </c>
      <c r="R619" s="12" t="s">
        <v>56</v>
      </c>
      <c r="S619" s="12" t="s">
        <v>57</v>
      </c>
      <c r="T619" s="12" t="s">
        <v>98</v>
      </c>
      <c r="U619" s="12" t="s">
        <v>301</v>
      </c>
      <c r="V619" s="12" t="s">
        <v>99</v>
      </c>
      <c r="W619" s="12" t="s">
        <v>100</v>
      </c>
      <c r="X619" s="12" t="s">
        <v>101</v>
      </c>
      <c r="Y619" t="s">
        <v>428</v>
      </c>
      <c r="Z619" s="12" t="s">
        <v>288</v>
      </c>
      <c r="AA619" s="12" t="s">
        <v>63</v>
      </c>
      <c r="AB619" s="12" t="s">
        <v>38</v>
      </c>
      <c r="AC619" s="12" t="s">
        <v>64</v>
      </c>
      <c r="AD619" s="12" t="s">
        <v>85</v>
      </c>
      <c r="AE619" s="12" t="s">
        <v>66</v>
      </c>
      <c r="AF619" s="12" t="s">
        <v>101</v>
      </c>
      <c r="AG619" s="12" t="s">
        <v>68</v>
      </c>
      <c r="AH619" s="12" t="s">
        <v>117</v>
      </c>
      <c r="AI619" s="12" t="s">
        <v>42</v>
      </c>
      <c r="AJ619" s="12">
        <f>IFERROR(_xlfn.XLOOKUP(Table1[[#This Row],[Audio Url]],Qc!C:C,Qc!F:F),"")</f>
        <v>0</v>
      </c>
      <c r="AK619" s="12">
        <f>IFERROR(_xlfn.XLOOKUP(Table1[[#This Row],[Audio Url]],Qc!C:C,Qc!E:E),"")</f>
        <v>0</v>
      </c>
      <c r="AL619" s="12"/>
      <c r="AM619" s="12"/>
      <c r="AN619" s="1" t="str">
        <f>VLOOKUP(Table1[[#This Row],[LOCALITY]],Sheet2!$F:$H,3,0)</f>
        <v>Rural</v>
      </c>
      <c r="AO619" s="1" t="s">
        <v>2241</v>
      </c>
      <c r="AP619" t="str">
        <f>IF(Table1[[#This Row],[Audio Duration (in secs)]]&gt;180,"Greater than 3 Minutes","Less than 3 Minutes")</f>
        <v>Less than 3 Minutes</v>
      </c>
      <c r="AQ619" t="str">
        <f>IFERROR(VLOOKUP(Table1[[#This Row],[சாதி/Caste]],MApping!$E$1:$F$10,2,0),"Others")</f>
        <v>DEVENDRA KULA VELLALAR</v>
      </c>
      <c r="AR619">
        <f>VLOOKUP(Table1[[#This Row],[பாலினம்/Gender]],Factor!$F$26:$I$28,4,0)</f>
        <v>0.95700934579439256</v>
      </c>
      <c r="AS619">
        <f>VLOOKUP(Table1[[#This Row],[பதிலளித்தவரின் வயது/Age Group]],Factor!$F$35:$I$39,4,0)</f>
        <v>1.0951871657754011</v>
      </c>
      <c r="AT619">
        <f>VLOOKUP(Table1[[#This Row],[பதிலளித்தவரின் வயது/Age Group]]&amp;Table1[[#This Row],[பாலினம்/Gender]],Factor!$A$45:$G$53,7,0)</f>
        <v>1.0835978835978837</v>
      </c>
      <c r="AU61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19">
        <f>VLOOKUP(Table1[[#This Row],[Rev Caste]],Factor!$F$59:$I$68,4,0)</f>
        <v>0.99902439024390244</v>
      </c>
      <c r="AW619">
        <f>Table1[[#This Row],[2021 Ae Factor]]*Table1[[#This Row],[Age &amp; Gender Factor]]</f>
        <v>1.4216181426281114</v>
      </c>
      <c r="AX619">
        <f>Table1[[#This Row],[2021 Ae Factor]]*Table1[[#This Row],[Caste Factor]]</f>
        <v>1.3106625802766489</v>
      </c>
      <c r="AY619">
        <f t="shared" si="14"/>
        <v>78.515269000000004</v>
      </c>
    </row>
    <row r="620" spans="1:51" x14ac:dyDescent="0.25">
      <c r="A620" s="12" t="s">
        <v>3088</v>
      </c>
      <c r="B620" s="12" t="s">
        <v>1144</v>
      </c>
      <c r="C620" s="13">
        <v>45869</v>
      </c>
      <c r="D620" s="12" t="s">
        <v>3244</v>
      </c>
      <c r="E620" s="12"/>
      <c r="F620" s="12"/>
      <c r="G620" s="12"/>
      <c r="H620" s="12"/>
      <c r="I620" s="12" t="s">
        <v>244</v>
      </c>
      <c r="J620" s="12" t="s">
        <v>245</v>
      </c>
      <c r="K620" s="12" t="s">
        <v>50</v>
      </c>
      <c r="L620" s="12" t="s">
        <v>51</v>
      </c>
      <c r="M620" s="12" t="s">
        <v>2171</v>
      </c>
      <c r="N620" s="12"/>
      <c r="O620" s="12" t="s">
        <v>54</v>
      </c>
      <c r="P620" s="12">
        <v>8098878565</v>
      </c>
      <c r="Q620" s="12" t="s">
        <v>55</v>
      </c>
      <c r="R620" s="12" t="s">
        <v>56</v>
      </c>
      <c r="S620" s="12" t="s">
        <v>113</v>
      </c>
      <c r="T620" s="12" t="s">
        <v>137</v>
      </c>
      <c r="U620" s="12" t="s">
        <v>83</v>
      </c>
      <c r="V620" s="12" t="s">
        <v>99</v>
      </c>
      <c r="W620" s="12" t="s">
        <v>125</v>
      </c>
      <c r="X620" s="12" t="s">
        <v>101</v>
      </c>
      <c r="Y620" s="45" t="s">
        <v>429</v>
      </c>
      <c r="Z620" s="12" t="s">
        <v>95</v>
      </c>
      <c r="AA620" s="12" t="s">
        <v>126</v>
      </c>
      <c r="AB620" s="12" t="s">
        <v>99</v>
      </c>
      <c r="AC620" s="12" t="s">
        <v>58</v>
      </c>
      <c r="AD620" s="12" t="s">
        <v>127</v>
      </c>
      <c r="AE620" s="12" t="s">
        <v>102</v>
      </c>
      <c r="AF620" s="12" t="s">
        <v>101</v>
      </c>
      <c r="AG620" s="12" t="s">
        <v>68</v>
      </c>
      <c r="AH620" s="12" t="s">
        <v>88</v>
      </c>
      <c r="AI620" s="12" t="s">
        <v>269</v>
      </c>
      <c r="AJ620" s="12">
        <f>IFERROR(_xlfn.XLOOKUP(Table1[[#This Row],[Audio Url]],Qc!C:C,Qc!F:F),"")</f>
        <v>0</v>
      </c>
      <c r="AK620" s="12">
        <f>IFERROR(_xlfn.XLOOKUP(Table1[[#This Row],[Audio Url]],Qc!C:C,Qc!E:E),"")</f>
        <v>0</v>
      </c>
      <c r="AL620" s="12"/>
      <c r="AM620" s="12"/>
      <c r="AN620" s="1" t="str">
        <f>VLOOKUP(Table1[[#This Row],[LOCALITY]],Sheet2!$F:$H,3,0)</f>
        <v>Rural</v>
      </c>
      <c r="AO620" s="1" t="s">
        <v>2241</v>
      </c>
      <c r="AP620" t="str">
        <f>IF(Table1[[#This Row],[Audio Duration (in secs)]]&gt;180,"Greater than 3 Minutes","Less than 3 Minutes")</f>
        <v>Less than 3 Minutes</v>
      </c>
      <c r="AQ620" t="str">
        <f>IFERROR(VLOOKUP(Table1[[#This Row],[சாதி/Caste]],MApping!$E$1:$F$10,2,0),"Others")</f>
        <v>MUTTARAIYAR</v>
      </c>
      <c r="AR620">
        <f>VLOOKUP(Table1[[#This Row],[பாலினம்/Gender]],Factor!$F$26:$I$28,4,0)</f>
        <v>0.95700934579439256</v>
      </c>
      <c r="AS620">
        <f>VLOOKUP(Table1[[#This Row],[பதிலளித்தவரின் வயது/Age Group]],Factor!$F$35:$I$39,4,0)</f>
        <v>1.0951871657754011</v>
      </c>
      <c r="AT620">
        <f>VLOOKUP(Table1[[#This Row],[பதிலளித்தவரின் வயது/Age Group]]&amp;Table1[[#This Row],[பாலினம்/Gender]],Factor!$A$45:$G$53,7,0)</f>
        <v>1.0835978835978837</v>
      </c>
      <c r="AU62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20">
        <f>VLOOKUP(Table1[[#This Row],[Rev Caste]],Factor!$F$59:$I$68,4,0)</f>
        <v>1.2358620689655173</v>
      </c>
      <c r="AW620">
        <f>Table1[[#This Row],[2021 Ae Factor]]*Table1[[#This Row],[Age &amp; Gender Factor]]</f>
        <v>1.4216181426281114</v>
      </c>
      <c r="AX620">
        <f>Table1[[#This Row],[2021 Ae Factor]]*Table1[[#This Row],[Caste Factor]]</f>
        <v>1.6213800023249925</v>
      </c>
      <c r="AY620">
        <f t="shared" si="14"/>
        <v>78.515457999999995</v>
      </c>
    </row>
    <row r="621" spans="1:51" x14ac:dyDescent="0.25">
      <c r="A621" s="12" t="s">
        <v>3088</v>
      </c>
      <c r="B621" s="12" t="s">
        <v>1159</v>
      </c>
      <c r="C621" s="13">
        <v>45869</v>
      </c>
      <c r="D621" s="12" t="s">
        <v>3254</v>
      </c>
      <c r="E621" s="12"/>
      <c r="F621" s="12"/>
      <c r="G621" s="12"/>
      <c r="H621" s="12"/>
      <c r="I621" s="12" t="s">
        <v>76</v>
      </c>
      <c r="J621" s="12" t="s">
        <v>77</v>
      </c>
      <c r="K621" s="12" t="s">
        <v>50</v>
      </c>
      <c r="L621" s="12" t="s">
        <v>51</v>
      </c>
      <c r="M621" s="12" t="s">
        <v>2171</v>
      </c>
      <c r="N621" s="12"/>
      <c r="O621" s="12" t="s">
        <v>135</v>
      </c>
      <c r="P621" s="12">
        <v>6385489374</v>
      </c>
      <c r="Q621" s="12" t="s">
        <v>81</v>
      </c>
      <c r="R621" s="12" t="s">
        <v>136</v>
      </c>
      <c r="S621" s="12" t="s">
        <v>57</v>
      </c>
      <c r="T621" s="12" t="s">
        <v>58</v>
      </c>
      <c r="U621" s="12" t="s">
        <v>301</v>
      </c>
      <c r="V621" s="12" t="s">
        <v>165</v>
      </c>
      <c r="W621" s="12" t="s">
        <v>61</v>
      </c>
      <c r="X621" s="12" t="s">
        <v>62</v>
      </c>
      <c r="Y621" t="s">
        <v>430</v>
      </c>
      <c r="Z621" s="12" t="s">
        <v>38</v>
      </c>
      <c r="AA621" s="12" t="s">
        <v>63</v>
      </c>
      <c r="AB621" s="12" t="s">
        <v>38</v>
      </c>
      <c r="AC621" s="12" t="s">
        <v>64</v>
      </c>
      <c r="AD621" s="12" t="s">
        <v>85</v>
      </c>
      <c r="AE621" s="12" t="s">
        <v>66</v>
      </c>
      <c r="AF621" s="12" t="s">
        <v>67</v>
      </c>
      <c r="AG621" s="12" t="s">
        <v>116</v>
      </c>
      <c r="AH621" s="12" t="s">
        <v>117</v>
      </c>
      <c r="AI621" s="12" t="s">
        <v>42</v>
      </c>
      <c r="AJ621" s="12">
        <f>IFERROR(_xlfn.XLOOKUP(Table1[[#This Row],[Audio Url]],Qc!C:C,Qc!F:F),"")</f>
        <v>0</v>
      </c>
      <c r="AK621" s="12">
        <f>IFERROR(_xlfn.XLOOKUP(Table1[[#This Row],[Audio Url]],Qc!C:C,Qc!E:E),"")</f>
        <v>0</v>
      </c>
      <c r="AL621" s="12"/>
      <c r="AM621" s="12"/>
      <c r="AN621" s="1" t="str">
        <f>VLOOKUP(Table1[[#This Row],[LOCALITY]],Sheet2!$F:$H,3,0)</f>
        <v>Rural</v>
      </c>
      <c r="AO621" s="1" t="s">
        <v>2241</v>
      </c>
      <c r="AP621" t="str">
        <f>IF(Table1[[#This Row],[Audio Duration (in secs)]]&gt;180,"Greater than 3 Minutes","Less than 3 Minutes")</f>
        <v>Less than 3 Minutes</v>
      </c>
      <c r="AQ621" t="str">
        <f>IFERROR(VLOOKUP(Table1[[#This Row],[சாதி/Caste]],MApping!$E$1:$F$10,2,0),"Others")</f>
        <v>DEVENDRA KULA VELLALAR</v>
      </c>
      <c r="AR621">
        <f>VLOOKUP(Table1[[#This Row],[பாலினம்/Gender]],Factor!$F$26:$I$28,4,0)</f>
        <v>1.047034764826176</v>
      </c>
      <c r="AS621">
        <f>VLOOKUP(Table1[[#This Row],[பதிலளித்தவரின் வயது/Age Group]],Factor!$F$35:$I$39,4,0)</f>
        <v>0.97523809523809524</v>
      </c>
      <c r="AT621">
        <f>VLOOKUP(Table1[[#This Row],[பதிலளித்தவரின் வயது/Age Group]]&amp;Table1[[#This Row],[பாலினம்/Gender]],Factor!$A$45:$G$53,7,0)</f>
        <v>0.89824561403508774</v>
      </c>
      <c r="AU62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621">
        <f>VLOOKUP(Table1[[#This Row],[Rev Caste]],Factor!$F$59:$I$68,4,0)</f>
        <v>0.99902439024390244</v>
      </c>
      <c r="AW621">
        <f>Table1[[#This Row],[2021 Ae Factor]]*Table1[[#This Row],[Age &amp; Gender Factor]]</f>
        <v>0.89824561403508774</v>
      </c>
      <c r="AX621">
        <f>Table1[[#This Row],[2021 Ae Factor]]*Table1[[#This Row],[Caste Factor]]</f>
        <v>0.99902439024390244</v>
      </c>
      <c r="AY621">
        <f t="shared" si="14"/>
        <v>78.514516999999998</v>
      </c>
    </row>
    <row r="622" spans="1:51" x14ac:dyDescent="0.25">
      <c r="A622" s="12" t="s">
        <v>3088</v>
      </c>
      <c r="B622" s="12" t="s">
        <v>1164</v>
      </c>
      <c r="C622" s="13">
        <v>45869</v>
      </c>
      <c r="D622" s="12" t="s">
        <v>3255</v>
      </c>
      <c r="E622" s="12"/>
      <c r="F622" s="12"/>
      <c r="G622" s="12"/>
      <c r="H622" s="12"/>
      <c r="I622" s="12" t="s">
        <v>244</v>
      </c>
      <c r="J622" s="12" t="s">
        <v>245</v>
      </c>
      <c r="K622" s="12" t="s">
        <v>50</v>
      </c>
      <c r="L622" s="12" t="s">
        <v>51</v>
      </c>
      <c r="M622" s="12" t="s">
        <v>2171</v>
      </c>
      <c r="N622" s="12"/>
      <c r="O622" s="12" t="s">
        <v>54</v>
      </c>
      <c r="P622" s="12">
        <v>6381488029</v>
      </c>
      <c r="Q622" s="12" t="s">
        <v>81</v>
      </c>
      <c r="R622" s="12" t="s">
        <v>56</v>
      </c>
      <c r="S622" s="12" t="s">
        <v>113</v>
      </c>
      <c r="T622" s="12" t="s">
        <v>98</v>
      </c>
      <c r="U622" s="12" t="s">
        <v>83</v>
      </c>
      <c r="V622" s="12" t="s">
        <v>99</v>
      </c>
      <c r="W622" s="12" t="s">
        <v>125</v>
      </c>
      <c r="X622" s="12" t="s">
        <v>101</v>
      </c>
      <c r="Y622" s="45" t="s">
        <v>429</v>
      </c>
      <c r="Z622" s="12" t="s">
        <v>95</v>
      </c>
      <c r="AA622" s="12" t="s">
        <v>126</v>
      </c>
      <c r="AB622" s="12" t="s">
        <v>60</v>
      </c>
      <c r="AC622" s="12" t="s">
        <v>58</v>
      </c>
      <c r="AD622" s="12" t="s">
        <v>127</v>
      </c>
      <c r="AE622" s="12" t="s">
        <v>102</v>
      </c>
      <c r="AF622" s="12" t="s">
        <v>67</v>
      </c>
      <c r="AG622" s="12" t="s">
        <v>116</v>
      </c>
      <c r="AH622" s="12" t="s">
        <v>88</v>
      </c>
      <c r="AI622" s="12" t="s">
        <v>89</v>
      </c>
      <c r="AJ622" s="12">
        <f>IFERROR(_xlfn.XLOOKUP(Table1[[#This Row],[Audio Url]],Qc!C:C,Qc!F:F),"")</f>
        <v>0</v>
      </c>
      <c r="AK622" s="12">
        <f>IFERROR(_xlfn.XLOOKUP(Table1[[#This Row],[Audio Url]],Qc!C:C,Qc!E:E),"")</f>
        <v>0</v>
      </c>
      <c r="AL622" s="12"/>
      <c r="AM622" s="12"/>
      <c r="AN622" s="1" t="str">
        <f>VLOOKUP(Table1[[#This Row],[LOCALITY]],Sheet2!$F:$H,3,0)</f>
        <v>Rural</v>
      </c>
      <c r="AO622" s="1" t="s">
        <v>2241</v>
      </c>
      <c r="AP622" t="str">
        <f>IF(Table1[[#This Row],[Audio Duration (in secs)]]&gt;180,"Greater than 3 Minutes","Less than 3 Minutes")</f>
        <v>Less than 3 Minutes</v>
      </c>
      <c r="AQ622" t="str">
        <f>IFERROR(VLOOKUP(Table1[[#This Row],[சாதி/Caste]],MApping!$E$1:$F$10,2,0),"Others")</f>
        <v>MUKKULATHOR</v>
      </c>
      <c r="AR622">
        <f>VLOOKUP(Table1[[#This Row],[பாலினம்/Gender]],Factor!$F$26:$I$28,4,0)</f>
        <v>0.95700934579439256</v>
      </c>
      <c r="AS622">
        <f>VLOOKUP(Table1[[#This Row],[பதிலளித்தவரின் வயது/Age Group]],Factor!$F$35:$I$39,4,0)</f>
        <v>0.97523809523809524</v>
      </c>
      <c r="AT622">
        <f>VLOOKUP(Table1[[#This Row],[பதிலளித்தவரின் வயது/Age Group]]&amp;Table1[[#This Row],[பாலினம்/Gender]],Factor!$A$45:$G$53,7,0)</f>
        <v>1.0666666666666667</v>
      </c>
      <c r="AU62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22">
        <f>VLOOKUP(Table1[[#This Row],[Rev Caste]],Factor!$F$59:$I$68,4,0)</f>
        <v>1.3479183673469388</v>
      </c>
      <c r="AW622">
        <f>Table1[[#This Row],[2021 Ae Factor]]*Table1[[#This Row],[Age &amp; Gender Factor]]</f>
        <v>1.399405359149547</v>
      </c>
      <c r="AX622">
        <f>Table1[[#This Row],[2021 Ae Factor]]*Table1[[#This Row],[Caste Factor]]</f>
        <v>1.7683914252763255</v>
      </c>
      <c r="AY622">
        <f t="shared" si="14"/>
        <v>78.514376999999996</v>
      </c>
    </row>
    <row r="623" spans="1:51" x14ac:dyDescent="0.25">
      <c r="A623" s="12" t="s">
        <v>3088</v>
      </c>
      <c r="B623" s="12" t="s">
        <v>1175</v>
      </c>
      <c r="C623" s="13">
        <v>45869</v>
      </c>
      <c r="D623" s="12" t="s">
        <v>3256</v>
      </c>
      <c r="E623" s="12"/>
      <c r="F623" s="12"/>
      <c r="G623" s="12"/>
      <c r="H623" s="12"/>
      <c r="I623" s="12" t="s">
        <v>76</v>
      </c>
      <c r="J623" s="12" t="s">
        <v>77</v>
      </c>
      <c r="K623" s="12" t="s">
        <v>50</v>
      </c>
      <c r="L623" s="12" t="s">
        <v>51</v>
      </c>
      <c r="M623" s="12" t="s">
        <v>2171</v>
      </c>
      <c r="N623" s="12"/>
      <c r="O623" s="12" t="s">
        <v>135</v>
      </c>
      <c r="P623" s="12">
        <v>9976613997</v>
      </c>
      <c r="Q623" s="12" t="s">
        <v>39</v>
      </c>
      <c r="R623" s="12" t="s">
        <v>56</v>
      </c>
      <c r="S623" s="12" t="s">
        <v>57</v>
      </c>
      <c r="T623" s="12" t="s">
        <v>137</v>
      </c>
      <c r="U623" s="12" t="s">
        <v>59</v>
      </c>
      <c r="V623" s="12" t="s">
        <v>60</v>
      </c>
      <c r="W623" s="12" t="s">
        <v>61</v>
      </c>
      <c r="X623" s="12" t="s">
        <v>1179</v>
      </c>
      <c r="Y623" t="s">
        <v>438</v>
      </c>
      <c r="Z623" s="12" t="s">
        <v>38</v>
      </c>
      <c r="AA623" s="12" t="s">
        <v>63</v>
      </c>
      <c r="AB623" s="12" t="s">
        <v>38</v>
      </c>
      <c r="AC623" s="12" t="s">
        <v>64</v>
      </c>
      <c r="AD623" s="12" t="s">
        <v>85</v>
      </c>
      <c r="AE623" s="12" t="s">
        <v>66</v>
      </c>
      <c r="AF623" s="12" t="s">
        <v>67</v>
      </c>
      <c r="AG623" s="12" t="s">
        <v>116</v>
      </c>
      <c r="AH623" s="12" t="s">
        <v>117</v>
      </c>
      <c r="AI623" s="12" t="s">
        <v>42</v>
      </c>
      <c r="AJ623" s="12">
        <f>IFERROR(_xlfn.XLOOKUP(Table1[[#This Row],[Audio Url]],Qc!C:C,Qc!F:F),"")</f>
        <v>0</v>
      </c>
      <c r="AK623" s="12">
        <f>IFERROR(_xlfn.XLOOKUP(Table1[[#This Row],[Audio Url]],Qc!C:C,Qc!E:E),"")</f>
        <v>0</v>
      </c>
      <c r="AL623" s="12"/>
      <c r="AM623" s="12"/>
      <c r="AN623" s="1" t="str">
        <f>VLOOKUP(Table1[[#This Row],[LOCALITY]],Sheet2!$F:$H,3,0)</f>
        <v>Rural</v>
      </c>
      <c r="AO623" s="1" t="s">
        <v>2241</v>
      </c>
      <c r="AP623" t="str">
        <f>IF(Table1[[#This Row],[Audio Duration (in secs)]]&gt;180,"Greater than 3 Minutes","Less than 3 Minutes")</f>
        <v>Less than 3 Minutes</v>
      </c>
      <c r="AQ623" t="str">
        <f>IFERROR(VLOOKUP(Table1[[#This Row],[சாதி/Caste]],MApping!$E$1:$F$10,2,0),"Others")</f>
        <v>DEVENDRA KULA VELLALAR</v>
      </c>
      <c r="AR623">
        <f>VLOOKUP(Table1[[#This Row],[பாலினம்/Gender]],Factor!$F$26:$I$28,4,0)</f>
        <v>1.047034764826176</v>
      </c>
      <c r="AS623">
        <f>VLOOKUP(Table1[[#This Row],[பதிலளித்தவரின் வயது/Age Group]],Factor!$F$35:$I$39,4,0)</f>
        <v>0.8797250859106529</v>
      </c>
      <c r="AT623">
        <f>VLOOKUP(Table1[[#This Row],[பதிலளித்தவரின் வயது/Age Group]]&amp;Table1[[#This Row],[பாலினம்/Gender]],Factor!$A$45:$G$53,7,0)</f>
        <v>0.98461538461538467</v>
      </c>
      <c r="AU62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23">
        <f>VLOOKUP(Table1[[#This Row],[Rev Caste]],Factor!$F$59:$I$68,4,0)</f>
        <v>0.99902439024390244</v>
      </c>
      <c r="AW623">
        <f>Table1[[#This Row],[2021 Ae Factor]]*Table1[[#This Row],[Age &amp; Gender Factor]]</f>
        <v>0.72546542719964102</v>
      </c>
      <c r="AX623">
        <f>Table1[[#This Row],[2021 Ae Factor]]*Table1[[#This Row],[Caste Factor]]</f>
        <v>0.73608199442695277</v>
      </c>
      <c r="AY623">
        <f t="shared" si="14"/>
        <v>78.515459000000007</v>
      </c>
    </row>
    <row r="624" spans="1:51" x14ac:dyDescent="0.25">
      <c r="A624" s="12" t="s">
        <v>3088</v>
      </c>
      <c r="B624" s="12" t="s">
        <v>1187</v>
      </c>
      <c r="C624" s="13">
        <v>45869</v>
      </c>
      <c r="D624" s="12" t="s">
        <v>3248</v>
      </c>
      <c r="E624" s="12"/>
      <c r="F624" s="12"/>
      <c r="G624" s="12"/>
      <c r="H624" s="12"/>
      <c r="I624" s="12" t="s">
        <v>244</v>
      </c>
      <c r="J624" s="12" t="s">
        <v>245</v>
      </c>
      <c r="K624" s="12" t="s">
        <v>50</v>
      </c>
      <c r="L624" s="12" t="s">
        <v>51</v>
      </c>
      <c r="M624" s="12" t="s">
        <v>2171</v>
      </c>
      <c r="N624" s="12"/>
      <c r="O624" s="12" t="s">
        <v>135</v>
      </c>
      <c r="P624" s="12">
        <v>8778399876</v>
      </c>
      <c r="Q624" s="12" t="s">
        <v>55</v>
      </c>
      <c r="R624" s="12" t="s">
        <v>136</v>
      </c>
      <c r="S624" s="12" t="s">
        <v>113</v>
      </c>
      <c r="T624" s="12" t="s">
        <v>137</v>
      </c>
      <c r="U624" s="12" t="s">
        <v>83</v>
      </c>
      <c r="V624" s="12" t="s">
        <v>99</v>
      </c>
      <c r="W624" s="12" t="s">
        <v>100</v>
      </c>
      <c r="X624" s="12" t="s">
        <v>101</v>
      </c>
      <c r="Y624" t="s">
        <v>428</v>
      </c>
      <c r="Z624" s="12" t="s">
        <v>95</v>
      </c>
      <c r="AA624" s="12" t="s">
        <v>126</v>
      </c>
      <c r="AB624" s="12" t="s">
        <v>87</v>
      </c>
      <c r="AC624" s="12" t="s">
        <v>58</v>
      </c>
      <c r="AD624" s="12" t="s">
        <v>127</v>
      </c>
      <c r="AE624" s="12" t="s">
        <v>86</v>
      </c>
      <c r="AF624" s="12" t="s">
        <v>101</v>
      </c>
      <c r="AG624" s="12" t="s">
        <v>68</v>
      </c>
      <c r="AH624" s="12" t="s">
        <v>88</v>
      </c>
      <c r="AI624" s="12" t="s">
        <v>129</v>
      </c>
      <c r="AJ624" s="12">
        <f>IFERROR(_xlfn.XLOOKUP(Table1[[#This Row],[Audio Url]],Qc!C:C,Qc!F:F),"")</f>
        <v>0</v>
      </c>
      <c r="AK624" s="12">
        <f>IFERROR(_xlfn.XLOOKUP(Table1[[#This Row],[Audio Url]],Qc!C:C,Qc!E:E),"")</f>
        <v>0</v>
      </c>
      <c r="AL624" s="12"/>
      <c r="AM624" s="12"/>
      <c r="AN624" s="1" t="str">
        <f>VLOOKUP(Table1[[#This Row],[LOCALITY]],Sheet2!$F:$H,3,0)</f>
        <v>Rural</v>
      </c>
      <c r="AO624" s="1" t="s">
        <v>2241</v>
      </c>
      <c r="AP624" t="str">
        <f>IF(Table1[[#This Row],[Audio Duration (in secs)]]&gt;180,"Greater than 3 Minutes","Less than 3 Minutes")</f>
        <v>Less than 3 Minutes</v>
      </c>
      <c r="AQ624" t="str">
        <f>IFERROR(VLOOKUP(Table1[[#This Row],[சாதி/Caste]],MApping!$E$1:$F$10,2,0),"Others")</f>
        <v>CHRISTIAN</v>
      </c>
      <c r="AR624">
        <f>VLOOKUP(Table1[[#This Row],[பாலினம்/Gender]],Factor!$F$26:$I$28,4,0)</f>
        <v>1.047034764826176</v>
      </c>
      <c r="AS624">
        <f>VLOOKUP(Table1[[#This Row],[பதிலளித்தவரின் வயது/Age Group]],Factor!$F$35:$I$39,4,0)</f>
        <v>1.0951871657754011</v>
      </c>
      <c r="AT624">
        <f>VLOOKUP(Table1[[#This Row],[பதிலளித்தவரின் வயது/Age Group]]&amp;Table1[[#This Row],[பாலினம்/Gender]],Factor!$A$45:$G$53,7,0)</f>
        <v>1.107027027027027</v>
      </c>
      <c r="AU62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24">
        <f>VLOOKUP(Table1[[#This Row],[Rev Caste]],Factor!$F$59:$I$68,4,0)</f>
        <v>0.93090909090909091</v>
      </c>
      <c r="AW624">
        <f>Table1[[#This Row],[2021 Ae Factor]]*Table1[[#This Row],[Age &amp; Gender Factor]]</f>
        <v>1.4523558321984489</v>
      </c>
      <c r="AX624">
        <f>Table1[[#This Row],[2021 Ae Factor]]*Table1[[#This Row],[Caste Factor]]</f>
        <v>1.2212992225305137</v>
      </c>
      <c r="AY624">
        <f t="shared" si="14"/>
        <v>78.516326000000007</v>
      </c>
    </row>
    <row r="625" spans="1:51" x14ac:dyDescent="0.25">
      <c r="A625" s="12" t="s">
        <v>3088</v>
      </c>
      <c r="B625" s="12" t="s">
        <v>1192</v>
      </c>
      <c r="C625" s="13">
        <v>45869</v>
      </c>
      <c r="D625" s="12" t="s">
        <v>3257</v>
      </c>
      <c r="E625" s="12"/>
      <c r="F625" s="12"/>
      <c r="G625" s="12"/>
      <c r="H625" s="12"/>
      <c r="I625" s="12" t="s">
        <v>109</v>
      </c>
      <c r="J625" s="12" t="s">
        <v>110</v>
      </c>
      <c r="K625" s="12" t="s">
        <v>50</v>
      </c>
      <c r="L625" s="12" t="s">
        <v>51</v>
      </c>
      <c r="M625" s="12" t="s">
        <v>2171</v>
      </c>
      <c r="N625" s="12"/>
      <c r="O625" s="12" t="s">
        <v>54</v>
      </c>
      <c r="P625" s="12">
        <v>7826831676</v>
      </c>
      <c r="Q625" s="12" t="s">
        <v>55</v>
      </c>
      <c r="R625" s="12" t="s">
        <v>56</v>
      </c>
      <c r="S625" s="12" t="s">
        <v>113</v>
      </c>
      <c r="T625" s="12" t="s">
        <v>98</v>
      </c>
      <c r="U625" s="12" t="s">
        <v>83</v>
      </c>
      <c r="V625" s="12" t="s">
        <v>99</v>
      </c>
      <c r="W625" s="12" t="s">
        <v>100</v>
      </c>
      <c r="X625" s="12" t="s">
        <v>101</v>
      </c>
      <c r="Y625" t="s">
        <v>428</v>
      </c>
      <c r="Z625" s="12" t="s">
        <v>288</v>
      </c>
      <c r="AA625" s="12" t="s">
        <v>63</v>
      </c>
      <c r="AB625" s="12" t="s">
        <v>38</v>
      </c>
      <c r="AC625" s="12" t="s">
        <v>64</v>
      </c>
      <c r="AD625" s="12" t="s">
        <v>85</v>
      </c>
      <c r="AE625" s="12" t="s">
        <v>115</v>
      </c>
      <c r="AF625" s="12" t="s">
        <v>67</v>
      </c>
      <c r="AG625" s="12" t="s">
        <v>382</v>
      </c>
      <c r="AH625" s="12" t="s">
        <v>88</v>
      </c>
      <c r="AI625" s="12" t="s">
        <v>269</v>
      </c>
      <c r="AJ625" s="12">
        <f>IFERROR(_xlfn.XLOOKUP(Table1[[#This Row],[Audio Url]],Qc!C:C,Qc!F:F),"")</f>
        <v>0</v>
      </c>
      <c r="AK625" s="12">
        <f>IFERROR(_xlfn.XLOOKUP(Table1[[#This Row],[Audio Url]],Qc!C:C,Qc!E:E),"")</f>
        <v>0</v>
      </c>
      <c r="AL625" s="12"/>
      <c r="AM625" s="12"/>
      <c r="AN625" s="1" t="str">
        <f>VLOOKUP(Table1[[#This Row],[LOCALITY]],Sheet2!$F:$H,3,0)</f>
        <v>Rural</v>
      </c>
      <c r="AO625" s="1" t="s">
        <v>2241</v>
      </c>
      <c r="AP625" t="str">
        <f>IF(Table1[[#This Row],[Audio Duration (in secs)]]&gt;180,"Greater than 3 Minutes","Less than 3 Minutes")</f>
        <v>Less than 3 Minutes</v>
      </c>
      <c r="AQ625" t="str">
        <f>IFERROR(VLOOKUP(Table1[[#This Row],[சாதி/Caste]],MApping!$E$1:$F$10,2,0),"Others")</f>
        <v>MUTTARAIYAR</v>
      </c>
      <c r="AR625">
        <f>VLOOKUP(Table1[[#This Row],[பாலினம்/Gender]],Factor!$F$26:$I$28,4,0)</f>
        <v>0.95700934579439256</v>
      </c>
      <c r="AS625">
        <f>VLOOKUP(Table1[[#This Row],[பதிலளித்தவரின் வயது/Age Group]],Factor!$F$35:$I$39,4,0)</f>
        <v>1.0951871657754011</v>
      </c>
      <c r="AT625">
        <f>VLOOKUP(Table1[[#This Row],[பதிலளித்தவரின் வயது/Age Group]]&amp;Table1[[#This Row],[பாலினம்/Gender]],Factor!$A$45:$G$53,7,0)</f>
        <v>1.0835978835978837</v>
      </c>
      <c r="AU62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25">
        <f>VLOOKUP(Table1[[#This Row],[Rev Caste]],Factor!$F$59:$I$68,4,0)</f>
        <v>1.2358620689655173</v>
      </c>
      <c r="AW625">
        <f>Table1[[#This Row],[2021 Ae Factor]]*Table1[[#This Row],[Age &amp; Gender Factor]]</f>
        <v>1.4216181426281114</v>
      </c>
      <c r="AX625">
        <f>Table1[[#This Row],[2021 Ae Factor]]*Table1[[#This Row],[Caste Factor]]</f>
        <v>1.6213800023249925</v>
      </c>
      <c r="AY625">
        <f t="shared" si="14"/>
        <v>78.516735999999995</v>
      </c>
    </row>
    <row r="626" spans="1:51" x14ac:dyDescent="0.25">
      <c r="A626" s="12" t="s">
        <v>3088</v>
      </c>
      <c r="B626" s="12" t="s">
        <v>1196</v>
      </c>
      <c r="C626" s="13">
        <v>45869</v>
      </c>
      <c r="D626" s="12" t="s">
        <v>3258</v>
      </c>
      <c r="E626" s="12"/>
      <c r="F626" s="12"/>
      <c r="G626" s="12"/>
      <c r="H626" s="12"/>
      <c r="I626" s="12" t="s">
        <v>244</v>
      </c>
      <c r="J626" s="12" t="s">
        <v>245</v>
      </c>
      <c r="K626" s="12" t="s">
        <v>50</v>
      </c>
      <c r="L626" s="12" t="s">
        <v>51</v>
      </c>
      <c r="M626" s="12" t="s">
        <v>2172</v>
      </c>
      <c r="N626" s="12"/>
      <c r="O626" s="12" t="s">
        <v>54</v>
      </c>
      <c r="P626" s="12">
        <v>9345240364</v>
      </c>
      <c r="Q626" s="12" t="s">
        <v>55</v>
      </c>
      <c r="R626" s="12" t="s">
        <v>56</v>
      </c>
      <c r="S626" s="12" t="s">
        <v>113</v>
      </c>
      <c r="T626" s="12" t="s">
        <v>58</v>
      </c>
      <c r="U626" s="12" t="s">
        <v>83</v>
      </c>
      <c r="V626" s="12" t="s">
        <v>99</v>
      </c>
      <c r="W626" s="12" t="s">
        <v>100</v>
      </c>
      <c r="X626" s="12" t="s">
        <v>101</v>
      </c>
      <c r="Y626" t="s">
        <v>428</v>
      </c>
      <c r="Z626" s="12" t="s">
        <v>95</v>
      </c>
      <c r="AA626" s="12" t="s">
        <v>126</v>
      </c>
      <c r="AB626" s="12" t="s">
        <v>87</v>
      </c>
      <c r="AC626" s="12" t="s">
        <v>58</v>
      </c>
      <c r="AD626" s="12" t="s">
        <v>127</v>
      </c>
      <c r="AE626" s="12" t="s">
        <v>66</v>
      </c>
      <c r="AF626" s="12" t="s">
        <v>101</v>
      </c>
      <c r="AG626" s="12" t="s">
        <v>103</v>
      </c>
      <c r="AH626" s="12" t="s">
        <v>88</v>
      </c>
      <c r="AI626" s="12" t="s">
        <v>89</v>
      </c>
      <c r="AJ626" s="12">
        <f>IFERROR(_xlfn.XLOOKUP(Table1[[#This Row],[Audio Url]],Qc!C:C,Qc!F:F),"")</f>
        <v>0</v>
      </c>
      <c r="AK626" s="12">
        <f>IFERROR(_xlfn.XLOOKUP(Table1[[#This Row],[Audio Url]],Qc!C:C,Qc!E:E),"")</f>
        <v>0</v>
      </c>
      <c r="AL626" s="12"/>
      <c r="AM626" s="12"/>
      <c r="AN626" s="1" t="str">
        <f>VLOOKUP(Table1[[#This Row],[LOCALITY]],Sheet2!$F:$H,3,0)</f>
        <v>Rural</v>
      </c>
      <c r="AO626" s="1" t="s">
        <v>2241</v>
      </c>
      <c r="AP626" t="str">
        <f>IF(Table1[[#This Row],[Audio Duration (in secs)]]&gt;180,"Greater than 3 Minutes","Less than 3 Minutes")</f>
        <v>Less than 3 Minutes</v>
      </c>
      <c r="AQ626" t="str">
        <f>IFERROR(VLOOKUP(Table1[[#This Row],[சாதி/Caste]],MApping!$E$1:$F$10,2,0),"Others")</f>
        <v>MUKKULATHOR</v>
      </c>
      <c r="AR626">
        <f>VLOOKUP(Table1[[#This Row],[பாலினம்/Gender]],Factor!$F$26:$I$28,4,0)</f>
        <v>0.95700934579439256</v>
      </c>
      <c r="AS626">
        <f>VLOOKUP(Table1[[#This Row],[பதிலளித்தவரின் வயது/Age Group]],Factor!$F$35:$I$39,4,0)</f>
        <v>1.0951871657754011</v>
      </c>
      <c r="AT626">
        <f>VLOOKUP(Table1[[#This Row],[பதிலளித்தவரின் வயது/Age Group]]&amp;Table1[[#This Row],[பாலினம்/Gender]],Factor!$A$45:$G$53,7,0)</f>
        <v>1.0835978835978837</v>
      </c>
      <c r="AU62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26">
        <f>VLOOKUP(Table1[[#This Row],[Rev Caste]],Factor!$F$59:$I$68,4,0)</f>
        <v>1.3479183673469388</v>
      </c>
      <c r="AW626">
        <f>Table1[[#This Row],[2021 Ae Factor]]*Table1[[#This Row],[Age &amp; Gender Factor]]</f>
        <v>1.4216181426281114</v>
      </c>
      <c r="AX626">
        <f>Table1[[#This Row],[2021 Ae Factor]]*Table1[[#This Row],[Caste Factor]]</f>
        <v>1.7683914252763255</v>
      </c>
      <c r="AY626">
        <f t="shared" si="14"/>
        <v>78.566991999999999</v>
      </c>
    </row>
    <row r="627" spans="1:51" x14ac:dyDescent="0.25">
      <c r="A627" s="12" t="s">
        <v>3088</v>
      </c>
      <c r="B627" s="12" t="s">
        <v>1201</v>
      </c>
      <c r="C627" s="13">
        <v>45869</v>
      </c>
      <c r="D627" s="12" t="s">
        <v>3259</v>
      </c>
      <c r="E627" s="12"/>
      <c r="F627" s="12"/>
      <c r="G627" s="12"/>
      <c r="H627" s="12"/>
      <c r="I627" s="12" t="s">
        <v>76</v>
      </c>
      <c r="J627" s="12" t="s">
        <v>77</v>
      </c>
      <c r="K627" s="12" t="s">
        <v>50</v>
      </c>
      <c r="L627" s="12" t="s">
        <v>51</v>
      </c>
      <c r="M627" s="12" t="s">
        <v>2172</v>
      </c>
      <c r="N627" s="12"/>
      <c r="O627" s="12" t="s">
        <v>135</v>
      </c>
      <c r="P627" s="12">
        <v>9159741019</v>
      </c>
      <c r="Q627" s="12" t="s">
        <v>55</v>
      </c>
      <c r="R627" s="12" t="s">
        <v>136</v>
      </c>
      <c r="S627" s="12" t="s">
        <v>57</v>
      </c>
      <c r="T627" s="12" t="s">
        <v>58</v>
      </c>
      <c r="U627" s="12" t="s">
        <v>83</v>
      </c>
      <c r="V627" s="12" t="s">
        <v>99</v>
      </c>
      <c r="W627" s="12" t="s">
        <v>439</v>
      </c>
      <c r="X627" s="12" t="s">
        <v>295</v>
      </c>
      <c r="Y627" t="s">
        <v>439</v>
      </c>
      <c r="Z627" s="12" t="s">
        <v>38</v>
      </c>
      <c r="AA627" s="12" t="s">
        <v>63</v>
      </c>
      <c r="AB627" s="12" t="s">
        <v>38</v>
      </c>
      <c r="AC627" s="12" t="s">
        <v>64</v>
      </c>
      <c r="AD627" s="12" t="s">
        <v>85</v>
      </c>
      <c r="AE627" s="12" t="s">
        <v>66</v>
      </c>
      <c r="AF627" s="12" t="s">
        <v>128</v>
      </c>
      <c r="AG627" s="12" t="s">
        <v>116</v>
      </c>
      <c r="AH627" s="12" t="s">
        <v>117</v>
      </c>
      <c r="AI627" s="12" t="s">
        <v>42</v>
      </c>
      <c r="AJ627" s="12">
        <f>IFERROR(_xlfn.XLOOKUP(Table1[[#This Row],[Audio Url]],Qc!C:C,Qc!F:F),"")</f>
        <v>0</v>
      </c>
      <c r="AK627" s="12">
        <f>IFERROR(_xlfn.XLOOKUP(Table1[[#This Row],[Audio Url]],Qc!C:C,Qc!E:E),"")</f>
        <v>0</v>
      </c>
      <c r="AL627" s="12"/>
      <c r="AM627" s="12"/>
      <c r="AN627" s="1" t="str">
        <f>VLOOKUP(Table1[[#This Row],[LOCALITY]],Sheet2!$F:$H,3,0)</f>
        <v>Rural</v>
      </c>
      <c r="AO627" s="1" t="s">
        <v>2241</v>
      </c>
      <c r="AP627" t="str">
        <f>IF(Table1[[#This Row],[Audio Duration (in secs)]]&gt;180,"Greater than 3 Minutes","Less than 3 Minutes")</f>
        <v>Less than 3 Minutes</v>
      </c>
      <c r="AQ627" t="str">
        <f>IFERROR(VLOOKUP(Table1[[#This Row],[சாதி/Caste]],MApping!$E$1:$F$10,2,0),"Others")</f>
        <v>DEVENDRA KULA VELLALAR</v>
      </c>
      <c r="AR627">
        <f>VLOOKUP(Table1[[#This Row],[பாலினம்/Gender]],Factor!$F$26:$I$28,4,0)</f>
        <v>1.047034764826176</v>
      </c>
      <c r="AS627">
        <f>VLOOKUP(Table1[[#This Row],[பதிலளித்தவரின் வயது/Age Group]],Factor!$F$35:$I$39,4,0)</f>
        <v>1.0951871657754011</v>
      </c>
      <c r="AT627">
        <f>VLOOKUP(Table1[[#This Row],[பதிலளித்தவரின் வயது/Age Group]]&amp;Table1[[#This Row],[பாலினம்/Gender]],Factor!$A$45:$G$53,7,0)</f>
        <v>1.107027027027027</v>
      </c>
      <c r="AU62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27">
        <f>VLOOKUP(Table1[[#This Row],[Rev Caste]],Factor!$F$59:$I$68,4,0)</f>
        <v>0.99902439024390244</v>
      </c>
      <c r="AW627">
        <f>Table1[[#This Row],[2021 Ae Factor]]*Table1[[#This Row],[Age &amp; Gender Factor]]</f>
        <v>1.4523558321984489</v>
      </c>
      <c r="AX627">
        <f>Table1[[#This Row],[2021 Ae Factor]]*Table1[[#This Row],[Caste Factor]]</f>
        <v>1.3106625802766489</v>
      </c>
      <c r="AY627">
        <f t="shared" si="14"/>
        <v>78.567243000000005</v>
      </c>
    </row>
    <row r="628" spans="1:51" x14ac:dyDescent="0.25">
      <c r="A628" s="12" t="s">
        <v>3088</v>
      </c>
      <c r="B628" s="12" t="s">
        <v>1212</v>
      </c>
      <c r="C628" s="13">
        <v>45869</v>
      </c>
      <c r="D628" s="12" t="s">
        <v>3260</v>
      </c>
      <c r="E628" s="12"/>
      <c r="F628" s="12"/>
      <c r="G628" s="12"/>
      <c r="H628" s="12"/>
      <c r="I628" s="12" t="s">
        <v>109</v>
      </c>
      <c r="J628" s="12" t="s">
        <v>110</v>
      </c>
      <c r="K628" s="12" t="s">
        <v>50</v>
      </c>
      <c r="L628" s="12" t="s">
        <v>51</v>
      </c>
      <c r="M628" s="12" t="s">
        <v>2172</v>
      </c>
      <c r="N628" s="12"/>
      <c r="O628" s="12" t="s">
        <v>54</v>
      </c>
      <c r="P628" s="12">
        <v>9092939980</v>
      </c>
      <c r="Q628" s="12" t="s">
        <v>39</v>
      </c>
      <c r="R628" s="12" t="s">
        <v>56</v>
      </c>
      <c r="S628" s="12" t="s">
        <v>113</v>
      </c>
      <c r="T628" s="12" t="s">
        <v>98</v>
      </c>
      <c r="U628" s="12" t="s">
        <v>301</v>
      </c>
      <c r="V628" s="12" t="s">
        <v>99</v>
      </c>
      <c r="W628" s="12" t="s">
        <v>100</v>
      </c>
      <c r="X628" s="12" t="s">
        <v>101</v>
      </c>
      <c r="Y628" t="s">
        <v>428</v>
      </c>
      <c r="Z628" s="12" t="s">
        <v>288</v>
      </c>
      <c r="AA628" s="12" t="s">
        <v>126</v>
      </c>
      <c r="AB628" s="12" t="s">
        <v>60</v>
      </c>
      <c r="AC628" s="12" t="s">
        <v>64</v>
      </c>
      <c r="AD628" s="12" t="s">
        <v>85</v>
      </c>
      <c r="AE628" s="12" t="s">
        <v>102</v>
      </c>
      <c r="AF628" s="12" t="s">
        <v>101</v>
      </c>
      <c r="AG628" s="12" t="s">
        <v>382</v>
      </c>
      <c r="AH628" s="12" t="s">
        <v>88</v>
      </c>
      <c r="AI628" s="12" t="s">
        <v>269</v>
      </c>
      <c r="AJ628" s="12">
        <f>IFERROR(_xlfn.XLOOKUP(Table1[[#This Row],[Audio Url]],Qc!C:C,Qc!F:F),"")</f>
        <v>0</v>
      </c>
      <c r="AK628" s="12">
        <f>IFERROR(_xlfn.XLOOKUP(Table1[[#This Row],[Audio Url]],Qc!C:C,Qc!E:E),"")</f>
        <v>0</v>
      </c>
      <c r="AL628" s="12"/>
      <c r="AM628" s="12"/>
      <c r="AN628" s="1" t="str">
        <f>VLOOKUP(Table1[[#This Row],[LOCALITY]],Sheet2!$F:$H,3,0)</f>
        <v>Rural</v>
      </c>
      <c r="AO628" s="1" t="s">
        <v>2241</v>
      </c>
      <c r="AP628" t="str">
        <f>IF(Table1[[#This Row],[Audio Duration (in secs)]]&gt;180,"Greater than 3 Minutes","Less than 3 Minutes")</f>
        <v>Less than 3 Minutes</v>
      </c>
      <c r="AQ628" t="str">
        <f>IFERROR(VLOOKUP(Table1[[#This Row],[சாதி/Caste]],MApping!$E$1:$F$10,2,0),"Others")</f>
        <v>MUTTARAIYAR</v>
      </c>
      <c r="AR628">
        <f>VLOOKUP(Table1[[#This Row],[பாலினம்/Gender]],Factor!$F$26:$I$28,4,0)</f>
        <v>0.95700934579439256</v>
      </c>
      <c r="AS628">
        <f>VLOOKUP(Table1[[#This Row],[பதிலளித்தவரின் வயது/Age Group]],Factor!$F$35:$I$39,4,0)</f>
        <v>0.8797250859106529</v>
      </c>
      <c r="AT628">
        <f>VLOOKUP(Table1[[#This Row],[பதிலளித்தவரின் வயது/Age Group]]&amp;Table1[[#This Row],[பாலினம்/Gender]],Factor!$A$45:$G$53,7,0)</f>
        <v>0.79503105590062106</v>
      </c>
      <c r="AU62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28">
        <f>VLOOKUP(Table1[[#This Row],[Rev Caste]],Factor!$F$59:$I$68,4,0)</f>
        <v>1.2358620689655173</v>
      </c>
      <c r="AW628">
        <f>Table1[[#This Row],[2021 Ae Factor]]*Table1[[#This Row],[Age &amp; Gender Factor]]</f>
        <v>1.043035050297799</v>
      </c>
      <c r="AX628">
        <f>Table1[[#This Row],[2021 Ae Factor]]*Table1[[#This Row],[Caste Factor]]</f>
        <v>1.6213800023249925</v>
      </c>
      <c r="AY628">
        <f t="shared" si="14"/>
        <v>78.567108000000005</v>
      </c>
    </row>
    <row r="629" spans="1:51" x14ac:dyDescent="0.25">
      <c r="A629" s="12" t="s">
        <v>3088</v>
      </c>
      <c r="B629" s="12" t="s">
        <v>1216</v>
      </c>
      <c r="C629" s="13">
        <v>45869</v>
      </c>
      <c r="D629" s="12" t="s">
        <v>3261</v>
      </c>
      <c r="E629" s="12"/>
      <c r="F629" s="12"/>
      <c r="G629" s="12"/>
      <c r="H629" s="12"/>
      <c r="I629" s="12" t="s">
        <v>76</v>
      </c>
      <c r="J629" s="12" t="s">
        <v>77</v>
      </c>
      <c r="K629" s="12" t="s">
        <v>50</v>
      </c>
      <c r="L629" s="12" t="s">
        <v>51</v>
      </c>
      <c r="M629" s="12" t="s">
        <v>2172</v>
      </c>
      <c r="N629" s="12"/>
      <c r="O629" s="12" t="s">
        <v>54</v>
      </c>
      <c r="P629" s="12">
        <v>7826904561</v>
      </c>
      <c r="Q629" s="12" t="s">
        <v>55</v>
      </c>
      <c r="R629" s="12" t="s">
        <v>56</v>
      </c>
      <c r="S629" s="12" t="s">
        <v>57</v>
      </c>
      <c r="T629" s="12" t="s">
        <v>98</v>
      </c>
      <c r="U629" s="12" t="s">
        <v>301</v>
      </c>
      <c r="V629" s="12" t="s">
        <v>60</v>
      </c>
      <c r="W629" s="12" t="s">
        <v>61</v>
      </c>
      <c r="X629" s="12" t="s">
        <v>62</v>
      </c>
      <c r="Y629" t="s">
        <v>430</v>
      </c>
      <c r="Z629" s="12" t="s">
        <v>38</v>
      </c>
      <c r="AA629" s="12" t="s">
        <v>63</v>
      </c>
      <c r="AB629" s="12" t="s">
        <v>38</v>
      </c>
      <c r="AC629" s="12" t="s">
        <v>84</v>
      </c>
      <c r="AD629" s="12" t="s">
        <v>85</v>
      </c>
      <c r="AE629" s="12" t="s">
        <v>66</v>
      </c>
      <c r="AF629" s="12" t="s">
        <v>622</v>
      </c>
      <c r="AG629" s="12" t="s">
        <v>68</v>
      </c>
      <c r="AH629" s="12" t="s">
        <v>117</v>
      </c>
      <c r="AI629" s="12" t="s">
        <v>42</v>
      </c>
      <c r="AJ629" s="12">
        <f>IFERROR(_xlfn.XLOOKUP(Table1[[#This Row],[Audio Url]],Qc!C:C,Qc!F:F),"")</f>
        <v>0</v>
      </c>
      <c r="AK629" s="12">
        <f>IFERROR(_xlfn.XLOOKUP(Table1[[#This Row],[Audio Url]],Qc!C:C,Qc!E:E),"")</f>
        <v>0</v>
      </c>
      <c r="AL629" s="12"/>
      <c r="AM629" s="12"/>
      <c r="AN629" s="1" t="str">
        <f>VLOOKUP(Table1[[#This Row],[LOCALITY]],Sheet2!$F:$H,3,0)</f>
        <v>Rural</v>
      </c>
      <c r="AO629" s="1" t="s">
        <v>2241</v>
      </c>
      <c r="AP629" t="str">
        <f>IF(Table1[[#This Row],[Audio Duration (in secs)]]&gt;180,"Greater than 3 Minutes","Less than 3 Minutes")</f>
        <v>Less than 3 Minutes</v>
      </c>
      <c r="AQ629" t="str">
        <f>IFERROR(VLOOKUP(Table1[[#This Row],[சாதி/Caste]],MApping!$E$1:$F$10,2,0),"Others")</f>
        <v>DEVENDRA KULA VELLALAR</v>
      </c>
      <c r="AR629">
        <f>VLOOKUP(Table1[[#This Row],[பாலினம்/Gender]],Factor!$F$26:$I$28,4,0)</f>
        <v>0.95700934579439256</v>
      </c>
      <c r="AS629">
        <f>VLOOKUP(Table1[[#This Row],[பதிலளித்தவரின் வயது/Age Group]],Factor!$F$35:$I$39,4,0)</f>
        <v>1.0951871657754011</v>
      </c>
      <c r="AT629">
        <f>VLOOKUP(Table1[[#This Row],[பதிலளித்தவரின் வயது/Age Group]]&amp;Table1[[#This Row],[பாலினம்/Gender]],Factor!$A$45:$G$53,7,0)</f>
        <v>1.0835978835978837</v>
      </c>
      <c r="AU62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29">
        <f>VLOOKUP(Table1[[#This Row],[Rev Caste]],Factor!$F$59:$I$68,4,0)</f>
        <v>0.99902439024390244</v>
      </c>
      <c r="AW629">
        <f>Table1[[#This Row],[2021 Ae Factor]]*Table1[[#This Row],[Age &amp; Gender Factor]]</f>
        <v>0.79839581406098059</v>
      </c>
      <c r="AX629">
        <f>Table1[[#This Row],[2021 Ae Factor]]*Table1[[#This Row],[Caste Factor]]</f>
        <v>0.73608199442695277</v>
      </c>
      <c r="AY629">
        <f t="shared" si="14"/>
        <v>78.566969999999998</v>
      </c>
    </row>
    <row r="630" spans="1:51" x14ac:dyDescent="0.25">
      <c r="A630" s="12" t="s">
        <v>3088</v>
      </c>
      <c r="B630" s="12" t="s">
        <v>1222</v>
      </c>
      <c r="C630" s="13">
        <v>45869</v>
      </c>
      <c r="D630" s="12" t="s">
        <v>3262</v>
      </c>
      <c r="E630" s="12"/>
      <c r="F630" s="12"/>
      <c r="G630" s="12"/>
      <c r="H630" s="12"/>
      <c r="I630" s="12" t="s">
        <v>109</v>
      </c>
      <c r="J630" s="12" t="s">
        <v>110</v>
      </c>
      <c r="K630" s="12" t="s">
        <v>50</v>
      </c>
      <c r="L630" s="12" t="s">
        <v>51</v>
      </c>
      <c r="M630" s="12" t="s">
        <v>2172</v>
      </c>
      <c r="N630" s="12"/>
      <c r="O630" s="12" t="s">
        <v>135</v>
      </c>
      <c r="P630" s="12">
        <v>8865432908</v>
      </c>
      <c r="Q630" s="12" t="s">
        <v>39</v>
      </c>
      <c r="R630" s="12" t="s">
        <v>136</v>
      </c>
      <c r="S630" s="12" t="s">
        <v>113</v>
      </c>
      <c r="T630" s="12" t="s">
        <v>98</v>
      </c>
      <c r="U630" s="12" t="s">
        <v>301</v>
      </c>
      <c r="V630" s="12" t="s">
        <v>99</v>
      </c>
      <c r="W630" s="12" t="s">
        <v>100</v>
      </c>
      <c r="X630" s="12" t="s">
        <v>101</v>
      </c>
      <c r="Y630" t="s">
        <v>428</v>
      </c>
      <c r="Z630" s="12" t="s">
        <v>288</v>
      </c>
      <c r="AA630" s="12" t="s">
        <v>63</v>
      </c>
      <c r="AB630" s="12" t="s">
        <v>38</v>
      </c>
      <c r="AC630" s="12" t="s">
        <v>84</v>
      </c>
      <c r="AD630" s="12" t="s">
        <v>65</v>
      </c>
      <c r="AE630" s="12" t="s">
        <v>115</v>
      </c>
      <c r="AF630" s="12" t="s">
        <v>67</v>
      </c>
      <c r="AG630" s="12" t="s">
        <v>382</v>
      </c>
      <c r="AH630" s="12" t="s">
        <v>88</v>
      </c>
      <c r="AI630" s="12" t="s">
        <v>70</v>
      </c>
      <c r="AJ630" s="12">
        <f>IFERROR(_xlfn.XLOOKUP(Table1[[#This Row],[Audio Url]],Qc!C:C,Qc!F:F),"")</f>
        <v>0</v>
      </c>
      <c r="AK630" s="12">
        <f>IFERROR(_xlfn.XLOOKUP(Table1[[#This Row],[Audio Url]],Qc!C:C,Qc!E:E),"")</f>
        <v>0</v>
      </c>
      <c r="AL630" s="12"/>
      <c r="AM630" s="12"/>
      <c r="AN630" s="1" t="str">
        <f>VLOOKUP(Table1[[#This Row],[LOCALITY]],Sheet2!$F:$H,3,0)</f>
        <v>Rural</v>
      </c>
      <c r="AO630" s="1" t="s">
        <v>2241</v>
      </c>
      <c r="AP630" t="str">
        <f>IF(Table1[[#This Row],[Audio Duration (in secs)]]&gt;180,"Greater than 3 Minutes","Less than 3 Minutes")</f>
        <v>Less than 3 Minutes</v>
      </c>
      <c r="AQ630" t="str">
        <f>IFERROR(VLOOKUP(Table1[[#This Row],[சாதி/Caste]],MApping!$E$1:$F$10,2,0),"Others")</f>
        <v>URALI GOUNDER</v>
      </c>
      <c r="AR630">
        <f>VLOOKUP(Table1[[#This Row],[பாலினம்/Gender]],Factor!$F$26:$I$28,4,0)</f>
        <v>1.047034764826176</v>
      </c>
      <c r="AS630">
        <f>VLOOKUP(Table1[[#This Row],[பதிலளித்தவரின் வயது/Age Group]],Factor!$F$35:$I$39,4,0)</f>
        <v>0.8797250859106529</v>
      </c>
      <c r="AT630">
        <f>VLOOKUP(Table1[[#This Row],[பதிலளித்தவரின் வயது/Age Group]]&amp;Table1[[#This Row],[பாலினம்/Gender]],Factor!$A$45:$G$53,7,0)</f>
        <v>0.98461538461538467</v>
      </c>
      <c r="AU63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30">
        <f>VLOOKUP(Table1[[#This Row],[Rev Caste]],Factor!$F$59:$I$68,4,0)</f>
        <v>1.0593103448275862</v>
      </c>
      <c r="AW630">
        <f>Table1[[#This Row],[2021 Ae Factor]]*Table1[[#This Row],[Age &amp; Gender Factor]]</f>
        <v>1.2917587930611203</v>
      </c>
      <c r="AX630">
        <f>Table1[[#This Row],[2021 Ae Factor]]*Table1[[#This Row],[Caste Factor]]</f>
        <v>1.3897542877071363</v>
      </c>
      <c r="AY630">
        <f t="shared" si="14"/>
        <v>78.566810000000004</v>
      </c>
    </row>
    <row r="631" spans="1:51" x14ac:dyDescent="0.25">
      <c r="A631" s="12" t="s">
        <v>3088</v>
      </c>
      <c r="B631" s="12" t="s">
        <v>1227</v>
      </c>
      <c r="C631" s="13">
        <v>45869</v>
      </c>
      <c r="D631" s="12" t="s">
        <v>3263</v>
      </c>
      <c r="E631" s="12"/>
      <c r="F631" s="12"/>
      <c r="G631" s="12"/>
      <c r="H631" s="12"/>
      <c r="I631" s="12" t="s">
        <v>109</v>
      </c>
      <c r="J631" s="12" t="s">
        <v>110</v>
      </c>
      <c r="K631" s="12" t="s">
        <v>50</v>
      </c>
      <c r="L631" s="12" t="s">
        <v>51</v>
      </c>
      <c r="M631" s="12" t="s">
        <v>2172</v>
      </c>
      <c r="N631" s="12"/>
      <c r="O631" s="12" t="s">
        <v>135</v>
      </c>
      <c r="P631" s="12">
        <v>9159308224</v>
      </c>
      <c r="Q631" s="12" t="s">
        <v>39</v>
      </c>
      <c r="R631" s="12" t="s">
        <v>136</v>
      </c>
      <c r="S631" s="12" t="s">
        <v>113</v>
      </c>
      <c r="T631" s="12" t="s">
        <v>98</v>
      </c>
      <c r="U631" s="12" t="s">
        <v>83</v>
      </c>
      <c r="V631" s="12" t="s">
        <v>99</v>
      </c>
      <c r="W631" s="12" t="s">
        <v>125</v>
      </c>
      <c r="X631" s="12" t="s">
        <v>101</v>
      </c>
      <c r="Y631" s="45" t="s">
        <v>429</v>
      </c>
      <c r="Z631" s="12" t="s">
        <v>95</v>
      </c>
      <c r="AA631" s="12" t="s">
        <v>126</v>
      </c>
      <c r="AB631" s="12" t="s">
        <v>99</v>
      </c>
      <c r="AC631" s="12" t="s">
        <v>58</v>
      </c>
      <c r="AD631" s="12" t="s">
        <v>127</v>
      </c>
      <c r="AE631" s="12" t="s">
        <v>115</v>
      </c>
      <c r="AF631" s="12" t="s">
        <v>67</v>
      </c>
      <c r="AG631" s="12" t="s">
        <v>382</v>
      </c>
      <c r="AH631" s="12" t="s">
        <v>69</v>
      </c>
      <c r="AI631" s="12" t="s">
        <v>269</v>
      </c>
      <c r="AJ631" s="12">
        <f>IFERROR(_xlfn.XLOOKUP(Table1[[#This Row],[Audio Url]],Qc!C:C,Qc!F:F),"")</f>
        <v>0</v>
      </c>
      <c r="AK631" s="12">
        <f>IFERROR(_xlfn.XLOOKUP(Table1[[#This Row],[Audio Url]],Qc!C:C,Qc!E:E),"")</f>
        <v>0</v>
      </c>
      <c r="AL631" s="12"/>
      <c r="AM631" s="12"/>
      <c r="AN631" s="1" t="str">
        <f>VLOOKUP(Table1[[#This Row],[LOCALITY]],Sheet2!$F:$H,3,0)</f>
        <v>Rural</v>
      </c>
      <c r="AO631" s="1" t="s">
        <v>2241</v>
      </c>
      <c r="AP631" t="str">
        <f>IF(Table1[[#This Row],[Audio Duration (in secs)]]&gt;180,"Greater than 3 Minutes","Less than 3 Minutes")</f>
        <v>Less than 3 Minutes</v>
      </c>
      <c r="AQ631" t="str">
        <f>IFERROR(VLOOKUP(Table1[[#This Row],[சாதி/Caste]],MApping!$E$1:$F$10,2,0),"Others")</f>
        <v>MUTTARAIYAR</v>
      </c>
      <c r="AR631">
        <f>VLOOKUP(Table1[[#This Row],[பாலினம்/Gender]],Factor!$F$26:$I$28,4,0)</f>
        <v>1.047034764826176</v>
      </c>
      <c r="AS631">
        <f>VLOOKUP(Table1[[#This Row],[பதிலளித்தவரின் வயது/Age Group]],Factor!$F$35:$I$39,4,0)</f>
        <v>0.8797250859106529</v>
      </c>
      <c r="AT631">
        <f>VLOOKUP(Table1[[#This Row],[பதிலளித்தவரின் வயது/Age Group]]&amp;Table1[[#This Row],[பாலினம்/Gender]],Factor!$A$45:$G$53,7,0)</f>
        <v>0.98461538461538467</v>
      </c>
      <c r="AU63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31">
        <f>VLOOKUP(Table1[[#This Row],[Rev Caste]],Factor!$F$59:$I$68,4,0)</f>
        <v>1.2358620689655173</v>
      </c>
      <c r="AW631">
        <f>Table1[[#This Row],[2021 Ae Factor]]*Table1[[#This Row],[Age &amp; Gender Factor]]</f>
        <v>1.2917587930611203</v>
      </c>
      <c r="AX631">
        <f>Table1[[#This Row],[2021 Ae Factor]]*Table1[[#This Row],[Caste Factor]]</f>
        <v>1.6213800023249925</v>
      </c>
      <c r="AY631">
        <f t="shared" si="14"/>
        <v>78.566771000000003</v>
      </c>
    </row>
    <row r="632" spans="1:51" x14ac:dyDescent="0.25">
      <c r="A632" s="12" t="s">
        <v>3088</v>
      </c>
      <c r="B632" s="12" t="s">
        <v>1233</v>
      </c>
      <c r="C632" s="13">
        <v>45869</v>
      </c>
      <c r="D632" s="12" t="s">
        <v>3264</v>
      </c>
      <c r="E632" s="12"/>
      <c r="F632" s="12"/>
      <c r="G632" s="12"/>
      <c r="H632" s="12"/>
      <c r="I632" s="12" t="s">
        <v>76</v>
      </c>
      <c r="J632" s="12" t="s">
        <v>77</v>
      </c>
      <c r="K632" s="12" t="s">
        <v>50</v>
      </c>
      <c r="L632" s="12" t="s">
        <v>51</v>
      </c>
      <c r="M632" s="12" t="s">
        <v>2172</v>
      </c>
      <c r="N632" s="12"/>
      <c r="O632" s="12" t="s">
        <v>135</v>
      </c>
      <c r="P632" s="12">
        <v>9003075650</v>
      </c>
      <c r="Q632" s="12" t="s">
        <v>81</v>
      </c>
      <c r="R632" s="12" t="s">
        <v>136</v>
      </c>
      <c r="S632" s="12" t="s">
        <v>57</v>
      </c>
      <c r="T632" s="12" t="s">
        <v>137</v>
      </c>
      <c r="U632" s="12" t="s">
        <v>83</v>
      </c>
      <c r="V632" s="12" t="s">
        <v>165</v>
      </c>
      <c r="W632" s="12" t="s">
        <v>125</v>
      </c>
      <c r="X632" s="12" t="s">
        <v>101</v>
      </c>
      <c r="Y632" t="s">
        <v>429</v>
      </c>
      <c r="Z632" s="12" t="s">
        <v>95</v>
      </c>
      <c r="AA632" s="12" t="s">
        <v>126</v>
      </c>
      <c r="AB632" s="12" t="s">
        <v>99</v>
      </c>
      <c r="AC632" s="12" t="s">
        <v>64</v>
      </c>
      <c r="AD632" s="12" t="s">
        <v>65</v>
      </c>
      <c r="AE632" s="12" t="s">
        <v>102</v>
      </c>
      <c r="AF632" s="12" t="s">
        <v>67</v>
      </c>
      <c r="AG632" s="12" t="s">
        <v>116</v>
      </c>
      <c r="AH632" s="12" t="s">
        <v>117</v>
      </c>
      <c r="AI632" s="12" t="s">
        <v>118</v>
      </c>
      <c r="AJ632" s="12">
        <f>IFERROR(_xlfn.XLOOKUP(Table1[[#This Row],[Audio Url]],Qc!C:C,Qc!F:F),"")</f>
        <v>0</v>
      </c>
      <c r="AK632" s="12">
        <f>IFERROR(_xlfn.XLOOKUP(Table1[[#This Row],[Audio Url]],Qc!C:C,Qc!E:E),"")</f>
        <v>0</v>
      </c>
      <c r="AL632" s="12"/>
      <c r="AM632" s="12"/>
      <c r="AN632" s="1" t="str">
        <f>VLOOKUP(Table1[[#This Row],[LOCALITY]],Sheet2!$F:$H,3,0)</f>
        <v>Rural</v>
      </c>
      <c r="AO632" s="1" t="s">
        <v>2241</v>
      </c>
      <c r="AP632" t="str">
        <f>IF(Table1[[#This Row],[Audio Duration (in secs)]]&gt;180,"Greater than 3 Minutes","Less than 3 Minutes")</f>
        <v>Less than 3 Minutes</v>
      </c>
      <c r="AQ632" t="str">
        <f>IFERROR(VLOOKUP(Table1[[#This Row],[சாதி/Caste]],MApping!$E$1:$F$10,2,0),"Others")</f>
        <v>PALLAR SC</v>
      </c>
      <c r="AR632">
        <f>VLOOKUP(Table1[[#This Row],[பாலினம்/Gender]],Factor!$F$26:$I$28,4,0)</f>
        <v>1.047034764826176</v>
      </c>
      <c r="AS632">
        <f>VLOOKUP(Table1[[#This Row],[பதிலளித்தவரின் வயது/Age Group]],Factor!$F$35:$I$39,4,0)</f>
        <v>0.97523809523809524</v>
      </c>
      <c r="AT632">
        <f>VLOOKUP(Table1[[#This Row],[பதிலளித்தவரின் வயது/Age Group]]&amp;Table1[[#This Row],[பாலினம்/Gender]],Factor!$A$45:$G$53,7,0)</f>
        <v>0.89824561403508774</v>
      </c>
      <c r="AU63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632">
        <f>VLOOKUP(Table1[[#This Row],[Rev Caste]],Factor!$F$59:$I$68,4,0)</f>
        <v>1.28</v>
      </c>
      <c r="AW632">
        <f>Table1[[#This Row],[2021 Ae Factor]]*Table1[[#This Row],[Age &amp; Gender Factor]]</f>
        <v>0.89824561403508774</v>
      </c>
      <c r="AX632">
        <f>Table1[[#This Row],[2021 Ae Factor]]*Table1[[#This Row],[Caste Factor]]</f>
        <v>1.28</v>
      </c>
      <c r="AY632">
        <f t="shared" si="14"/>
        <v>78.566996000000003</v>
      </c>
    </row>
    <row r="633" spans="1:51" x14ac:dyDescent="0.25">
      <c r="A633" s="12" t="s">
        <v>3088</v>
      </c>
      <c r="B633" s="12" t="s">
        <v>1238</v>
      </c>
      <c r="C633" s="13">
        <v>45869</v>
      </c>
      <c r="D633" s="12" t="s">
        <v>3265</v>
      </c>
      <c r="E633" s="12"/>
      <c r="F633" s="12"/>
      <c r="G633" s="12"/>
      <c r="H633" s="12"/>
      <c r="I633" s="12" t="s">
        <v>48</v>
      </c>
      <c r="J633" s="12" t="s">
        <v>49</v>
      </c>
      <c r="K633" s="12" t="s">
        <v>50</v>
      </c>
      <c r="L633" s="12" t="s">
        <v>51</v>
      </c>
      <c r="M633" s="12" t="s">
        <v>2172</v>
      </c>
      <c r="N633" s="12"/>
      <c r="O633" s="12" t="s">
        <v>135</v>
      </c>
      <c r="P633" s="12">
        <v>9043608828</v>
      </c>
      <c r="Q633" s="12" t="s">
        <v>55</v>
      </c>
      <c r="R633" s="12" t="s">
        <v>136</v>
      </c>
      <c r="S633" s="12" t="s">
        <v>57</v>
      </c>
      <c r="T633" s="12" t="s">
        <v>98</v>
      </c>
      <c r="U633" s="12" t="s">
        <v>83</v>
      </c>
      <c r="V633" s="12" t="s">
        <v>295</v>
      </c>
      <c r="W633" s="12" t="s">
        <v>197</v>
      </c>
      <c r="X633" s="12" t="s">
        <v>87</v>
      </c>
      <c r="Y633" t="s">
        <v>434</v>
      </c>
      <c r="Z633" s="12" t="s">
        <v>288</v>
      </c>
      <c r="AA633" s="12" t="s">
        <v>63</v>
      </c>
      <c r="AB633" s="12" t="s">
        <v>38</v>
      </c>
      <c r="AC633" s="12" t="s">
        <v>84</v>
      </c>
      <c r="AD633" s="12" t="s">
        <v>85</v>
      </c>
      <c r="AE633" s="12" t="s">
        <v>115</v>
      </c>
      <c r="AF633" s="12" t="s">
        <v>87</v>
      </c>
      <c r="AG633" s="12" t="s">
        <v>68</v>
      </c>
      <c r="AH633" s="12" t="s">
        <v>69</v>
      </c>
      <c r="AI633" s="12" t="s">
        <v>70</v>
      </c>
      <c r="AJ633" s="12">
        <f>IFERROR(_xlfn.XLOOKUP(Table1[[#This Row],[Audio Url]],Qc!C:C,Qc!F:F),"")</f>
        <v>0</v>
      </c>
      <c r="AK633" s="12">
        <f>IFERROR(_xlfn.XLOOKUP(Table1[[#This Row],[Audio Url]],Qc!C:C,Qc!E:E),"")</f>
        <v>0</v>
      </c>
      <c r="AL633" s="12"/>
      <c r="AM633" s="12"/>
      <c r="AN633" s="1" t="str">
        <f>VLOOKUP(Table1[[#This Row],[LOCALITY]],Sheet2!$F:$H,3,0)</f>
        <v>Rural</v>
      </c>
      <c r="AO633" s="1" t="s">
        <v>2241</v>
      </c>
      <c r="AP633" t="str">
        <f>IF(Table1[[#This Row],[Audio Duration (in secs)]]&gt;180,"Greater than 3 Minutes","Less than 3 Minutes")</f>
        <v>Less than 3 Minutes</v>
      </c>
      <c r="AQ633" t="str">
        <f>IFERROR(VLOOKUP(Table1[[#This Row],[சாதி/Caste]],MApping!$E$1:$F$10,2,0),"Others")</f>
        <v>URALI GOUNDER</v>
      </c>
      <c r="AR633">
        <f>VLOOKUP(Table1[[#This Row],[பாலினம்/Gender]],Factor!$F$26:$I$28,4,0)</f>
        <v>1.047034764826176</v>
      </c>
      <c r="AS633">
        <f>VLOOKUP(Table1[[#This Row],[பதிலளித்தவரின் வயது/Age Group]],Factor!$F$35:$I$39,4,0)</f>
        <v>1.0951871657754011</v>
      </c>
      <c r="AT633">
        <f>VLOOKUP(Table1[[#This Row],[பதிலளித்தவரின் வயது/Age Group]]&amp;Table1[[#This Row],[பாலினம்/Gender]],Factor!$A$45:$G$53,7,0)</f>
        <v>1.107027027027027</v>
      </c>
      <c r="AU63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633">
        <f>VLOOKUP(Table1[[#This Row],[Rev Caste]],Factor!$F$59:$I$68,4,0)</f>
        <v>1.0593103448275862</v>
      </c>
      <c r="AW633">
        <f>Table1[[#This Row],[2021 Ae Factor]]*Table1[[#This Row],[Age &amp; Gender Factor]]</f>
        <v>1.5772793909506448</v>
      </c>
      <c r="AX633">
        <f>Table1[[#This Row],[2021 Ae Factor]]*Table1[[#This Row],[Caste Factor]]</f>
        <v>1.5092932103062204</v>
      </c>
      <c r="AY633">
        <f t="shared" ref="AY633:AY696" si="15">VALUE(MID(D633, FIND(",",D633)+2, FIND(")",D633)-FIND(",",D633)-2))</f>
        <v>78.567249000000004</v>
      </c>
    </row>
    <row r="634" spans="1:51" x14ac:dyDescent="0.25">
      <c r="A634" s="12" t="s">
        <v>3088</v>
      </c>
      <c r="B634" s="12" t="s">
        <v>1258</v>
      </c>
      <c r="C634" s="13">
        <v>45869</v>
      </c>
      <c r="D634" s="12" t="s">
        <v>3266</v>
      </c>
      <c r="E634" s="12"/>
      <c r="F634" s="12"/>
      <c r="G634" s="12"/>
      <c r="H634" s="12"/>
      <c r="I634" s="12" t="s">
        <v>109</v>
      </c>
      <c r="J634" s="12" t="s">
        <v>110</v>
      </c>
      <c r="K634" s="12" t="s">
        <v>50</v>
      </c>
      <c r="L634" s="12" t="s">
        <v>51</v>
      </c>
      <c r="M634" s="12" t="s">
        <v>2172</v>
      </c>
      <c r="N634" s="12"/>
      <c r="O634" s="12" t="s">
        <v>135</v>
      </c>
      <c r="P634" s="12">
        <v>9786795081</v>
      </c>
      <c r="Q634" s="12" t="s">
        <v>360</v>
      </c>
      <c r="R634" s="12" t="s">
        <v>136</v>
      </c>
      <c r="S634" s="12" t="s">
        <v>113</v>
      </c>
      <c r="T634" s="12" t="s">
        <v>58</v>
      </c>
      <c r="U634" s="12" t="s">
        <v>83</v>
      </c>
      <c r="V634" s="12" t="s">
        <v>60</v>
      </c>
      <c r="W634" s="12" t="s">
        <v>61</v>
      </c>
      <c r="X634" s="12" t="s">
        <v>62</v>
      </c>
      <c r="Y634" t="s">
        <v>430</v>
      </c>
      <c r="Z634" s="12" t="s">
        <v>38</v>
      </c>
      <c r="AA634" s="12" t="s">
        <v>63</v>
      </c>
      <c r="AB634" s="12" t="s">
        <v>38</v>
      </c>
      <c r="AC634" s="12" t="s">
        <v>64</v>
      </c>
      <c r="AD634" s="12" t="s">
        <v>85</v>
      </c>
      <c r="AE634" s="12" t="s">
        <v>86</v>
      </c>
      <c r="AF634" s="12" t="s">
        <v>67</v>
      </c>
      <c r="AG634" s="12" t="s">
        <v>116</v>
      </c>
      <c r="AH634" s="12" t="s">
        <v>88</v>
      </c>
      <c r="AI634" s="12" t="s">
        <v>89</v>
      </c>
      <c r="AJ634" s="12">
        <f>IFERROR(_xlfn.XLOOKUP(Table1[[#This Row],[Audio Url]],Qc!C:C,Qc!F:F),"")</f>
        <v>0</v>
      </c>
      <c r="AK634" s="12">
        <f>IFERROR(_xlfn.XLOOKUP(Table1[[#This Row],[Audio Url]],Qc!C:C,Qc!E:E),"")</f>
        <v>0</v>
      </c>
      <c r="AL634" s="12"/>
      <c r="AM634" s="12"/>
      <c r="AN634" s="1" t="str">
        <f>VLOOKUP(Table1[[#This Row],[LOCALITY]],Sheet2!$F:$H,3,0)</f>
        <v>Rural</v>
      </c>
      <c r="AO634" s="1" t="s">
        <v>2241</v>
      </c>
      <c r="AP634" t="str">
        <f>IF(Table1[[#This Row],[Audio Duration (in secs)]]&gt;180,"Greater than 3 Minutes","Less than 3 Minutes")</f>
        <v>Less than 3 Minutes</v>
      </c>
      <c r="AQ634" t="str">
        <f>IFERROR(VLOOKUP(Table1[[#This Row],[சாதி/Caste]],MApping!$E$1:$F$10,2,0),"Others")</f>
        <v>MUKKULATHOR</v>
      </c>
      <c r="AR634">
        <f>VLOOKUP(Table1[[#This Row],[பாலினம்/Gender]],Factor!$F$26:$I$28,4,0)</f>
        <v>1.047034764826176</v>
      </c>
      <c r="AS634">
        <f>VLOOKUP(Table1[[#This Row],[பதிலளித்தவரின் வயது/Age Group]],Factor!$F$35:$I$39,4,0)</f>
        <v>1.0308724832214764</v>
      </c>
      <c r="AT634">
        <f>VLOOKUP(Table1[[#This Row],[பதிலளித்தவரின் வயது/Age Group]]&amp;Table1[[#This Row],[பாலினம்/Gender]],Factor!$A$45:$G$53,7,0)</f>
        <v>1.28</v>
      </c>
      <c r="AU63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34">
        <f>VLOOKUP(Table1[[#This Row],[Rev Caste]],Factor!$F$59:$I$68,4,0)</f>
        <v>1.3479183673469388</v>
      </c>
      <c r="AW634">
        <f>Table1[[#This Row],[2021 Ae Factor]]*Table1[[#This Row],[Age &amp; Gender Factor]]</f>
        <v>0.94310505535953326</v>
      </c>
      <c r="AX634">
        <f>Table1[[#This Row],[2021 Ae Factor]]*Table1[[#This Row],[Caste Factor]]</f>
        <v>0.99314736441942686</v>
      </c>
      <c r="AY634">
        <f t="shared" si="15"/>
        <v>78.567109000000002</v>
      </c>
    </row>
    <row r="635" spans="1:51" x14ac:dyDescent="0.25">
      <c r="A635" s="12" t="s">
        <v>3088</v>
      </c>
      <c r="B635" s="12" t="s">
        <v>1263</v>
      </c>
      <c r="C635" s="13">
        <v>45869</v>
      </c>
      <c r="D635" s="12" t="s">
        <v>3267</v>
      </c>
      <c r="E635" s="12"/>
      <c r="F635" s="12"/>
      <c r="G635" s="12"/>
      <c r="H635" s="12"/>
      <c r="I635" s="12" t="s">
        <v>109</v>
      </c>
      <c r="J635" s="12" t="s">
        <v>110</v>
      </c>
      <c r="K635" s="12" t="s">
        <v>50</v>
      </c>
      <c r="L635" s="12" t="s">
        <v>51</v>
      </c>
      <c r="M635" s="12" t="s">
        <v>2172</v>
      </c>
      <c r="N635" s="12"/>
      <c r="O635" s="12" t="s">
        <v>135</v>
      </c>
      <c r="P635" s="12">
        <v>9943792716</v>
      </c>
      <c r="Q635" s="12" t="s">
        <v>55</v>
      </c>
      <c r="R635" s="12" t="s">
        <v>136</v>
      </c>
      <c r="S635" s="12" t="s">
        <v>113</v>
      </c>
      <c r="T635" s="12" t="s">
        <v>58</v>
      </c>
      <c r="U635" s="12" t="s">
        <v>301</v>
      </c>
      <c r="V635" s="12" t="s">
        <v>60</v>
      </c>
      <c r="W635" s="12" t="s">
        <v>61</v>
      </c>
      <c r="X635" s="12" t="s">
        <v>62</v>
      </c>
      <c r="Y635" t="s">
        <v>430</v>
      </c>
      <c r="Z635" s="12" t="s">
        <v>38</v>
      </c>
      <c r="AA635" s="12" t="s">
        <v>126</v>
      </c>
      <c r="AB635" s="12" t="s">
        <v>60</v>
      </c>
      <c r="AC635" s="12" t="s">
        <v>84</v>
      </c>
      <c r="AD635" s="12" t="s">
        <v>65</v>
      </c>
      <c r="AE635" s="12" t="s">
        <v>86</v>
      </c>
      <c r="AF635" s="12" t="s">
        <v>67</v>
      </c>
      <c r="AG635" s="12" t="s">
        <v>382</v>
      </c>
      <c r="AH635" s="12" t="s">
        <v>117</v>
      </c>
      <c r="AI635" s="12" t="s">
        <v>118</v>
      </c>
      <c r="AJ635" s="12">
        <f>IFERROR(_xlfn.XLOOKUP(Table1[[#This Row],[Audio Url]],Qc!C:C,Qc!F:F),"")</f>
        <v>0</v>
      </c>
      <c r="AK635" s="12">
        <f>IFERROR(_xlfn.XLOOKUP(Table1[[#This Row],[Audio Url]],Qc!C:C,Qc!E:E),"")</f>
        <v>0</v>
      </c>
      <c r="AL635" s="12"/>
      <c r="AM635" s="12"/>
      <c r="AN635" s="1" t="str">
        <f>VLOOKUP(Table1[[#This Row],[LOCALITY]],Sheet2!$F:$H,3,0)</f>
        <v>Rural</v>
      </c>
      <c r="AO635" s="1" t="s">
        <v>2241</v>
      </c>
      <c r="AP635" t="str">
        <f>IF(Table1[[#This Row],[Audio Duration (in secs)]]&gt;180,"Greater than 3 Minutes","Less than 3 Minutes")</f>
        <v>Less than 3 Minutes</v>
      </c>
      <c r="AQ635" t="str">
        <f>IFERROR(VLOOKUP(Table1[[#This Row],[சாதி/Caste]],MApping!$E$1:$F$10,2,0),"Others")</f>
        <v>PALLAR SC</v>
      </c>
      <c r="AR635">
        <f>VLOOKUP(Table1[[#This Row],[பாலினம்/Gender]],Factor!$F$26:$I$28,4,0)</f>
        <v>1.047034764826176</v>
      </c>
      <c r="AS635">
        <f>VLOOKUP(Table1[[#This Row],[பதிலளித்தவரின் வயது/Age Group]],Factor!$F$35:$I$39,4,0)</f>
        <v>1.0951871657754011</v>
      </c>
      <c r="AT635">
        <f>VLOOKUP(Table1[[#This Row],[பதிலளித்தவரின் வயது/Age Group]]&amp;Table1[[#This Row],[பாலினம்/Gender]],Factor!$A$45:$G$53,7,0)</f>
        <v>1.107027027027027</v>
      </c>
      <c r="AU63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35">
        <f>VLOOKUP(Table1[[#This Row],[Rev Caste]],Factor!$F$59:$I$68,4,0)</f>
        <v>1.28</v>
      </c>
      <c r="AW635">
        <f>Table1[[#This Row],[2021 Ae Factor]]*Table1[[#This Row],[Age &amp; Gender Factor]]</f>
        <v>0.81565842625689366</v>
      </c>
      <c r="AX635">
        <f>Table1[[#This Row],[2021 Ae Factor]]*Table1[[#This Row],[Caste Factor]]</f>
        <v>0.94310505535953326</v>
      </c>
      <c r="AY635">
        <f t="shared" si="15"/>
        <v>78.566972000000007</v>
      </c>
    </row>
    <row r="636" spans="1:51" x14ac:dyDescent="0.25">
      <c r="A636" s="12" t="s">
        <v>3088</v>
      </c>
      <c r="B636" s="12" t="s">
        <v>1298</v>
      </c>
      <c r="C636" s="13">
        <v>45873</v>
      </c>
      <c r="D636" s="12" t="s">
        <v>3268</v>
      </c>
      <c r="E636" s="12"/>
      <c r="F636" s="12"/>
      <c r="G636" s="12"/>
      <c r="H636" s="12"/>
      <c r="I636" s="12" t="s">
        <v>1289</v>
      </c>
      <c r="J636" s="12" t="s">
        <v>1290</v>
      </c>
      <c r="K636" s="12" t="s">
        <v>50</v>
      </c>
      <c r="L636" s="12" t="s">
        <v>51</v>
      </c>
      <c r="M636" s="12" t="s">
        <v>2172</v>
      </c>
      <c r="N636" s="12"/>
      <c r="O636" s="12" t="s">
        <v>135</v>
      </c>
      <c r="P636" s="12">
        <v>8526246207</v>
      </c>
      <c r="Q636" s="12" t="s">
        <v>39</v>
      </c>
      <c r="R636" s="12" t="s">
        <v>136</v>
      </c>
      <c r="S636" s="12" t="s">
        <v>113</v>
      </c>
      <c r="T636" s="12" t="s">
        <v>58</v>
      </c>
      <c r="U636" s="12" t="s">
        <v>59</v>
      </c>
      <c r="V636" s="12" t="s">
        <v>60</v>
      </c>
      <c r="W636" s="12" t="s">
        <v>61</v>
      </c>
      <c r="X636" s="12" t="s">
        <v>62</v>
      </c>
      <c r="Y636" t="s">
        <v>430</v>
      </c>
      <c r="Z636" s="12" t="s">
        <v>38</v>
      </c>
      <c r="AA636" s="1" t="s">
        <v>126</v>
      </c>
      <c r="AB636" s="1" t="s">
        <v>99</v>
      </c>
      <c r="AC636" s="12" t="s">
        <v>84</v>
      </c>
      <c r="AD636" s="12" t="s">
        <v>85</v>
      </c>
      <c r="AE636" s="12" t="s">
        <v>66</v>
      </c>
      <c r="AF636" s="12" t="s">
        <v>67</v>
      </c>
      <c r="AG636" s="12" t="s">
        <v>68</v>
      </c>
      <c r="AH636" s="12" t="s">
        <v>88</v>
      </c>
      <c r="AI636" s="12" t="s">
        <v>269</v>
      </c>
      <c r="AJ636" s="12">
        <f>IFERROR(_xlfn.XLOOKUP(Table1[[#This Row],[Audio Url]],Qc!C:C,Qc!F:F),"")</f>
        <v>0</v>
      </c>
      <c r="AK636" s="12">
        <f>IFERROR(_xlfn.XLOOKUP(Table1[[#This Row],[Audio Url]],Qc!C:C,Qc!E:E),"")</f>
        <v>0</v>
      </c>
      <c r="AL636" s="12"/>
      <c r="AM636" s="12"/>
      <c r="AN636" s="1" t="str">
        <f>VLOOKUP(Table1[[#This Row],[LOCALITY]],Sheet2!$F:$H,3,0)</f>
        <v>Rural</v>
      </c>
      <c r="AO636" s="1" t="s">
        <v>2241</v>
      </c>
      <c r="AP636" t="str">
        <f>IF(Table1[[#This Row],[Audio Duration (in secs)]]&gt;180,"Greater than 3 Minutes","Less than 3 Minutes")</f>
        <v>Less than 3 Minutes</v>
      </c>
      <c r="AQ636" t="str">
        <f>IFERROR(VLOOKUP(Table1[[#This Row],[சாதி/Caste]],MApping!$E$1:$F$10,2,0),"Others")</f>
        <v>MUTTARAIYAR</v>
      </c>
      <c r="AR636">
        <f>VLOOKUP(Table1[[#This Row],[பாலினம்/Gender]],Factor!$F$26:$I$28,4,0)</f>
        <v>1.047034764826176</v>
      </c>
      <c r="AS636">
        <f>VLOOKUP(Table1[[#This Row],[பதிலளித்தவரின் வயது/Age Group]],Factor!$F$35:$I$39,4,0)</f>
        <v>0.8797250859106529</v>
      </c>
      <c r="AT636">
        <f>VLOOKUP(Table1[[#This Row],[பதிலளித்தவரின் வயது/Age Group]]&amp;Table1[[#This Row],[பாலினம்/Gender]],Factor!$A$45:$G$53,7,0)</f>
        <v>0.98461538461538467</v>
      </c>
      <c r="AU63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36">
        <f>VLOOKUP(Table1[[#This Row],[Rev Caste]],Factor!$F$59:$I$68,4,0)</f>
        <v>1.2358620689655173</v>
      </c>
      <c r="AW636">
        <f>Table1[[#This Row],[2021 Ae Factor]]*Table1[[#This Row],[Age &amp; Gender Factor]]</f>
        <v>0.72546542719964102</v>
      </c>
      <c r="AX636">
        <f>Table1[[#This Row],[2021 Ae Factor]]*Table1[[#This Row],[Caste Factor]]</f>
        <v>0.91058419138161839</v>
      </c>
      <c r="AY636">
        <f t="shared" si="15"/>
        <v>78.566813999999994</v>
      </c>
    </row>
    <row r="637" spans="1:51" x14ac:dyDescent="0.25">
      <c r="A637" s="12" t="s">
        <v>3088</v>
      </c>
      <c r="B637" s="12" t="s">
        <v>1327</v>
      </c>
      <c r="C637" s="13">
        <v>45873</v>
      </c>
      <c r="D637" s="12" t="s">
        <v>3269</v>
      </c>
      <c r="E637" s="12"/>
      <c r="F637" s="12"/>
      <c r="G637" s="12"/>
      <c r="H637" s="12"/>
      <c r="I637" s="12" t="s">
        <v>109</v>
      </c>
      <c r="J637" s="12" t="s">
        <v>110</v>
      </c>
      <c r="K637" s="12" t="s">
        <v>50</v>
      </c>
      <c r="L637" s="12" t="s">
        <v>51</v>
      </c>
      <c r="M637" s="12" t="s">
        <v>2172</v>
      </c>
      <c r="N637" s="12"/>
      <c r="O637" s="12" t="s">
        <v>54</v>
      </c>
      <c r="P637" s="12">
        <v>9626445865</v>
      </c>
      <c r="Q637" s="12" t="s">
        <v>360</v>
      </c>
      <c r="R637" s="12" t="s">
        <v>124</v>
      </c>
      <c r="S637" s="12" t="s">
        <v>113</v>
      </c>
      <c r="T637" s="12" t="s">
        <v>58</v>
      </c>
      <c r="U637" s="12" t="s">
        <v>83</v>
      </c>
      <c r="V637" s="12" t="s">
        <v>60</v>
      </c>
      <c r="W637" s="12" t="s">
        <v>61</v>
      </c>
      <c r="X637" s="12" t="s">
        <v>101</v>
      </c>
      <c r="Y637" t="s">
        <v>430</v>
      </c>
      <c r="Z637" s="12" t="s">
        <v>95</v>
      </c>
      <c r="AA637" s="12" t="s">
        <v>126</v>
      </c>
      <c r="AB637" s="12" t="s">
        <v>99</v>
      </c>
      <c r="AC637" s="12" t="s">
        <v>58</v>
      </c>
      <c r="AD637" s="12" t="s">
        <v>127</v>
      </c>
      <c r="AE637" s="12" t="s">
        <v>86</v>
      </c>
      <c r="AF637" s="12" t="s">
        <v>67</v>
      </c>
      <c r="AG637" s="12" t="s">
        <v>103</v>
      </c>
      <c r="AH637" s="12" t="s">
        <v>88</v>
      </c>
      <c r="AI637" s="12" t="s">
        <v>269</v>
      </c>
      <c r="AJ637" s="12">
        <f>IFERROR(_xlfn.XLOOKUP(Table1[[#This Row],[Audio Url]],Qc!C:C,Qc!F:F),"")</f>
        <v>0</v>
      </c>
      <c r="AK637" s="12">
        <f>IFERROR(_xlfn.XLOOKUP(Table1[[#This Row],[Audio Url]],Qc!C:C,Qc!E:E),"")</f>
        <v>0</v>
      </c>
      <c r="AL637" s="12"/>
      <c r="AM637" s="12"/>
      <c r="AN637" s="1" t="str">
        <f>VLOOKUP(Table1[[#This Row],[LOCALITY]],Sheet2!$F:$H,3,0)</f>
        <v>Rural</v>
      </c>
      <c r="AO637" s="1" t="s">
        <v>2241</v>
      </c>
      <c r="AP637" t="str">
        <f>IF(Table1[[#This Row],[Audio Duration (in secs)]]&gt;180,"Greater than 3 Minutes","Less than 3 Minutes")</f>
        <v>Less than 3 Minutes</v>
      </c>
      <c r="AQ637" t="str">
        <f>IFERROR(VLOOKUP(Table1[[#This Row],[சாதி/Caste]],MApping!$E$1:$F$10,2,0),"Others")</f>
        <v>MUTTARAIYAR</v>
      </c>
      <c r="AR637">
        <f>VLOOKUP(Table1[[#This Row],[பாலினம்/Gender]],Factor!$F$26:$I$28,4,0)</f>
        <v>0.95700934579439256</v>
      </c>
      <c r="AS637">
        <f>VLOOKUP(Table1[[#This Row],[பதிலளித்தவரின் வயது/Age Group]],Factor!$F$35:$I$39,4,0)</f>
        <v>1.0308724832214764</v>
      </c>
      <c r="AT637">
        <f>VLOOKUP(Table1[[#This Row],[பதிலளித்தவரின் வயது/Age Group]]&amp;Table1[[#This Row],[பாலினம்/Gender]],Factor!$A$45:$G$53,7,0)</f>
        <v>0.86292134831460676</v>
      </c>
      <c r="AU63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37">
        <f>VLOOKUP(Table1[[#This Row],[Rev Caste]],Factor!$F$59:$I$68,4,0)</f>
        <v>1.2358620689655173</v>
      </c>
      <c r="AW637">
        <f>Table1[[#This Row],[2021 Ae Factor]]*Table1[[#This Row],[Age &amp; Gender Factor]]</f>
        <v>0.63580116091653927</v>
      </c>
      <c r="AX637">
        <f>Table1[[#This Row],[2021 Ae Factor]]*Table1[[#This Row],[Caste Factor]]</f>
        <v>0.91058419138161839</v>
      </c>
      <c r="AY637">
        <f t="shared" si="15"/>
        <v>78.566777000000002</v>
      </c>
    </row>
    <row r="638" spans="1:51" x14ac:dyDescent="0.25">
      <c r="A638" s="12" t="s">
        <v>3088</v>
      </c>
      <c r="B638" s="12" t="s">
        <v>1349</v>
      </c>
      <c r="C638" s="13">
        <v>45873</v>
      </c>
      <c r="D638" s="12" t="s">
        <v>3270</v>
      </c>
      <c r="E638" s="12"/>
      <c r="F638" s="12"/>
      <c r="G638" s="12"/>
      <c r="H638" s="12"/>
      <c r="I638" s="12" t="s">
        <v>244</v>
      </c>
      <c r="J638" s="12" t="s">
        <v>245</v>
      </c>
      <c r="K638" s="12" t="s">
        <v>50</v>
      </c>
      <c r="L638" s="12" t="s">
        <v>51</v>
      </c>
      <c r="M638" s="12" t="s">
        <v>2172</v>
      </c>
      <c r="N638" s="12"/>
      <c r="O638" s="12" t="s">
        <v>135</v>
      </c>
      <c r="P638" s="12">
        <v>7826904078</v>
      </c>
      <c r="Q638" s="12" t="s">
        <v>55</v>
      </c>
      <c r="R638" s="12" t="s">
        <v>136</v>
      </c>
      <c r="S638" s="12" t="s">
        <v>113</v>
      </c>
      <c r="T638" s="12" t="s">
        <v>58</v>
      </c>
      <c r="U638" s="12" t="s">
        <v>83</v>
      </c>
      <c r="V638" s="12" t="s">
        <v>60</v>
      </c>
      <c r="W638" s="12" t="s">
        <v>61</v>
      </c>
      <c r="X638" s="12" t="s">
        <v>101</v>
      </c>
      <c r="Y638" t="s">
        <v>430</v>
      </c>
      <c r="Z638" s="12" t="s">
        <v>288</v>
      </c>
      <c r="AA638" s="12" t="s">
        <v>126</v>
      </c>
      <c r="AB638" s="12" t="s">
        <v>99</v>
      </c>
      <c r="AC638" s="12" t="s">
        <v>58</v>
      </c>
      <c r="AD638" s="12" t="s">
        <v>127</v>
      </c>
      <c r="AE638" s="12" t="s">
        <v>86</v>
      </c>
      <c r="AF638" s="12" t="s">
        <v>101</v>
      </c>
      <c r="AG638" s="12" t="s">
        <v>68</v>
      </c>
      <c r="AH638" s="12" t="s">
        <v>117</v>
      </c>
      <c r="AI638" s="12" t="s">
        <v>42</v>
      </c>
      <c r="AJ638" s="12">
        <f>IFERROR(_xlfn.XLOOKUP(Table1[[#This Row],[Audio Url]],Qc!C:C,Qc!F:F),"")</f>
        <v>0</v>
      </c>
      <c r="AK638" s="12">
        <f>IFERROR(_xlfn.XLOOKUP(Table1[[#This Row],[Audio Url]],Qc!C:C,Qc!E:E),"")</f>
        <v>0</v>
      </c>
      <c r="AL638" s="12"/>
      <c r="AM638" s="12"/>
      <c r="AN638" s="1" t="str">
        <f>VLOOKUP(Table1[[#This Row],[LOCALITY]],Sheet2!$F:$H,3,0)</f>
        <v>Rural</v>
      </c>
      <c r="AO638" s="1" t="s">
        <v>2241</v>
      </c>
      <c r="AP638" t="str">
        <f>IF(Table1[[#This Row],[Audio Duration (in secs)]]&gt;180,"Greater than 3 Minutes","Less than 3 Minutes")</f>
        <v>Less than 3 Minutes</v>
      </c>
      <c r="AQ638" t="str">
        <f>IFERROR(VLOOKUP(Table1[[#This Row],[சாதி/Caste]],MApping!$E$1:$F$10,2,0),"Others")</f>
        <v>DEVENDRA KULA VELLALAR</v>
      </c>
      <c r="AR638">
        <f>VLOOKUP(Table1[[#This Row],[பாலினம்/Gender]],Factor!$F$26:$I$28,4,0)</f>
        <v>1.047034764826176</v>
      </c>
      <c r="AS638">
        <f>VLOOKUP(Table1[[#This Row],[பதிலளித்தவரின் வயது/Age Group]],Factor!$F$35:$I$39,4,0)</f>
        <v>1.0951871657754011</v>
      </c>
      <c r="AT638">
        <f>VLOOKUP(Table1[[#This Row],[பதிலளித்தவரின் வயது/Age Group]]&amp;Table1[[#This Row],[பாலினம்/Gender]],Factor!$A$45:$G$53,7,0)</f>
        <v>1.107027027027027</v>
      </c>
      <c r="AU63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38">
        <f>VLOOKUP(Table1[[#This Row],[Rev Caste]],Factor!$F$59:$I$68,4,0)</f>
        <v>0.99902439024390244</v>
      </c>
      <c r="AW638">
        <f>Table1[[#This Row],[2021 Ae Factor]]*Table1[[#This Row],[Age &amp; Gender Factor]]</f>
        <v>0.81565842625689366</v>
      </c>
      <c r="AX638">
        <f>Table1[[#This Row],[2021 Ae Factor]]*Table1[[#This Row],[Caste Factor]]</f>
        <v>0.73608199442695277</v>
      </c>
      <c r="AY638">
        <f t="shared" si="15"/>
        <v>78.566992999999997</v>
      </c>
    </row>
    <row r="639" spans="1:51" x14ac:dyDescent="0.25">
      <c r="A639" s="12" t="s">
        <v>3088</v>
      </c>
      <c r="B639" s="12" t="s">
        <v>1355</v>
      </c>
      <c r="C639" s="13">
        <v>45873</v>
      </c>
      <c r="D639" s="12" t="s">
        <v>3271</v>
      </c>
      <c r="E639" s="12"/>
      <c r="F639" s="12"/>
      <c r="G639" s="12"/>
      <c r="H639" s="12"/>
      <c r="I639" s="12" t="s">
        <v>109</v>
      </c>
      <c r="J639" s="12" t="s">
        <v>110</v>
      </c>
      <c r="K639" s="12" t="s">
        <v>50</v>
      </c>
      <c r="L639" s="12" t="s">
        <v>51</v>
      </c>
      <c r="M639" s="12" t="s">
        <v>2172</v>
      </c>
      <c r="N639" s="12"/>
      <c r="O639" s="12" t="s">
        <v>54</v>
      </c>
      <c r="P639" s="12">
        <v>7825968707</v>
      </c>
      <c r="Q639" s="12" t="s">
        <v>55</v>
      </c>
      <c r="R639" s="12" t="s">
        <v>56</v>
      </c>
      <c r="S639" s="12" t="s">
        <v>113</v>
      </c>
      <c r="T639" s="12" t="s">
        <v>98</v>
      </c>
      <c r="U639" s="12" t="s">
        <v>83</v>
      </c>
      <c r="V639" s="12" t="s">
        <v>99</v>
      </c>
      <c r="W639" s="12" t="s">
        <v>61</v>
      </c>
      <c r="X639" s="12" t="s">
        <v>101</v>
      </c>
      <c r="Y639" t="s">
        <v>428</v>
      </c>
      <c r="Z639" s="12" t="s">
        <v>288</v>
      </c>
      <c r="AA639" s="12" t="s">
        <v>63</v>
      </c>
      <c r="AB639" s="12" t="s">
        <v>38</v>
      </c>
      <c r="AC639" s="12" t="s">
        <v>64</v>
      </c>
      <c r="AD639" s="12" t="s">
        <v>85</v>
      </c>
      <c r="AE639" s="12" t="s">
        <v>86</v>
      </c>
      <c r="AF639" s="12" t="s">
        <v>67</v>
      </c>
      <c r="AG639" s="12" t="s">
        <v>382</v>
      </c>
      <c r="AH639" s="12" t="s">
        <v>88</v>
      </c>
      <c r="AI639" s="12" t="s">
        <v>269</v>
      </c>
      <c r="AJ639" s="12">
        <f>IFERROR(_xlfn.XLOOKUP(Table1[[#This Row],[Audio Url]],Qc!C:C,Qc!F:F),"")</f>
        <v>0</v>
      </c>
      <c r="AK639" s="12">
        <f>IFERROR(_xlfn.XLOOKUP(Table1[[#This Row],[Audio Url]],Qc!C:C,Qc!E:E),"")</f>
        <v>0</v>
      </c>
      <c r="AL639" s="12"/>
      <c r="AM639" s="12"/>
      <c r="AN639" s="1" t="str">
        <f>VLOOKUP(Table1[[#This Row],[LOCALITY]],Sheet2!$F:$H,3,0)</f>
        <v>Rural</v>
      </c>
      <c r="AO639" s="1" t="s">
        <v>2241</v>
      </c>
      <c r="AP639" t="str">
        <f>IF(Table1[[#This Row],[Audio Duration (in secs)]]&gt;180,"Greater than 3 Minutes","Less than 3 Minutes")</f>
        <v>Less than 3 Minutes</v>
      </c>
      <c r="AQ639" t="str">
        <f>IFERROR(VLOOKUP(Table1[[#This Row],[சாதி/Caste]],MApping!$E$1:$F$10,2,0),"Others")</f>
        <v>MUTTARAIYAR</v>
      </c>
      <c r="AR639">
        <f>VLOOKUP(Table1[[#This Row],[பாலினம்/Gender]],Factor!$F$26:$I$28,4,0)</f>
        <v>0.95700934579439256</v>
      </c>
      <c r="AS639">
        <f>VLOOKUP(Table1[[#This Row],[பதிலளித்தவரின் வயது/Age Group]],Factor!$F$35:$I$39,4,0)</f>
        <v>1.0951871657754011</v>
      </c>
      <c r="AT639">
        <f>VLOOKUP(Table1[[#This Row],[பதிலளித்தவரின் வயது/Age Group]]&amp;Table1[[#This Row],[பாலினம்/Gender]],Factor!$A$45:$G$53,7,0)</f>
        <v>1.0835978835978837</v>
      </c>
      <c r="AU63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39">
        <f>VLOOKUP(Table1[[#This Row],[Rev Caste]],Factor!$F$59:$I$68,4,0)</f>
        <v>1.2358620689655173</v>
      </c>
      <c r="AW639">
        <f>Table1[[#This Row],[2021 Ae Factor]]*Table1[[#This Row],[Age &amp; Gender Factor]]</f>
        <v>1.4216181426281114</v>
      </c>
      <c r="AX639">
        <f>Table1[[#This Row],[2021 Ae Factor]]*Table1[[#This Row],[Caste Factor]]</f>
        <v>1.6213800023249925</v>
      </c>
      <c r="AY639">
        <f t="shared" si="15"/>
        <v>78.567245</v>
      </c>
    </row>
    <row r="640" spans="1:51" x14ac:dyDescent="0.25">
      <c r="A640" s="12" t="s">
        <v>3088</v>
      </c>
      <c r="B640" s="12" t="s">
        <v>1367</v>
      </c>
      <c r="C640" s="13">
        <v>45873</v>
      </c>
      <c r="D640" s="12" t="s">
        <v>3272</v>
      </c>
      <c r="E640" s="12"/>
      <c r="F640" s="12"/>
      <c r="G640" s="12"/>
      <c r="H640" s="12"/>
      <c r="I640" s="12" t="s">
        <v>109</v>
      </c>
      <c r="J640" s="12" t="s">
        <v>110</v>
      </c>
      <c r="K640" s="12" t="s">
        <v>50</v>
      </c>
      <c r="L640" s="12" t="s">
        <v>51</v>
      </c>
      <c r="M640" s="12" t="s">
        <v>2172</v>
      </c>
      <c r="N640" s="12"/>
      <c r="O640" s="12" t="s">
        <v>54</v>
      </c>
      <c r="P640" s="12">
        <v>9655911197</v>
      </c>
      <c r="Q640" s="12" t="s">
        <v>55</v>
      </c>
      <c r="R640" s="12" t="s">
        <v>97</v>
      </c>
      <c r="S640" s="12" t="s">
        <v>113</v>
      </c>
      <c r="T640" s="12" t="s">
        <v>58</v>
      </c>
      <c r="U640" s="12" t="s">
        <v>59</v>
      </c>
      <c r="V640" s="12" t="s">
        <v>60</v>
      </c>
      <c r="W640" s="12" t="s">
        <v>61</v>
      </c>
      <c r="X640" s="12" t="s">
        <v>101</v>
      </c>
      <c r="Y640" s="45" t="s">
        <v>430</v>
      </c>
      <c r="Z640" s="12" t="s">
        <v>95</v>
      </c>
      <c r="AA640" s="12" t="s">
        <v>126</v>
      </c>
      <c r="AB640" s="12" t="s">
        <v>99</v>
      </c>
      <c r="AC640" s="12" t="s">
        <v>84</v>
      </c>
      <c r="AD640" s="12" t="s">
        <v>65</v>
      </c>
      <c r="AE640" s="12" t="s">
        <v>86</v>
      </c>
      <c r="AF640" s="12" t="s">
        <v>67</v>
      </c>
      <c r="AG640" s="12" t="s">
        <v>68</v>
      </c>
      <c r="AH640" s="12" t="s">
        <v>69</v>
      </c>
      <c r="AI640" s="12" t="s">
        <v>269</v>
      </c>
      <c r="AJ640" s="12">
        <f>IFERROR(_xlfn.XLOOKUP(Table1[[#This Row],[Audio Url]],Qc!C:C,Qc!F:F),"")</f>
        <v>0</v>
      </c>
      <c r="AK640" s="12">
        <f>IFERROR(_xlfn.XLOOKUP(Table1[[#This Row],[Audio Url]],Qc!C:C,Qc!E:E),"")</f>
        <v>0</v>
      </c>
      <c r="AL640" s="12"/>
      <c r="AM640" s="12"/>
      <c r="AN640" s="1" t="str">
        <f>VLOOKUP(Table1[[#This Row],[LOCALITY]],Sheet2!$F:$H,3,0)</f>
        <v>Rural</v>
      </c>
      <c r="AO640" s="1" t="s">
        <v>2241</v>
      </c>
      <c r="AP640" t="str">
        <f>IF(Table1[[#This Row],[Audio Duration (in secs)]]&gt;180,"Greater than 3 Minutes","Less than 3 Minutes")</f>
        <v>Less than 3 Minutes</v>
      </c>
      <c r="AQ640" t="str">
        <f>IFERROR(VLOOKUP(Table1[[#This Row],[சாதி/Caste]],MApping!$E$1:$F$10,2,0),"Others")</f>
        <v>MUTTARAIYAR</v>
      </c>
      <c r="AR640">
        <f>VLOOKUP(Table1[[#This Row],[பாலினம்/Gender]],Factor!$F$26:$I$28,4,0)</f>
        <v>0.95700934579439256</v>
      </c>
      <c r="AS640">
        <f>VLOOKUP(Table1[[#This Row],[பதிலளித்தவரின் வயது/Age Group]],Factor!$F$35:$I$39,4,0)</f>
        <v>1.0951871657754011</v>
      </c>
      <c r="AT640">
        <f>VLOOKUP(Table1[[#This Row],[பதிலளித்தவரின் வயது/Age Group]]&amp;Table1[[#This Row],[பாலினம்/Gender]],Factor!$A$45:$G$53,7,0)</f>
        <v>1.0835978835978837</v>
      </c>
      <c r="AU64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40">
        <f>VLOOKUP(Table1[[#This Row],[Rev Caste]],Factor!$F$59:$I$68,4,0)</f>
        <v>1.2358620689655173</v>
      </c>
      <c r="AW640">
        <f>Table1[[#This Row],[2021 Ae Factor]]*Table1[[#This Row],[Age &amp; Gender Factor]]</f>
        <v>0.79839581406098059</v>
      </c>
      <c r="AX640">
        <f>Table1[[#This Row],[2021 Ae Factor]]*Table1[[#This Row],[Caste Factor]]</f>
        <v>0.91058419138161839</v>
      </c>
      <c r="AY640">
        <f t="shared" si="15"/>
        <v>78.567111999999995</v>
      </c>
    </row>
    <row r="641" spans="1:51" x14ac:dyDescent="0.25">
      <c r="A641" s="12" t="s">
        <v>3088</v>
      </c>
      <c r="B641" s="12" t="s">
        <v>1390</v>
      </c>
      <c r="C641" s="13">
        <v>45873</v>
      </c>
      <c r="D641" s="12" t="s">
        <v>3273</v>
      </c>
      <c r="E641" s="12"/>
      <c r="F641" s="12"/>
      <c r="G641" s="12"/>
      <c r="H641" s="12"/>
      <c r="I641" s="12" t="s">
        <v>244</v>
      </c>
      <c r="J641" s="12" t="s">
        <v>245</v>
      </c>
      <c r="K641" s="12" t="s">
        <v>50</v>
      </c>
      <c r="L641" s="12" t="s">
        <v>51</v>
      </c>
      <c r="M641" s="12" t="s">
        <v>2172</v>
      </c>
      <c r="N641" s="12"/>
      <c r="O641" s="12" t="s">
        <v>54</v>
      </c>
      <c r="P641" s="12">
        <v>9092590114</v>
      </c>
      <c r="Q641" s="12" t="s">
        <v>39</v>
      </c>
      <c r="R641" s="12" t="s">
        <v>124</v>
      </c>
      <c r="S641" s="12" t="s">
        <v>113</v>
      </c>
      <c r="T641" s="12" t="s">
        <v>98</v>
      </c>
      <c r="U641" s="12" t="s">
        <v>83</v>
      </c>
      <c r="V641" s="12" t="s">
        <v>99</v>
      </c>
      <c r="W641" s="12" t="s">
        <v>100</v>
      </c>
      <c r="X641" s="12" t="s">
        <v>101</v>
      </c>
      <c r="Y641" t="s">
        <v>428</v>
      </c>
      <c r="Z641" s="12" t="s">
        <v>95</v>
      </c>
      <c r="AA641" s="12" t="s">
        <v>63</v>
      </c>
      <c r="AB641" s="12" t="s">
        <v>38</v>
      </c>
      <c r="AC641" s="12" t="s">
        <v>64</v>
      </c>
      <c r="AD641" s="12" t="s">
        <v>65</v>
      </c>
      <c r="AE641" s="12" t="s">
        <v>86</v>
      </c>
      <c r="AF641" s="12" t="s">
        <v>101</v>
      </c>
      <c r="AG641" s="12" t="s">
        <v>382</v>
      </c>
      <c r="AH641" s="12" t="s">
        <v>88</v>
      </c>
      <c r="AI641" s="12" t="s">
        <v>89</v>
      </c>
      <c r="AJ641" s="12">
        <f>IFERROR(_xlfn.XLOOKUP(Table1[[#This Row],[Audio Url]],Qc!C:C,Qc!F:F),"")</f>
        <v>0</v>
      </c>
      <c r="AK641" s="12">
        <f>IFERROR(_xlfn.XLOOKUP(Table1[[#This Row],[Audio Url]],Qc!C:C,Qc!E:E),"")</f>
        <v>0</v>
      </c>
      <c r="AL641" s="12"/>
      <c r="AM641" s="12"/>
      <c r="AN641" s="1" t="str">
        <f>VLOOKUP(Table1[[#This Row],[LOCALITY]],Sheet2!$F:$H,3,0)</f>
        <v>Rural</v>
      </c>
      <c r="AO641" s="1" t="s">
        <v>2241</v>
      </c>
      <c r="AP641" t="str">
        <f>IF(Table1[[#This Row],[Audio Duration (in secs)]]&gt;180,"Greater than 3 Minutes","Less than 3 Minutes")</f>
        <v>Less than 3 Minutes</v>
      </c>
      <c r="AQ641" t="str">
        <f>IFERROR(VLOOKUP(Table1[[#This Row],[சாதி/Caste]],MApping!$E$1:$F$10,2,0),"Others")</f>
        <v>MUKKULATHOR</v>
      </c>
      <c r="AR641">
        <f>VLOOKUP(Table1[[#This Row],[பாலினம்/Gender]],Factor!$F$26:$I$28,4,0)</f>
        <v>0.95700934579439256</v>
      </c>
      <c r="AS641">
        <f>VLOOKUP(Table1[[#This Row],[பதிலளித்தவரின் வயது/Age Group]],Factor!$F$35:$I$39,4,0)</f>
        <v>0.8797250859106529</v>
      </c>
      <c r="AT641">
        <f>VLOOKUP(Table1[[#This Row],[பதிலளித்தவரின் வயது/Age Group]]&amp;Table1[[#This Row],[பாலினம்/Gender]],Factor!$A$45:$G$53,7,0)</f>
        <v>0.79503105590062106</v>
      </c>
      <c r="AU64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41">
        <f>VLOOKUP(Table1[[#This Row],[Rev Caste]],Factor!$F$59:$I$68,4,0)</f>
        <v>1.3479183673469388</v>
      </c>
      <c r="AW641">
        <f>Table1[[#This Row],[2021 Ae Factor]]*Table1[[#This Row],[Age &amp; Gender Factor]]</f>
        <v>1.043035050297799</v>
      </c>
      <c r="AX641">
        <f>Table1[[#This Row],[2021 Ae Factor]]*Table1[[#This Row],[Caste Factor]]</f>
        <v>1.7683914252763255</v>
      </c>
      <c r="AY641">
        <f t="shared" si="15"/>
        <v>78.566975999999997</v>
      </c>
    </row>
    <row r="642" spans="1:51" x14ac:dyDescent="0.25">
      <c r="A642" s="12" t="s">
        <v>3088</v>
      </c>
      <c r="B642" s="12" t="s">
        <v>1405</v>
      </c>
      <c r="C642" s="13">
        <v>45873</v>
      </c>
      <c r="D642" s="12" t="s">
        <v>3274</v>
      </c>
      <c r="E642" s="12"/>
      <c r="F642" s="12"/>
      <c r="G642" s="12"/>
      <c r="H642" s="12"/>
      <c r="I642" s="12" t="s">
        <v>109</v>
      </c>
      <c r="J642" s="12" t="s">
        <v>110</v>
      </c>
      <c r="K642" s="12" t="s">
        <v>50</v>
      </c>
      <c r="L642" s="12" t="s">
        <v>51</v>
      </c>
      <c r="M642" s="12" t="s">
        <v>2172</v>
      </c>
      <c r="N642" s="12"/>
      <c r="O642" s="12" t="s">
        <v>54</v>
      </c>
      <c r="P642" s="12">
        <v>9943051113</v>
      </c>
      <c r="Q642" s="12" t="s">
        <v>39</v>
      </c>
      <c r="R642" s="12" t="s">
        <v>124</v>
      </c>
      <c r="S642" s="12" t="s">
        <v>113</v>
      </c>
      <c r="T642" s="12" t="s">
        <v>98</v>
      </c>
      <c r="U642" s="12" t="s">
        <v>83</v>
      </c>
      <c r="V642" s="12" t="s">
        <v>99</v>
      </c>
      <c r="W642" s="12" t="s">
        <v>100</v>
      </c>
      <c r="X642" s="12" t="s">
        <v>101</v>
      </c>
      <c r="Y642" t="s">
        <v>428</v>
      </c>
      <c r="Z642" s="12" t="s">
        <v>175</v>
      </c>
      <c r="AA642" s="12" t="s">
        <v>63</v>
      </c>
      <c r="AB642" s="12" t="s">
        <v>38</v>
      </c>
      <c r="AC642" s="12" t="s">
        <v>64</v>
      </c>
      <c r="AD642" s="12" t="s">
        <v>85</v>
      </c>
      <c r="AE642" s="12" t="s">
        <v>102</v>
      </c>
      <c r="AF642" s="12" t="s">
        <v>101</v>
      </c>
      <c r="AG642" s="12" t="s">
        <v>382</v>
      </c>
      <c r="AH642" s="12" t="s">
        <v>69</v>
      </c>
      <c r="AI642" s="12" t="s">
        <v>70</v>
      </c>
      <c r="AJ642" s="12">
        <f>IFERROR(_xlfn.XLOOKUP(Table1[[#This Row],[Audio Url]],Qc!C:C,Qc!F:F),"")</f>
        <v>0</v>
      </c>
      <c r="AK642" s="12">
        <f>IFERROR(_xlfn.XLOOKUP(Table1[[#This Row],[Audio Url]],Qc!C:C,Qc!E:E),"")</f>
        <v>0</v>
      </c>
      <c r="AL642" s="12"/>
      <c r="AM642" s="12"/>
      <c r="AN642" s="1" t="str">
        <f>VLOOKUP(Table1[[#This Row],[LOCALITY]],Sheet2!$F:$H,3,0)</f>
        <v>Rural</v>
      </c>
      <c r="AO642" s="1" t="s">
        <v>2241</v>
      </c>
      <c r="AP642" t="str">
        <f>IF(Table1[[#This Row],[Audio Duration (in secs)]]&gt;180,"Greater than 3 Minutes","Less than 3 Minutes")</f>
        <v>Less than 3 Minutes</v>
      </c>
      <c r="AQ642" t="str">
        <f>IFERROR(VLOOKUP(Table1[[#This Row],[சாதி/Caste]],MApping!$E$1:$F$10,2,0),"Others")</f>
        <v>URALI GOUNDER</v>
      </c>
      <c r="AR642">
        <f>VLOOKUP(Table1[[#This Row],[பாலினம்/Gender]],Factor!$F$26:$I$28,4,0)</f>
        <v>0.95700934579439256</v>
      </c>
      <c r="AS642">
        <f>VLOOKUP(Table1[[#This Row],[பதிலளித்தவரின் வயது/Age Group]],Factor!$F$35:$I$39,4,0)</f>
        <v>0.8797250859106529</v>
      </c>
      <c r="AT642">
        <f>VLOOKUP(Table1[[#This Row],[பதிலளித்தவரின் வயது/Age Group]]&amp;Table1[[#This Row],[பாலினம்/Gender]],Factor!$A$45:$G$53,7,0)</f>
        <v>0.79503105590062106</v>
      </c>
      <c r="AU64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42">
        <f>VLOOKUP(Table1[[#This Row],[Rev Caste]],Factor!$F$59:$I$68,4,0)</f>
        <v>1.0593103448275862</v>
      </c>
      <c r="AW642">
        <f>Table1[[#This Row],[2021 Ae Factor]]*Table1[[#This Row],[Age &amp; Gender Factor]]</f>
        <v>1.043035050297799</v>
      </c>
      <c r="AX642">
        <f>Table1[[#This Row],[2021 Ae Factor]]*Table1[[#This Row],[Caste Factor]]</f>
        <v>1.3897542877071363</v>
      </c>
      <c r="AY642">
        <f t="shared" si="15"/>
        <v>78.566811000000001</v>
      </c>
    </row>
    <row r="643" spans="1:51" x14ac:dyDescent="0.25">
      <c r="A643" s="12" t="s">
        <v>3088</v>
      </c>
      <c r="B643" s="12" t="s">
        <v>1410</v>
      </c>
      <c r="C643" s="13">
        <v>45873</v>
      </c>
      <c r="D643" s="12" t="s">
        <v>3275</v>
      </c>
      <c r="E643" s="12"/>
      <c r="F643" s="12"/>
      <c r="G643" s="12"/>
      <c r="H643" s="12"/>
      <c r="I643" s="12" t="s">
        <v>244</v>
      </c>
      <c r="J643" s="12" t="s">
        <v>245</v>
      </c>
      <c r="K643" s="12" t="s">
        <v>50</v>
      </c>
      <c r="L643" s="12" t="s">
        <v>51</v>
      </c>
      <c r="M643" s="12" t="s">
        <v>2172</v>
      </c>
      <c r="N643" s="12"/>
      <c r="O643" s="12" t="s">
        <v>135</v>
      </c>
      <c r="P643" s="12">
        <v>9943742935</v>
      </c>
      <c r="Q643" s="12" t="s">
        <v>55</v>
      </c>
      <c r="R643" s="12" t="s">
        <v>136</v>
      </c>
      <c r="S643" s="12" t="s">
        <v>113</v>
      </c>
      <c r="T643" s="12" t="s">
        <v>98</v>
      </c>
      <c r="U643" s="12" t="s">
        <v>83</v>
      </c>
      <c r="V643" s="12" t="s">
        <v>99</v>
      </c>
      <c r="W643" s="12" t="s">
        <v>125</v>
      </c>
      <c r="X643" s="12" t="s">
        <v>101</v>
      </c>
      <c r="Y643" t="s">
        <v>429</v>
      </c>
      <c r="Z643" s="12" t="s">
        <v>95</v>
      </c>
      <c r="AA643" s="12" t="s">
        <v>126</v>
      </c>
      <c r="AB643" s="12" t="s">
        <v>99</v>
      </c>
      <c r="AC643" s="12" t="s">
        <v>84</v>
      </c>
      <c r="AD643" s="12" t="s">
        <v>65</v>
      </c>
      <c r="AE643" s="12" t="s">
        <v>86</v>
      </c>
      <c r="AF643" s="12" t="s">
        <v>101</v>
      </c>
      <c r="AG643" s="12" t="s">
        <v>68</v>
      </c>
      <c r="AH643" s="12" t="s">
        <v>88</v>
      </c>
      <c r="AI643" s="12" t="s">
        <v>269</v>
      </c>
      <c r="AJ643" s="12">
        <f>IFERROR(_xlfn.XLOOKUP(Table1[[#This Row],[Audio Url]],Qc!C:C,Qc!F:F),"")</f>
        <v>0</v>
      </c>
      <c r="AK643" s="12">
        <f>IFERROR(_xlfn.XLOOKUP(Table1[[#This Row],[Audio Url]],Qc!C:C,Qc!E:E),"")</f>
        <v>0</v>
      </c>
      <c r="AL643" s="12"/>
      <c r="AM643" s="12"/>
      <c r="AN643" s="1" t="str">
        <f>VLOOKUP(Table1[[#This Row],[LOCALITY]],Sheet2!$F:$H,3,0)</f>
        <v>Rural</v>
      </c>
      <c r="AO643" s="1" t="s">
        <v>2241</v>
      </c>
      <c r="AP643" t="str">
        <f>IF(Table1[[#This Row],[Audio Duration (in secs)]]&gt;180,"Greater than 3 Minutes","Less than 3 Minutes")</f>
        <v>Less than 3 Minutes</v>
      </c>
      <c r="AQ643" t="str">
        <f>IFERROR(VLOOKUP(Table1[[#This Row],[சாதி/Caste]],MApping!$E$1:$F$10,2,0),"Others")</f>
        <v>MUTTARAIYAR</v>
      </c>
      <c r="AR643">
        <f>VLOOKUP(Table1[[#This Row],[பாலினம்/Gender]],Factor!$F$26:$I$28,4,0)</f>
        <v>1.047034764826176</v>
      </c>
      <c r="AS643">
        <f>VLOOKUP(Table1[[#This Row],[பதிலளித்தவரின் வயது/Age Group]],Factor!$F$35:$I$39,4,0)</f>
        <v>1.0951871657754011</v>
      </c>
      <c r="AT643">
        <f>VLOOKUP(Table1[[#This Row],[பதிலளித்தவரின் வயது/Age Group]]&amp;Table1[[#This Row],[பாலினம்/Gender]],Factor!$A$45:$G$53,7,0)</f>
        <v>1.107027027027027</v>
      </c>
      <c r="AU64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43">
        <f>VLOOKUP(Table1[[#This Row],[Rev Caste]],Factor!$F$59:$I$68,4,0)</f>
        <v>1.2358620689655173</v>
      </c>
      <c r="AW643">
        <f>Table1[[#This Row],[2021 Ae Factor]]*Table1[[#This Row],[Age &amp; Gender Factor]]</f>
        <v>1.4523558321984489</v>
      </c>
      <c r="AX643">
        <f>Table1[[#This Row],[2021 Ae Factor]]*Table1[[#This Row],[Caste Factor]]</f>
        <v>1.6213800023249925</v>
      </c>
      <c r="AY643">
        <f t="shared" si="15"/>
        <v>78.566772999999998</v>
      </c>
    </row>
    <row r="644" spans="1:51" x14ac:dyDescent="0.25">
      <c r="A644" s="12" t="s">
        <v>3088</v>
      </c>
      <c r="B644" s="12" t="s">
        <v>1416</v>
      </c>
      <c r="C644" s="13">
        <v>45873</v>
      </c>
      <c r="D644" s="12" t="s">
        <v>3276</v>
      </c>
      <c r="E644" s="12"/>
      <c r="F644" s="12"/>
      <c r="G644" s="12"/>
      <c r="H644" s="12"/>
      <c r="I644" s="12" t="s">
        <v>109</v>
      </c>
      <c r="J644" s="12" t="s">
        <v>110</v>
      </c>
      <c r="K644" s="12" t="s">
        <v>50</v>
      </c>
      <c r="L644" s="12" t="s">
        <v>51</v>
      </c>
      <c r="M644" s="12" t="s">
        <v>2172</v>
      </c>
      <c r="N644" s="12"/>
      <c r="O644" s="12" t="s">
        <v>54</v>
      </c>
      <c r="P644" s="12">
        <v>9159214980</v>
      </c>
      <c r="Q644" s="12" t="s">
        <v>360</v>
      </c>
      <c r="R644" s="12" t="s">
        <v>124</v>
      </c>
      <c r="S644" s="12" t="s">
        <v>113</v>
      </c>
      <c r="T644" s="12" t="s">
        <v>98</v>
      </c>
      <c r="U644" s="12" t="s">
        <v>83</v>
      </c>
      <c r="V644" s="12" t="s">
        <v>99</v>
      </c>
      <c r="W644" s="12" t="s">
        <v>100</v>
      </c>
      <c r="X644" s="12" t="s">
        <v>101</v>
      </c>
      <c r="Y644" t="s">
        <v>428</v>
      </c>
      <c r="Z644" s="12" t="s">
        <v>95</v>
      </c>
      <c r="AA644" s="12" t="s">
        <v>126</v>
      </c>
      <c r="AB644" s="12" t="s">
        <v>60</v>
      </c>
      <c r="AC644" s="12" t="s">
        <v>58</v>
      </c>
      <c r="AD644" s="12" t="s">
        <v>65</v>
      </c>
      <c r="AE644" s="12" t="s">
        <v>102</v>
      </c>
      <c r="AF644" s="12" t="s">
        <v>276</v>
      </c>
      <c r="AG644" s="12" t="s">
        <v>103</v>
      </c>
      <c r="AH644" s="12" t="s">
        <v>69</v>
      </c>
      <c r="AI644" s="12" t="s">
        <v>70</v>
      </c>
      <c r="AJ644" s="12">
        <f>IFERROR(_xlfn.XLOOKUP(Table1[[#This Row],[Audio Url]],Qc!C:C,Qc!F:F),"")</f>
        <v>0</v>
      </c>
      <c r="AK644" s="12">
        <f>IFERROR(_xlfn.XLOOKUP(Table1[[#This Row],[Audio Url]],Qc!C:C,Qc!E:E),"")</f>
        <v>0</v>
      </c>
      <c r="AL644" s="12"/>
      <c r="AM644" s="12"/>
      <c r="AN644" s="1" t="str">
        <f>VLOOKUP(Table1[[#This Row],[LOCALITY]],Sheet2!$F:$H,3,0)</f>
        <v>Rural</v>
      </c>
      <c r="AO644" s="1" t="s">
        <v>2241</v>
      </c>
      <c r="AP644" t="str">
        <f>IF(Table1[[#This Row],[Audio Duration (in secs)]]&gt;180,"Greater than 3 Minutes","Less than 3 Minutes")</f>
        <v>Less than 3 Minutes</v>
      </c>
      <c r="AQ644" t="str">
        <f>IFERROR(VLOOKUP(Table1[[#This Row],[சாதி/Caste]],MApping!$E$1:$F$10,2,0),"Others")</f>
        <v>URALI GOUNDER</v>
      </c>
      <c r="AR644">
        <f>VLOOKUP(Table1[[#This Row],[பாலினம்/Gender]],Factor!$F$26:$I$28,4,0)</f>
        <v>0.95700934579439256</v>
      </c>
      <c r="AS644">
        <f>VLOOKUP(Table1[[#This Row],[பதிலளித்தவரின் வயது/Age Group]],Factor!$F$35:$I$39,4,0)</f>
        <v>1.0308724832214764</v>
      </c>
      <c r="AT644">
        <f>VLOOKUP(Table1[[#This Row],[பதிலளித்தவரின் வயது/Age Group]]&amp;Table1[[#This Row],[பாலினம்/Gender]],Factor!$A$45:$G$53,7,0)</f>
        <v>0.86292134831460676</v>
      </c>
      <c r="AU64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44">
        <f>VLOOKUP(Table1[[#This Row],[Rev Caste]],Factor!$F$59:$I$68,4,0)</f>
        <v>1.0593103448275862</v>
      </c>
      <c r="AW644">
        <f>Table1[[#This Row],[2021 Ae Factor]]*Table1[[#This Row],[Age &amp; Gender Factor]]</f>
        <v>1.1321032118962628</v>
      </c>
      <c r="AX644">
        <f>Table1[[#This Row],[2021 Ae Factor]]*Table1[[#This Row],[Caste Factor]]</f>
        <v>1.3897542877071363</v>
      </c>
      <c r="AY644">
        <f t="shared" si="15"/>
        <v>78.566999999999993</v>
      </c>
    </row>
    <row r="645" spans="1:51" x14ac:dyDescent="0.25">
      <c r="A645" s="12" t="s">
        <v>3088</v>
      </c>
      <c r="B645" s="12" t="s">
        <v>1431</v>
      </c>
      <c r="C645" s="13">
        <v>45873</v>
      </c>
      <c r="D645" s="12" t="s">
        <v>3277</v>
      </c>
      <c r="E645" s="12"/>
      <c r="F645" s="12"/>
      <c r="G645" s="12"/>
      <c r="H645" s="12"/>
      <c r="I645" s="12" t="s">
        <v>109</v>
      </c>
      <c r="J645" s="12" t="s">
        <v>110</v>
      </c>
      <c r="K645" s="12" t="s">
        <v>50</v>
      </c>
      <c r="L645" s="12" t="s">
        <v>51</v>
      </c>
      <c r="M645" s="12" t="s">
        <v>2172</v>
      </c>
      <c r="N645" s="12"/>
      <c r="O645" s="12" t="s">
        <v>54</v>
      </c>
      <c r="P645" s="12">
        <v>8940030173</v>
      </c>
      <c r="Q645" s="12" t="s">
        <v>360</v>
      </c>
      <c r="R645" s="12" t="s">
        <v>56</v>
      </c>
      <c r="S645" s="12" t="s">
        <v>113</v>
      </c>
      <c r="T645" s="12" t="s">
        <v>98</v>
      </c>
      <c r="U645" s="12" t="s">
        <v>83</v>
      </c>
      <c r="V645" s="12" t="s">
        <v>60</v>
      </c>
      <c r="W645" s="12" t="s">
        <v>61</v>
      </c>
      <c r="X645" s="12" t="s">
        <v>62</v>
      </c>
      <c r="Y645" t="s">
        <v>430</v>
      </c>
      <c r="Z645" s="12" t="s">
        <v>38</v>
      </c>
      <c r="AA645" s="12" t="s">
        <v>63</v>
      </c>
      <c r="AB645" s="12" t="s">
        <v>38</v>
      </c>
      <c r="AC645" s="12" t="s">
        <v>84</v>
      </c>
      <c r="AD645" s="12" t="s">
        <v>65</v>
      </c>
      <c r="AE645" s="12" t="s">
        <v>86</v>
      </c>
      <c r="AF645" s="12" t="s">
        <v>67</v>
      </c>
      <c r="AG645" s="12" t="s">
        <v>116</v>
      </c>
      <c r="AH645" s="12" t="s">
        <v>69</v>
      </c>
      <c r="AI645" s="12" t="s">
        <v>70</v>
      </c>
      <c r="AJ645" s="12">
        <f>IFERROR(_xlfn.XLOOKUP(Table1[[#This Row],[Audio Url]],Qc!C:C,Qc!F:F),"")</f>
        <v>0</v>
      </c>
      <c r="AK645" s="12">
        <f>IFERROR(_xlfn.XLOOKUP(Table1[[#This Row],[Audio Url]],Qc!C:C,Qc!E:E),"")</f>
        <v>0</v>
      </c>
      <c r="AL645" s="12"/>
      <c r="AM645" s="12"/>
      <c r="AN645" s="1" t="str">
        <f>VLOOKUP(Table1[[#This Row],[LOCALITY]],Sheet2!$F:$H,3,0)</f>
        <v>Rural</v>
      </c>
      <c r="AO645" s="1" t="s">
        <v>2241</v>
      </c>
      <c r="AP645" t="str">
        <f>IF(Table1[[#This Row],[Audio Duration (in secs)]]&gt;180,"Greater than 3 Minutes","Less than 3 Minutes")</f>
        <v>Less than 3 Minutes</v>
      </c>
      <c r="AQ645" t="str">
        <f>IFERROR(VLOOKUP(Table1[[#This Row],[சாதி/Caste]],MApping!$E$1:$F$10,2,0),"Others")</f>
        <v>URALI GOUNDER</v>
      </c>
      <c r="AR645">
        <f>VLOOKUP(Table1[[#This Row],[பாலினம்/Gender]],Factor!$F$26:$I$28,4,0)</f>
        <v>0.95700934579439256</v>
      </c>
      <c r="AS645">
        <f>VLOOKUP(Table1[[#This Row],[பதிலளித்தவரின் வயது/Age Group]],Factor!$F$35:$I$39,4,0)</f>
        <v>1.0308724832214764</v>
      </c>
      <c r="AT645">
        <f>VLOOKUP(Table1[[#This Row],[பதிலளித்தவரின் வயது/Age Group]]&amp;Table1[[#This Row],[பாலினம்/Gender]],Factor!$A$45:$G$53,7,0)</f>
        <v>0.86292134831460676</v>
      </c>
      <c r="AU64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45">
        <f>VLOOKUP(Table1[[#This Row],[Rev Caste]],Factor!$F$59:$I$68,4,0)</f>
        <v>1.0593103448275862</v>
      </c>
      <c r="AW645">
        <f>Table1[[#This Row],[2021 Ae Factor]]*Table1[[#This Row],[Age &amp; Gender Factor]]</f>
        <v>0.63580116091653927</v>
      </c>
      <c r="AX645">
        <f>Table1[[#This Row],[2021 Ae Factor]]*Table1[[#This Row],[Caste Factor]]</f>
        <v>0.78050073546995857</v>
      </c>
      <c r="AY645">
        <f t="shared" si="15"/>
        <v>78.567255000000003</v>
      </c>
    </row>
    <row r="646" spans="1:51" x14ac:dyDescent="0.25">
      <c r="A646" s="12" t="s">
        <v>3088</v>
      </c>
      <c r="B646" s="12" t="s">
        <v>1435</v>
      </c>
      <c r="C646" s="13">
        <v>45873</v>
      </c>
      <c r="D646" s="12" t="s">
        <v>3278</v>
      </c>
      <c r="E646" s="12"/>
      <c r="F646" s="12"/>
      <c r="G646" s="12"/>
      <c r="H646" s="12"/>
      <c r="I646" s="12" t="s">
        <v>109</v>
      </c>
      <c r="J646" s="12" t="s">
        <v>110</v>
      </c>
      <c r="K646" s="12" t="s">
        <v>50</v>
      </c>
      <c r="L646" s="12" t="s">
        <v>51</v>
      </c>
      <c r="M646" s="12" t="s">
        <v>2172</v>
      </c>
      <c r="N646" s="12"/>
      <c r="O646" s="12" t="s">
        <v>135</v>
      </c>
      <c r="P646" s="12">
        <v>6374515206</v>
      </c>
      <c r="Q646" s="12" t="s">
        <v>55</v>
      </c>
      <c r="R646" s="12" t="s">
        <v>136</v>
      </c>
      <c r="S646" s="12" t="s">
        <v>113</v>
      </c>
      <c r="T646" s="12" t="s">
        <v>58</v>
      </c>
      <c r="U646" s="12" t="s">
        <v>83</v>
      </c>
      <c r="V646" s="12" t="s">
        <v>99</v>
      </c>
      <c r="W646" s="12" t="s">
        <v>100</v>
      </c>
      <c r="X646" s="12" t="s">
        <v>101</v>
      </c>
      <c r="Y646" t="s">
        <v>428</v>
      </c>
      <c r="Z646" s="12" t="s">
        <v>95</v>
      </c>
      <c r="AA646" s="12" t="s">
        <v>126</v>
      </c>
      <c r="AB646" s="12" t="s">
        <v>60</v>
      </c>
      <c r="AC646" s="12" t="s">
        <v>58</v>
      </c>
      <c r="AD646" s="12" t="s">
        <v>65</v>
      </c>
      <c r="AE646" s="12" t="s">
        <v>102</v>
      </c>
      <c r="AF646" s="12" t="s">
        <v>67</v>
      </c>
      <c r="AG646" s="12" t="s">
        <v>116</v>
      </c>
      <c r="AH646" s="12" t="s">
        <v>69</v>
      </c>
      <c r="AI646" s="12" t="s">
        <v>70</v>
      </c>
      <c r="AJ646" s="12">
        <f>IFERROR(_xlfn.XLOOKUP(Table1[[#This Row],[Audio Url]],Qc!C:C,Qc!F:F),"")</f>
        <v>0</v>
      </c>
      <c r="AK646" s="12">
        <f>IFERROR(_xlfn.XLOOKUP(Table1[[#This Row],[Audio Url]],Qc!C:C,Qc!E:E),"")</f>
        <v>0</v>
      </c>
      <c r="AL646" s="12"/>
      <c r="AM646" s="12"/>
      <c r="AN646" s="1" t="str">
        <f>VLOOKUP(Table1[[#This Row],[LOCALITY]],Sheet2!$F:$H,3,0)</f>
        <v>Rural</v>
      </c>
      <c r="AO646" s="1" t="s">
        <v>2241</v>
      </c>
      <c r="AP646" t="str">
        <f>IF(Table1[[#This Row],[Audio Duration (in secs)]]&gt;180,"Greater than 3 Minutes","Less than 3 Minutes")</f>
        <v>Less than 3 Minutes</v>
      </c>
      <c r="AQ646" t="str">
        <f>IFERROR(VLOOKUP(Table1[[#This Row],[சாதி/Caste]],MApping!$E$1:$F$10,2,0),"Others")</f>
        <v>URALI GOUNDER</v>
      </c>
      <c r="AR646">
        <f>VLOOKUP(Table1[[#This Row],[பாலினம்/Gender]],Factor!$F$26:$I$28,4,0)</f>
        <v>1.047034764826176</v>
      </c>
      <c r="AS646">
        <f>VLOOKUP(Table1[[#This Row],[பதிலளித்தவரின் வயது/Age Group]],Factor!$F$35:$I$39,4,0)</f>
        <v>1.0951871657754011</v>
      </c>
      <c r="AT646">
        <f>VLOOKUP(Table1[[#This Row],[பதிலளித்தவரின் வயது/Age Group]]&amp;Table1[[#This Row],[பாலினம்/Gender]],Factor!$A$45:$G$53,7,0)</f>
        <v>1.107027027027027</v>
      </c>
      <c r="AU64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46">
        <f>VLOOKUP(Table1[[#This Row],[Rev Caste]],Factor!$F$59:$I$68,4,0)</f>
        <v>1.0593103448275862</v>
      </c>
      <c r="AW646">
        <f>Table1[[#This Row],[2021 Ae Factor]]*Table1[[#This Row],[Age &amp; Gender Factor]]</f>
        <v>1.4523558321984489</v>
      </c>
      <c r="AX646">
        <f>Table1[[#This Row],[2021 Ae Factor]]*Table1[[#This Row],[Caste Factor]]</f>
        <v>1.3897542877071363</v>
      </c>
      <c r="AY646">
        <f t="shared" si="15"/>
        <v>78.56711</v>
      </c>
    </row>
    <row r="647" spans="1:51" x14ac:dyDescent="0.25">
      <c r="A647" s="12" t="s">
        <v>3088</v>
      </c>
      <c r="B647" s="12" t="s">
        <v>1440</v>
      </c>
      <c r="C647" s="13">
        <v>45873</v>
      </c>
      <c r="D647" s="12" t="s">
        <v>3279</v>
      </c>
      <c r="E647" s="12"/>
      <c r="F647" s="12"/>
      <c r="G647" s="12"/>
      <c r="H647" s="12"/>
      <c r="I647" s="12" t="s">
        <v>109</v>
      </c>
      <c r="J647" s="12" t="s">
        <v>110</v>
      </c>
      <c r="K647" s="12" t="s">
        <v>50</v>
      </c>
      <c r="L647" s="12" t="s">
        <v>51</v>
      </c>
      <c r="M647" s="12" t="s">
        <v>2172</v>
      </c>
      <c r="N647" s="12"/>
      <c r="O647" s="12" t="s">
        <v>54</v>
      </c>
      <c r="P647" s="12">
        <v>9843055369</v>
      </c>
      <c r="Q647" s="12" t="s">
        <v>360</v>
      </c>
      <c r="R647" s="12" t="s">
        <v>97</v>
      </c>
      <c r="S647" s="12" t="s">
        <v>113</v>
      </c>
      <c r="T647" s="12" t="s">
        <v>98</v>
      </c>
      <c r="U647" s="12" t="s">
        <v>83</v>
      </c>
      <c r="V647" s="12" t="s">
        <v>99</v>
      </c>
      <c r="W647" s="12" t="s">
        <v>100</v>
      </c>
      <c r="X647" s="12" t="s">
        <v>101</v>
      </c>
      <c r="Y647" t="s">
        <v>428</v>
      </c>
      <c r="Z647" s="12" t="s">
        <v>288</v>
      </c>
      <c r="AA647" s="12" t="s">
        <v>63</v>
      </c>
      <c r="AB647" s="12" t="s">
        <v>38</v>
      </c>
      <c r="AC647" s="12" t="s">
        <v>64</v>
      </c>
      <c r="AD647" s="12" t="s">
        <v>85</v>
      </c>
      <c r="AE647" s="12" t="s">
        <v>102</v>
      </c>
      <c r="AF647" s="12" t="s">
        <v>67</v>
      </c>
      <c r="AG647" s="12" t="s">
        <v>382</v>
      </c>
      <c r="AH647" s="12" t="s">
        <v>88</v>
      </c>
      <c r="AI647" s="12" t="s">
        <v>70</v>
      </c>
      <c r="AJ647" s="12">
        <f>IFERROR(_xlfn.XLOOKUP(Table1[[#This Row],[Audio Url]],Qc!C:C,Qc!F:F),"")</f>
        <v>0</v>
      </c>
      <c r="AK647" s="12">
        <f>IFERROR(_xlfn.XLOOKUP(Table1[[#This Row],[Audio Url]],Qc!C:C,Qc!E:E),"")</f>
        <v>0</v>
      </c>
      <c r="AL647" s="12"/>
      <c r="AM647" s="12"/>
      <c r="AN647" s="1" t="str">
        <f>VLOOKUP(Table1[[#This Row],[LOCALITY]],Sheet2!$F:$H,3,0)</f>
        <v>Rural</v>
      </c>
      <c r="AO647" s="1" t="s">
        <v>2241</v>
      </c>
      <c r="AP647" t="str">
        <f>IF(Table1[[#This Row],[Audio Duration (in secs)]]&gt;180,"Greater than 3 Minutes","Less than 3 Minutes")</f>
        <v>Less than 3 Minutes</v>
      </c>
      <c r="AQ647" t="str">
        <f>IFERROR(VLOOKUP(Table1[[#This Row],[சாதி/Caste]],MApping!$E$1:$F$10,2,0),"Others")</f>
        <v>URALI GOUNDER</v>
      </c>
      <c r="AR647">
        <f>VLOOKUP(Table1[[#This Row],[பாலினம்/Gender]],Factor!$F$26:$I$28,4,0)</f>
        <v>0.95700934579439256</v>
      </c>
      <c r="AS647">
        <f>VLOOKUP(Table1[[#This Row],[பதிலளித்தவரின் வயது/Age Group]],Factor!$F$35:$I$39,4,0)</f>
        <v>1.0308724832214764</v>
      </c>
      <c r="AT647">
        <f>VLOOKUP(Table1[[#This Row],[பதிலளித்தவரின் வயது/Age Group]]&amp;Table1[[#This Row],[பாலினம்/Gender]],Factor!$A$45:$G$53,7,0)</f>
        <v>0.86292134831460676</v>
      </c>
      <c r="AU64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47">
        <f>VLOOKUP(Table1[[#This Row],[Rev Caste]],Factor!$F$59:$I$68,4,0)</f>
        <v>1.0593103448275862</v>
      </c>
      <c r="AW647">
        <f>Table1[[#This Row],[2021 Ae Factor]]*Table1[[#This Row],[Age &amp; Gender Factor]]</f>
        <v>1.1321032118962628</v>
      </c>
      <c r="AX647">
        <f>Table1[[#This Row],[2021 Ae Factor]]*Table1[[#This Row],[Caste Factor]]</f>
        <v>1.3897542877071363</v>
      </c>
      <c r="AY647">
        <f t="shared" si="15"/>
        <v>78.566973000000004</v>
      </c>
    </row>
    <row r="648" spans="1:51" x14ac:dyDescent="0.25">
      <c r="A648" s="12" t="s">
        <v>3088</v>
      </c>
      <c r="B648" s="12" t="s">
        <v>1451</v>
      </c>
      <c r="C648" s="13">
        <v>45873</v>
      </c>
      <c r="D648" s="12" t="s">
        <v>3280</v>
      </c>
      <c r="E648" s="12"/>
      <c r="F648" s="12"/>
      <c r="G648" s="12"/>
      <c r="H648" s="12"/>
      <c r="I648" s="12" t="s">
        <v>1289</v>
      </c>
      <c r="J648" s="12" t="s">
        <v>1290</v>
      </c>
      <c r="K648" s="12" t="s">
        <v>50</v>
      </c>
      <c r="L648" s="12" t="s">
        <v>51</v>
      </c>
      <c r="M648" s="12" t="s">
        <v>2172</v>
      </c>
      <c r="N648" s="12"/>
      <c r="O648" s="12" t="s">
        <v>135</v>
      </c>
      <c r="P648" s="12">
        <v>9245174797</v>
      </c>
      <c r="Q648" s="12" t="s">
        <v>39</v>
      </c>
      <c r="R648" s="12" t="s">
        <v>56</v>
      </c>
      <c r="S648" s="12" t="s">
        <v>113</v>
      </c>
      <c r="T648" s="12" t="s">
        <v>137</v>
      </c>
      <c r="U648" s="12" t="s">
        <v>59</v>
      </c>
      <c r="V648" s="12" t="s">
        <v>60</v>
      </c>
      <c r="W648" s="12" t="s">
        <v>61</v>
      </c>
      <c r="X648" s="12" t="s">
        <v>62</v>
      </c>
      <c r="Y648" t="s">
        <v>430</v>
      </c>
      <c r="Z648" s="12" t="s">
        <v>38</v>
      </c>
      <c r="AA648" s="12" t="s">
        <v>63</v>
      </c>
      <c r="AB648" s="12" t="s">
        <v>38</v>
      </c>
      <c r="AC648" s="12" t="s">
        <v>64</v>
      </c>
      <c r="AD648" s="12" t="s">
        <v>85</v>
      </c>
      <c r="AE648" s="12" t="s">
        <v>66</v>
      </c>
      <c r="AF648" s="12" t="s">
        <v>67</v>
      </c>
      <c r="AG648" s="12" t="s">
        <v>68</v>
      </c>
      <c r="AH648" s="12" t="s">
        <v>1456</v>
      </c>
      <c r="AI648" s="12" t="s">
        <v>129</v>
      </c>
      <c r="AJ648" s="12">
        <f>IFERROR(_xlfn.XLOOKUP(Table1[[#This Row],[Audio Url]],Qc!C:C,Qc!F:F),"")</f>
        <v>0</v>
      </c>
      <c r="AK648" s="12">
        <f>IFERROR(_xlfn.XLOOKUP(Table1[[#This Row],[Audio Url]],Qc!C:C,Qc!E:E),"")</f>
        <v>0</v>
      </c>
      <c r="AL648" s="12"/>
      <c r="AM648" s="12"/>
      <c r="AN648" s="1" t="str">
        <f>VLOOKUP(Table1[[#This Row],[LOCALITY]],Sheet2!$F:$H,3,0)</f>
        <v>Rural</v>
      </c>
      <c r="AO648" s="1" t="s">
        <v>2241</v>
      </c>
      <c r="AP648" t="str">
        <f>IF(Table1[[#This Row],[Audio Duration (in secs)]]&gt;180,"Greater than 3 Minutes","Less than 3 Minutes")</f>
        <v>Less than 3 Minutes</v>
      </c>
      <c r="AQ648" t="str">
        <f>IFERROR(VLOOKUP(Table1[[#This Row],[சாதி/Caste]],MApping!$E$1:$F$10,2,0),"Others")</f>
        <v>CHRISTIAN</v>
      </c>
      <c r="AR648">
        <f>VLOOKUP(Table1[[#This Row],[பாலினம்/Gender]],Factor!$F$26:$I$28,4,0)</f>
        <v>1.047034764826176</v>
      </c>
      <c r="AS648">
        <f>VLOOKUP(Table1[[#This Row],[பதிலளித்தவரின் வயது/Age Group]],Factor!$F$35:$I$39,4,0)</f>
        <v>0.8797250859106529</v>
      </c>
      <c r="AT648">
        <f>VLOOKUP(Table1[[#This Row],[பதிலளித்தவரின் வயது/Age Group]]&amp;Table1[[#This Row],[பாலினம்/Gender]],Factor!$A$45:$G$53,7,0)</f>
        <v>0.98461538461538467</v>
      </c>
      <c r="AU64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48">
        <f>VLOOKUP(Table1[[#This Row],[Rev Caste]],Factor!$F$59:$I$68,4,0)</f>
        <v>0.93090909090909091</v>
      </c>
      <c r="AW648">
        <f>Table1[[#This Row],[2021 Ae Factor]]*Table1[[#This Row],[Age &amp; Gender Factor]]</f>
        <v>0.72546542719964102</v>
      </c>
      <c r="AX648">
        <f>Table1[[#This Row],[2021 Ae Factor]]*Table1[[#This Row],[Caste Factor]]</f>
        <v>0.68589458571602413</v>
      </c>
      <c r="AY648">
        <f t="shared" si="15"/>
        <v>78.566816000000003</v>
      </c>
    </row>
    <row r="649" spans="1:51" x14ac:dyDescent="0.25">
      <c r="A649" s="12" t="s">
        <v>3088</v>
      </c>
      <c r="B649" s="12" t="s">
        <v>1458</v>
      </c>
      <c r="C649" s="13">
        <v>45873</v>
      </c>
      <c r="D649" s="12" t="s">
        <v>3281</v>
      </c>
      <c r="E649" s="12"/>
      <c r="F649" s="12"/>
      <c r="G649" s="12"/>
      <c r="H649" s="12"/>
      <c r="I649" s="12" t="s">
        <v>109</v>
      </c>
      <c r="J649" s="12" t="s">
        <v>110</v>
      </c>
      <c r="K649" s="12" t="s">
        <v>50</v>
      </c>
      <c r="L649" s="12" t="s">
        <v>51</v>
      </c>
      <c r="M649" s="12" t="s">
        <v>2172</v>
      </c>
      <c r="N649" s="12"/>
      <c r="O649" s="12" t="s">
        <v>135</v>
      </c>
      <c r="P649" s="12">
        <v>9344974903</v>
      </c>
      <c r="Q649" s="12" t="s">
        <v>55</v>
      </c>
      <c r="R649" s="12" t="s">
        <v>136</v>
      </c>
      <c r="S649" s="12" t="s">
        <v>113</v>
      </c>
      <c r="T649" s="12" t="s">
        <v>137</v>
      </c>
      <c r="U649" s="12" t="s">
        <v>83</v>
      </c>
      <c r="V649" s="12" t="s">
        <v>99</v>
      </c>
      <c r="W649" s="12" t="s">
        <v>100</v>
      </c>
      <c r="X649" s="12" t="s">
        <v>101</v>
      </c>
      <c r="Y649" t="s">
        <v>428</v>
      </c>
      <c r="Z649" s="12" t="s">
        <v>95</v>
      </c>
      <c r="AA649" s="12" t="s">
        <v>63</v>
      </c>
      <c r="AB649" s="12" t="s">
        <v>38</v>
      </c>
      <c r="AC649" s="12" t="s">
        <v>84</v>
      </c>
      <c r="AD649" s="12" t="s">
        <v>85</v>
      </c>
      <c r="AE649" s="12" t="s">
        <v>66</v>
      </c>
      <c r="AF649" s="12" t="s">
        <v>67</v>
      </c>
      <c r="AG649" s="12" t="s">
        <v>68</v>
      </c>
      <c r="AH649" s="12" t="s">
        <v>69</v>
      </c>
      <c r="AI649" s="12" t="s">
        <v>269</v>
      </c>
      <c r="AJ649" s="12">
        <f>IFERROR(_xlfn.XLOOKUP(Table1[[#This Row],[Audio Url]],Qc!C:C,Qc!F:F),"")</f>
        <v>0</v>
      </c>
      <c r="AK649" s="12">
        <f>IFERROR(_xlfn.XLOOKUP(Table1[[#This Row],[Audio Url]],Qc!C:C,Qc!E:E),"")</f>
        <v>0</v>
      </c>
      <c r="AL649" s="12"/>
      <c r="AM649" s="12"/>
      <c r="AN649" s="1" t="str">
        <f>VLOOKUP(Table1[[#This Row],[LOCALITY]],Sheet2!$F:$H,3,0)</f>
        <v>Rural</v>
      </c>
      <c r="AO649" s="1" t="s">
        <v>2241</v>
      </c>
      <c r="AP649" t="str">
        <f>IF(Table1[[#This Row],[Audio Duration (in secs)]]&gt;180,"Greater than 3 Minutes","Less than 3 Minutes")</f>
        <v>Less than 3 Minutes</v>
      </c>
      <c r="AQ649" t="str">
        <f>IFERROR(VLOOKUP(Table1[[#This Row],[சாதி/Caste]],MApping!$E$1:$F$10,2,0),"Others")</f>
        <v>MUTTARAIYAR</v>
      </c>
      <c r="AR649">
        <f>VLOOKUP(Table1[[#This Row],[பாலினம்/Gender]],Factor!$F$26:$I$28,4,0)</f>
        <v>1.047034764826176</v>
      </c>
      <c r="AS649">
        <f>VLOOKUP(Table1[[#This Row],[பதிலளித்தவரின் வயது/Age Group]],Factor!$F$35:$I$39,4,0)</f>
        <v>1.0951871657754011</v>
      </c>
      <c r="AT649">
        <f>VLOOKUP(Table1[[#This Row],[பதிலளித்தவரின் வயது/Age Group]]&amp;Table1[[#This Row],[பாலினம்/Gender]],Factor!$A$45:$G$53,7,0)</f>
        <v>1.107027027027027</v>
      </c>
      <c r="AU64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49">
        <f>VLOOKUP(Table1[[#This Row],[Rev Caste]],Factor!$F$59:$I$68,4,0)</f>
        <v>1.2358620689655173</v>
      </c>
      <c r="AW649">
        <f>Table1[[#This Row],[2021 Ae Factor]]*Table1[[#This Row],[Age &amp; Gender Factor]]</f>
        <v>1.4523558321984489</v>
      </c>
      <c r="AX649">
        <f>Table1[[#This Row],[2021 Ae Factor]]*Table1[[#This Row],[Caste Factor]]</f>
        <v>1.6213800023249925</v>
      </c>
      <c r="AY649">
        <f t="shared" si="15"/>
        <v>78.566781000000006</v>
      </c>
    </row>
    <row r="650" spans="1:51" x14ac:dyDescent="0.25">
      <c r="A650" s="12" t="s">
        <v>3088</v>
      </c>
      <c r="B650" s="12" t="s">
        <v>1464</v>
      </c>
      <c r="C650" s="13">
        <v>45873</v>
      </c>
      <c r="D650" s="12" t="s">
        <v>3282</v>
      </c>
      <c r="E650" s="12"/>
      <c r="F650" s="12"/>
      <c r="G650" s="12"/>
      <c r="H650" s="12"/>
      <c r="I650" s="12" t="s">
        <v>244</v>
      </c>
      <c r="J650" s="12" t="s">
        <v>245</v>
      </c>
      <c r="K650" s="12" t="s">
        <v>50</v>
      </c>
      <c r="L650" s="12" t="s">
        <v>51</v>
      </c>
      <c r="M650" s="12" t="s">
        <v>2172</v>
      </c>
      <c r="N650" s="12"/>
      <c r="O650" s="12" t="s">
        <v>54</v>
      </c>
      <c r="P650" s="12">
        <v>6369026474</v>
      </c>
      <c r="Q650" s="12" t="s">
        <v>55</v>
      </c>
      <c r="R650" s="12" t="s">
        <v>490</v>
      </c>
      <c r="S650" s="12" t="s">
        <v>113</v>
      </c>
      <c r="T650" s="12" t="s">
        <v>137</v>
      </c>
      <c r="U650" s="12" t="s">
        <v>83</v>
      </c>
      <c r="V650" s="12" t="s">
        <v>295</v>
      </c>
      <c r="W650" s="12" t="s">
        <v>125</v>
      </c>
      <c r="X650" s="12" t="s">
        <v>114</v>
      </c>
      <c r="Y650" s="45" t="s">
        <v>430</v>
      </c>
      <c r="Z650" s="12" t="s">
        <v>38</v>
      </c>
      <c r="AA650" s="12" t="s">
        <v>126</v>
      </c>
      <c r="AB650" s="12" t="s">
        <v>99</v>
      </c>
      <c r="AC650" s="12" t="s">
        <v>58</v>
      </c>
      <c r="AD650" s="12" t="s">
        <v>65</v>
      </c>
      <c r="AE650" s="12" t="s">
        <v>86</v>
      </c>
      <c r="AF650" s="12" t="s">
        <v>67</v>
      </c>
      <c r="AG650" s="12" t="s">
        <v>103</v>
      </c>
      <c r="AH650" s="12" t="s">
        <v>88</v>
      </c>
      <c r="AI650" s="12" t="s">
        <v>129</v>
      </c>
      <c r="AJ650" s="12">
        <f>IFERROR(_xlfn.XLOOKUP(Table1[[#This Row],[Audio Url]],Qc!C:C,Qc!F:F),"")</f>
        <v>0</v>
      </c>
      <c r="AK650" s="12">
        <f>IFERROR(_xlfn.XLOOKUP(Table1[[#This Row],[Audio Url]],Qc!C:C,Qc!E:E),"")</f>
        <v>0</v>
      </c>
      <c r="AL650" s="12"/>
      <c r="AM650" s="12"/>
      <c r="AN650" s="1" t="str">
        <f>VLOOKUP(Table1[[#This Row],[LOCALITY]],Sheet2!$F:$H,3,0)</f>
        <v>Rural</v>
      </c>
      <c r="AO650" s="1" t="s">
        <v>2241</v>
      </c>
      <c r="AP650" t="str">
        <f>IF(Table1[[#This Row],[Audio Duration (in secs)]]&gt;180,"Greater than 3 Minutes","Less than 3 Minutes")</f>
        <v>Less than 3 Minutes</v>
      </c>
      <c r="AQ650" t="str">
        <f>IFERROR(VLOOKUP(Table1[[#This Row],[சாதி/Caste]],MApping!$E$1:$F$10,2,0),"Others")</f>
        <v>CHRISTIAN</v>
      </c>
      <c r="AR650">
        <f>VLOOKUP(Table1[[#This Row],[பாலினம்/Gender]],Factor!$F$26:$I$28,4,0)</f>
        <v>0.95700934579439256</v>
      </c>
      <c r="AS650">
        <f>VLOOKUP(Table1[[#This Row],[பதிலளித்தவரின் வயது/Age Group]],Factor!$F$35:$I$39,4,0)</f>
        <v>1.0951871657754011</v>
      </c>
      <c r="AT650">
        <f>VLOOKUP(Table1[[#This Row],[பதிலளித்தவரின் வயது/Age Group]]&amp;Table1[[#This Row],[பாலினம்/Gender]],Factor!$A$45:$G$53,7,0)</f>
        <v>1.0835978835978837</v>
      </c>
      <c r="AU65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650">
        <f>VLOOKUP(Table1[[#This Row],[Rev Caste]],Factor!$F$59:$I$68,4,0)</f>
        <v>0.93090909090909091</v>
      </c>
      <c r="AW650">
        <f>Table1[[#This Row],[2021 Ae Factor]]*Table1[[#This Row],[Age &amp; Gender Factor]]</f>
        <v>1.5438978165389909</v>
      </c>
      <c r="AX650">
        <f>Table1[[#This Row],[2021 Ae Factor]]*Table1[[#This Row],[Caste Factor]]</f>
        <v>1.3263485787539513</v>
      </c>
      <c r="AY650">
        <f t="shared" si="15"/>
        <v>78.566997999999998</v>
      </c>
    </row>
    <row r="651" spans="1:51" x14ac:dyDescent="0.25">
      <c r="A651" s="12" t="s">
        <v>3088</v>
      </c>
      <c r="B651" s="12" t="s">
        <v>1470</v>
      </c>
      <c r="C651" s="13">
        <v>45873</v>
      </c>
      <c r="D651" s="12" t="s">
        <v>3283</v>
      </c>
      <c r="E651" s="12"/>
      <c r="F651" s="12"/>
      <c r="G651" s="12"/>
      <c r="H651" s="12"/>
      <c r="I651" s="12" t="s">
        <v>109</v>
      </c>
      <c r="J651" s="12" t="s">
        <v>110</v>
      </c>
      <c r="K651" s="12" t="s">
        <v>50</v>
      </c>
      <c r="L651" s="12" t="s">
        <v>51</v>
      </c>
      <c r="M651" s="12" t="s">
        <v>2172</v>
      </c>
      <c r="N651" s="12"/>
      <c r="O651" s="12" t="s">
        <v>54</v>
      </c>
      <c r="P651" s="12">
        <v>8344060273</v>
      </c>
      <c r="Q651" s="12" t="s">
        <v>55</v>
      </c>
      <c r="R651" s="12" t="s">
        <v>97</v>
      </c>
      <c r="S651" s="12" t="s">
        <v>113</v>
      </c>
      <c r="T651" s="12" t="s">
        <v>137</v>
      </c>
      <c r="U651" s="12" t="s">
        <v>301</v>
      </c>
      <c r="V651" s="12" t="s">
        <v>99</v>
      </c>
      <c r="W651" s="12" t="s">
        <v>100</v>
      </c>
      <c r="X651" s="12" t="s">
        <v>101</v>
      </c>
      <c r="Y651" t="s">
        <v>428</v>
      </c>
      <c r="Z651" s="12" t="s">
        <v>288</v>
      </c>
      <c r="AA651" s="12" t="s">
        <v>63</v>
      </c>
      <c r="AB651" s="12" t="s">
        <v>38</v>
      </c>
      <c r="AC651" s="12" t="s">
        <v>64</v>
      </c>
      <c r="AD651" s="12" t="s">
        <v>85</v>
      </c>
      <c r="AE651" s="12" t="s">
        <v>115</v>
      </c>
      <c r="AF651" s="12" t="s">
        <v>67</v>
      </c>
      <c r="AG651" s="12" t="s">
        <v>116</v>
      </c>
      <c r="AH651" s="12" t="s">
        <v>117</v>
      </c>
      <c r="AI651" s="12" t="s">
        <v>118</v>
      </c>
      <c r="AJ651" s="12">
        <f>IFERROR(_xlfn.XLOOKUP(Table1[[#This Row],[Audio Url]],Qc!C:C,Qc!F:F),"")</f>
        <v>0</v>
      </c>
      <c r="AK651" s="12">
        <f>IFERROR(_xlfn.XLOOKUP(Table1[[#This Row],[Audio Url]],Qc!C:C,Qc!E:E),"")</f>
        <v>0</v>
      </c>
      <c r="AL651" s="12"/>
      <c r="AM651" s="12"/>
      <c r="AN651" s="1" t="str">
        <f>VLOOKUP(Table1[[#This Row],[LOCALITY]],Sheet2!$F:$H,3,0)</f>
        <v>Rural</v>
      </c>
      <c r="AO651" s="1" t="s">
        <v>2241</v>
      </c>
      <c r="AP651" t="str">
        <f>IF(Table1[[#This Row],[Audio Duration (in secs)]]&gt;180,"Greater than 3 Minutes","Less than 3 Minutes")</f>
        <v>Less than 3 Minutes</v>
      </c>
      <c r="AQ651" t="str">
        <f>IFERROR(VLOOKUP(Table1[[#This Row],[சாதி/Caste]],MApping!$E$1:$F$10,2,0),"Others")</f>
        <v>PALLAR SC</v>
      </c>
      <c r="AR651">
        <f>VLOOKUP(Table1[[#This Row],[பாலினம்/Gender]],Factor!$F$26:$I$28,4,0)</f>
        <v>0.95700934579439256</v>
      </c>
      <c r="AS651">
        <f>VLOOKUP(Table1[[#This Row],[பதிலளித்தவரின் வயது/Age Group]],Factor!$F$35:$I$39,4,0)</f>
        <v>1.0951871657754011</v>
      </c>
      <c r="AT651">
        <f>VLOOKUP(Table1[[#This Row],[பதிலளித்தவரின் வயது/Age Group]]&amp;Table1[[#This Row],[பாலினம்/Gender]],Factor!$A$45:$G$53,7,0)</f>
        <v>1.0835978835978837</v>
      </c>
      <c r="AU65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51">
        <f>VLOOKUP(Table1[[#This Row],[Rev Caste]],Factor!$F$59:$I$68,4,0)</f>
        <v>1.28</v>
      </c>
      <c r="AW651">
        <f>Table1[[#This Row],[2021 Ae Factor]]*Table1[[#This Row],[Age &amp; Gender Factor]]</f>
        <v>1.4216181426281114</v>
      </c>
      <c r="AX651">
        <f>Table1[[#This Row],[2021 Ae Factor]]*Table1[[#This Row],[Caste Factor]]</f>
        <v>1.6792864309794564</v>
      </c>
      <c r="AY651">
        <f t="shared" si="15"/>
        <v>78.567244000000002</v>
      </c>
    </row>
    <row r="652" spans="1:51" x14ac:dyDescent="0.25">
      <c r="A652" s="12" t="s">
        <v>3088</v>
      </c>
      <c r="B652" s="12" t="s">
        <v>1482</v>
      </c>
      <c r="C652" s="13">
        <v>45873</v>
      </c>
      <c r="D652" s="12" t="s">
        <v>3278</v>
      </c>
      <c r="E652" s="12"/>
      <c r="F652" s="12"/>
      <c r="G652" s="12"/>
      <c r="H652" s="12"/>
      <c r="I652" s="12" t="s">
        <v>109</v>
      </c>
      <c r="J652" s="12" t="s">
        <v>110</v>
      </c>
      <c r="K652" s="12" t="s">
        <v>50</v>
      </c>
      <c r="L652" s="12" t="s">
        <v>51</v>
      </c>
      <c r="M652" s="12" t="s">
        <v>2172</v>
      </c>
      <c r="N652" s="12"/>
      <c r="O652" s="12" t="s">
        <v>54</v>
      </c>
      <c r="P652" s="12">
        <v>9965032198</v>
      </c>
      <c r="Q652" s="12" t="s">
        <v>39</v>
      </c>
      <c r="R652" s="12" t="s">
        <v>124</v>
      </c>
      <c r="S652" s="12" t="s">
        <v>113</v>
      </c>
      <c r="T652" s="12" t="s">
        <v>98</v>
      </c>
      <c r="U652" s="12" t="s">
        <v>83</v>
      </c>
      <c r="V652" s="12" t="s">
        <v>99</v>
      </c>
      <c r="W652" s="12" t="s">
        <v>100</v>
      </c>
      <c r="X652" s="12" t="s">
        <v>101</v>
      </c>
      <c r="Y652" t="s">
        <v>428</v>
      </c>
      <c r="Z652" s="12" t="s">
        <v>95</v>
      </c>
      <c r="AA652" s="12" t="s">
        <v>126</v>
      </c>
      <c r="AB652" s="12" t="s">
        <v>60</v>
      </c>
      <c r="AC652" s="12" t="s">
        <v>84</v>
      </c>
      <c r="AD652" s="12" t="s">
        <v>65</v>
      </c>
      <c r="AE652" s="12" t="s">
        <v>102</v>
      </c>
      <c r="AF652" s="12" t="s">
        <v>101</v>
      </c>
      <c r="AG652" s="12" t="s">
        <v>418</v>
      </c>
      <c r="AH652" s="12" t="s">
        <v>117</v>
      </c>
      <c r="AI652" s="12" t="s">
        <v>42</v>
      </c>
      <c r="AJ652" s="12">
        <f>IFERROR(_xlfn.XLOOKUP(Table1[[#This Row],[Audio Url]],Qc!C:C,Qc!F:F),"")</f>
        <v>0</v>
      </c>
      <c r="AK652" s="12">
        <f>IFERROR(_xlfn.XLOOKUP(Table1[[#This Row],[Audio Url]],Qc!C:C,Qc!E:E),"")</f>
        <v>0</v>
      </c>
      <c r="AL652" s="12"/>
      <c r="AM652" s="12"/>
      <c r="AN652" s="1" t="str">
        <f>VLOOKUP(Table1[[#This Row],[LOCALITY]],Sheet2!$F:$H,3,0)</f>
        <v>Rural</v>
      </c>
      <c r="AO652" s="1" t="s">
        <v>2241</v>
      </c>
      <c r="AP652" t="str">
        <f>IF(Table1[[#This Row],[Audio Duration (in secs)]]&gt;180,"Greater than 3 Minutes","Less than 3 Minutes")</f>
        <v>Less than 3 Minutes</v>
      </c>
      <c r="AQ652" t="str">
        <f>IFERROR(VLOOKUP(Table1[[#This Row],[சாதி/Caste]],MApping!$E$1:$F$10,2,0),"Others")</f>
        <v>DEVENDRA KULA VELLALAR</v>
      </c>
      <c r="AR652">
        <f>VLOOKUP(Table1[[#This Row],[பாலினம்/Gender]],Factor!$F$26:$I$28,4,0)</f>
        <v>0.95700934579439256</v>
      </c>
      <c r="AS652">
        <f>VLOOKUP(Table1[[#This Row],[பதிலளித்தவரின் வயது/Age Group]],Factor!$F$35:$I$39,4,0)</f>
        <v>0.8797250859106529</v>
      </c>
      <c r="AT652">
        <f>VLOOKUP(Table1[[#This Row],[பதிலளித்தவரின் வயது/Age Group]]&amp;Table1[[#This Row],[பாலினம்/Gender]],Factor!$A$45:$G$53,7,0)</f>
        <v>0.79503105590062106</v>
      </c>
      <c r="AU65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52">
        <f>VLOOKUP(Table1[[#This Row],[Rev Caste]],Factor!$F$59:$I$68,4,0)</f>
        <v>0.99902439024390244</v>
      </c>
      <c r="AW652">
        <f>Table1[[#This Row],[2021 Ae Factor]]*Table1[[#This Row],[Age &amp; Gender Factor]]</f>
        <v>1.043035050297799</v>
      </c>
      <c r="AX652">
        <f>Table1[[#This Row],[2021 Ae Factor]]*Table1[[#This Row],[Caste Factor]]</f>
        <v>1.3106625802766489</v>
      </c>
      <c r="AY652">
        <f t="shared" si="15"/>
        <v>78.56711</v>
      </c>
    </row>
    <row r="653" spans="1:51" x14ac:dyDescent="0.25">
      <c r="A653" s="12" t="s">
        <v>3088</v>
      </c>
      <c r="B653" s="12" t="s">
        <v>1487</v>
      </c>
      <c r="C653" s="13">
        <v>45873</v>
      </c>
      <c r="D653" s="12" t="s">
        <v>3284</v>
      </c>
      <c r="E653" s="12"/>
      <c r="F653" s="12"/>
      <c r="G653" s="12"/>
      <c r="H653" s="12"/>
      <c r="I653" s="12" t="s">
        <v>1289</v>
      </c>
      <c r="J653" s="12" t="s">
        <v>1290</v>
      </c>
      <c r="K653" s="12" t="s">
        <v>50</v>
      </c>
      <c r="L653" s="12" t="s">
        <v>51</v>
      </c>
      <c r="M653" s="12" t="s">
        <v>2172</v>
      </c>
      <c r="N653" s="12"/>
      <c r="O653" s="12" t="s">
        <v>135</v>
      </c>
      <c r="P653" s="12">
        <v>8110864193</v>
      </c>
      <c r="Q653" s="12" t="s">
        <v>55</v>
      </c>
      <c r="R653" s="12" t="s">
        <v>136</v>
      </c>
      <c r="S653" s="12" t="s">
        <v>113</v>
      </c>
      <c r="T653" s="12" t="s">
        <v>137</v>
      </c>
      <c r="U653" s="12" t="s">
        <v>59</v>
      </c>
      <c r="V653" s="12" t="s">
        <v>99</v>
      </c>
      <c r="W653" s="1" t="s">
        <v>125</v>
      </c>
      <c r="X653" s="12" t="s">
        <v>101</v>
      </c>
      <c r="Y653" t="s">
        <v>429</v>
      </c>
      <c r="Z653" s="12" t="s">
        <v>288</v>
      </c>
      <c r="AA653" s="12" t="s">
        <v>63</v>
      </c>
      <c r="AB653" s="12" t="s">
        <v>38</v>
      </c>
      <c r="AC653" s="12" t="s">
        <v>84</v>
      </c>
      <c r="AD653" s="12" t="s">
        <v>85</v>
      </c>
      <c r="AE653" s="12" t="s">
        <v>66</v>
      </c>
      <c r="AF653" s="12" t="s">
        <v>67</v>
      </c>
      <c r="AG653" s="12" t="s">
        <v>116</v>
      </c>
      <c r="AH653" s="12" t="s">
        <v>117</v>
      </c>
      <c r="AI653" s="12" t="s">
        <v>118</v>
      </c>
      <c r="AJ653" s="12">
        <f>IFERROR(_xlfn.XLOOKUP(Table1[[#This Row],[Audio Url]],Qc!C:C,Qc!F:F),"")</f>
        <v>0</v>
      </c>
      <c r="AK653" s="12">
        <f>IFERROR(_xlfn.XLOOKUP(Table1[[#This Row],[Audio Url]],Qc!C:C,Qc!E:E),"")</f>
        <v>0</v>
      </c>
      <c r="AL653" s="12"/>
      <c r="AM653" s="12"/>
      <c r="AN653" s="1" t="str">
        <f>VLOOKUP(Table1[[#This Row],[LOCALITY]],Sheet2!$F:$H,3,0)</f>
        <v>Rural</v>
      </c>
      <c r="AO653" s="1" t="s">
        <v>2241</v>
      </c>
      <c r="AP653" t="str">
        <f>IF(Table1[[#This Row],[Audio Duration (in secs)]]&gt;180,"Greater than 3 Minutes","Less than 3 Minutes")</f>
        <v>Less than 3 Minutes</v>
      </c>
      <c r="AQ653" t="str">
        <f>IFERROR(VLOOKUP(Table1[[#This Row],[சாதி/Caste]],MApping!$E$1:$F$10,2,0),"Others")</f>
        <v>PALLAR SC</v>
      </c>
      <c r="AR653">
        <f>VLOOKUP(Table1[[#This Row],[பாலினம்/Gender]],Factor!$F$26:$I$28,4,0)</f>
        <v>1.047034764826176</v>
      </c>
      <c r="AS653">
        <f>VLOOKUP(Table1[[#This Row],[பதிலளித்தவரின் வயது/Age Group]],Factor!$F$35:$I$39,4,0)</f>
        <v>1.0951871657754011</v>
      </c>
      <c r="AT653">
        <f>VLOOKUP(Table1[[#This Row],[பதிலளித்தவரின் வயது/Age Group]]&amp;Table1[[#This Row],[பாலினம்/Gender]],Factor!$A$45:$G$53,7,0)</f>
        <v>1.107027027027027</v>
      </c>
      <c r="AU65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53">
        <f>VLOOKUP(Table1[[#This Row],[Rev Caste]],Factor!$F$59:$I$68,4,0)</f>
        <v>1.28</v>
      </c>
      <c r="AW653">
        <f>Table1[[#This Row],[2021 Ae Factor]]*Table1[[#This Row],[Age &amp; Gender Factor]]</f>
        <v>1.4523558321984489</v>
      </c>
      <c r="AX653">
        <f>Table1[[#This Row],[2021 Ae Factor]]*Table1[[#This Row],[Caste Factor]]</f>
        <v>1.6792864309794564</v>
      </c>
      <c r="AY653">
        <f t="shared" si="15"/>
        <v>78.566974000000002</v>
      </c>
    </row>
    <row r="654" spans="1:51" x14ac:dyDescent="0.25">
      <c r="A654" s="12" t="s">
        <v>3088</v>
      </c>
      <c r="B654" s="12" t="s">
        <v>1496</v>
      </c>
      <c r="C654" s="13">
        <v>45873</v>
      </c>
      <c r="D654" s="12" t="s">
        <v>3280</v>
      </c>
      <c r="E654" s="12"/>
      <c r="F654" s="12"/>
      <c r="G654" s="12"/>
      <c r="H654" s="12"/>
      <c r="I654" s="12" t="s">
        <v>109</v>
      </c>
      <c r="J654" s="12" t="s">
        <v>110</v>
      </c>
      <c r="K654" s="12" t="s">
        <v>50</v>
      </c>
      <c r="L654" s="12" t="s">
        <v>51</v>
      </c>
      <c r="M654" s="12" t="s">
        <v>2172</v>
      </c>
      <c r="N654" s="12"/>
      <c r="O654" s="12" t="s">
        <v>54</v>
      </c>
      <c r="P654" s="12">
        <v>8098702334</v>
      </c>
      <c r="Q654" s="12" t="s">
        <v>81</v>
      </c>
      <c r="R654" s="12" t="s">
        <v>97</v>
      </c>
      <c r="S654" s="12" t="s">
        <v>113</v>
      </c>
      <c r="T654" s="12" t="s">
        <v>137</v>
      </c>
      <c r="U654" s="12" t="s">
        <v>301</v>
      </c>
      <c r="V654" s="12" t="s">
        <v>165</v>
      </c>
      <c r="W654" s="12" t="s">
        <v>125</v>
      </c>
      <c r="X654" s="12" t="s">
        <v>101</v>
      </c>
      <c r="Y654" s="45" t="s">
        <v>429</v>
      </c>
      <c r="Z654" s="12" t="s">
        <v>95</v>
      </c>
      <c r="AA654" s="12" t="s">
        <v>126</v>
      </c>
      <c r="AB654" s="12" t="s">
        <v>138</v>
      </c>
      <c r="AC654" s="12" t="s">
        <v>58</v>
      </c>
      <c r="AD654" s="12" t="s">
        <v>127</v>
      </c>
      <c r="AE654" s="12" t="s">
        <v>66</v>
      </c>
      <c r="AF654" s="12" t="s">
        <v>67</v>
      </c>
      <c r="AG654" s="12" t="s">
        <v>400</v>
      </c>
      <c r="AH654" s="12" t="s">
        <v>88</v>
      </c>
      <c r="AI654" s="12" t="s">
        <v>269</v>
      </c>
      <c r="AJ654" s="12">
        <f>IFERROR(_xlfn.XLOOKUP(Table1[[#This Row],[Audio Url]],Qc!C:C,Qc!F:F),"")</f>
        <v>0</v>
      </c>
      <c r="AK654" s="12">
        <f>IFERROR(_xlfn.XLOOKUP(Table1[[#This Row],[Audio Url]],Qc!C:C,Qc!E:E),"")</f>
        <v>0</v>
      </c>
      <c r="AL654" s="12"/>
      <c r="AM654" s="12"/>
      <c r="AN654" s="1" t="str">
        <f>VLOOKUP(Table1[[#This Row],[LOCALITY]],Sheet2!$F:$H,3,0)</f>
        <v>Rural</v>
      </c>
      <c r="AO654" s="1" t="s">
        <v>2241</v>
      </c>
      <c r="AP654" t="str">
        <f>IF(Table1[[#This Row],[Audio Duration (in secs)]]&gt;180,"Greater than 3 Minutes","Less than 3 Minutes")</f>
        <v>Less than 3 Minutes</v>
      </c>
      <c r="AQ654" t="str">
        <f>IFERROR(VLOOKUP(Table1[[#This Row],[சாதி/Caste]],MApping!$E$1:$F$10,2,0),"Others")</f>
        <v>MUTTARAIYAR</v>
      </c>
      <c r="AR654">
        <f>VLOOKUP(Table1[[#This Row],[பாலினம்/Gender]],Factor!$F$26:$I$28,4,0)</f>
        <v>0.95700934579439256</v>
      </c>
      <c r="AS654">
        <f>VLOOKUP(Table1[[#This Row],[பதிலளித்தவரின் வயது/Age Group]],Factor!$F$35:$I$39,4,0)</f>
        <v>0.97523809523809524</v>
      </c>
      <c r="AT654">
        <f>VLOOKUP(Table1[[#This Row],[பதிலளித்தவரின் வயது/Age Group]]&amp;Table1[[#This Row],[பாலினம்/Gender]],Factor!$A$45:$G$53,7,0)</f>
        <v>1.0666666666666667</v>
      </c>
      <c r="AU65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654">
        <f>VLOOKUP(Table1[[#This Row],[Rev Caste]],Factor!$F$59:$I$68,4,0)</f>
        <v>1.2358620689655173</v>
      </c>
      <c r="AW654">
        <f>Table1[[#This Row],[2021 Ae Factor]]*Table1[[#This Row],[Age &amp; Gender Factor]]</f>
        <v>1.0666666666666667</v>
      </c>
      <c r="AX654">
        <f>Table1[[#This Row],[2021 Ae Factor]]*Table1[[#This Row],[Caste Factor]]</f>
        <v>1.2358620689655173</v>
      </c>
      <c r="AY654">
        <f t="shared" si="15"/>
        <v>78.566816000000003</v>
      </c>
    </row>
    <row r="655" spans="1:51" x14ac:dyDescent="0.25">
      <c r="A655" s="12" t="s">
        <v>3088</v>
      </c>
      <c r="B655" s="12" t="s">
        <v>1507</v>
      </c>
      <c r="C655" s="13">
        <v>45873</v>
      </c>
      <c r="D655" s="12" t="s">
        <v>3285</v>
      </c>
      <c r="E655" s="12"/>
      <c r="F655" s="12"/>
      <c r="G655" s="12"/>
      <c r="H655" s="12"/>
      <c r="I655" s="12" t="s">
        <v>1289</v>
      </c>
      <c r="J655" s="12" t="s">
        <v>1290</v>
      </c>
      <c r="K655" s="12" t="s">
        <v>50</v>
      </c>
      <c r="L655" s="12" t="s">
        <v>51</v>
      </c>
      <c r="M655" s="12" t="s">
        <v>2172</v>
      </c>
      <c r="N655" s="12"/>
      <c r="O655" s="12" t="s">
        <v>54</v>
      </c>
      <c r="P655" s="12">
        <v>9655197795</v>
      </c>
      <c r="Q655" s="12" t="s">
        <v>39</v>
      </c>
      <c r="R655" s="12" t="s">
        <v>56</v>
      </c>
      <c r="S655" s="12" t="s">
        <v>113</v>
      </c>
      <c r="T655" s="12" t="s">
        <v>137</v>
      </c>
      <c r="U655" s="12" t="s">
        <v>59</v>
      </c>
      <c r="V655" s="12" t="s">
        <v>60</v>
      </c>
      <c r="W655" s="12" t="s">
        <v>61</v>
      </c>
      <c r="X655" s="12" t="s">
        <v>62</v>
      </c>
      <c r="Y655" t="s">
        <v>430</v>
      </c>
      <c r="Z655" s="12" t="s">
        <v>38</v>
      </c>
      <c r="AA655" s="12" t="s">
        <v>63</v>
      </c>
      <c r="AB655" s="12" t="s">
        <v>38</v>
      </c>
      <c r="AC655" s="12" t="s">
        <v>84</v>
      </c>
      <c r="AD655" s="12" t="s">
        <v>65</v>
      </c>
      <c r="AE655" s="12" t="s">
        <v>115</v>
      </c>
      <c r="AF655" s="12" t="s">
        <v>276</v>
      </c>
      <c r="AG655" s="12" t="s">
        <v>116</v>
      </c>
      <c r="AH655" s="12" t="s">
        <v>117</v>
      </c>
      <c r="AI655" s="12" t="s">
        <v>118</v>
      </c>
      <c r="AJ655" s="12">
        <f>IFERROR(_xlfn.XLOOKUP(Table1[[#This Row],[Audio Url]],Qc!C:C,Qc!F:F),"")</f>
        <v>0</v>
      </c>
      <c r="AK655" s="12">
        <f>IFERROR(_xlfn.XLOOKUP(Table1[[#This Row],[Audio Url]],Qc!C:C,Qc!E:E),"")</f>
        <v>0</v>
      </c>
      <c r="AL655" s="12"/>
      <c r="AM655" s="12"/>
      <c r="AN655" s="1" t="str">
        <f>VLOOKUP(Table1[[#This Row],[LOCALITY]],Sheet2!$F:$H,3,0)</f>
        <v>Rural</v>
      </c>
      <c r="AO655" s="1" t="s">
        <v>2241</v>
      </c>
      <c r="AP655" t="str">
        <f>IF(Table1[[#This Row],[Audio Duration (in secs)]]&gt;180,"Greater than 3 Minutes","Less than 3 Minutes")</f>
        <v>Less than 3 Minutes</v>
      </c>
      <c r="AQ655" t="str">
        <f>IFERROR(VLOOKUP(Table1[[#This Row],[சாதி/Caste]],MApping!$E$1:$F$10,2,0),"Others")</f>
        <v>PALLAR SC</v>
      </c>
      <c r="AR655">
        <f>VLOOKUP(Table1[[#This Row],[பாலினம்/Gender]],Factor!$F$26:$I$28,4,0)</f>
        <v>0.95700934579439256</v>
      </c>
      <c r="AS655">
        <f>VLOOKUP(Table1[[#This Row],[பதிலளித்தவரின் வயது/Age Group]],Factor!$F$35:$I$39,4,0)</f>
        <v>0.8797250859106529</v>
      </c>
      <c r="AT655">
        <f>VLOOKUP(Table1[[#This Row],[பதிலளித்தவரின் வயது/Age Group]]&amp;Table1[[#This Row],[பாலினம்/Gender]],Factor!$A$45:$G$53,7,0)</f>
        <v>0.79503105590062106</v>
      </c>
      <c r="AU65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55">
        <f>VLOOKUP(Table1[[#This Row],[Rev Caste]],Factor!$F$59:$I$68,4,0)</f>
        <v>1.28</v>
      </c>
      <c r="AW655">
        <f>Table1[[#This Row],[2021 Ae Factor]]*Table1[[#This Row],[Age &amp; Gender Factor]]</f>
        <v>0.58577953749039324</v>
      </c>
      <c r="AX655">
        <f>Table1[[#This Row],[2021 Ae Factor]]*Table1[[#This Row],[Caste Factor]]</f>
        <v>0.94310505535953326</v>
      </c>
      <c r="AY655">
        <f t="shared" si="15"/>
        <v>78.566772</v>
      </c>
    </row>
    <row r="656" spans="1:51" x14ac:dyDescent="0.25">
      <c r="A656" s="12" t="s">
        <v>3088</v>
      </c>
      <c r="B656" s="12" t="s">
        <v>1519</v>
      </c>
      <c r="C656" s="13">
        <v>45873</v>
      </c>
      <c r="D656" s="12" t="s">
        <v>3282</v>
      </c>
      <c r="E656" s="12"/>
      <c r="F656" s="12"/>
      <c r="G656" s="12"/>
      <c r="H656" s="12"/>
      <c r="I656" s="12" t="s">
        <v>109</v>
      </c>
      <c r="J656" s="12" t="s">
        <v>110</v>
      </c>
      <c r="K656" s="12" t="s">
        <v>50</v>
      </c>
      <c r="L656" s="12" t="s">
        <v>51</v>
      </c>
      <c r="M656" s="12" t="s">
        <v>2172</v>
      </c>
      <c r="N656" s="12"/>
      <c r="O656" s="12" t="s">
        <v>54</v>
      </c>
      <c r="P656" s="12">
        <v>8531880936</v>
      </c>
      <c r="Q656" s="12" t="s">
        <v>81</v>
      </c>
      <c r="R656" s="12" t="s">
        <v>82</v>
      </c>
      <c r="S656" s="12" t="s">
        <v>113</v>
      </c>
      <c r="T656" s="12" t="s">
        <v>137</v>
      </c>
      <c r="U656" s="12" t="s">
        <v>83</v>
      </c>
      <c r="V656" s="12" t="s">
        <v>185</v>
      </c>
      <c r="W656" s="12" t="s">
        <v>100</v>
      </c>
      <c r="X656" s="12" t="s">
        <v>101</v>
      </c>
      <c r="Y656" t="s">
        <v>428</v>
      </c>
      <c r="Z656" s="12" t="s">
        <v>95</v>
      </c>
      <c r="AA656" s="12" t="s">
        <v>126</v>
      </c>
      <c r="AB656" s="12" t="s">
        <v>60</v>
      </c>
      <c r="AC656" s="12" t="s">
        <v>58</v>
      </c>
      <c r="AD656" s="12" t="s">
        <v>127</v>
      </c>
      <c r="AE656" s="12" t="s">
        <v>66</v>
      </c>
      <c r="AF656" s="12" t="s">
        <v>101</v>
      </c>
      <c r="AG656" s="12" t="s">
        <v>382</v>
      </c>
      <c r="AH656" s="12" t="s">
        <v>69</v>
      </c>
      <c r="AI656" s="12" t="s">
        <v>89</v>
      </c>
      <c r="AJ656" s="12">
        <f>IFERROR(_xlfn.XLOOKUP(Table1[[#This Row],[Audio Url]],Qc!C:C,Qc!F:F),"")</f>
        <v>0</v>
      </c>
      <c r="AK656" s="12">
        <f>IFERROR(_xlfn.XLOOKUP(Table1[[#This Row],[Audio Url]],Qc!C:C,Qc!E:E),"")</f>
        <v>0</v>
      </c>
      <c r="AL656" s="12"/>
      <c r="AM656" s="12"/>
      <c r="AN656" s="1" t="str">
        <f>VLOOKUP(Table1[[#This Row],[LOCALITY]],Sheet2!$F:$H,3,0)</f>
        <v>Rural</v>
      </c>
      <c r="AO656" s="1" t="s">
        <v>2241</v>
      </c>
      <c r="AP656" t="str">
        <f>IF(Table1[[#This Row],[Audio Duration (in secs)]]&gt;180,"Greater than 3 Minutes","Less than 3 Minutes")</f>
        <v>Less than 3 Minutes</v>
      </c>
      <c r="AQ656" t="str">
        <f>IFERROR(VLOOKUP(Table1[[#This Row],[சாதி/Caste]],MApping!$E$1:$F$10,2,0),"Others")</f>
        <v>MUKKULATHOR</v>
      </c>
      <c r="AR656">
        <f>VLOOKUP(Table1[[#This Row],[பாலினம்/Gender]],Factor!$F$26:$I$28,4,0)</f>
        <v>0.95700934579439256</v>
      </c>
      <c r="AS656">
        <f>VLOOKUP(Table1[[#This Row],[பதிலளித்தவரின் வயது/Age Group]],Factor!$F$35:$I$39,4,0)</f>
        <v>0.97523809523809524</v>
      </c>
      <c r="AT656">
        <f>VLOOKUP(Table1[[#This Row],[பதிலளித்தவரின் வயது/Age Group]]&amp;Table1[[#This Row],[பாலினம்/Gender]],Factor!$A$45:$G$53,7,0)</f>
        <v>1.0666666666666667</v>
      </c>
      <c r="AU65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656">
        <f>VLOOKUP(Table1[[#This Row],[Rev Caste]],Factor!$F$59:$I$68,4,0)</f>
        <v>1.3479183673469388</v>
      </c>
      <c r="AW656">
        <f>Table1[[#This Row],[2021 Ae Factor]]*Table1[[#This Row],[Age &amp; Gender Factor]]</f>
        <v>1.0666666666666667</v>
      </c>
      <c r="AX656">
        <f>Table1[[#This Row],[2021 Ae Factor]]*Table1[[#This Row],[Caste Factor]]</f>
        <v>1.3479183673469388</v>
      </c>
      <c r="AY656">
        <f t="shared" si="15"/>
        <v>78.566997999999998</v>
      </c>
    </row>
    <row r="657" spans="1:51" x14ac:dyDescent="0.25">
      <c r="A657" s="12" t="s">
        <v>3088</v>
      </c>
      <c r="B657" s="12" t="s">
        <v>1524</v>
      </c>
      <c r="C657" s="13">
        <v>45873</v>
      </c>
      <c r="D657" s="12" t="s">
        <v>3286</v>
      </c>
      <c r="E657" s="12"/>
      <c r="F657" s="12"/>
      <c r="G657" s="12"/>
      <c r="H657" s="12"/>
      <c r="I657" s="12" t="s">
        <v>109</v>
      </c>
      <c r="J657" s="12" t="s">
        <v>110</v>
      </c>
      <c r="K657" s="12" t="s">
        <v>50</v>
      </c>
      <c r="L657" s="12" t="s">
        <v>51</v>
      </c>
      <c r="M657" s="12" t="s">
        <v>2172</v>
      </c>
      <c r="N657" s="12"/>
      <c r="O657" s="12" t="s">
        <v>54</v>
      </c>
      <c r="P657" s="12">
        <v>9047473736</v>
      </c>
      <c r="Q657" s="12" t="s">
        <v>360</v>
      </c>
      <c r="R657" s="12" t="s">
        <v>56</v>
      </c>
      <c r="S657" s="12" t="s">
        <v>113</v>
      </c>
      <c r="T657" s="12" t="s">
        <v>137</v>
      </c>
      <c r="U657" s="12" t="s">
        <v>83</v>
      </c>
      <c r="V657" s="12" t="s">
        <v>99</v>
      </c>
      <c r="W657" s="12" t="s">
        <v>100</v>
      </c>
      <c r="X657" s="12" t="s">
        <v>101</v>
      </c>
      <c r="Y657" t="s">
        <v>428</v>
      </c>
      <c r="Z657" s="12" t="s">
        <v>288</v>
      </c>
      <c r="AA657" s="12" t="s">
        <v>126</v>
      </c>
      <c r="AB657" s="12" t="s">
        <v>60</v>
      </c>
      <c r="AC657" s="12" t="s">
        <v>64</v>
      </c>
      <c r="AD657" s="12" t="s">
        <v>85</v>
      </c>
      <c r="AE657" s="12" t="s">
        <v>66</v>
      </c>
      <c r="AF657" s="12" t="s">
        <v>67</v>
      </c>
      <c r="AG657" s="12" t="s">
        <v>116</v>
      </c>
      <c r="AH657" s="12" t="s">
        <v>69</v>
      </c>
      <c r="AI657" s="12" t="s">
        <v>89</v>
      </c>
      <c r="AJ657" s="12">
        <f>IFERROR(_xlfn.XLOOKUP(Table1[[#This Row],[Audio Url]],Qc!C:C,Qc!F:F),"")</f>
        <v>0</v>
      </c>
      <c r="AK657" s="12">
        <f>IFERROR(_xlfn.XLOOKUP(Table1[[#This Row],[Audio Url]],Qc!C:C,Qc!E:E),"")</f>
        <v>0</v>
      </c>
      <c r="AL657" s="12"/>
      <c r="AM657" s="12"/>
      <c r="AN657" s="1" t="str">
        <f>VLOOKUP(Table1[[#This Row],[LOCALITY]],Sheet2!$F:$H,3,0)</f>
        <v>Rural</v>
      </c>
      <c r="AO657" s="1" t="s">
        <v>2241</v>
      </c>
      <c r="AP657" t="str">
        <f>IF(Table1[[#This Row],[Audio Duration (in secs)]]&gt;180,"Greater than 3 Minutes","Less than 3 Minutes")</f>
        <v>Less than 3 Minutes</v>
      </c>
      <c r="AQ657" t="str">
        <f>IFERROR(VLOOKUP(Table1[[#This Row],[சாதி/Caste]],MApping!$E$1:$F$10,2,0),"Others")</f>
        <v>MUKKULATHOR</v>
      </c>
      <c r="AR657">
        <f>VLOOKUP(Table1[[#This Row],[பாலினம்/Gender]],Factor!$F$26:$I$28,4,0)</f>
        <v>0.95700934579439256</v>
      </c>
      <c r="AS657">
        <f>VLOOKUP(Table1[[#This Row],[பதிலளித்தவரின் வயது/Age Group]],Factor!$F$35:$I$39,4,0)</f>
        <v>1.0308724832214764</v>
      </c>
      <c r="AT657">
        <f>VLOOKUP(Table1[[#This Row],[பதிலளித்தவரின் வயது/Age Group]]&amp;Table1[[#This Row],[பாலினம்/Gender]],Factor!$A$45:$G$53,7,0)</f>
        <v>0.86292134831460676</v>
      </c>
      <c r="AU65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57">
        <f>VLOOKUP(Table1[[#This Row],[Rev Caste]],Factor!$F$59:$I$68,4,0)</f>
        <v>1.3479183673469388</v>
      </c>
      <c r="AW657">
        <f>Table1[[#This Row],[2021 Ae Factor]]*Table1[[#This Row],[Age &amp; Gender Factor]]</f>
        <v>1.1321032118962628</v>
      </c>
      <c r="AX657">
        <f>Table1[[#This Row],[2021 Ae Factor]]*Table1[[#This Row],[Caste Factor]]</f>
        <v>1.7683914252763255</v>
      </c>
      <c r="AY657">
        <f t="shared" si="15"/>
        <v>78.567252999999994</v>
      </c>
    </row>
    <row r="658" spans="1:51" x14ac:dyDescent="0.25">
      <c r="A658" s="12" t="s">
        <v>3088</v>
      </c>
      <c r="B658" s="12" t="s">
        <v>1529</v>
      </c>
      <c r="C658" s="13">
        <v>45873</v>
      </c>
      <c r="D658" s="12" t="s">
        <v>3287</v>
      </c>
      <c r="E658" s="12"/>
      <c r="F658" s="12"/>
      <c r="G658" s="12"/>
      <c r="H658" s="12"/>
      <c r="I658" s="12" t="s">
        <v>109</v>
      </c>
      <c r="J658" s="12" t="s">
        <v>110</v>
      </c>
      <c r="K658" s="12" t="s">
        <v>50</v>
      </c>
      <c r="L658" s="12" t="s">
        <v>51</v>
      </c>
      <c r="M658" s="12" t="s">
        <v>2172</v>
      </c>
      <c r="N658" s="12"/>
      <c r="O658" s="12" t="s">
        <v>54</v>
      </c>
      <c r="P658" s="12">
        <v>9843538498</v>
      </c>
      <c r="Q658" s="12" t="s">
        <v>360</v>
      </c>
      <c r="R658" s="12" t="s">
        <v>97</v>
      </c>
      <c r="S658" s="12" t="s">
        <v>57</v>
      </c>
      <c r="T658" s="12" t="s">
        <v>58</v>
      </c>
      <c r="U658" s="12" t="s">
        <v>83</v>
      </c>
      <c r="V658" s="12" t="s">
        <v>60</v>
      </c>
      <c r="W658" s="12" t="s">
        <v>61</v>
      </c>
      <c r="X658" s="12" t="s">
        <v>62</v>
      </c>
      <c r="Y658" t="s">
        <v>430</v>
      </c>
      <c r="Z658" s="12" t="s">
        <v>38</v>
      </c>
      <c r="AA658" s="12" t="s">
        <v>63</v>
      </c>
      <c r="AB658" s="12" t="s">
        <v>38</v>
      </c>
      <c r="AC658" s="12" t="s">
        <v>64</v>
      </c>
      <c r="AD658" s="12" t="s">
        <v>85</v>
      </c>
      <c r="AE658" s="12" t="s">
        <v>86</v>
      </c>
      <c r="AF658" s="12" t="s">
        <v>67</v>
      </c>
      <c r="AG658" s="12" t="s">
        <v>382</v>
      </c>
      <c r="AH658" s="12" t="s">
        <v>277</v>
      </c>
      <c r="AI658" s="12" t="s">
        <v>278</v>
      </c>
      <c r="AJ658" s="12">
        <f>IFERROR(_xlfn.XLOOKUP(Table1[[#This Row],[Audio Url]],Qc!C:C,Qc!F:F),"")</f>
        <v>0</v>
      </c>
      <c r="AK658" s="12">
        <f>IFERROR(_xlfn.XLOOKUP(Table1[[#This Row],[Audio Url]],Qc!C:C,Qc!E:E),"")</f>
        <v>0</v>
      </c>
      <c r="AL658" s="12"/>
      <c r="AM658" s="12"/>
      <c r="AN658" s="1" t="str">
        <f>VLOOKUP(Table1[[#This Row],[LOCALITY]],Sheet2!$F:$H,3,0)</f>
        <v>Rural</v>
      </c>
      <c r="AO658" s="1" t="s">
        <v>2241</v>
      </c>
      <c r="AP658" t="str">
        <f>IF(Table1[[#This Row],[Audio Duration (in secs)]]&gt;180,"Greater than 3 Minutes","Less than 3 Minutes")</f>
        <v>Less than 3 Minutes</v>
      </c>
      <c r="AQ658" t="str">
        <f>IFERROR(VLOOKUP(Table1[[#This Row],[சாதி/Caste]],MApping!$E$1:$F$10,2,0),"Others")</f>
        <v>MUSLIM</v>
      </c>
      <c r="AR658">
        <f>VLOOKUP(Table1[[#This Row],[பாலினம்/Gender]],Factor!$F$26:$I$28,4,0)</f>
        <v>0.95700934579439256</v>
      </c>
      <c r="AS658">
        <f>VLOOKUP(Table1[[#This Row],[பதிலளித்தவரின் வயது/Age Group]],Factor!$F$35:$I$39,4,0)</f>
        <v>1.0308724832214764</v>
      </c>
      <c r="AT658">
        <f>VLOOKUP(Table1[[#This Row],[பதிலளித்தவரின் வயது/Age Group]]&amp;Table1[[#This Row],[பாலினம்/Gender]],Factor!$A$45:$G$53,7,0)</f>
        <v>0.86292134831460676</v>
      </c>
      <c r="AU65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58">
        <f>VLOOKUP(Table1[[#This Row],[Rev Caste]],Factor!$F$59:$I$68,4,0)</f>
        <v>1.024</v>
      </c>
      <c r="AW658">
        <f>Table1[[#This Row],[2021 Ae Factor]]*Table1[[#This Row],[Age &amp; Gender Factor]]</f>
        <v>0.63580116091653927</v>
      </c>
      <c r="AX658">
        <f>Table1[[#This Row],[2021 Ae Factor]]*Table1[[#This Row],[Caste Factor]]</f>
        <v>0.75448404428762661</v>
      </c>
      <c r="AY658">
        <f t="shared" si="15"/>
        <v>78.567115000000001</v>
      </c>
    </row>
    <row r="659" spans="1:51" x14ac:dyDescent="0.25">
      <c r="A659" s="12" t="s">
        <v>3088</v>
      </c>
      <c r="B659" s="12" t="s">
        <v>1534</v>
      </c>
      <c r="C659" s="13">
        <v>45873</v>
      </c>
      <c r="D659" s="12" t="s">
        <v>3279</v>
      </c>
      <c r="E659" s="12"/>
      <c r="F659" s="12"/>
      <c r="G659" s="12"/>
      <c r="H659" s="12"/>
      <c r="I659" s="12" t="s">
        <v>244</v>
      </c>
      <c r="J659" s="12" t="s">
        <v>245</v>
      </c>
      <c r="K659" s="12" t="s">
        <v>50</v>
      </c>
      <c r="L659" s="12" t="s">
        <v>51</v>
      </c>
      <c r="M659" s="12" t="s">
        <v>2172</v>
      </c>
      <c r="N659" s="12"/>
      <c r="O659" s="12" t="s">
        <v>54</v>
      </c>
      <c r="P659" s="12">
        <v>9786126997</v>
      </c>
      <c r="Q659" s="12" t="s">
        <v>55</v>
      </c>
      <c r="R659" s="12" t="s">
        <v>56</v>
      </c>
      <c r="S659" s="12" t="s">
        <v>113</v>
      </c>
      <c r="T659" s="12" t="s">
        <v>137</v>
      </c>
      <c r="U659" s="12" t="s">
        <v>83</v>
      </c>
      <c r="V659" s="12" t="s">
        <v>165</v>
      </c>
      <c r="W659" s="12" t="s">
        <v>125</v>
      </c>
      <c r="X659" s="12" t="s">
        <v>87</v>
      </c>
      <c r="Y659" t="s">
        <v>434</v>
      </c>
      <c r="Z659" s="12" t="s">
        <v>288</v>
      </c>
      <c r="AA659" s="12" t="s">
        <v>63</v>
      </c>
      <c r="AB659" s="12" t="s">
        <v>38</v>
      </c>
      <c r="AC659" s="12" t="s">
        <v>58</v>
      </c>
      <c r="AD659" s="12" t="s">
        <v>65</v>
      </c>
      <c r="AE659" s="12" t="s">
        <v>86</v>
      </c>
      <c r="AF659" s="12" t="s">
        <v>622</v>
      </c>
      <c r="AG659" s="12" t="s">
        <v>116</v>
      </c>
      <c r="AH659" s="12" t="s">
        <v>88</v>
      </c>
      <c r="AI659" s="12" t="s">
        <v>269</v>
      </c>
      <c r="AJ659" s="12">
        <f>IFERROR(_xlfn.XLOOKUP(Table1[[#This Row],[Audio Url]],Qc!C:C,Qc!F:F),"")</f>
        <v>0</v>
      </c>
      <c r="AK659" s="12">
        <f>IFERROR(_xlfn.XLOOKUP(Table1[[#This Row],[Audio Url]],Qc!C:C,Qc!E:E),"")</f>
        <v>0</v>
      </c>
      <c r="AL659" s="12"/>
      <c r="AM659" s="12"/>
      <c r="AN659" s="1" t="str">
        <f>VLOOKUP(Table1[[#This Row],[LOCALITY]],Sheet2!$F:$H,3,0)</f>
        <v>Rural</v>
      </c>
      <c r="AO659" s="1" t="s">
        <v>2241</v>
      </c>
      <c r="AP659" t="str">
        <f>IF(Table1[[#This Row],[Audio Duration (in secs)]]&gt;180,"Greater than 3 Minutes","Less than 3 Minutes")</f>
        <v>Less than 3 Minutes</v>
      </c>
      <c r="AQ659" t="str">
        <f>IFERROR(VLOOKUP(Table1[[#This Row],[சாதி/Caste]],MApping!$E$1:$F$10,2,0),"Others")</f>
        <v>MUTTARAIYAR</v>
      </c>
      <c r="AR659">
        <f>VLOOKUP(Table1[[#This Row],[பாலினம்/Gender]],Factor!$F$26:$I$28,4,0)</f>
        <v>0.95700934579439256</v>
      </c>
      <c r="AS659">
        <f>VLOOKUP(Table1[[#This Row],[பதிலளித்தவரின் வயது/Age Group]],Factor!$F$35:$I$39,4,0)</f>
        <v>1.0951871657754011</v>
      </c>
      <c r="AT659">
        <f>VLOOKUP(Table1[[#This Row],[பதிலளித்தவரின் வயது/Age Group]]&amp;Table1[[#This Row],[பாலினம்/Gender]],Factor!$A$45:$G$53,7,0)</f>
        <v>1.0835978835978837</v>
      </c>
      <c r="AU65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659">
        <f>VLOOKUP(Table1[[#This Row],[Rev Caste]],Factor!$F$59:$I$68,4,0)</f>
        <v>1.2358620689655173</v>
      </c>
      <c r="AW659">
        <f>Table1[[#This Row],[2021 Ae Factor]]*Table1[[#This Row],[Age &amp; Gender Factor]]</f>
        <v>1.0835978835978837</v>
      </c>
      <c r="AX659">
        <f>Table1[[#This Row],[2021 Ae Factor]]*Table1[[#This Row],[Caste Factor]]</f>
        <v>1.2358620689655173</v>
      </c>
      <c r="AY659">
        <f t="shared" si="15"/>
        <v>78.566973000000004</v>
      </c>
    </row>
    <row r="660" spans="1:51" x14ac:dyDescent="0.25">
      <c r="A660" s="12" t="s">
        <v>3088</v>
      </c>
      <c r="B660" s="12" t="s">
        <v>1539</v>
      </c>
      <c r="C660" s="13">
        <v>45873</v>
      </c>
      <c r="D660" s="12" t="s">
        <v>3280</v>
      </c>
      <c r="E660" s="12"/>
      <c r="F660" s="12"/>
      <c r="G660" s="12"/>
      <c r="H660" s="12"/>
      <c r="I660" s="12" t="s">
        <v>109</v>
      </c>
      <c r="J660" s="12" t="s">
        <v>110</v>
      </c>
      <c r="K660" s="12" t="s">
        <v>50</v>
      </c>
      <c r="L660" s="12" t="s">
        <v>51</v>
      </c>
      <c r="M660" s="12" t="s">
        <v>2172</v>
      </c>
      <c r="N660" s="12"/>
      <c r="O660" s="12" t="s">
        <v>54</v>
      </c>
      <c r="P660" s="12">
        <v>7270787395</v>
      </c>
      <c r="Q660" s="12" t="s">
        <v>55</v>
      </c>
      <c r="R660" s="12" t="s">
        <v>56</v>
      </c>
      <c r="S660" s="12" t="s">
        <v>57</v>
      </c>
      <c r="T660" s="12" t="s">
        <v>58</v>
      </c>
      <c r="U660" s="12" t="s">
        <v>59</v>
      </c>
      <c r="V660" s="12" t="s">
        <v>60</v>
      </c>
      <c r="W660" s="12" t="s">
        <v>61</v>
      </c>
      <c r="X660" s="12" t="s">
        <v>62</v>
      </c>
      <c r="Y660" t="s">
        <v>430</v>
      </c>
      <c r="Z660" s="12" t="s">
        <v>38</v>
      </c>
      <c r="AA660" s="12" t="s">
        <v>63</v>
      </c>
      <c r="AB660" s="12" t="s">
        <v>38</v>
      </c>
      <c r="AC660" s="12" t="s">
        <v>64</v>
      </c>
      <c r="AD660" s="12" t="s">
        <v>85</v>
      </c>
      <c r="AE660" s="12" t="s">
        <v>86</v>
      </c>
      <c r="AF660" s="12" t="s">
        <v>67</v>
      </c>
      <c r="AG660" s="12" t="s">
        <v>116</v>
      </c>
      <c r="AH660" s="12" t="s">
        <v>117</v>
      </c>
      <c r="AI660" s="12" t="s">
        <v>118</v>
      </c>
      <c r="AJ660" s="12">
        <f>IFERROR(_xlfn.XLOOKUP(Table1[[#This Row],[Audio Url]],Qc!C:C,Qc!F:F),"")</f>
        <v>0</v>
      </c>
      <c r="AK660" s="12">
        <f>IFERROR(_xlfn.XLOOKUP(Table1[[#This Row],[Audio Url]],Qc!C:C,Qc!E:E),"")</f>
        <v>0</v>
      </c>
      <c r="AL660" s="12"/>
      <c r="AM660" s="12"/>
      <c r="AN660" s="1" t="str">
        <f>VLOOKUP(Table1[[#This Row],[LOCALITY]],Sheet2!$F:$H,3,0)</f>
        <v>Rural</v>
      </c>
      <c r="AO660" s="1" t="s">
        <v>2241</v>
      </c>
      <c r="AP660" t="str">
        <f>IF(Table1[[#This Row],[Audio Duration (in secs)]]&gt;180,"Greater than 3 Minutes","Less than 3 Minutes")</f>
        <v>Less than 3 Minutes</v>
      </c>
      <c r="AQ660" t="str">
        <f>IFERROR(VLOOKUP(Table1[[#This Row],[சாதி/Caste]],MApping!$E$1:$F$10,2,0),"Others")</f>
        <v>PALLAR SC</v>
      </c>
      <c r="AR660">
        <f>VLOOKUP(Table1[[#This Row],[பாலினம்/Gender]],Factor!$F$26:$I$28,4,0)</f>
        <v>0.95700934579439256</v>
      </c>
      <c r="AS660">
        <f>VLOOKUP(Table1[[#This Row],[பதிலளித்தவரின் வயது/Age Group]],Factor!$F$35:$I$39,4,0)</f>
        <v>1.0951871657754011</v>
      </c>
      <c r="AT660">
        <f>VLOOKUP(Table1[[#This Row],[பதிலளித்தவரின் வயது/Age Group]]&amp;Table1[[#This Row],[பாலினம்/Gender]],Factor!$A$45:$G$53,7,0)</f>
        <v>1.0835978835978837</v>
      </c>
      <c r="AU66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60">
        <f>VLOOKUP(Table1[[#This Row],[Rev Caste]],Factor!$F$59:$I$68,4,0)</f>
        <v>1.28</v>
      </c>
      <c r="AW660">
        <f>Table1[[#This Row],[2021 Ae Factor]]*Table1[[#This Row],[Age &amp; Gender Factor]]</f>
        <v>0.79839581406098059</v>
      </c>
      <c r="AX660">
        <f>Table1[[#This Row],[2021 Ae Factor]]*Table1[[#This Row],[Caste Factor]]</f>
        <v>0.94310505535953326</v>
      </c>
      <c r="AY660">
        <f t="shared" si="15"/>
        <v>78.566816000000003</v>
      </c>
    </row>
    <row r="661" spans="1:51" x14ac:dyDescent="0.25">
      <c r="A661" s="12" t="s">
        <v>3088</v>
      </c>
      <c r="B661" s="12" t="s">
        <v>1544</v>
      </c>
      <c r="C661" s="13">
        <v>45873</v>
      </c>
      <c r="D661" s="12" t="s">
        <v>3281</v>
      </c>
      <c r="E661" s="12"/>
      <c r="F661" s="12"/>
      <c r="G661" s="12"/>
      <c r="H661" s="12"/>
      <c r="I661" s="12" t="s">
        <v>109</v>
      </c>
      <c r="J661" s="12" t="s">
        <v>110</v>
      </c>
      <c r="K661" s="12" t="s">
        <v>50</v>
      </c>
      <c r="L661" s="12" t="s">
        <v>51</v>
      </c>
      <c r="M661" s="12" t="s">
        <v>2172</v>
      </c>
      <c r="N661" s="12"/>
      <c r="O661" s="12" t="s">
        <v>135</v>
      </c>
      <c r="P661" s="12">
        <v>9843340258</v>
      </c>
      <c r="Q661" s="12" t="s">
        <v>81</v>
      </c>
      <c r="R661" s="12" t="s">
        <v>136</v>
      </c>
      <c r="S661" s="12" t="s">
        <v>113</v>
      </c>
      <c r="T661" s="12" t="s">
        <v>137</v>
      </c>
      <c r="U661" s="12" t="s">
        <v>83</v>
      </c>
      <c r="V661" s="12" t="s">
        <v>60</v>
      </c>
      <c r="W661" s="12" t="s">
        <v>125</v>
      </c>
      <c r="X661" s="12" t="s">
        <v>62</v>
      </c>
      <c r="Y661" t="s">
        <v>429</v>
      </c>
      <c r="Z661" s="12" t="s">
        <v>38</v>
      </c>
      <c r="AA661" s="12" t="s">
        <v>63</v>
      </c>
      <c r="AB661" s="12" t="s">
        <v>38</v>
      </c>
      <c r="AC661" s="12" t="s">
        <v>84</v>
      </c>
      <c r="AD661" s="12" t="s">
        <v>65</v>
      </c>
      <c r="AE661" s="12" t="s">
        <v>66</v>
      </c>
      <c r="AF661" s="12" t="s">
        <v>67</v>
      </c>
      <c r="AG661" s="12" t="s">
        <v>418</v>
      </c>
      <c r="AH661" s="12" t="s">
        <v>117</v>
      </c>
      <c r="AI661" s="12" t="s">
        <v>42</v>
      </c>
      <c r="AJ661" s="12">
        <f>IFERROR(_xlfn.XLOOKUP(Table1[[#This Row],[Audio Url]],Qc!C:C,Qc!F:F),"")</f>
        <v>0</v>
      </c>
      <c r="AK661" s="12">
        <f>IFERROR(_xlfn.XLOOKUP(Table1[[#This Row],[Audio Url]],Qc!C:C,Qc!E:E),"")</f>
        <v>0</v>
      </c>
      <c r="AL661" s="12"/>
      <c r="AM661" s="12"/>
      <c r="AN661" s="1" t="str">
        <f>VLOOKUP(Table1[[#This Row],[LOCALITY]],Sheet2!$F:$H,3,0)</f>
        <v>Rural</v>
      </c>
      <c r="AO661" s="1" t="s">
        <v>2241</v>
      </c>
      <c r="AP661" t="str">
        <f>IF(Table1[[#This Row],[Audio Duration (in secs)]]&gt;180,"Greater than 3 Minutes","Less than 3 Minutes")</f>
        <v>Less than 3 Minutes</v>
      </c>
      <c r="AQ661" t="str">
        <f>IFERROR(VLOOKUP(Table1[[#This Row],[சாதி/Caste]],MApping!$E$1:$F$10,2,0),"Others")</f>
        <v>DEVENDRA KULA VELLALAR</v>
      </c>
      <c r="AR661">
        <f>VLOOKUP(Table1[[#This Row],[பாலினம்/Gender]],Factor!$F$26:$I$28,4,0)</f>
        <v>1.047034764826176</v>
      </c>
      <c r="AS661">
        <f>VLOOKUP(Table1[[#This Row],[பதிலளித்தவரின் வயது/Age Group]],Factor!$F$35:$I$39,4,0)</f>
        <v>0.97523809523809524</v>
      </c>
      <c r="AT661">
        <f>VLOOKUP(Table1[[#This Row],[பதிலளித்தவரின் வயது/Age Group]]&amp;Table1[[#This Row],[பாலினம்/Gender]],Factor!$A$45:$G$53,7,0)</f>
        <v>0.89824561403508774</v>
      </c>
      <c r="AU66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61">
        <f>VLOOKUP(Table1[[#This Row],[Rev Caste]],Factor!$F$59:$I$68,4,0)</f>
        <v>0.99902439024390244</v>
      </c>
      <c r="AW661">
        <f>Table1[[#This Row],[2021 Ae Factor]]*Table1[[#This Row],[Age &amp; Gender Factor]]</f>
        <v>0.66182810902423383</v>
      </c>
      <c r="AX661">
        <f>Table1[[#This Row],[2021 Ae Factor]]*Table1[[#This Row],[Caste Factor]]</f>
        <v>0.73608199442695277</v>
      </c>
      <c r="AY661">
        <f t="shared" si="15"/>
        <v>78.566781000000006</v>
      </c>
    </row>
    <row r="662" spans="1:51" x14ac:dyDescent="0.25">
      <c r="A662" s="12" t="s">
        <v>3088</v>
      </c>
      <c r="B662" s="12" t="s">
        <v>1548</v>
      </c>
      <c r="C662" s="13">
        <v>45873</v>
      </c>
      <c r="D662" s="12" t="s">
        <v>3288</v>
      </c>
      <c r="E662" s="12"/>
      <c r="F662" s="12"/>
      <c r="G662" s="12"/>
      <c r="H662" s="12"/>
      <c r="I662" s="12" t="s">
        <v>109</v>
      </c>
      <c r="J662" s="12" t="s">
        <v>110</v>
      </c>
      <c r="K662" s="12" t="s">
        <v>50</v>
      </c>
      <c r="L662" s="12" t="s">
        <v>51</v>
      </c>
      <c r="M662" s="12" t="s">
        <v>2172</v>
      </c>
      <c r="N662" s="12"/>
      <c r="O662" s="12" t="s">
        <v>54</v>
      </c>
      <c r="P662" s="12">
        <v>9443330584</v>
      </c>
      <c r="Q662" s="12" t="s">
        <v>39</v>
      </c>
      <c r="R662" s="12" t="s">
        <v>97</v>
      </c>
      <c r="S662" s="12" t="s">
        <v>57</v>
      </c>
      <c r="T662" s="12" t="s">
        <v>58</v>
      </c>
      <c r="U662" s="12" t="s">
        <v>59</v>
      </c>
      <c r="V662" s="12" t="s">
        <v>60</v>
      </c>
      <c r="W662" s="12" t="s">
        <v>61</v>
      </c>
      <c r="X662" s="12" t="s">
        <v>101</v>
      </c>
      <c r="Y662" s="45" t="s">
        <v>430</v>
      </c>
      <c r="Z662" s="12" t="s">
        <v>175</v>
      </c>
      <c r="AA662" s="12" t="s">
        <v>63</v>
      </c>
      <c r="AB662" s="12" t="s">
        <v>38</v>
      </c>
      <c r="AC662" s="12" t="s">
        <v>64</v>
      </c>
      <c r="AD662" s="12" t="s">
        <v>85</v>
      </c>
      <c r="AE662" s="12" t="s">
        <v>86</v>
      </c>
      <c r="AF662" s="12" t="s">
        <v>67</v>
      </c>
      <c r="AG662" s="12" t="s">
        <v>103</v>
      </c>
      <c r="AH662" s="12" t="s">
        <v>277</v>
      </c>
      <c r="AI662" s="12" t="s">
        <v>278</v>
      </c>
      <c r="AJ662" s="12">
        <f>IFERROR(_xlfn.XLOOKUP(Table1[[#This Row],[Audio Url]],Qc!C:C,Qc!F:F),"")</f>
        <v>0</v>
      </c>
      <c r="AK662" s="12">
        <f>IFERROR(_xlfn.XLOOKUP(Table1[[#This Row],[Audio Url]],Qc!C:C,Qc!E:E),"")</f>
        <v>0</v>
      </c>
      <c r="AL662" s="12"/>
      <c r="AM662" s="12"/>
      <c r="AN662" s="1" t="str">
        <f>VLOOKUP(Table1[[#This Row],[LOCALITY]],Sheet2!$F:$H,3,0)</f>
        <v>Rural</v>
      </c>
      <c r="AO662" s="1" t="s">
        <v>2241</v>
      </c>
      <c r="AP662" t="str">
        <f>IF(Table1[[#This Row],[Audio Duration (in secs)]]&gt;180,"Greater than 3 Minutes","Less than 3 Minutes")</f>
        <v>Less than 3 Minutes</v>
      </c>
      <c r="AQ662" t="str">
        <f>IFERROR(VLOOKUP(Table1[[#This Row],[சாதி/Caste]],MApping!$E$1:$F$10,2,0),"Others")</f>
        <v>MUSLIM</v>
      </c>
      <c r="AR662">
        <f>VLOOKUP(Table1[[#This Row],[பாலினம்/Gender]],Factor!$F$26:$I$28,4,0)</f>
        <v>0.95700934579439256</v>
      </c>
      <c r="AS662">
        <f>VLOOKUP(Table1[[#This Row],[பதிலளித்தவரின் வயது/Age Group]],Factor!$F$35:$I$39,4,0)</f>
        <v>0.8797250859106529</v>
      </c>
      <c r="AT662">
        <f>VLOOKUP(Table1[[#This Row],[பதிலளித்தவரின் வயது/Age Group]]&amp;Table1[[#This Row],[பாலினம்/Gender]],Factor!$A$45:$G$53,7,0)</f>
        <v>0.79503105590062106</v>
      </c>
      <c r="AU66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62">
        <f>VLOOKUP(Table1[[#This Row],[Rev Caste]],Factor!$F$59:$I$68,4,0)</f>
        <v>1.024</v>
      </c>
      <c r="AW662">
        <f>Table1[[#This Row],[2021 Ae Factor]]*Table1[[#This Row],[Age &amp; Gender Factor]]</f>
        <v>0.58577953749039324</v>
      </c>
      <c r="AX662">
        <f>Table1[[#This Row],[2021 Ae Factor]]*Table1[[#This Row],[Caste Factor]]</f>
        <v>0.75448404428762661</v>
      </c>
      <c r="AY662">
        <f t="shared" si="15"/>
        <v>78.566998999999996</v>
      </c>
    </row>
    <row r="663" spans="1:51" x14ac:dyDescent="0.25">
      <c r="A663" s="12" t="s">
        <v>3088</v>
      </c>
      <c r="B663" s="12" t="s">
        <v>1562</v>
      </c>
      <c r="C663" s="13">
        <v>45873</v>
      </c>
      <c r="D663" s="12" t="s">
        <v>3289</v>
      </c>
      <c r="E663" s="12"/>
      <c r="F663" s="12"/>
      <c r="G663" s="12"/>
      <c r="H663" s="12"/>
      <c r="I663" s="12" t="s">
        <v>1289</v>
      </c>
      <c r="J663" s="12" t="s">
        <v>1290</v>
      </c>
      <c r="K663" s="12" t="s">
        <v>50</v>
      </c>
      <c r="L663" s="12" t="s">
        <v>51</v>
      </c>
      <c r="M663" s="12" t="s">
        <v>2172</v>
      </c>
      <c r="N663" s="12"/>
      <c r="O663" s="12" t="s">
        <v>135</v>
      </c>
      <c r="P663" s="12">
        <v>8098144569</v>
      </c>
      <c r="Q663" s="12" t="s">
        <v>81</v>
      </c>
      <c r="R663" s="12" t="s">
        <v>136</v>
      </c>
      <c r="S663" s="12" t="s">
        <v>113</v>
      </c>
      <c r="T663" s="12" t="s">
        <v>58</v>
      </c>
      <c r="U663" s="12" t="s">
        <v>59</v>
      </c>
      <c r="V663" s="12" t="s">
        <v>60</v>
      </c>
      <c r="W663" s="12" t="s">
        <v>61</v>
      </c>
      <c r="X663" s="12" t="s">
        <v>101</v>
      </c>
      <c r="Y663" s="45" t="s">
        <v>430</v>
      </c>
      <c r="Z663" s="12" t="s">
        <v>95</v>
      </c>
      <c r="AA663" s="12" t="s">
        <v>126</v>
      </c>
      <c r="AB663" s="12" t="s">
        <v>99</v>
      </c>
      <c r="AC663" s="12" t="s">
        <v>58</v>
      </c>
      <c r="AD663" s="12" t="s">
        <v>127</v>
      </c>
      <c r="AE663" s="12" t="s">
        <v>86</v>
      </c>
      <c r="AF663" s="12" t="s">
        <v>622</v>
      </c>
      <c r="AG663" s="12" t="s">
        <v>68</v>
      </c>
      <c r="AH663" s="12" t="s">
        <v>88</v>
      </c>
      <c r="AI663" s="12" t="s">
        <v>519</v>
      </c>
      <c r="AJ663" s="12">
        <f>IFERROR(_xlfn.XLOOKUP(Table1[[#This Row],[Audio Url]],Qc!C:C,Qc!F:F),"")</f>
        <v>0</v>
      </c>
      <c r="AK663" s="12">
        <f>IFERROR(_xlfn.XLOOKUP(Table1[[#This Row],[Audio Url]],Qc!C:C,Qc!E:E),"")</f>
        <v>0</v>
      </c>
      <c r="AL663" s="12"/>
      <c r="AM663" s="12"/>
      <c r="AN663" s="1" t="str">
        <f>VLOOKUP(Table1[[#This Row],[LOCALITY]],Sheet2!$F:$H,3,0)</f>
        <v>Rural</v>
      </c>
      <c r="AO663" s="1" t="s">
        <v>2241</v>
      </c>
      <c r="AP663" t="str">
        <f>IF(Table1[[#This Row],[Audio Duration (in secs)]]&gt;180,"Greater than 3 Minutes","Less than 3 Minutes")</f>
        <v>Less than 3 Minutes</v>
      </c>
      <c r="AQ663" t="str">
        <f>IFERROR(VLOOKUP(Table1[[#This Row],[சாதி/Caste]],MApping!$E$1:$F$10,2,0),"Others")</f>
        <v>CHOLIA VELLALAR</v>
      </c>
      <c r="AR663">
        <f>VLOOKUP(Table1[[#This Row],[பாலினம்/Gender]],Factor!$F$26:$I$28,4,0)</f>
        <v>1.047034764826176</v>
      </c>
      <c r="AS663">
        <f>VLOOKUP(Table1[[#This Row],[பதிலளித்தவரின் வயது/Age Group]],Factor!$F$35:$I$39,4,0)</f>
        <v>0.97523809523809524</v>
      </c>
      <c r="AT663">
        <f>VLOOKUP(Table1[[#This Row],[பதிலளித்தவரின் வயது/Age Group]]&amp;Table1[[#This Row],[பாலினம்/Gender]],Factor!$A$45:$G$53,7,0)</f>
        <v>0.89824561403508774</v>
      </c>
      <c r="AU66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63">
        <f>VLOOKUP(Table1[[#This Row],[Rev Caste]],Factor!$F$59:$I$68,4,0)</f>
        <v>1.0666666666666667</v>
      </c>
      <c r="AW663">
        <f>Table1[[#This Row],[2021 Ae Factor]]*Table1[[#This Row],[Age &amp; Gender Factor]]</f>
        <v>0.66182810902423383</v>
      </c>
      <c r="AX663">
        <f>Table1[[#This Row],[2021 Ae Factor]]*Table1[[#This Row],[Caste Factor]]</f>
        <v>0.78592087946627776</v>
      </c>
      <c r="AY663">
        <f t="shared" si="15"/>
        <v>78.567245999999997</v>
      </c>
    </row>
    <row r="664" spans="1:51" x14ac:dyDescent="0.25">
      <c r="A664" s="12" t="s">
        <v>3088</v>
      </c>
      <c r="B664" s="12" t="s">
        <v>1573</v>
      </c>
      <c r="C664" s="13">
        <v>45873</v>
      </c>
      <c r="D664" s="12" t="s">
        <v>3290</v>
      </c>
      <c r="E664" s="12"/>
      <c r="F664" s="12"/>
      <c r="G664" s="12"/>
      <c r="H664" s="12"/>
      <c r="I664" s="12" t="s">
        <v>244</v>
      </c>
      <c r="J664" s="12" t="s">
        <v>245</v>
      </c>
      <c r="K664" s="12" t="s">
        <v>50</v>
      </c>
      <c r="L664" s="12" t="s">
        <v>51</v>
      </c>
      <c r="M664" s="12" t="s">
        <v>2172</v>
      </c>
      <c r="N664" s="12"/>
      <c r="O664" s="12" t="s">
        <v>135</v>
      </c>
      <c r="P664" s="12">
        <v>9361463216</v>
      </c>
      <c r="Q664" s="12" t="s">
        <v>81</v>
      </c>
      <c r="R664" s="12" t="s">
        <v>136</v>
      </c>
      <c r="S664" s="12" t="s">
        <v>113</v>
      </c>
      <c r="T664" s="12" t="s">
        <v>58</v>
      </c>
      <c r="U664" s="12" t="s">
        <v>83</v>
      </c>
      <c r="V664" s="12" t="s">
        <v>60</v>
      </c>
      <c r="W664" s="12" t="s">
        <v>61</v>
      </c>
      <c r="X664" s="12" t="s">
        <v>101</v>
      </c>
      <c r="Y664" t="s">
        <v>430</v>
      </c>
      <c r="Z664" s="12" t="s">
        <v>95</v>
      </c>
      <c r="AA664" s="12" t="s">
        <v>63</v>
      </c>
      <c r="AB664" s="12" t="s">
        <v>38</v>
      </c>
      <c r="AC664" s="12" t="s">
        <v>64</v>
      </c>
      <c r="AD664" s="12" t="s">
        <v>85</v>
      </c>
      <c r="AE664" s="12" t="s">
        <v>86</v>
      </c>
      <c r="AF664" s="12" t="s">
        <v>67</v>
      </c>
      <c r="AG664" s="12" t="s">
        <v>68</v>
      </c>
      <c r="AH664" s="12" t="s">
        <v>277</v>
      </c>
      <c r="AI664" s="12" t="s">
        <v>278</v>
      </c>
      <c r="AJ664" s="12">
        <f>IFERROR(_xlfn.XLOOKUP(Table1[[#This Row],[Audio Url]],Qc!C:C,Qc!F:F),"")</f>
        <v>0</v>
      </c>
      <c r="AK664" s="12">
        <f>IFERROR(_xlfn.XLOOKUP(Table1[[#This Row],[Audio Url]],Qc!C:C,Qc!E:E),"")</f>
        <v>0</v>
      </c>
      <c r="AL664" s="12"/>
      <c r="AM664" s="12"/>
      <c r="AN664" s="1" t="str">
        <f>VLOOKUP(Table1[[#This Row],[LOCALITY]],Sheet2!$F:$H,3,0)</f>
        <v>Rural</v>
      </c>
      <c r="AO664" s="1" t="s">
        <v>2241</v>
      </c>
      <c r="AP664" t="str">
        <f>IF(Table1[[#This Row],[Audio Duration (in secs)]]&gt;180,"Greater than 3 Minutes","Less than 3 Minutes")</f>
        <v>Less than 3 Minutes</v>
      </c>
      <c r="AQ664" t="str">
        <f>IFERROR(VLOOKUP(Table1[[#This Row],[சாதி/Caste]],MApping!$E$1:$F$10,2,0),"Others")</f>
        <v>MUSLIM</v>
      </c>
      <c r="AR664">
        <f>VLOOKUP(Table1[[#This Row],[பாலினம்/Gender]],Factor!$F$26:$I$28,4,0)</f>
        <v>1.047034764826176</v>
      </c>
      <c r="AS664">
        <f>VLOOKUP(Table1[[#This Row],[பதிலளித்தவரின் வயது/Age Group]],Factor!$F$35:$I$39,4,0)</f>
        <v>0.97523809523809524</v>
      </c>
      <c r="AT664">
        <f>VLOOKUP(Table1[[#This Row],[பதிலளித்தவரின் வயது/Age Group]]&amp;Table1[[#This Row],[பாலினம்/Gender]],Factor!$A$45:$G$53,7,0)</f>
        <v>0.89824561403508774</v>
      </c>
      <c r="AU66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64">
        <f>VLOOKUP(Table1[[#This Row],[Rev Caste]],Factor!$F$59:$I$68,4,0)</f>
        <v>1.024</v>
      </c>
      <c r="AW664">
        <f>Table1[[#This Row],[2021 Ae Factor]]*Table1[[#This Row],[Age &amp; Gender Factor]]</f>
        <v>0.66182810902423383</v>
      </c>
      <c r="AX664">
        <f>Table1[[#This Row],[2021 Ae Factor]]*Table1[[#This Row],[Caste Factor]]</f>
        <v>0.75448404428762661</v>
      </c>
      <c r="AY664">
        <f t="shared" si="15"/>
        <v>78.567114000000004</v>
      </c>
    </row>
    <row r="665" spans="1:51" x14ac:dyDescent="0.25">
      <c r="A665" s="12" t="s">
        <v>3088</v>
      </c>
      <c r="B665" s="12" t="s">
        <v>1579</v>
      </c>
      <c r="C665" s="13">
        <v>45873</v>
      </c>
      <c r="D665" s="12" t="s">
        <v>3291</v>
      </c>
      <c r="E665" s="12"/>
      <c r="F665" s="12"/>
      <c r="G665" s="12"/>
      <c r="H665" s="12"/>
      <c r="I665" s="12" t="s">
        <v>109</v>
      </c>
      <c r="J665" s="12" t="s">
        <v>110</v>
      </c>
      <c r="K665" s="12" t="s">
        <v>50</v>
      </c>
      <c r="L665" s="12" t="s">
        <v>51</v>
      </c>
      <c r="M665" s="12" t="s">
        <v>2172</v>
      </c>
      <c r="N665" s="12"/>
      <c r="O665" s="12" t="s">
        <v>135</v>
      </c>
      <c r="P665" s="12">
        <v>7094416380</v>
      </c>
      <c r="Q665" s="12" t="s">
        <v>55</v>
      </c>
      <c r="R665" s="12" t="s">
        <v>136</v>
      </c>
      <c r="S665" s="12" t="s">
        <v>57</v>
      </c>
      <c r="T665" s="12" t="s">
        <v>137</v>
      </c>
      <c r="U665" s="12" t="s">
        <v>59</v>
      </c>
      <c r="V665" s="12" t="s">
        <v>60</v>
      </c>
      <c r="W665" s="12" t="s">
        <v>61</v>
      </c>
      <c r="X665" s="12" t="s">
        <v>101</v>
      </c>
      <c r="Y665" s="45" t="s">
        <v>430</v>
      </c>
      <c r="Z665" s="12" t="s">
        <v>175</v>
      </c>
      <c r="AA665" s="12" t="s">
        <v>63</v>
      </c>
      <c r="AB665" s="12" t="s">
        <v>38</v>
      </c>
      <c r="AC665" s="12" t="s">
        <v>84</v>
      </c>
      <c r="AD665" s="12" t="s">
        <v>65</v>
      </c>
      <c r="AE665" s="12" t="s">
        <v>66</v>
      </c>
      <c r="AF665" s="12" t="s">
        <v>67</v>
      </c>
      <c r="AG665" s="12" t="s">
        <v>382</v>
      </c>
      <c r="AH665" s="12" t="s">
        <v>277</v>
      </c>
      <c r="AI665" s="12" t="s">
        <v>278</v>
      </c>
      <c r="AJ665" s="12">
        <f>IFERROR(_xlfn.XLOOKUP(Table1[[#This Row],[Audio Url]],Qc!C:C,Qc!F:F),"")</f>
        <v>0</v>
      </c>
      <c r="AK665" s="12">
        <f>IFERROR(_xlfn.XLOOKUP(Table1[[#This Row],[Audio Url]],Qc!C:C,Qc!E:E),"")</f>
        <v>0</v>
      </c>
      <c r="AL665" s="12"/>
      <c r="AM665" s="12"/>
      <c r="AN665" s="1" t="str">
        <f>VLOOKUP(Table1[[#This Row],[LOCALITY]],Sheet2!$F:$H,3,0)</f>
        <v>Rural</v>
      </c>
      <c r="AO665" s="1" t="s">
        <v>2241</v>
      </c>
      <c r="AP665" t="str">
        <f>IF(Table1[[#This Row],[Audio Duration (in secs)]]&gt;180,"Greater than 3 Minutes","Less than 3 Minutes")</f>
        <v>Less than 3 Minutes</v>
      </c>
      <c r="AQ665" t="str">
        <f>IFERROR(VLOOKUP(Table1[[#This Row],[சாதி/Caste]],MApping!$E$1:$F$10,2,0),"Others")</f>
        <v>MUSLIM</v>
      </c>
      <c r="AR665">
        <f>VLOOKUP(Table1[[#This Row],[பாலினம்/Gender]],Factor!$F$26:$I$28,4,0)</f>
        <v>1.047034764826176</v>
      </c>
      <c r="AS665">
        <f>VLOOKUP(Table1[[#This Row],[பதிலளித்தவரின் வயது/Age Group]],Factor!$F$35:$I$39,4,0)</f>
        <v>1.0951871657754011</v>
      </c>
      <c r="AT665">
        <f>VLOOKUP(Table1[[#This Row],[பதிலளித்தவரின் வயது/Age Group]]&amp;Table1[[#This Row],[பாலினம்/Gender]],Factor!$A$45:$G$53,7,0)</f>
        <v>1.107027027027027</v>
      </c>
      <c r="AU66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65">
        <f>VLOOKUP(Table1[[#This Row],[Rev Caste]],Factor!$F$59:$I$68,4,0)</f>
        <v>1.024</v>
      </c>
      <c r="AW665">
        <f>Table1[[#This Row],[2021 Ae Factor]]*Table1[[#This Row],[Age &amp; Gender Factor]]</f>
        <v>0.81565842625689366</v>
      </c>
      <c r="AX665">
        <f>Table1[[#This Row],[2021 Ae Factor]]*Table1[[#This Row],[Caste Factor]]</f>
        <v>0.75448404428762661</v>
      </c>
      <c r="AY665">
        <f t="shared" si="15"/>
        <v>78.566980000000001</v>
      </c>
    </row>
    <row r="666" spans="1:51" x14ac:dyDescent="0.25">
      <c r="A666" s="12" t="s">
        <v>3088</v>
      </c>
      <c r="B666" s="12" t="s">
        <v>1585</v>
      </c>
      <c r="C666" s="13">
        <v>45873</v>
      </c>
      <c r="D666" s="12" t="s">
        <v>3292</v>
      </c>
      <c r="E666" s="12"/>
      <c r="F666" s="12"/>
      <c r="G666" s="12"/>
      <c r="H666" s="12"/>
      <c r="I666" s="12" t="s">
        <v>1289</v>
      </c>
      <c r="J666" s="12" t="s">
        <v>1290</v>
      </c>
      <c r="K666" s="12" t="s">
        <v>50</v>
      </c>
      <c r="L666" s="12" t="s">
        <v>51</v>
      </c>
      <c r="M666" s="12" t="s">
        <v>2172</v>
      </c>
      <c r="N666" s="12"/>
      <c r="O666" s="12" t="s">
        <v>135</v>
      </c>
      <c r="P666" s="12">
        <v>9741985067</v>
      </c>
      <c r="Q666" s="12" t="s">
        <v>81</v>
      </c>
      <c r="R666" s="12" t="s">
        <v>136</v>
      </c>
      <c r="S666" s="12" t="s">
        <v>113</v>
      </c>
      <c r="T666" s="12" t="s">
        <v>58</v>
      </c>
      <c r="U666" s="12" t="s">
        <v>301</v>
      </c>
      <c r="V666" s="12" t="s">
        <v>60</v>
      </c>
      <c r="W666" s="12" t="s">
        <v>61</v>
      </c>
      <c r="X666" s="12" t="s">
        <v>295</v>
      </c>
      <c r="Y666" t="s">
        <v>430</v>
      </c>
      <c r="Z666" s="12" t="s">
        <v>38</v>
      </c>
      <c r="AA666" s="1" t="s">
        <v>126</v>
      </c>
      <c r="AB666" s="1" t="s">
        <v>99</v>
      </c>
      <c r="AC666" s="12" t="s">
        <v>84</v>
      </c>
      <c r="AD666" s="12" t="s">
        <v>85</v>
      </c>
      <c r="AE666" s="12" t="s">
        <v>66</v>
      </c>
      <c r="AF666" s="12" t="s">
        <v>67</v>
      </c>
      <c r="AG666" s="12" t="s">
        <v>116</v>
      </c>
      <c r="AH666" s="12" t="s">
        <v>277</v>
      </c>
      <c r="AI666" s="12" t="s">
        <v>278</v>
      </c>
      <c r="AJ666" s="12">
        <f>IFERROR(_xlfn.XLOOKUP(Table1[[#This Row],[Audio Url]],Qc!C:C,Qc!F:F),"")</f>
        <v>0</v>
      </c>
      <c r="AK666" s="12">
        <f>IFERROR(_xlfn.XLOOKUP(Table1[[#This Row],[Audio Url]],Qc!C:C,Qc!E:E),"")</f>
        <v>0</v>
      </c>
      <c r="AL666" s="12"/>
      <c r="AM666" s="12"/>
      <c r="AN666" s="1" t="str">
        <f>VLOOKUP(Table1[[#This Row],[LOCALITY]],Sheet2!$F:$H,3,0)</f>
        <v>Rural</v>
      </c>
      <c r="AO666" s="1" t="s">
        <v>2241</v>
      </c>
      <c r="AP666" t="str">
        <f>IF(Table1[[#This Row],[Audio Duration (in secs)]]&gt;180,"Greater than 3 Minutes","Less than 3 Minutes")</f>
        <v>Less than 3 Minutes</v>
      </c>
      <c r="AQ666" t="str">
        <f>IFERROR(VLOOKUP(Table1[[#This Row],[சாதி/Caste]],MApping!$E$1:$F$10,2,0),"Others")</f>
        <v>MUSLIM</v>
      </c>
      <c r="AR666">
        <f>VLOOKUP(Table1[[#This Row],[பாலினம்/Gender]],Factor!$F$26:$I$28,4,0)</f>
        <v>1.047034764826176</v>
      </c>
      <c r="AS666">
        <f>VLOOKUP(Table1[[#This Row],[பதிலளித்தவரின் வயது/Age Group]],Factor!$F$35:$I$39,4,0)</f>
        <v>0.97523809523809524</v>
      </c>
      <c r="AT666">
        <f>VLOOKUP(Table1[[#This Row],[பதிலளித்தவரின் வயது/Age Group]]&amp;Table1[[#This Row],[பாலினம்/Gender]],Factor!$A$45:$G$53,7,0)</f>
        <v>0.89824561403508774</v>
      </c>
      <c r="AU66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66">
        <f>VLOOKUP(Table1[[#This Row],[Rev Caste]],Factor!$F$59:$I$68,4,0)</f>
        <v>1.024</v>
      </c>
      <c r="AW666">
        <f>Table1[[#This Row],[2021 Ae Factor]]*Table1[[#This Row],[Age &amp; Gender Factor]]</f>
        <v>0.66182810902423383</v>
      </c>
      <c r="AX666">
        <f>Table1[[#This Row],[2021 Ae Factor]]*Table1[[#This Row],[Caste Factor]]</f>
        <v>0.75448404428762661</v>
      </c>
      <c r="AY666">
        <f t="shared" si="15"/>
        <v>78.566817</v>
      </c>
    </row>
    <row r="667" spans="1:51" x14ac:dyDescent="0.25">
      <c r="A667" s="12" t="s">
        <v>3088</v>
      </c>
      <c r="B667" s="12" t="s">
        <v>1597</v>
      </c>
      <c r="C667" s="13">
        <v>45873</v>
      </c>
      <c r="D667" s="12" t="s">
        <v>3293</v>
      </c>
      <c r="E667" s="12"/>
      <c r="F667" s="12"/>
      <c r="G667" s="12"/>
      <c r="H667" s="12"/>
      <c r="I667" s="12" t="s">
        <v>1289</v>
      </c>
      <c r="J667" s="12" t="s">
        <v>1290</v>
      </c>
      <c r="K667" s="12" t="s">
        <v>50</v>
      </c>
      <c r="L667" s="12" t="s">
        <v>51</v>
      </c>
      <c r="M667" s="12" t="s">
        <v>2172</v>
      </c>
      <c r="N667" s="12"/>
      <c r="O667" s="12" t="s">
        <v>135</v>
      </c>
      <c r="P667" s="12">
        <v>9791691838</v>
      </c>
      <c r="Q667" s="12" t="s">
        <v>81</v>
      </c>
      <c r="R667" s="12" t="s">
        <v>136</v>
      </c>
      <c r="S667" s="12" t="s">
        <v>57</v>
      </c>
      <c r="T667" s="12" t="s">
        <v>137</v>
      </c>
      <c r="U667" s="12" t="s">
        <v>83</v>
      </c>
      <c r="V667" s="12" t="s">
        <v>60</v>
      </c>
      <c r="W667" s="12" t="s">
        <v>439</v>
      </c>
      <c r="X667" s="12" t="s">
        <v>62</v>
      </c>
      <c r="Y667" t="s">
        <v>430</v>
      </c>
      <c r="Z667" s="12" t="s">
        <v>38</v>
      </c>
      <c r="AA667" s="12" t="s">
        <v>126</v>
      </c>
      <c r="AB667" s="12" t="s">
        <v>60</v>
      </c>
      <c r="AC667" s="12" t="s">
        <v>64</v>
      </c>
      <c r="AD667" s="12" t="s">
        <v>127</v>
      </c>
      <c r="AE667" s="12" t="s">
        <v>115</v>
      </c>
      <c r="AF667" s="12" t="s">
        <v>67</v>
      </c>
      <c r="AG667" s="12" t="s">
        <v>382</v>
      </c>
      <c r="AH667" s="12" t="s">
        <v>88</v>
      </c>
      <c r="AI667" s="12" t="s">
        <v>519</v>
      </c>
      <c r="AJ667" s="12">
        <f>IFERROR(_xlfn.XLOOKUP(Table1[[#This Row],[Audio Url]],Qc!C:C,Qc!F:F),"")</f>
        <v>0</v>
      </c>
      <c r="AK667" s="12">
        <f>IFERROR(_xlfn.XLOOKUP(Table1[[#This Row],[Audio Url]],Qc!C:C,Qc!E:E),"")</f>
        <v>0</v>
      </c>
      <c r="AL667" s="12"/>
      <c r="AM667" s="12"/>
      <c r="AN667" s="1" t="str">
        <f>VLOOKUP(Table1[[#This Row],[LOCALITY]],Sheet2!$F:$H,3,0)</f>
        <v>Rural</v>
      </c>
      <c r="AO667" s="1" t="s">
        <v>2241</v>
      </c>
      <c r="AP667" t="str">
        <f>IF(Table1[[#This Row],[Audio Duration (in secs)]]&gt;180,"Greater than 3 Minutes","Less than 3 Minutes")</f>
        <v>Less than 3 Minutes</v>
      </c>
      <c r="AQ667" t="str">
        <f>IFERROR(VLOOKUP(Table1[[#This Row],[சாதி/Caste]],MApping!$E$1:$F$10,2,0),"Others")</f>
        <v>CHOLIA VELLALAR</v>
      </c>
      <c r="AR667">
        <f>VLOOKUP(Table1[[#This Row],[பாலினம்/Gender]],Factor!$F$26:$I$28,4,0)</f>
        <v>1.047034764826176</v>
      </c>
      <c r="AS667">
        <f>VLOOKUP(Table1[[#This Row],[பதிலளித்தவரின் வயது/Age Group]],Factor!$F$35:$I$39,4,0)</f>
        <v>0.97523809523809524</v>
      </c>
      <c r="AT667">
        <f>VLOOKUP(Table1[[#This Row],[பதிலளித்தவரின் வயது/Age Group]]&amp;Table1[[#This Row],[பாலினம்/Gender]],Factor!$A$45:$G$53,7,0)</f>
        <v>0.89824561403508774</v>
      </c>
      <c r="AU66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67">
        <f>VLOOKUP(Table1[[#This Row],[Rev Caste]],Factor!$F$59:$I$68,4,0)</f>
        <v>1.0666666666666667</v>
      </c>
      <c r="AW667">
        <f>Table1[[#This Row],[2021 Ae Factor]]*Table1[[#This Row],[Age &amp; Gender Factor]]</f>
        <v>0.66182810902423383</v>
      </c>
      <c r="AX667">
        <f>Table1[[#This Row],[2021 Ae Factor]]*Table1[[#This Row],[Caste Factor]]</f>
        <v>0.78592087946627776</v>
      </c>
      <c r="AY667">
        <f t="shared" si="15"/>
        <v>78.566773999999995</v>
      </c>
    </row>
    <row r="668" spans="1:51" x14ac:dyDescent="0.25">
      <c r="A668" s="12" t="s">
        <v>3088</v>
      </c>
      <c r="B668" s="12" t="s">
        <v>1608</v>
      </c>
      <c r="C668" s="13">
        <v>45873</v>
      </c>
      <c r="D668" s="12" t="s">
        <v>3294</v>
      </c>
      <c r="E668" s="12"/>
      <c r="F668" s="12"/>
      <c r="G668" s="12"/>
      <c r="H668" s="12"/>
      <c r="I668" s="12" t="s">
        <v>244</v>
      </c>
      <c r="J668" s="12" t="s">
        <v>245</v>
      </c>
      <c r="K668" s="12" t="s">
        <v>50</v>
      </c>
      <c r="L668" s="12" t="s">
        <v>51</v>
      </c>
      <c r="M668" s="12" t="s">
        <v>2172</v>
      </c>
      <c r="N668" s="12"/>
      <c r="O668" s="12" t="s">
        <v>135</v>
      </c>
      <c r="P668" s="12">
        <v>9659059107</v>
      </c>
      <c r="Q668" s="12" t="s">
        <v>39</v>
      </c>
      <c r="R668" s="12" t="s">
        <v>136</v>
      </c>
      <c r="S668" s="12" t="s">
        <v>113</v>
      </c>
      <c r="T668" s="12" t="s">
        <v>98</v>
      </c>
      <c r="U668" s="12" t="s">
        <v>83</v>
      </c>
      <c r="V668" s="12" t="s">
        <v>185</v>
      </c>
      <c r="W668" s="12" t="s">
        <v>125</v>
      </c>
      <c r="X668" s="12" t="s">
        <v>114</v>
      </c>
      <c r="Y668" t="s">
        <v>429</v>
      </c>
      <c r="Z668" s="12" t="s">
        <v>38</v>
      </c>
      <c r="AA668" s="12" t="s">
        <v>63</v>
      </c>
      <c r="AB668" s="12" t="s">
        <v>38</v>
      </c>
      <c r="AC668" s="12" t="s">
        <v>58</v>
      </c>
      <c r="AD668" s="12" t="s">
        <v>65</v>
      </c>
      <c r="AE668" s="12" t="s">
        <v>86</v>
      </c>
      <c r="AF668" s="12" t="s">
        <v>101</v>
      </c>
      <c r="AG668" s="12" t="s">
        <v>68</v>
      </c>
      <c r="AH668" s="12" t="s">
        <v>88</v>
      </c>
      <c r="AI668" s="12" t="s">
        <v>89</v>
      </c>
      <c r="AJ668" s="12">
        <f>IFERROR(_xlfn.XLOOKUP(Table1[[#This Row],[Audio Url]],Qc!C:C,Qc!F:F),"")</f>
        <v>0</v>
      </c>
      <c r="AK668" s="12">
        <f>IFERROR(_xlfn.XLOOKUP(Table1[[#This Row],[Audio Url]],Qc!C:C,Qc!E:E),"")</f>
        <v>0</v>
      </c>
      <c r="AL668" s="12"/>
      <c r="AM668" s="12"/>
      <c r="AN668" s="1" t="str">
        <f>VLOOKUP(Table1[[#This Row],[LOCALITY]],Sheet2!$F:$H,3,0)</f>
        <v>Rural</v>
      </c>
      <c r="AO668" s="1" t="s">
        <v>2241</v>
      </c>
      <c r="AP668" t="str">
        <f>IF(Table1[[#This Row],[Audio Duration (in secs)]]&gt;180,"Greater than 3 Minutes","Less than 3 Minutes")</f>
        <v>Less than 3 Minutes</v>
      </c>
      <c r="AQ668" t="str">
        <f>IFERROR(VLOOKUP(Table1[[#This Row],[சாதி/Caste]],MApping!$E$1:$F$10,2,0),"Others")</f>
        <v>MUKKULATHOR</v>
      </c>
      <c r="AR668">
        <f>VLOOKUP(Table1[[#This Row],[பாலினம்/Gender]],Factor!$F$26:$I$28,4,0)</f>
        <v>1.047034764826176</v>
      </c>
      <c r="AS668">
        <f>VLOOKUP(Table1[[#This Row],[பதிலளித்தவரின் வயது/Age Group]],Factor!$F$35:$I$39,4,0)</f>
        <v>0.8797250859106529</v>
      </c>
      <c r="AT668">
        <f>VLOOKUP(Table1[[#This Row],[பதிலளித்தவரின் வயது/Age Group]]&amp;Table1[[#This Row],[பாலினம்/Gender]],Factor!$A$45:$G$53,7,0)</f>
        <v>0.98461538461538467</v>
      </c>
      <c r="AU66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668">
        <f>VLOOKUP(Table1[[#This Row],[Rev Caste]],Factor!$F$59:$I$68,4,0)</f>
        <v>1.3479183673469388</v>
      </c>
      <c r="AW668">
        <f>Table1[[#This Row],[2021 Ae Factor]]*Table1[[#This Row],[Age &amp; Gender Factor]]</f>
        <v>0.98461538461538467</v>
      </c>
      <c r="AX668">
        <f>Table1[[#This Row],[2021 Ae Factor]]*Table1[[#This Row],[Caste Factor]]</f>
        <v>1.3479183673469388</v>
      </c>
      <c r="AY668">
        <f t="shared" si="15"/>
        <v>78.567002000000002</v>
      </c>
    </row>
    <row r="669" spans="1:51" x14ac:dyDescent="0.25">
      <c r="A669" s="12" t="s">
        <v>3088</v>
      </c>
      <c r="B669" s="12" t="s">
        <v>1626</v>
      </c>
      <c r="C669" s="13">
        <v>45873</v>
      </c>
      <c r="D669" s="12" t="s">
        <v>3295</v>
      </c>
      <c r="E669" s="12"/>
      <c r="F669" s="12"/>
      <c r="G669" s="12"/>
      <c r="H669" s="12"/>
      <c r="I669" s="12" t="s">
        <v>1289</v>
      </c>
      <c r="J669" s="12" t="s">
        <v>1290</v>
      </c>
      <c r="K669" s="12" t="s">
        <v>50</v>
      </c>
      <c r="L669" s="12" t="s">
        <v>51</v>
      </c>
      <c r="M669" s="12" t="s">
        <v>2172</v>
      </c>
      <c r="N669" s="12"/>
      <c r="O669" s="12" t="s">
        <v>54</v>
      </c>
      <c r="P669" s="12">
        <v>9789104429</v>
      </c>
      <c r="Q669" s="12" t="s">
        <v>55</v>
      </c>
      <c r="R669" s="12" t="s">
        <v>56</v>
      </c>
      <c r="S669" s="12" t="s">
        <v>113</v>
      </c>
      <c r="T669" s="12" t="s">
        <v>58</v>
      </c>
      <c r="U669" s="12" t="s">
        <v>59</v>
      </c>
      <c r="V669" s="12" t="s">
        <v>60</v>
      </c>
      <c r="W669" s="12" t="s">
        <v>61</v>
      </c>
      <c r="X669" s="12" t="s">
        <v>62</v>
      </c>
      <c r="Y669" t="s">
        <v>430</v>
      </c>
      <c r="Z669" s="12" t="s">
        <v>38</v>
      </c>
      <c r="AA669" s="12" t="s">
        <v>63</v>
      </c>
      <c r="AB669" s="12" t="s">
        <v>38</v>
      </c>
      <c r="AC669" s="12" t="s">
        <v>64</v>
      </c>
      <c r="AD669" s="12" t="s">
        <v>85</v>
      </c>
      <c r="AE669" s="12" t="s">
        <v>115</v>
      </c>
      <c r="AF669" s="12" t="s">
        <v>67</v>
      </c>
      <c r="AG669" s="12" t="s">
        <v>68</v>
      </c>
      <c r="AH669" s="12" t="s">
        <v>277</v>
      </c>
      <c r="AI669" s="12" t="s">
        <v>278</v>
      </c>
      <c r="AJ669" s="12">
        <f>IFERROR(_xlfn.XLOOKUP(Table1[[#This Row],[Audio Url]],Qc!C:C,Qc!F:F),"")</f>
        <v>0</v>
      </c>
      <c r="AK669" s="12">
        <f>IFERROR(_xlfn.XLOOKUP(Table1[[#This Row],[Audio Url]],Qc!C:C,Qc!E:E),"")</f>
        <v>0</v>
      </c>
      <c r="AL669" s="12"/>
      <c r="AM669" s="12"/>
      <c r="AN669" s="1" t="str">
        <f>VLOOKUP(Table1[[#This Row],[LOCALITY]],Sheet2!$F:$H,3,0)</f>
        <v>Rural</v>
      </c>
      <c r="AO669" s="1" t="s">
        <v>2241</v>
      </c>
      <c r="AP669" t="str">
        <f>IF(Table1[[#This Row],[Audio Duration (in secs)]]&gt;180,"Greater than 3 Minutes","Less than 3 Minutes")</f>
        <v>Less than 3 Minutes</v>
      </c>
      <c r="AQ669" t="str">
        <f>IFERROR(VLOOKUP(Table1[[#This Row],[சாதி/Caste]],MApping!$E$1:$F$10,2,0),"Others")</f>
        <v>MUSLIM</v>
      </c>
      <c r="AR669">
        <f>VLOOKUP(Table1[[#This Row],[பாலினம்/Gender]],Factor!$F$26:$I$28,4,0)</f>
        <v>0.95700934579439256</v>
      </c>
      <c r="AS669">
        <f>VLOOKUP(Table1[[#This Row],[பதிலளித்தவரின் வயது/Age Group]],Factor!$F$35:$I$39,4,0)</f>
        <v>1.0951871657754011</v>
      </c>
      <c r="AT669">
        <f>VLOOKUP(Table1[[#This Row],[பதிலளித்தவரின் வயது/Age Group]]&amp;Table1[[#This Row],[பாலினம்/Gender]],Factor!$A$45:$G$53,7,0)</f>
        <v>1.0835978835978837</v>
      </c>
      <c r="AU66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69">
        <f>VLOOKUP(Table1[[#This Row],[Rev Caste]],Factor!$F$59:$I$68,4,0)</f>
        <v>1.024</v>
      </c>
      <c r="AW669">
        <f>Table1[[#This Row],[2021 Ae Factor]]*Table1[[#This Row],[Age &amp; Gender Factor]]</f>
        <v>0.79839581406098059</v>
      </c>
      <c r="AX669">
        <f>Table1[[#This Row],[2021 Ae Factor]]*Table1[[#This Row],[Caste Factor]]</f>
        <v>0.75448404428762661</v>
      </c>
      <c r="AY669">
        <f t="shared" si="15"/>
        <v>78.567259000000007</v>
      </c>
    </row>
    <row r="670" spans="1:51" x14ac:dyDescent="0.25">
      <c r="A670" s="12" t="s">
        <v>3088</v>
      </c>
      <c r="B670" s="12" t="s">
        <v>1632</v>
      </c>
      <c r="C670" s="13">
        <v>45873</v>
      </c>
      <c r="D670" s="12" t="s">
        <v>3296</v>
      </c>
      <c r="E670" s="12"/>
      <c r="F670" s="12"/>
      <c r="G670" s="12"/>
      <c r="H670" s="12"/>
      <c r="I670" s="12" t="s">
        <v>1281</v>
      </c>
      <c r="J670" s="12" t="s">
        <v>1282</v>
      </c>
      <c r="K670" s="12" t="s">
        <v>50</v>
      </c>
      <c r="L670" s="12" t="s">
        <v>51</v>
      </c>
      <c r="M670" s="12" t="s">
        <v>2172</v>
      </c>
      <c r="N670" s="12"/>
      <c r="O670" s="12" t="s">
        <v>135</v>
      </c>
      <c r="P670" s="12">
        <v>9677936109</v>
      </c>
      <c r="Q670" s="12" t="s">
        <v>81</v>
      </c>
      <c r="R670" s="12" t="s">
        <v>136</v>
      </c>
      <c r="S670" s="12" t="s">
        <v>57</v>
      </c>
      <c r="T670" s="12" t="s">
        <v>58</v>
      </c>
      <c r="U670" s="12" t="s">
        <v>83</v>
      </c>
      <c r="V670" s="12" t="s">
        <v>99</v>
      </c>
      <c r="W670" s="12" t="s">
        <v>125</v>
      </c>
      <c r="X670" s="12" t="s">
        <v>114</v>
      </c>
      <c r="Y670" t="s">
        <v>429</v>
      </c>
      <c r="Z670" s="12" t="s">
        <v>38</v>
      </c>
      <c r="AA670" s="12" t="s">
        <v>63</v>
      </c>
      <c r="AB670" s="12" t="s">
        <v>38</v>
      </c>
      <c r="AC670" s="12" t="s">
        <v>58</v>
      </c>
      <c r="AD670" s="12" t="s">
        <v>127</v>
      </c>
      <c r="AE670" s="12" t="s">
        <v>66</v>
      </c>
      <c r="AF670" s="12" t="s">
        <v>67</v>
      </c>
      <c r="AG670" s="12" t="s">
        <v>68</v>
      </c>
      <c r="AH670" s="12" t="s">
        <v>277</v>
      </c>
      <c r="AI670" s="12" t="s">
        <v>278</v>
      </c>
      <c r="AJ670" s="12">
        <f>IFERROR(_xlfn.XLOOKUP(Table1[[#This Row],[Audio Url]],Qc!C:C,Qc!F:F),"")</f>
        <v>0</v>
      </c>
      <c r="AK670" s="12">
        <f>IFERROR(_xlfn.XLOOKUP(Table1[[#This Row],[Audio Url]],Qc!C:C,Qc!E:E),"")</f>
        <v>0</v>
      </c>
      <c r="AL670" s="12"/>
      <c r="AM670" s="12"/>
      <c r="AN670" s="1" t="str">
        <f>VLOOKUP(Table1[[#This Row],[LOCALITY]],Sheet2!$F:$H,3,0)</f>
        <v>Rural</v>
      </c>
      <c r="AO670" s="1" t="s">
        <v>2241</v>
      </c>
      <c r="AP670" t="str">
        <f>IF(Table1[[#This Row],[Audio Duration (in secs)]]&gt;180,"Greater than 3 Minutes","Less than 3 Minutes")</f>
        <v>Less than 3 Minutes</v>
      </c>
      <c r="AQ670" t="str">
        <f>IFERROR(VLOOKUP(Table1[[#This Row],[சாதி/Caste]],MApping!$E$1:$F$10,2,0),"Others")</f>
        <v>MUSLIM</v>
      </c>
      <c r="AR670">
        <f>VLOOKUP(Table1[[#This Row],[பாலினம்/Gender]],Factor!$F$26:$I$28,4,0)</f>
        <v>1.047034764826176</v>
      </c>
      <c r="AS670">
        <f>VLOOKUP(Table1[[#This Row],[பதிலளித்தவரின் வயது/Age Group]],Factor!$F$35:$I$39,4,0)</f>
        <v>0.97523809523809524</v>
      </c>
      <c r="AT670">
        <f>VLOOKUP(Table1[[#This Row],[பதிலளித்தவரின் வயது/Age Group]]&amp;Table1[[#This Row],[பாலினம்/Gender]],Factor!$A$45:$G$53,7,0)</f>
        <v>0.89824561403508774</v>
      </c>
      <c r="AU67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70">
        <f>VLOOKUP(Table1[[#This Row],[Rev Caste]],Factor!$F$59:$I$68,4,0)</f>
        <v>1.024</v>
      </c>
      <c r="AW670">
        <f>Table1[[#This Row],[2021 Ae Factor]]*Table1[[#This Row],[Age &amp; Gender Factor]]</f>
        <v>1.1784466182311975</v>
      </c>
      <c r="AX670">
        <f>Table1[[#This Row],[2021 Ae Factor]]*Table1[[#This Row],[Caste Factor]]</f>
        <v>1.3434291447835651</v>
      </c>
      <c r="AY670">
        <f t="shared" si="15"/>
        <v>78.567115999999999</v>
      </c>
    </row>
    <row r="671" spans="1:51" x14ac:dyDescent="0.25">
      <c r="A671" s="12" t="s">
        <v>3088</v>
      </c>
      <c r="B671" s="12" t="s">
        <v>1658</v>
      </c>
      <c r="C671" s="13">
        <v>45874</v>
      </c>
      <c r="D671" s="12" t="s">
        <v>3284</v>
      </c>
      <c r="E671" s="12"/>
      <c r="F671" s="12"/>
      <c r="G671" s="12"/>
      <c r="H671" s="12"/>
      <c r="I671" s="12" t="s">
        <v>1289</v>
      </c>
      <c r="J671" s="12" t="s">
        <v>1290</v>
      </c>
      <c r="K671" s="12" t="s">
        <v>50</v>
      </c>
      <c r="L671" s="12" t="s">
        <v>51</v>
      </c>
      <c r="M671" s="12" t="s">
        <v>2172</v>
      </c>
      <c r="N671" s="12"/>
      <c r="O671" s="12" t="s">
        <v>54</v>
      </c>
      <c r="P671" s="12">
        <v>7094676535</v>
      </c>
      <c r="Q671" s="12" t="s">
        <v>55</v>
      </c>
      <c r="R671" s="12" t="s">
        <v>56</v>
      </c>
      <c r="S671" s="12" t="s">
        <v>57</v>
      </c>
      <c r="T671" s="12" t="s">
        <v>58</v>
      </c>
      <c r="U671" s="12" t="s">
        <v>59</v>
      </c>
      <c r="V671" s="12" t="s">
        <v>60</v>
      </c>
      <c r="W671" s="12" t="s">
        <v>61</v>
      </c>
      <c r="X671" s="12" t="s">
        <v>62</v>
      </c>
      <c r="Y671" t="s">
        <v>430</v>
      </c>
      <c r="Z671" s="12" t="s">
        <v>38</v>
      </c>
      <c r="AA671" s="12" t="s">
        <v>63</v>
      </c>
      <c r="AB671" s="12" t="s">
        <v>38</v>
      </c>
      <c r="AC671" s="12" t="s">
        <v>84</v>
      </c>
      <c r="AD671" s="12" t="s">
        <v>65</v>
      </c>
      <c r="AE671" s="12" t="s">
        <v>66</v>
      </c>
      <c r="AF671" s="12" t="s">
        <v>622</v>
      </c>
      <c r="AG671" s="12" t="s">
        <v>103</v>
      </c>
      <c r="AH671" s="12" t="s">
        <v>117</v>
      </c>
      <c r="AI671" s="12" t="s">
        <v>118</v>
      </c>
      <c r="AJ671" s="12">
        <f>IFERROR(_xlfn.XLOOKUP(Table1[[#This Row],[Audio Url]],Qc!C:C,Qc!F:F),"")</f>
        <v>0</v>
      </c>
      <c r="AK671" s="12">
        <f>IFERROR(_xlfn.XLOOKUP(Table1[[#This Row],[Audio Url]],Qc!C:C,Qc!E:E),"")</f>
        <v>0</v>
      </c>
      <c r="AL671" s="12"/>
      <c r="AM671" s="12"/>
      <c r="AN671" s="1" t="str">
        <f>VLOOKUP(Table1[[#This Row],[LOCALITY]],Sheet2!$F:$H,3,0)</f>
        <v>Rural</v>
      </c>
      <c r="AO671" s="1" t="s">
        <v>2241</v>
      </c>
      <c r="AP671" t="str">
        <f>IF(Table1[[#This Row],[Audio Duration (in secs)]]&gt;180,"Greater than 3 Minutes","Less than 3 Minutes")</f>
        <v>Less than 3 Minutes</v>
      </c>
      <c r="AQ671" t="str">
        <f>IFERROR(VLOOKUP(Table1[[#This Row],[சாதி/Caste]],MApping!$E$1:$F$10,2,0),"Others")</f>
        <v>PALLAR SC</v>
      </c>
      <c r="AR671">
        <f>VLOOKUP(Table1[[#This Row],[பாலினம்/Gender]],Factor!$F$26:$I$28,4,0)</f>
        <v>0.95700934579439256</v>
      </c>
      <c r="AS671">
        <f>VLOOKUP(Table1[[#This Row],[பதிலளித்தவரின் வயது/Age Group]],Factor!$F$35:$I$39,4,0)</f>
        <v>1.0951871657754011</v>
      </c>
      <c r="AT671">
        <f>VLOOKUP(Table1[[#This Row],[பதிலளித்தவரின் வயது/Age Group]]&amp;Table1[[#This Row],[பாலினம்/Gender]],Factor!$A$45:$G$53,7,0)</f>
        <v>1.0835978835978837</v>
      </c>
      <c r="AU67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71">
        <f>VLOOKUP(Table1[[#This Row],[Rev Caste]],Factor!$F$59:$I$68,4,0)</f>
        <v>1.28</v>
      </c>
      <c r="AW671">
        <f>Table1[[#This Row],[2021 Ae Factor]]*Table1[[#This Row],[Age &amp; Gender Factor]]</f>
        <v>0.79839581406098059</v>
      </c>
      <c r="AX671">
        <f>Table1[[#This Row],[2021 Ae Factor]]*Table1[[#This Row],[Caste Factor]]</f>
        <v>0.94310505535953326</v>
      </c>
      <c r="AY671">
        <f t="shared" si="15"/>
        <v>78.566974000000002</v>
      </c>
    </row>
    <row r="672" spans="1:51" x14ac:dyDescent="0.25">
      <c r="A672" s="12" t="s">
        <v>3088</v>
      </c>
      <c r="B672" s="12" t="s">
        <v>1664</v>
      </c>
      <c r="C672" s="13">
        <v>45874</v>
      </c>
      <c r="D672" s="12" t="s">
        <v>3292</v>
      </c>
      <c r="E672" s="12"/>
      <c r="F672" s="12"/>
      <c r="G672" s="12"/>
      <c r="H672" s="12"/>
      <c r="I672" s="12" t="s">
        <v>1281</v>
      </c>
      <c r="J672" s="12" t="s">
        <v>1282</v>
      </c>
      <c r="K672" s="12" t="s">
        <v>50</v>
      </c>
      <c r="L672" s="12" t="s">
        <v>51</v>
      </c>
      <c r="M672" s="12" t="s">
        <v>2172</v>
      </c>
      <c r="N672" s="12"/>
      <c r="O672" s="12" t="s">
        <v>54</v>
      </c>
      <c r="P672" s="12">
        <v>9789376775</v>
      </c>
      <c r="Q672" s="12" t="s">
        <v>55</v>
      </c>
      <c r="R672" s="12" t="s">
        <v>490</v>
      </c>
      <c r="S672" s="12" t="s">
        <v>57</v>
      </c>
      <c r="T672" s="12" t="s">
        <v>137</v>
      </c>
      <c r="U672" s="12" t="s">
        <v>83</v>
      </c>
      <c r="V672" s="12" t="s">
        <v>295</v>
      </c>
      <c r="W672" s="1" t="s">
        <v>125</v>
      </c>
      <c r="X672" s="12" t="s">
        <v>101</v>
      </c>
      <c r="Y672" t="s">
        <v>429</v>
      </c>
      <c r="Z672" s="12" t="s">
        <v>288</v>
      </c>
      <c r="AA672" s="12" t="s">
        <v>126</v>
      </c>
      <c r="AB672" s="12" t="s">
        <v>60</v>
      </c>
      <c r="AC672" s="12" t="s">
        <v>64</v>
      </c>
      <c r="AD672" s="12" t="s">
        <v>65</v>
      </c>
      <c r="AE672" s="12" t="s">
        <v>86</v>
      </c>
      <c r="AF672" s="12" t="s">
        <v>67</v>
      </c>
      <c r="AG672" s="12" t="s">
        <v>68</v>
      </c>
      <c r="AH672" s="12" t="s">
        <v>88</v>
      </c>
      <c r="AI672" s="12" t="s">
        <v>519</v>
      </c>
      <c r="AJ672" s="12">
        <f>IFERROR(_xlfn.XLOOKUP(Table1[[#This Row],[Audio Url]],Qc!C:C,Qc!F:F),"")</f>
        <v>0</v>
      </c>
      <c r="AK672" s="12">
        <f>IFERROR(_xlfn.XLOOKUP(Table1[[#This Row],[Audio Url]],Qc!C:C,Qc!E:E),"")</f>
        <v>0</v>
      </c>
      <c r="AL672" s="12"/>
      <c r="AM672" s="12"/>
      <c r="AN672" s="1" t="str">
        <f>VLOOKUP(Table1[[#This Row],[LOCALITY]],Sheet2!$F:$H,3,0)</f>
        <v>Rural</v>
      </c>
      <c r="AO672" s="1" t="s">
        <v>2241</v>
      </c>
      <c r="AP672" t="str">
        <f>IF(Table1[[#This Row],[Audio Duration (in secs)]]&gt;180,"Greater than 3 Minutes","Less than 3 Minutes")</f>
        <v>Less than 3 Minutes</v>
      </c>
      <c r="AQ672" t="str">
        <f>IFERROR(VLOOKUP(Table1[[#This Row],[சாதி/Caste]],MApping!$E$1:$F$10,2,0),"Others")</f>
        <v>CHOLIA VELLALAR</v>
      </c>
      <c r="AR672">
        <f>VLOOKUP(Table1[[#This Row],[பாலினம்/Gender]],Factor!$F$26:$I$28,4,0)</f>
        <v>0.95700934579439256</v>
      </c>
      <c r="AS672">
        <f>VLOOKUP(Table1[[#This Row],[பதிலளித்தவரின் வயது/Age Group]],Factor!$F$35:$I$39,4,0)</f>
        <v>1.0951871657754011</v>
      </c>
      <c r="AT672">
        <f>VLOOKUP(Table1[[#This Row],[பதிலளித்தவரின் வயது/Age Group]]&amp;Table1[[#This Row],[பாலினம்/Gender]],Factor!$A$45:$G$53,7,0)</f>
        <v>1.0835978835978837</v>
      </c>
      <c r="AU67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672">
        <f>VLOOKUP(Table1[[#This Row],[Rev Caste]],Factor!$F$59:$I$68,4,0)</f>
        <v>1.0666666666666667</v>
      </c>
      <c r="AW672">
        <f>Table1[[#This Row],[2021 Ae Factor]]*Table1[[#This Row],[Age &amp; Gender Factor]]</f>
        <v>1.5438978165389909</v>
      </c>
      <c r="AX672">
        <f>Table1[[#This Row],[2021 Ae Factor]]*Table1[[#This Row],[Caste Factor]]</f>
        <v>1.5197744131555693</v>
      </c>
      <c r="AY672">
        <f t="shared" si="15"/>
        <v>78.566817</v>
      </c>
    </row>
    <row r="673" spans="1:51" x14ac:dyDescent="0.25">
      <c r="A673" s="12" t="s">
        <v>3088</v>
      </c>
      <c r="B673" s="12" t="s">
        <v>1676</v>
      </c>
      <c r="C673" s="13">
        <v>45874</v>
      </c>
      <c r="D673" s="12" t="s">
        <v>3297</v>
      </c>
      <c r="E673" s="12"/>
      <c r="F673" s="12"/>
      <c r="G673" s="12"/>
      <c r="H673" s="12"/>
      <c r="I673" s="12" t="s">
        <v>1281</v>
      </c>
      <c r="J673" s="12" t="s">
        <v>1282</v>
      </c>
      <c r="K673" s="12" t="s">
        <v>50</v>
      </c>
      <c r="L673" s="12" t="s">
        <v>51</v>
      </c>
      <c r="M673" s="12" t="s">
        <v>2172</v>
      </c>
      <c r="N673" s="12"/>
      <c r="O673" s="12" t="s">
        <v>135</v>
      </c>
      <c r="P673" s="12">
        <v>8220191951</v>
      </c>
      <c r="Q673" s="12" t="s">
        <v>55</v>
      </c>
      <c r="R673" s="12" t="s">
        <v>136</v>
      </c>
      <c r="S673" s="12" t="s">
        <v>57</v>
      </c>
      <c r="T673" s="12" t="s">
        <v>137</v>
      </c>
      <c r="U673" s="12" t="s">
        <v>83</v>
      </c>
      <c r="V673" s="12" t="s">
        <v>99</v>
      </c>
      <c r="W673" s="1" t="s">
        <v>125</v>
      </c>
      <c r="X673" s="12" t="s">
        <v>101</v>
      </c>
      <c r="Y673" t="s">
        <v>429</v>
      </c>
      <c r="Z673" s="12" t="s">
        <v>95</v>
      </c>
      <c r="AA673" s="12" t="s">
        <v>63</v>
      </c>
      <c r="AB673" s="12" t="s">
        <v>38</v>
      </c>
      <c r="AC673" s="12" t="s">
        <v>64</v>
      </c>
      <c r="AD673" s="12" t="s">
        <v>127</v>
      </c>
      <c r="AE673" s="12" t="s">
        <v>66</v>
      </c>
      <c r="AF673" s="12" t="s">
        <v>101</v>
      </c>
      <c r="AG673" s="12" t="s">
        <v>418</v>
      </c>
      <c r="AH673" s="12" t="s">
        <v>88</v>
      </c>
      <c r="AI673" s="12" t="s">
        <v>269</v>
      </c>
      <c r="AJ673" s="12">
        <f>IFERROR(_xlfn.XLOOKUP(Table1[[#This Row],[Audio Url]],Qc!C:C,Qc!F:F),"")</f>
        <v>0</v>
      </c>
      <c r="AK673" s="12">
        <f>IFERROR(_xlfn.XLOOKUP(Table1[[#This Row],[Audio Url]],Qc!C:C,Qc!E:E),"")</f>
        <v>0</v>
      </c>
      <c r="AL673" s="12"/>
      <c r="AM673" s="12"/>
      <c r="AN673" s="1" t="str">
        <f>VLOOKUP(Table1[[#This Row],[LOCALITY]],Sheet2!$F:$H,3,0)</f>
        <v>Rural</v>
      </c>
      <c r="AO673" s="1" t="s">
        <v>2241</v>
      </c>
      <c r="AP673" t="str">
        <f>IF(Table1[[#This Row],[Audio Duration (in secs)]]&gt;180,"Greater than 3 Minutes","Less than 3 Minutes")</f>
        <v>Less than 3 Minutes</v>
      </c>
      <c r="AQ673" t="str">
        <f>IFERROR(VLOOKUP(Table1[[#This Row],[சாதி/Caste]],MApping!$E$1:$F$10,2,0),"Others")</f>
        <v>MUTTARAIYAR</v>
      </c>
      <c r="AR673">
        <f>VLOOKUP(Table1[[#This Row],[பாலினம்/Gender]],Factor!$F$26:$I$28,4,0)</f>
        <v>1.047034764826176</v>
      </c>
      <c r="AS673">
        <f>VLOOKUP(Table1[[#This Row],[பதிலளித்தவரின் வயது/Age Group]],Factor!$F$35:$I$39,4,0)</f>
        <v>1.0951871657754011</v>
      </c>
      <c r="AT673">
        <f>VLOOKUP(Table1[[#This Row],[பதிலளித்தவரின் வயது/Age Group]]&amp;Table1[[#This Row],[பாலினம்/Gender]],Factor!$A$45:$G$53,7,0)</f>
        <v>1.107027027027027</v>
      </c>
      <c r="AU67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73">
        <f>VLOOKUP(Table1[[#This Row],[Rev Caste]],Factor!$F$59:$I$68,4,0)</f>
        <v>1.2358620689655173</v>
      </c>
      <c r="AW673">
        <f>Table1[[#This Row],[2021 Ae Factor]]*Table1[[#This Row],[Age &amp; Gender Factor]]</f>
        <v>1.4523558321984489</v>
      </c>
      <c r="AX673">
        <f>Table1[[#This Row],[2021 Ae Factor]]*Table1[[#This Row],[Caste Factor]]</f>
        <v>1.6213800023249925</v>
      </c>
      <c r="AY673">
        <f t="shared" si="15"/>
        <v>78.566783000000001</v>
      </c>
    </row>
    <row r="674" spans="1:51" x14ac:dyDescent="0.25">
      <c r="A674" s="12" t="s">
        <v>3088</v>
      </c>
      <c r="B674" s="12" t="s">
        <v>1680</v>
      </c>
      <c r="C674" s="13">
        <v>45874</v>
      </c>
      <c r="D674" s="12" t="s">
        <v>3298</v>
      </c>
      <c r="E674" s="12"/>
      <c r="F674" s="12"/>
      <c r="G674" s="12"/>
      <c r="H674" s="12"/>
      <c r="I674" s="12" t="s">
        <v>1289</v>
      </c>
      <c r="J674" s="12" t="s">
        <v>1290</v>
      </c>
      <c r="K674" s="12" t="s">
        <v>50</v>
      </c>
      <c r="L674" s="12" t="s">
        <v>51</v>
      </c>
      <c r="M674" s="12" t="s">
        <v>2170</v>
      </c>
      <c r="N674" s="12"/>
      <c r="O674" s="12" t="s">
        <v>135</v>
      </c>
      <c r="P674" s="12">
        <v>7010198232</v>
      </c>
      <c r="Q674" s="12" t="s">
        <v>81</v>
      </c>
      <c r="R674" s="12" t="s">
        <v>136</v>
      </c>
      <c r="S674" s="12" t="s">
        <v>57</v>
      </c>
      <c r="T674" s="12" t="s">
        <v>58</v>
      </c>
      <c r="U674" s="12" t="s">
        <v>301</v>
      </c>
      <c r="V674" s="12" t="s">
        <v>99</v>
      </c>
      <c r="W674" s="12" t="s">
        <v>125</v>
      </c>
      <c r="X674" s="12" t="s">
        <v>295</v>
      </c>
      <c r="Y674" t="s">
        <v>429</v>
      </c>
      <c r="Z674" s="12" t="s">
        <v>38</v>
      </c>
      <c r="AA674" s="12" t="s">
        <v>126</v>
      </c>
      <c r="AB674" s="12" t="s">
        <v>138</v>
      </c>
      <c r="AC674" s="12" t="s">
        <v>84</v>
      </c>
      <c r="AD674" s="12" t="s">
        <v>65</v>
      </c>
      <c r="AE674" s="12" t="s">
        <v>66</v>
      </c>
      <c r="AF674" s="12" t="s">
        <v>67</v>
      </c>
      <c r="AG674" s="12" t="s">
        <v>68</v>
      </c>
      <c r="AH674" s="12" t="s">
        <v>69</v>
      </c>
      <c r="AI674" s="12" t="s">
        <v>70</v>
      </c>
      <c r="AJ674" s="12">
        <f>IFERROR(_xlfn.XLOOKUP(Table1[[#This Row],[Audio Url]],Qc!C:C,Qc!F:F),"")</f>
        <v>0</v>
      </c>
      <c r="AK674" s="12">
        <f>IFERROR(_xlfn.XLOOKUP(Table1[[#This Row],[Audio Url]],Qc!C:C,Qc!E:E),"")</f>
        <v>0</v>
      </c>
      <c r="AL674" s="12"/>
      <c r="AM674" s="12"/>
      <c r="AN674" s="1" t="str">
        <f>VLOOKUP(Table1[[#This Row],[LOCALITY]],Sheet2!$F:$H,3,0)</f>
        <v>Rural</v>
      </c>
      <c r="AO674" s="1" t="s">
        <v>2241</v>
      </c>
      <c r="AP674" t="str">
        <f>IF(Table1[[#This Row],[Audio Duration (in secs)]]&gt;180,"Greater than 3 Minutes","Less than 3 Minutes")</f>
        <v>Less than 3 Minutes</v>
      </c>
      <c r="AQ674" t="str">
        <f>IFERROR(VLOOKUP(Table1[[#This Row],[சாதி/Caste]],MApping!$E$1:$F$10,2,0),"Others")</f>
        <v>URALI GOUNDER</v>
      </c>
      <c r="AR674">
        <f>VLOOKUP(Table1[[#This Row],[பாலினம்/Gender]],Factor!$F$26:$I$28,4,0)</f>
        <v>1.047034764826176</v>
      </c>
      <c r="AS674">
        <f>VLOOKUP(Table1[[#This Row],[பதிலளித்தவரின் வயது/Age Group]],Factor!$F$35:$I$39,4,0)</f>
        <v>0.97523809523809524</v>
      </c>
      <c r="AT674">
        <f>VLOOKUP(Table1[[#This Row],[பதிலளித்தவரின் வயது/Age Group]]&amp;Table1[[#This Row],[பாலினம்/Gender]],Factor!$A$45:$G$53,7,0)</f>
        <v>0.89824561403508774</v>
      </c>
      <c r="AU67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74">
        <f>VLOOKUP(Table1[[#This Row],[Rev Caste]],Factor!$F$59:$I$68,4,0)</f>
        <v>1.0593103448275862</v>
      </c>
      <c r="AW674">
        <f>Table1[[#This Row],[2021 Ae Factor]]*Table1[[#This Row],[Age &amp; Gender Factor]]</f>
        <v>1.1784466182311975</v>
      </c>
      <c r="AX674">
        <f>Table1[[#This Row],[2021 Ae Factor]]*Table1[[#This Row],[Caste Factor]]</f>
        <v>1.3897542877071363</v>
      </c>
      <c r="AY674">
        <f t="shared" si="15"/>
        <v>78.469903299999999</v>
      </c>
    </row>
    <row r="675" spans="1:51" x14ac:dyDescent="0.25">
      <c r="A675" s="12" t="s">
        <v>3088</v>
      </c>
      <c r="B675" s="12" t="s">
        <v>1691</v>
      </c>
      <c r="C675" s="13">
        <v>45874</v>
      </c>
      <c r="D675" s="12" t="s">
        <v>3299</v>
      </c>
      <c r="E675" s="12"/>
      <c r="F675" s="12"/>
      <c r="G675" s="12"/>
      <c r="H675" s="12"/>
      <c r="I675" s="12" t="s">
        <v>1289</v>
      </c>
      <c r="J675" s="12" t="s">
        <v>1290</v>
      </c>
      <c r="K675" s="12" t="s">
        <v>50</v>
      </c>
      <c r="L675" s="12" t="s">
        <v>51</v>
      </c>
      <c r="M675" s="12" t="s">
        <v>2170</v>
      </c>
      <c r="N675" s="12"/>
      <c r="O675" s="12" t="s">
        <v>54</v>
      </c>
      <c r="P675" s="12">
        <v>8778253016</v>
      </c>
      <c r="Q675" s="12" t="s">
        <v>55</v>
      </c>
      <c r="R675" s="12" t="s">
        <v>219</v>
      </c>
      <c r="S675" s="12" t="s">
        <v>113</v>
      </c>
      <c r="T675" s="12" t="s">
        <v>137</v>
      </c>
      <c r="U675" s="12" t="s">
        <v>301</v>
      </c>
      <c r="V675" s="12" t="s">
        <v>165</v>
      </c>
      <c r="W675" s="12" t="s">
        <v>197</v>
      </c>
      <c r="X675" s="12" t="s">
        <v>101</v>
      </c>
      <c r="Y675" t="s">
        <v>428</v>
      </c>
      <c r="Z675" s="12" t="s">
        <v>288</v>
      </c>
      <c r="AA675" s="12" t="s">
        <v>126</v>
      </c>
      <c r="AB675" s="12" t="s">
        <v>60</v>
      </c>
      <c r="AC675" s="12" t="s">
        <v>84</v>
      </c>
      <c r="AD675" s="12" t="s">
        <v>65</v>
      </c>
      <c r="AE675" s="12" t="s">
        <v>66</v>
      </c>
      <c r="AF675" s="12" t="s">
        <v>87</v>
      </c>
      <c r="AG675" s="12" t="s">
        <v>418</v>
      </c>
      <c r="AH675" s="12" t="s">
        <v>69</v>
      </c>
      <c r="AI675" s="12" t="s">
        <v>269</v>
      </c>
      <c r="AJ675" s="12">
        <f>IFERROR(_xlfn.XLOOKUP(Table1[[#This Row],[Audio Url]],Qc!C:C,Qc!F:F),"")</f>
        <v>0</v>
      </c>
      <c r="AK675" s="12">
        <f>IFERROR(_xlfn.XLOOKUP(Table1[[#This Row],[Audio Url]],Qc!C:C,Qc!E:E),"")</f>
        <v>0</v>
      </c>
      <c r="AL675" s="12"/>
      <c r="AM675" s="12"/>
      <c r="AN675" s="1" t="str">
        <f>VLOOKUP(Table1[[#This Row],[LOCALITY]],Sheet2!$F:$H,3,0)</f>
        <v>Rural</v>
      </c>
      <c r="AO675" s="1" t="s">
        <v>2241</v>
      </c>
      <c r="AP675" t="str">
        <f>IF(Table1[[#This Row],[Audio Duration (in secs)]]&gt;180,"Greater than 3 Minutes","Less than 3 Minutes")</f>
        <v>Less than 3 Minutes</v>
      </c>
      <c r="AQ675" t="str">
        <f>IFERROR(VLOOKUP(Table1[[#This Row],[சாதி/Caste]],MApping!$E$1:$F$10,2,0),"Others")</f>
        <v>MUTTARAIYAR</v>
      </c>
      <c r="AR675">
        <f>VLOOKUP(Table1[[#This Row],[பாலினம்/Gender]],Factor!$F$26:$I$28,4,0)</f>
        <v>0.95700934579439256</v>
      </c>
      <c r="AS675">
        <f>VLOOKUP(Table1[[#This Row],[பதிலளித்தவரின் வயது/Age Group]],Factor!$F$35:$I$39,4,0)</f>
        <v>1.0951871657754011</v>
      </c>
      <c r="AT675">
        <f>VLOOKUP(Table1[[#This Row],[பதிலளித்தவரின் வயது/Age Group]]&amp;Table1[[#This Row],[பாலினம்/Gender]],Factor!$A$45:$G$53,7,0)</f>
        <v>1.0835978835978837</v>
      </c>
      <c r="AU67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675">
        <f>VLOOKUP(Table1[[#This Row],[Rev Caste]],Factor!$F$59:$I$68,4,0)</f>
        <v>1.2358620689655173</v>
      </c>
      <c r="AW675">
        <f>Table1[[#This Row],[2021 Ae Factor]]*Table1[[#This Row],[Age &amp; Gender Factor]]</f>
        <v>1.0835978835978837</v>
      </c>
      <c r="AX675">
        <f>Table1[[#This Row],[2021 Ae Factor]]*Table1[[#This Row],[Caste Factor]]</f>
        <v>1.2358620689655173</v>
      </c>
      <c r="AY675">
        <f t="shared" si="15"/>
        <v>78.469626300000002</v>
      </c>
    </row>
    <row r="676" spans="1:51" x14ac:dyDescent="0.25">
      <c r="A676" s="12" t="s">
        <v>3088</v>
      </c>
      <c r="B676" s="12" t="s">
        <v>1719</v>
      </c>
      <c r="C676" s="13">
        <v>45874</v>
      </c>
      <c r="D676" s="12" t="s">
        <v>3300</v>
      </c>
      <c r="E676" s="12"/>
      <c r="F676" s="12"/>
      <c r="G676" s="12"/>
      <c r="H676" s="12"/>
      <c r="I676" s="12" t="s">
        <v>1281</v>
      </c>
      <c r="J676" s="12" t="s">
        <v>1282</v>
      </c>
      <c r="K676" s="12" t="s">
        <v>50</v>
      </c>
      <c r="L676" s="12" t="s">
        <v>51</v>
      </c>
      <c r="M676" s="12" t="s">
        <v>2170</v>
      </c>
      <c r="N676" s="12"/>
      <c r="O676" s="12" t="s">
        <v>135</v>
      </c>
      <c r="P676" s="12">
        <v>8610171741</v>
      </c>
      <c r="Q676" s="12" t="s">
        <v>55</v>
      </c>
      <c r="R676" s="12" t="s">
        <v>136</v>
      </c>
      <c r="S676" s="12" t="s">
        <v>57</v>
      </c>
      <c r="T676" s="12" t="s">
        <v>58</v>
      </c>
      <c r="U676" s="12" t="s">
        <v>59</v>
      </c>
      <c r="V676" s="12" t="s">
        <v>99</v>
      </c>
      <c r="W676" s="12" t="s">
        <v>439</v>
      </c>
      <c r="X676" s="12" t="s">
        <v>101</v>
      </c>
      <c r="Y676" s="45" t="s">
        <v>428</v>
      </c>
      <c r="Z676" s="12" t="s">
        <v>95</v>
      </c>
      <c r="AA676" s="12" t="s">
        <v>63</v>
      </c>
      <c r="AB676" s="12" t="s">
        <v>38</v>
      </c>
      <c r="AC676" s="12" t="s">
        <v>64</v>
      </c>
      <c r="AD676" s="12" t="s">
        <v>85</v>
      </c>
      <c r="AE676" s="12" t="s">
        <v>86</v>
      </c>
      <c r="AF676" s="12" t="s">
        <v>622</v>
      </c>
      <c r="AG676" s="12" t="s">
        <v>382</v>
      </c>
      <c r="AH676" s="12" t="s">
        <v>88</v>
      </c>
      <c r="AI676" s="12" t="s">
        <v>89</v>
      </c>
      <c r="AJ676" s="12">
        <f>IFERROR(_xlfn.XLOOKUP(Table1[[#This Row],[Audio Url]],Qc!C:C,Qc!F:F),"")</f>
        <v>0</v>
      </c>
      <c r="AK676" s="12">
        <f>IFERROR(_xlfn.XLOOKUP(Table1[[#This Row],[Audio Url]],Qc!C:C,Qc!E:E),"")</f>
        <v>0</v>
      </c>
      <c r="AL676" s="12"/>
      <c r="AM676" s="12"/>
      <c r="AN676" s="1" t="str">
        <f>VLOOKUP(Table1[[#This Row],[LOCALITY]],Sheet2!$F:$H,3,0)</f>
        <v>Rural</v>
      </c>
      <c r="AO676" s="1" t="s">
        <v>2241</v>
      </c>
      <c r="AP676" t="str">
        <f>IF(Table1[[#This Row],[Audio Duration (in secs)]]&gt;180,"Greater than 3 Minutes","Less than 3 Minutes")</f>
        <v>Less than 3 Minutes</v>
      </c>
      <c r="AQ676" t="str">
        <f>IFERROR(VLOOKUP(Table1[[#This Row],[சாதி/Caste]],MApping!$E$1:$F$10,2,0),"Others")</f>
        <v>MUKKULATHOR</v>
      </c>
      <c r="AR676">
        <f>VLOOKUP(Table1[[#This Row],[பாலினம்/Gender]],Factor!$F$26:$I$28,4,0)</f>
        <v>1.047034764826176</v>
      </c>
      <c r="AS676">
        <f>VLOOKUP(Table1[[#This Row],[பதிலளித்தவரின் வயது/Age Group]],Factor!$F$35:$I$39,4,0)</f>
        <v>1.0951871657754011</v>
      </c>
      <c r="AT676">
        <f>VLOOKUP(Table1[[#This Row],[பதிலளித்தவரின் வயது/Age Group]]&amp;Table1[[#This Row],[பாலினம்/Gender]],Factor!$A$45:$G$53,7,0)</f>
        <v>1.107027027027027</v>
      </c>
      <c r="AU67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76">
        <f>VLOOKUP(Table1[[#This Row],[Rev Caste]],Factor!$F$59:$I$68,4,0)</f>
        <v>1.3479183673469388</v>
      </c>
      <c r="AW676">
        <f>Table1[[#This Row],[2021 Ae Factor]]*Table1[[#This Row],[Age &amp; Gender Factor]]</f>
        <v>1.4523558321984489</v>
      </c>
      <c r="AX676">
        <f>Table1[[#This Row],[2021 Ae Factor]]*Table1[[#This Row],[Caste Factor]]</f>
        <v>1.7683914252763255</v>
      </c>
      <c r="AY676">
        <f t="shared" si="15"/>
        <v>78.469571700000003</v>
      </c>
    </row>
    <row r="677" spans="1:51" x14ac:dyDescent="0.25">
      <c r="A677" s="12" t="s">
        <v>3088</v>
      </c>
      <c r="B677" s="12" t="s">
        <v>1725</v>
      </c>
      <c r="C677" s="13">
        <v>45874</v>
      </c>
      <c r="D677" s="12" t="s">
        <v>3301</v>
      </c>
      <c r="E677" s="12"/>
      <c r="F677" s="12"/>
      <c r="G677" s="12"/>
      <c r="H677" s="12"/>
      <c r="I677" s="12" t="s">
        <v>1289</v>
      </c>
      <c r="J677" s="12" t="s">
        <v>1290</v>
      </c>
      <c r="K677" s="12" t="s">
        <v>50</v>
      </c>
      <c r="L677" s="12" t="s">
        <v>51</v>
      </c>
      <c r="M677" s="12" t="s">
        <v>2170</v>
      </c>
      <c r="N677" s="12"/>
      <c r="O677" s="12" t="s">
        <v>135</v>
      </c>
      <c r="P677" s="12">
        <v>9943024278</v>
      </c>
      <c r="Q677" s="12" t="s">
        <v>360</v>
      </c>
      <c r="R677" s="12" t="s">
        <v>136</v>
      </c>
      <c r="S677" s="12" t="s">
        <v>113</v>
      </c>
      <c r="T677" s="12" t="s">
        <v>58</v>
      </c>
      <c r="U677" s="12" t="s">
        <v>59</v>
      </c>
      <c r="V677" s="12" t="s">
        <v>60</v>
      </c>
      <c r="W677" s="12" t="s">
        <v>61</v>
      </c>
      <c r="X677" s="12" t="s">
        <v>101</v>
      </c>
      <c r="Y677" t="s">
        <v>430</v>
      </c>
      <c r="Z677" s="12" t="s">
        <v>175</v>
      </c>
      <c r="AA677" s="12" t="s">
        <v>63</v>
      </c>
      <c r="AB677" s="12" t="s">
        <v>38</v>
      </c>
      <c r="AC677" s="12" t="s">
        <v>64</v>
      </c>
      <c r="AD677" s="12" t="s">
        <v>65</v>
      </c>
      <c r="AE677" s="12" t="s">
        <v>66</v>
      </c>
      <c r="AF677" s="12" t="s">
        <v>622</v>
      </c>
      <c r="AG677" s="12" t="s">
        <v>382</v>
      </c>
      <c r="AH677" s="12" t="s">
        <v>88</v>
      </c>
      <c r="AI677" s="12" t="s">
        <v>519</v>
      </c>
      <c r="AJ677" s="12">
        <f>IFERROR(_xlfn.XLOOKUP(Table1[[#This Row],[Audio Url]],Qc!C:C,Qc!F:F),"")</f>
        <v>0</v>
      </c>
      <c r="AK677" s="12">
        <f>IFERROR(_xlfn.XLOOKUP(Table1[[#This Row],[Audio Url]],Qc!C:C,Qc!E:E),"")</f>
        <v>0</v>
      </c>
      <c r="AL677" s="12"/>
      <c r="AM677" s="12"/>
      <c r="AN677" s="1" t="str">
        <f>VLOOKUP(Table1[[#This Row],[LOCALITY]],Sheet2!$F:$H,3,0)</f>
        <v>Rural</v>
      </c>
      <c r="AO677" s="1" t="s">
        <v>2241</v>
      </c>
      <c r="AP677" t="str">
        <f>IF(Table1[[#This Row],[Audio Duration (in secs)]]&gt;180,"Greater than 3 Minutes","Less than 3 Minutes")</f>
        <v>Less than 3 Minutes</v>
      </c>
      <c r="AQ677" t="str">
        <f>IFERROR(VLOOKUP(Table1[[#This Row],[சாதி/Caste]],MApping!$E$1:$F$10,2,0),"Others")</f>
        <v>CHOLIA VELLALAR</v>
      </c>
      <c r="AR677">
        <f>VLOOKUP(Table1[[#This Row],[பாலினம்/Gender]],Factor!$F$26:$I$28,4,0)</f>
        <v>1.047034764826176</v>
      </c>
      <c r="AS677">
        <f>VLOOKUP(Table1[[#This Row],[பதிலளித்தவரின் வயது/Age Group]],Factor!$F$35:$I$39,4,0)</f>
        <v>1.0308724832214764</v>
      </c>
      <c r="AT677">
        <f>VLOOKUP(Table1[[#This Row],[பதிலளித்தவரின் வயது/Age Group]]&amp;Table1[[#This Row],[பாலினம்/Gender]],Factor!$A$45:$G$53,7,0)</f>
        <v>1.28</v>
      </c>
      <c r="AU67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77">
        <f>VLOOKUP(Table1[[#This Row],[Rev Caste]],Factor!$F$59:$I$68,4,0)</f>
        <v>1.0666666666666667</v>
      </c>
      <c r="AW677">
        <f>Table1[[#This Row],[2021 Ae Factor]]*Table1[[#This Row],[Age &amp; Gender Factor]]</f>
        <v>0.94310505535953326</v>
      </c>
      <c r="AX677">
        <f>Table1[[#This Row],[2021 Ae Factor]]*Table1[[#This Row],[Caste Factor]]</f>
        <v>0.78592087946627776</v>
      </c>
      <c r="AY677">
        <f t="shared" si="15"/>
        <v>78.468592999999998</v>
      </c>
    </row>
    <row r="678" spans="1:51" x14ac:dyDescent="0.25">
      <c r="A678" s="12" t="s">
        <v>3088</v>
      </c>
      <c r="B678" s="12" t="s">
        <v>1736</v>
      </c>
      <c r="C678" s="13">
        <v>45874</v>
      </c>
      <c r="D678" s="12" t="s">
        <v>3302</v>
      </c>
      <c r="E678" s="12"/>
      <c r="F678" s="12"/>
      <c r="G678" s="12"/>
      <c r="H678" s="12"/>
      <c r="I678" s="12" t="s">
        <v>1289</v>
      </c>
      <c r="J678" s="12" t="s">
        <v>1290</v>
      </c>
      <c r="K678" s="12" t="s">
        <v>50</v>
      </c>
      <c r="L678" s="12" t="s">
        <v>51</v>
      </c>
      <c r="M678" s="12" t="s">
        <v>2170</v>
      </c>
      <c r="N678" s="12"/>
      <c r="O678" s="12" t="s">
        <v>54</v>
      </c>
      <c r="P678" s="12">
        <v>9940830553</v>
      </c>
      <c r="Q678" s="12" t="s">
        <v>55</v>
      </c>
      <c r="R678" s="12" t="s">
        <v>219</v>
      </c>
      <c r="S678" s="12" t="s">
        <v>113</v>
      </c>
      <c r="T678" s="12" t="s">
        <v>137</v>
      </c>
      <c r="U678" s="12" t="s">
        <v>83</v>
      </c>
      <c r="V678" s="12" t="s">
        <v>99</v>
      </c>
      <c r="W678" s="1" t="s">
        <v>125</v>
      </c>
      <c r="X678" s="12" t="s">
        <v>101</v>
      </c>
      <c r="Y678" t="s">
        <v>429</v>
      </c>
      <c r="Z678" s="12" t="s">
        <v>288</v>
      </c>
      <c r="AA678" s="12" t="s">
        <v>63</v>
      </c>
      <c r="AB678" s="12" t="s">
        <v>38</v>
      </c>
      <c r="AC678" s="12" t="s">
        <v>64</v>
      </c>
      <c r="AD678" s="12" t="s">
        <v>65</v>
      </c>
      <c r="AE678" s="12" t="s">
        <v>86</v>
      </c>
      <c r="AF678" s="12" t="s">
        <v>67</v>
      </c>
      <c r="AG678" s="12" t="s">
        <v>116</v>
      </c>
      <c r="AH678" s="12" t="s">
        <v>117</v>
      </c>
      <c r="AI678" s="12" t="s">
        <v>118</v>
      </c>
      <c r="AJ678" s="12">
        <f>IFERROR(_xlfn.XLOOKUP(Table1[[#This Row],[Audio Url]],Qc!C:C,Qc!F:F),"")</f>
        <v>0</v>
      </c>
      <c r="AK678" s="12">
        <f>IFERROR(_xlfn.XLOOKUP(Table1[[#This Row],[Audio Url]],Qc!C:C,Qc!E:E),"")</f>
        <v>0</v>
      </c>
      <c r="AL678" s="12"/>
      <c r="AM678" s="12"/>
      <c r="AN678" s="1" t="str">
        <f>VLOOKUP(Table1[[#This Row],[LOCALITY]],Sheet2!$F:$H,3,0)</f>
        <v>Rural</v>
      </c>
      <c r="AO678" s="1" t="s">
        <v>2241</v>
      </c>
      <c r="AP678" t="str">
        <f>IF(Table1[[#This Row],[Audio Duration (in secs)]]&gt;180,"Greater than 3 Minutes","Less than 3 Minutes")</f>
        <v>Less than 3 Minutes</v>
      </c>
      <c r="AQ678" t="str">
        <f>IFERROR(VLOOKUP(Table1[[#This Row],[சாதி/Caste]],MApping!$E$1:$F$10,2,0),"Others")</f>
        <v>PALLAR SC</v>
      </c>
      <c r="AR678">
        <f>VLOOKUP(Table1[[#This Row],[பாலினம்/Gender]],Factor!$F$26:$I$28,4,0)</f>
        <v>0.95700934579439256</v>
      </c>
      <c r="AS678">
        <f>VLOOKUP(Table1[[#This Row],[பதிலளித்தவரின் வயது/Age Group]],Factor!$F$35:$I$39,4,0)</f>
        <v>1.0951871657754011</v>
      </c>
      <c r="AT678">
        <f>VLOOKUP(Table1[[#This Row],[பதிலளித்தவரின் வயது/Age Group]]&amp;Table1[[#This Row],[பாலினம்/Gender]],Factor!$A$45:$G$53,7,0)</f>
        <v>1.0835978835978837</v>
      </c>
      <c r="AU67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78">
        <f>VLOOKUP(Table1[[#This Row],[Rev Caste]],Factor!$F$59:$I$68,4,0)</f>
        <v>1.28</v>
      </c>
      <c r="AW678">
        <f>Table1[[#This Row],[2021 Ae Factor]]*Table1[[#This Row],[Age &amp; Gender Factor]]</f>
        <v>1.4216181426281114</v>
      </c>
      <c r="AX678">
        <f>Table1[[#This Row],[2021 Ae Factor]]*Table1[[#This Row],[Caste Factor]]</f>
        <v>1.6792864309794564</v>
      </c>
      <c r="AY678">
        <f t="shared" si="15"/>
        <v>78.470222199999995</v>
      </c>
    </row>
    <row r="679" spans="1:51" x14ac:dyDescent="0.25">
      <c r="A679" s="12" t="s">
        <v>3088</v>
      </c>
      <c r="B679" s="12" t="s">
        <v>1759</v>
      </c>
      <c r="C679" s="13">
        <v>45874</v>
      </c>
      <c r="D679" s="12" t="s">
        <v>3303</v>
      </c>
      <c r="E679" s="12"/>
      <c r="F679" s="12"/>
      <c r="G679" s="12"/>
      <c r="H679" s="12"/>
      <c r="I679" s="12" t="s">
        <v>1281</v>
      </c>
      <c r="J679" s="12" t="s">
        <v>1282</v>
      </c>
      <c r="K679" s="12" t="s">
        <v>50</v>
      </c>
      <c r="L679" s="12" t="s">
        <v>51</v>
      </c>
      <c r="M679" s="12" t="s">
        <v>2170</v>
      </c>
      <c r="N679" s="12"/>
      <c r="O679" s="12" t="s">
        <v>135</v>
      </c>
      <c r="P679" s="12">
        <v>8870566179</v>
      </c>
      <c r="Q679" s="12" t="s">
        <v>55</v>
      </c>
      <c r="R679" s="12" t="s">
        <v>136</v>
      </c>
      <c r="S679" s="12" t="s">
        <v>57</v>
      </c>
      <c r="T679" s="12" t="s">
        <v>58</v>
      </c>
      <c r="U679" s="12" t="s">
        <v>59</v>
      </c>
      <c r="V679" s="12" t="s">
        <v>99</v>
      </c>
      <c r="W679" s="12" t="s">
        <v>125</v>
      </c>
      <c r="X679" s="12" t="s">
        <v>295</v>
      </c>
      <c r="Y679" t="s">
        <v>429</v>
      </c>
      <c r="Z679" s="12" t="s">
        <v>38</v>
      </c>
      <c r="AA679" s="12" t="s">
        <v>126</v>
      </c>
      <c r="AB679" s="12" t="s">
        <v>138</v>
      </c>
      <c r="AC679" s="12" t="s">
        <v>58</v>
      </c>
      <c r="AD679" s="12" t="s">
        <v>65</v>
      </c>
      <c r="AE679" s="12" t="s">
        <v>66</v>
      </c>
      <c r="AF679" s="12" t="s">
        <v>101</v>
      </c>
      <c r="AG679" s="12" t="s">
        <v>68</v>
      </c>
      <c r="AH679" s="12" t="s">
        <v>88</v>
      </c>
      <c r="AI679" s="12" t="s">
        <v>269</v>
      </c>
      <c r="AJ679" s="12">
        <f>IFERROR(_xlfn.XLOOKUP(Table1[[#This Row],[Audio Url]],Qc!C:C,Qc!F:F),"")</f>
        <v>0</v>
      </c>
      <c r="AK679" s="12">
        <f>IFERROR(_xlfn.XLOOKUP(Table1[[#This Row],[Audio Url]],Qc!C:C,Qc!E:E),"")</f>
        <v>0</v>
      </c>
      <c r="AL679" s="12"/>
      <c r="AM679" s="12"/>
      <c r="AN679" s="1" t="str">
        <f>VLOOKUP(Table1[[#This Row],[LOCALITY]],Sheet2!$F:$H,3,0)</f>
        <v>Rural</v>
      </c>
      <c r="AO679" s="1" t="s">
        <v>2241</v>
      </c>
      <c r="AP679" t="str">
        <f>IF(Table1[[#This Row],[Audio Duration (in secs)]]&gt;180,"Greater than 3 Minutes","Less than 3 Minutes")</f>
        <v>Less than 3 Minutes</v>
      </c>
      <c r="AQ679" t="str">
        <f>IFERROR(VLOOKUP(Table1[[#This Row],[சாதி/Caste]],MApping!$E$1:$F$10,2,0),"Others")</f>
        <v>MUTTARAIYAR</v>
      </c>
      <c r="AR679">
        <f>VLOOKUP(Table1[[#This Row],[பாலினம்/Gender]],Factor!$F$26:$I$28,4,0)</f>
        <v>1.047034764826176</v>
      </c>
      <c r="AS679">
        <f>VLOOKUP(Table1[[#This Row],[பதிலளித்தவரின் வயது/Age Group]],Factor!$F$35:$I$39,4,0)</f>
        <v>1.0951871657754011</v>
      </c>
      <c r="AT679">
        <f>VLOOKUP(Table1[[#This Row],[பதிலளித்தவரின் வயது/Age Group]]&amp;Table1[[#This Row],[பாலினம்/Gender]],Factor!$A$45:$G$53,7,0)</f>
        <v>1.107027027027027</v>
      </c>
      <c r="AU67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79">
        <f>VLOOKUP(Table1[[#This Row],[Rev Caste]],Factor!$F$59:$I$68,4,0)</f>
        <v>1.2358620689655173</v>
      </c>
      <c r="AW679">
        <f>Table1[[#This Row],[2021 Ae Factor]]*Table1[[#This Row],[Age &amp; Gender Factor]]</f>
        <v>1.4523558321984489</v>
      </c>
      <c r="AX679">
        <f>Table1[[#This Row],[2021 Ae Factor]]*Table1[[#This Row],[Caste Factor]]</f>
        <v>1.6213800023249925</v>
      </c>
      <c r="AY679">
        <f t="shared" si="15"/>
        <v>78.470215300000007</v>
      </c>
    </row>
    <row r="680" spans="1:51" x14ac:dyDescent="0.25">
      <c r="A680" s="12" t="s">
        <v>3088</v>
      </c>
      <c r="B680" s="12" t="s">
        <v>1774</v>
      </c>
      <c r="C680" s="13">
        <v>45874</v>
      </c>
      <c r="D680" s="12" t="s">
        <v>3304</v>
      </c>
      <c r="E680" s="12"/>
      <c r="F680" s="12"/>
      <c r="G680" s="12"/>
      <c r="H680" s="12"/>
      <c r="I680" s="12" t="s">
        <v>1281</v>
      </c>
      <c r="J680" s="12" t="s">
        <v>1282</v>
      </c>
      <c r="K680" s="12" t="s">
        <v>50</v>
      </c>
      <c r="L680" s="12" t="s">
        <v>51</v>
      </c>
      <c r="M680" s="12" t="s">
        <v>2170</v>
      </c>
      <c r="N680" s="12"/>
      <c r="O680" s="12" t="s">
        <v>135</v>
      </c>
      <c r="P680" s="12">
        <v>8610038773</v>
      </c>
      <c r="Q680" s="12" t="s">
        <v>360</v>
      </c>
      <c r="R680" s="12" t="s">
        <v>136</v>
      </c>
      <c r="S680" s="12" t="s">
        <v>57</v>
      </c>
      <c r="T680" s="12" t="s">
        <v>137</v>
      </c>
      <c r="U680" s="12" t="s">
        <v>83</v>
      </c>
      <c r="V680" s="12" t="s">
        <v>99</v>
      </c>
      <c r="W680" s="12" t="s">
        <v>125</v>
      </c>
      <c r="X680" s="12" t="s">
        <v>101</v>
      </c>
      <c r="Y680" t="s">
        <v>429</v>
      </c>
      <c r="Z680" s="12" t="s">
        <v>95</v>
      </c>
      <c r="AA680" s="12" t="s">
        <v>126</v>
      </c>
      <c r="AB680" s="12" t="s">
        <v>138</v>
      </c>
      <c r="AC680" s="12" t="s">
        <v>58</v>
      </c>
      <c r="AD680" s="12" t="s">
        <v>127</v>
      </c>
      <c r="AE680" s="12" t="s">
        <v>66</v>
      </c>
      <c r="AF680" s="12" t="s">
        <v>101</v>
      </c>
      <c r="AG680" s="12" t="s">
        <v>68</v>
      </c>
      <c r="AH680" s="12" t="s">
        <v>88</v>
      </c>
      <c r="AI680" s="12" t="s">
        <v>269</v>
      </c>
      <c r="AJ680" s="12">
        <f>IFERROR(_xlfn.XLOOKUP(Table1[[#This Row],[Audio Url]],Qc!C:C,Qc!F:F),"")</f>
        <v>0</v>
      </c>
      <c r="AK680" s="12">
        <f>IFERROR(_xlfn.XLOOKUP(Table1[[#This Row],[Audio Url]],Qc!C:C,Qc!E:E),"")</f>
        <v>0</v>
      </c>
      <c r="AL680" s="12"/>
      <c r="AM680" s="12"/>
      <c r="AN680" s="1" t="str">
        <f>VLOOKUP(Table1[[#This Row],[LOCALITY]],Sheet2!$F:$H,3,0)</f>
        <v>Rural</v>
      </c>
      <c r="AO680" s="1" t="s">
        <v>2241</v>
      </c>
      <c r="AP680" t="str">
        <f>IF(Table1[[#This Row],[Audio Duration (in secs)]]&gt;180,"Greater than 3 Minutes","Less than 3 Minutes")</f>
        <v>Less than 3 Minutes</v>
      </c>
      <c r="AQ680" t="str">
        <f>IFERROR(VLOOKUP(Table1[[#This Row],[சாதி/Caste]],MApping!$E$1:$F$10,2,0),"Others")</f>
        <v>MUTTARAIYAR</v>
      </c>
      <c r="AR680">
        <f>VLOOKUP(Table1[[#This Row],[பாலினம்/Gender]],Factor!$F$26:$I$28,4,0)</f>
        <v>1.047034764826176</v>
      </c>
      <c r="AS680">
        <f>VLOOKUP(Table1[[#This Row],[பதிலளித்தவரின் வயது/Age Group]],Factor!$F$35:$I$39,4,0)</f>
        <v>1.0308724832214764</v>
      </c>
      <c r="AT680">
        <f>VLOOKUP(Table1[[#This Row],[பதிலளித்தவரின் வயது/Age Group]]&amp;Table1[[#This Row],[பாலினம்/Gender]],Factor!$A$45:$G$53,7,0)</f>
        <v>1.28</v>
      </c>
      <c r="AU68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80">
        <f>VLOOKUP(Table1[[#This Row],[Rev Caste]],Factor!$F$59:$I$68,4,0)</f>
        <v>1.2358620689655173</v>
      </c>
      <c r="AW680">
        <f>Table1[[#This Row],[2021 Ae Factor]]*Table1[[#This Row],[Age &amp; Gender Factor]]</f>
        <v>1.6792864309794564</v>
      </c>
      <c r="AX680">
        <f>Table1[[#This Row],[2021 Ae Factor]]*Table1[[#This Row],[Caste Factor]]</f>
        <v>1.6213800023249925</v>
      </c>
      <c r="AY680">
        <f t="shared" si="15"/>
        <v>78.4703047</v>
      </c>
    </row>
    <row r="681" spans="1:51" x14ac:dyDescent="0.25">
      <c r="A681" s="12" t="s">
        <v>3088</v>
      </c>
      <c r="B681" s="12" t="s">
        <v>1779</v>
      </c>
      <c r="C681" s="13">
        <v>45874</v>
      </c>
      <c r="D681" s="12" t="s">
        <v>3305</v>
      </c>
      <c r="E681" s="12"/>
      <c r="F681" s="12"/>
      <c r="G681" s="12"/>
      <c r="H681" s="12"/>
      <c r="I681" s="12" t="s">
        <v>1289</v>
      </c>
      <c r="J681" s="12" t="s">
        <v>1290</v>
      </c>
      <c r="K681" s="12" t="s">
        <v>50</v>
      </c>
      <c r="L681" s="12" t="s">
        <v>51</v>
      </c>
      <c r="M681" s="12" t="s">
        <v>2170</v>
      </c>
      <c r="N681" s="12"/>
      <c r="O681" s="12" t="s">
        <v>54</v>
      </c>
      <c r="P681" s="12">
        <v>8098674839</v>
      </c>
      <c r="Q681" s="12" t="s">
        <v>55</v>
      </c>
      <c r="R681" s="12" t="s">
        <v>97</v>
      </c>
      <c r="S681" s="12" t="s">
        <v>113</v>
      </c>
      <c r="T681" s="12" t="s">
        <v>137</v>
      </c>
      <c r="U681" s="12" t="s">
        <v>83</v>
      </c>
      <c r="V681" s="12" t="s">
        <v>99</v>
      </c>
      <c r="W681" s="12" t="s">
        <v>439</v>
      </c>
      <c r="X681" s="12" t="s">
        <v>295</v>
      </c>
      <c r="Y681" t="s">
        <v>439</v>
      </c>
      <c r="Z681" s="12" t="s">
        <v>38</v>
      </c>
      <c r="AA681" s="12" t="s">
        <v>63</v>
      </c>
      <c r="AB681" s="12" t="s">
        <v>38</v>
      </c>
      <c r="AC681" s="12" t="s">
        <v>84</v>
      </c>
      <c r="AD681" s="12" t="s">
        <v>127</v>
      </c>
      <c r="AE681" s="12" t="s">
        <v>66</v>
      </c>
      <c r="AF681" s="12" t="s">
        <v>67</v>
      </c>
      <c r="AG681" s="12" t="s">
        <v>382</v>
      </c>
      <c r="AH681" s="12" t="s">
        <v>88</v>
      </c>
      <c r="AI681" s="12" t="s">
        <v>70</v>
      </c>
      <c r="AJ681" s="12">
        <f>IFERROR(_xlfn.XLOOKUP(Table1[[#This Row],[Audio Url]],Qc!C:C,Qc!F:F),"")</f>
        <v>0</v>
      </c>
      <c r="AK681" s="12">
        <f>IFERROR(_xlfn.XLOOKUP(Table1[[#This Row],[Audio Url]],Qc!C:C,Qc!E:E),"")</f>
        <v>0</v>
      </c>
      <c r="AL681" s="12"/>
      <c r="AM681" s="12"/>
      <c r="AN681" s="1" t="str">
        <f>VLOOKUP(Table1[[#This Row],[LOCALITY]],Sheet2!$F:$H,3,0)</f>
        <v>Rural</v>
      </c>
      <c r="AO681" s="1" t="s">
        <v>2241</v>
      </c>
      <c r="AP681" t="str">
        <f>IF(Table1[[#This Row],[Audio Duration (in secs)]]&gt;180,"Greater than 3 Minutes","Less than 3 Minutes")</f>
        <v>Less than 3 Minutes</v>
      </c>
      <c r="AQ681" t="str">
        <f>IFERROR(VLOOKUP(Table1[[#This Row],[சாதி/Caste]],MApping!$E$1:$F$10,2,0),"Others")</f>
        <v>URALI GOUNDER</v>
      </c>
      <c r="AR681">
        <f>VLOOKUP(Table1[[#This Row],[பாலினம்/Gender]],Factor!$F$26:$I$28,4,0)</f>
        <v>0.95700934579439256</v>
      </c>
      <c r="AS681">
        <f>VLOOKUP(Table1[[#This Row],[பதிலளித்தவரின் வயது/Age Group]],Factor!$F$35:$I$39,4,0)</f>
        <v>1.0951871657754011</v>
      </c>
      <c r="AT681">
        <f>VLOOKUP(Table1[[#This Row],[பதிலளித்தவரின் வயது/Age Group]]&amp;Table1[[#This Row],[பாலினம்/Gender]],Factor!$A$45:$G$53,7,0)</f>
        <v>1.0835978835978837</v>
      </c>
      <c r="AU68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81">
        <f>VLOOKUP(Table1[[#This Row],[Rev Caste]],Factor!$F$59:$I$68,4,0)</f>
        <v>1.0593103448275862</v>
      </c>
      <c r="AW681">
        <f>Table1[[#This Row],[2021 Ae Factor]]*Table1[[#This Row],[Age &amp; Gender Factor]]</f>
        <v>1.4216181426281114</v>
      </c>
      <c r="AX681">
        <f>Table1[[#This Row],[2021 Ae Factor]]*Table1[[#This Row],[Caste Factor]]</f>
        <v>1.3897542877071363</v>
      </c>
      <c r="AY681">
        <f t="shared" si="15"/>
        <v>78.469999900000005</v>
      </c>
    </row>
    <row r="682" spans="1:51" x14ac:dyDescent="0.25">
      <c r="A682" s="12" t="s">
        <v>3088</v>
      </c>
      <c r="B682" s="12" t="s">
        <v>1800</v>
      </c>
      <c r="C682" s="13">
        <v>45875</v>
      </c>
      <c r="D682" s="12" t="s">
        <v>3306</v>
      </c>
      <c r="E682" s="12"/>
      <c r="F682" s="12"/>
      <c r="G682" s="12"/>
      <c r="H682" s="12"/>
      <c r="I682" s="12" t="s">
        <v>1281</v>
      </c>
      <c r="J682" s="12" t="s">
        <v>1282</v>
      </c>
      <c r="K682" s="12" t="s">
        <v>50</v>
      </c>
      <c r="L682" s="12" t="s">
        <v>51</v>
      </c>
      <c r="M682" s="12" t="s">
        <v>2170</v>
      </c>
      <c r="N682" s="12"/>
      <c r="O682" s="12" t="s">
        <v>135</v>
      </c>
      <c r="P682" s="12">
        <v>9789376790</v>
      </c>
      <c r="Q682" s="12" t="s">
        <v>55</v>
      </c>
      <c r="R682" s="12" t="s">
        <v>136</v>
      </c>
      <c r="S682" s="12" t="s">
        <v>57</v>
      </c>
      <c r="T682" s="12" t="s">
        <v>58</v>
      </c>
      <c r="U682" s="12" t="s">
        <v>301</v>
      </c>
      <c r="V682" s="12" t="s">
        <v>99</v>
      </c>
      <c r="W682" s="12" t="s">
        <v>125</v>
      </c>
      <c r="X682" s="12" t="s">
        <v>295</v>
      </c>
      <c r="Y682" t="s">
        <v>429</v>
      </c>
      <c r="Z682" s="12" t="s">
        <v>38</v>
      </c>
      <c r="AA682" s="12" t="s">
        <v>126</v>
      </c>
      <c r="AB682" s="12" t="s">
        <v>138</v>
      </c>
      <c r="AC682" s="12" t="s">
        <v>64</v>
      </c>
      <c r="AD682" s="12" t="s">
        <v>65</v>
      </c>
      <c r="AE682" s="12" t="s">
        <v>66</v>
      </c>
      <c r="AF682" s="12" t="s">
        <v>622</v>
      </c>
      <c r="AG682" s="12" t="s">
        <v>400</v>
      </c>
      <c r="AH682" s="12" t="s">
        <v>88</v>
      </c>
      <c r="AI682" s="12" t="s">
        <v>519</v>
      </c>
      <c r="AJ682" s="12">
        <f>IFERROR(_xlfn.XLOOKUP(Table1[[#This Row],[Audio Url]],Qc!C:C,Qc!F:F),"")</f>
        <v>0</v>
      </c>
      <c r="AK682" s="12">
        <f>IFERROR(_xlfn.XLOOKUP(Table1[[#This Row],[Audio Url]],Qc!C:C,Qc!E:E),"")</f>
        <v>0</v>
      </c>
      <c r="AL682" s="12"/>
      <c r="AM682" s="12"/>
      <c r="AN682" s="1" t="str">
        <f>VLOOKUP(Table1[[#This Row],[LOCALITY]],Sheet2!$F:$H,3,0)</f>
        <v>Rural</v>
      </c>
      <c r="AO682" s="1" t="s">
        <v>2241</v>
      </c>
      <c r="AP682" t="str">
        <f>IF(Table1[[#This Row],[Audio Duration (in secs)]]&gt;180,"Greater than 3 Minutes","Less than 3 Minutes")</f>
        <v>Less than 3 Minutes</v>
      </c>
      <c r="AQ682" t="str">
        <f>IFERROR(VLOOKUP(Table1[[#This Row],[சாதி/Caste]],MApping!$E$1:$F$10,2,0),"Others")</f>
        <v>CHOLIA VELLALAR</v>
      </c>
      <c r="AR682">
        <f>VLOOKUP(Table1[[#This Row],[பாலினம்/Gender]],Factor!$F$26:$I$28,4,0)</f>
        <v>1.047034764826176</v>
      </c>
      <c r="AS682">
        <f>VLOOKUP(Table1[[#This Row],[பதிலளித்தவரின் வயது/Age Group]],Factor!$F$35:$I$39,4,0)</f>
        <v>1.0951871657754011</v>
      </c>
      <c r="AT682">
        <f>VLOOKUP(Table1[[#This Row],[பதிலளித்தவரின் வயது/Age Group]]&amp;Table1[[#This Row],[பாலினம்/Gender]],Factor!$A$45:$G$53,7,0)</f>
        <v>1.107027027027027</v>
      </c>
      <c r="AU68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82">
        <f>VLOOKUP(Table1[[#This Row],[Rev Caste]],Factor!$F$59:$I$68,4,0)</f>
        <v>1.0666666666666667</v>
      </c>
      <c r="AW682">
        <f>Table1[[#This Row],[2021 Ae Factor]]*Table1[[#This Row],[Age &amp; Gender Factor]]</f>
        <v>1.4523558321984489</v>
      </c>
      <c r="AX682">
        <f>Table1[[#This Row],[2021 Ae Factor]]*Table1[[#This Row],[Caste Factor]]</f>
        <v>1.399405359149547</v>
      </c>
      <c r="AY682">
        <f t="shared" si="15"/>
        <v>78.471931699999999</v>
      </c>
    </row>
    <row r="683" spans="1:51" x14ac:dyDescent="0.25">
      <c r="A683" s="12" t="s">
        <v>3088</v>
      </c>
      <c r="B683" s="12" t="s">
        <v>1806</v>
      </c>
      <c r="C683" s="13">
        <v>45875</v>
      </c>
      <c r="D683" s="12" t="s">
        <v>3307</v>
      </c>
      <c r="E683" s="12"/>
      <c r="F683" s="12"/>
      <c r="G683" s="12"/>
      <c r="H683" s="12"/>
      <c r="I683" s="12" t="s">
        <v>1289</v>
      </c>
      <c r="J683" s="12" t="s">
        <v>1290</v>
      </c>
      <c r="K683" s="12" t="s">
        <v>50</v>
      </c>
      <c r="L683" s="12" t="s">
        <v>51</v>
      </c>
      <c r="M683" s="12" t="s">
        <v>2170</v>
      </c>
      <c r="N683" s="12"/>
      <c r="O683" s="12" t="s">
        <v>135</v>
      </c>
      <c r="P683" s="12">
        <v>9443951260</v>
      </c>
      <c r="Q683" s="12" t="s">
        <v>39</v>
      </c>
      <c r="R683" s="12" t="s">
        <v>136</v>
      </c>
      <c r="S683" s="12" t="s">
        <v>113</v>
      </c>
      <c r="T683" s="12" t="s">
        <v>137</v>
      </c>
      <c r="U683" s="12" t="s">
        <v>301</v>
      </c>
      <c r="V683" s="12" t="s">
        <v>99</v>
      </c>
      <c r="W683" s="12" t="s">
        <v>439</v>
      </c>
      <c r="X683" s="12" t="s">
        <v>101</v>
      </c>
      <c r="Y683" t="s">
        <v>428</v>
      </c>
      <c r="Z683" s="12" t="s">
        <v>288</v>
      </c>
      <c r="AA683" s="12" t="s">
        <v>63</v>
      </c>
      <c r="AB683" s="12" t="s">
        <v>38</v>
      </c>
      <c r="AC683" s="12" t="s">
        <v>64</v>
      </c>
      <c r="AD683" s="12" t="s">
        <v>85</v>
      </c>
      <c r="AE683" s="12" t="s">
        <v>66</v>
      </c>
      <c r="AF683" s="12" t="s">
        <v>447</v>
      </c>
      <c r="AG683" s="12" t="s">
        <v>116</v>
      </c>
      <c r="AH683" s="12" t="s">
        <v>88</v>
      </c>
      <c r="AI683" s="12" t="s">
        <v>519</v>
      </c>
      <c r="AJ683" s="12">
        <f>IFERROR(_xlfn.XLOOKUP(Table1[[#This Row],[Audio Url]],Qc!C:C,Qc!F:F),"")</f>
        <v>0</v>
      </c>
      <c r="AK683" s="12">
        <f>IFERROR(_xlfn.XLOOKUP(Table1[[#This Row],[Audio Url]],Qc!C:C,Qc!E:E),"")</f>
        <v>0</v>
      </c>
      <c r="AL683" s="12"/>
      <c r="AM683" s="12"/>
      <c r="AN683" s="1" t="str">
        <f>VLOOKUP(Table1[[#This Row],[LOCALITY]],Sheet2!$F:$H,3,0)</f>
        <v>Rural</v>
      </c>
      <c r="AO683" s="1" t="s">
        <v>2241</v>
      </c>
      <c r="AP683" t="str">
        <f>IF(Table1[[#This Row],[Audio Duration (in secs)]]&gt;180,"Greater than 3 Minutes","Less than 3 Minutes")</f>
        <v>Less than 3 Minutes</v>
      </c>
      <c r="AQ683" t="str">
        <f>IFERROR(VLOOKUP(Table1[[#This Row],[சாதி/Caste]],MApping!$E$1:$F$10,2,0),"Others")</f>
        <v>CHOLIA VELLALAR</v>
      </c>
      <c r="AR683">
        <f>VLOOKUP(Table1[[#This Row],[பாலினம்/Gender]],Factor!$F$26:$I$28,4,0)</f>
        <v>1.047034764826176</v>
      </c>
      <c r="AS683">
        <f>VLOOKUP(Table1[[#This Row],[பதிலளித்தவரின் வயது/Age Group]],Factor!$F$35:$I$39,4,0)</f>
        <v>0.8797250859106529</v>
      </c>
      <c r="AT683">
        <f>VLOOKUP(Table1[[#This Row],[பதிலளித்தவரின் வயது/Age Group]]&amp;Table1[[#This Row],[பாலினம்/Gender]],Factor!$A$45:$G$53,7,0)</f>
        <v>0.98461538461538467</v>
      </c>
      <c r="AU68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83">
        <f>VLOOKUP(Table1[[#This Row],[Rev Caste]],Factor!$F$59:$I$68,4,0)</f>
        <v>1.0666666666666667</v>
      </c>
      <c r="AW683">
        <f>Table1[[#This Row],[2021 Ae Factor]]*Table1[[#This Row],[Age &amp; Gender Factor]]</f>
        <v>1.2917587930611203</v>
      </c>
      <c r="AX683">
        <f>Table1[[#This Row],[2021 Ae Factor]]*Table1[[#This Row],[Caste Factor]]</f>
        <v>1.399405359149547</v>
      </c>
      <c r="AY683">
        <f t="shared" si="15"/>
        <v>78.471129599999998</v>
      </c>
    </row>
    <row r="684" spans="1:51" x14ac:dyDescent="0.25">
      <c r="A684" s="12" t="s">
        <v>3088</v>
      </c>
      <c r="B684" s="12" t="s">
        <v>1811</v>
      </c>
      <c r="C684" s="13">
        <v>45875</v>
      </c>
      <c r="D684" s="12" t="s">
        <v>3308</v>
      </c>
      <c r="E684" s="12"/>
      <c r="F684" s="12"/>
      <c r="G684" s="12"/>
      <c r="H684" s="12"/>
      <c r="I684" s="12" t="s">
        <v>48</v>
      </c>
      <c r="J684" s="12" t="s">
        <v>49</v>
      </c>
      <c r="K684" s="12" t="s">
        <v>50</v>
      </c>
      <c r="L684" s="12" t="s">
        <v>51</v>
      </c>
      <c r="M684" s="12" t="s">
        <v>2170</v>
      </c>
      <c r="N684" s="12"/>
      <c r="O684" s="12" t="s">
        <v>135</v>
      </c>
      <c r="P684" s="12">
        <v>8110072116</v>
      </c>
      <c r="Q684" s="12" t="s">
        <v>39</v>
      </c>
      <c r="R684" s="12" t="s">
        <v>97</v>
      </c>
      <c r="S684" s="12" t="s">
        <v>57</v>
      </c>
      <c r="T684" s="12" t="s">
        <v>58</v>
      </c>
      <c r="U684" s="12" t="s">
        <v>59</v>
      </c>
      <c r="V684" s="12" t="s">
        <v>60</v>
      </c>
      <c r="W684" s="12" t="s">
        <v>61</v>
      </c>
      <c r="X684" s="12" t="s">
        <v>101</v>
      </c>
      <c r="Y684" t="s">
        <v>430</v>
      </c>
      <c r="Z684" s="12" t="s">
        <v>95</v>
      </c>
      <c r="AA684" s="12" t="s">
        <v>63</v>
      </c>
      <c r="AB684" s="12" t="s">
        <v>38</v>
      </c>
      <c r="AC684" s="12" t="s">
        <v>64</v>
      </c>
      <c r="AD684" s="12" t="s">
        <v>85</v>
      </c>
      <c r="AE684" s="12" t="s">
        <v>66</v>
      </c>
      <c r="AF684" s="12" t="s">
        <v>101</v>
      </c>
      <c r="AG684" s="12" t="s">
        <v>116</v>
      </c>
      <c r="AH684" s="12" t="s">
        <v>1456</v>
      </c>
      <c r="AI684" s="12" t="s">
        <v>129</v>
      </c>
      <c r="AJ684" s="12">
        <f>IFERROR(_xlfn.XLOOKUP(Table1[[#This Row],[Audio Url]],Qc!C:C,Qc!F:F),"")</f>
        <v>0</v>
      </c>
      <c r="AK684" s="12">
        <f>IFERROR(_xlfn.XLOOKUP(Table1[[#This Row],[Audio Url]],Qc!C:C,Qc!E:E),"")</f>
        <v>0</v>
      </c>
      <c r="AL684" s="12"/>
      <c r="AM684" s="12"/>
      <c r="AN684" s="1" t="str">
        <f>VLOOKUP(Table1[[#This Row],[LOCALITY]],Sheet2!$F:$H,3,0)</f>
        <v>Rural</v>
      </c>
      <c r="AO684" s="1" t="s">
        <v>2241</v>
      </c>
      <c r="AP684" t="str">
        <f>IF(Table1[[#This Row],[Audio Duration (in secs)]]&gt;180,"Greater than 3 Minutes","Less than 3 Minutes")</f>
        <v>Less than 3 Minutes</v>
      </c>
      <c r="AQ684" t="str">
        <f>IFERROR(VLOOKUP(Table1[[#This Row],[சாதி/Caste]],MApping!$E$1:$F$10,2,0),"Others")</f>
        <v>CHRISTIAN</v>
      </c>
      <c r="AR684">
        <f>VLOOKUP(Table1[[#This Row],[பாலினம்/Gender]],Factor!$F$26:$I$28,4,0)</f>
        <v>1.047034764826176</v>
      </c>
      <c r="AS684">
        <f>VLOOKUP(Table1[[#This Row],[பதிலளித்தவரின் வயது/Age Group]],Factor!$F$35:$I$39,4,0)</f>
        <v>0.8797250859106529</v>
      </c>
      <c r="AT684">
        <f>VLOOKUP(Table1[[#This Row],[பதிலளித்தவரின் வயது/Age Group]]&amp;Table1[[#This Row],[பாலினம்/Gender]],Factor!$A$45:$G$53,7,0)</f>
        <v>0.98461538461538467</v>
      </c>
      <c r="AU68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84">
        <f>VLOOKUP(Table1[[#This Row],[Rev Caste]],Factor!$F$59:$I$68,4,0)</f>
        <v>0.93090909090909091</v>
      </c>
      <c r="AW684">
        <f>Table1[[#This Row],[2021 Ae Factor]]*Table1[[#This Row],[Age &amp; Gender Factor]]</f>
        <v>0.72546542719964102</v>
      </c>
      <c r="AX684">
        <f>Table1[[#This Row],[2021 Ae Factor]]*Table1[[#This Row],[Caste Factor]]</f>
        <v>0.68589458571602413</v>
      </c>
      <c r="AY684">
        <f t="shared" si="15"/>
        <v>78.471371300000001</v>
      </c>
    </row>
    <row r="685" spans="1:51" x14ac:dyDescent="0.25">
      <c r="A685" s="12" t="s">
        <v>3088</v>
      </c>
      <c r="B685" s="12" t="s">
        <v>1817</v>
      </c>
      <c r="C685" s="13">
        <v>45875</v>
      </c>
      <c r="D685" s="12" t="s">
        <v>3309</v>
      </c>
      <c r="E685" s="12"/>
      <c r="F685" s="12"/>
      <c r="G685" s="12"/>
      <c r="H685" s="12"/>
      <c r="I685" s="12" t="s">
        <v>1289</v>
      </c>
      <c r="J685" s="12" t="s">
        <v>1290</v>
      </c>
      <c r="K685" s="12" t="s">
        <v>50</v>
      </c>
      <c r="L685" s="12" t="s">
        <v>51</v>
      </c>
      <c r="M685" s="12" t="s">
        <v>2170</v>
      </c>
      <c r="N685" s="12"/>
      <c r="O685" s="12" t="s">
        <v>135</v>
      </c>
      <c r="P685" s="12">
        <v>8220734630</v>
      </c>
      <c r="Q685" s="12" t="s">
        <v>360</v>
      </c>
      <c r="R685" s="12" t="s">
        <v>136</v>
      </c>
      <c r="S685" s="12" t="s">
        <v>113</v>
      </c>
      <c r="T685" s="12" t="s">
        <v>58</v>
      </c>
      <c r="U685" s="12" t="s">
        <v>59</v>
      </c>
      <c r="V685" s="12" t="s">
        <v>60</v>
      </c>
      <c r="W685" s="12" t="s">
        <v>61</v>
      </c>
      <c r="X685" s="12" t="s">
        <v>62</v>
      </c>
      <c r="Y685" t="s">
        <v>430</v>
      </c>
      <c r="Z685" s="12" t="s">
        <v>38</v>
      </c>
      <c r="AA685" s="1" t="s">
        <v>126</v>
      </c>
      <c r="AB685" s="1" t="s">
        <v>60</v>
      </c>
      <c r="AC685" s="12" t="s">
        <v>84</v>
      </c>
      <c r="AD685" s="12" t="s">
        <v>85</v>
      </c>
      <c r="AE685" s="12" t="s">
        <v>115</v>
      </c>
      <c r="AF685" s="12" t="s">
        <v>67</v>
      </c>
      <c r="AG685" s="12" t="s">
        <v>68</v>
      </c>
      <c r="AH685" s="12" t="s">
        <v>1456</v>
      </c>
      <c r="AI685" s="12" t="s">
        <v>129</v>
      </c>
      <c r="AJ685" s="12">
        <f>IFERROR(_xlfn.XLOOKUP(Table1[[#This Row],[Audio Url]],Qc!C:C,Qc!F:F),"")</f>
        <v>0</v>
      </c>
      <c r="AK685" s="12">
        <f>IFERROR(_xlfn.XLOOKUP(Table1[[#This Row],[Audio Url]],Qc!C:C,Qc!E:E),"")</f>
        <v>0</v>
      </c>
      <c r="AL685" s="12"/>
      <c r="AM685" s="12"/>
      <c r="AN685" s="1" t="str">
        <f>VLOOKUP(Table1[[#This Row],[LOCALITY]],Sheet2!$F:$H,3,0)</f>
        <v>Rural</v>
      </c>
      <c r="AO685" s="1" t="s">
        <v>2241</v>
      </c>
      <c r="AP685" t="str">
        <f>IF(Table1[[#This Row],[Audio Duration (in secs)]]&gt;180,"Greater than 3 Minutes","Less than 3 Minutes")</f>
        <v>Less than 3 Minutes</v>
      </c>
      <c r="AQ685" t="str">
        <f>IFERROR(VLOOKUP(Table1[[#This Row],[சாதி/Caste]],MApping!$E$1:$F$10,2,0),"Others")</f>
        <v>CHRISTIAN</v>
      </c>
      <c r="AR685">
        <f>VLOOKUP(Table1[[#This Row],[பாலினம்/Gender]],Factor!$F$26:$I$28,4,0)</f>
        <v>1.047034764826176</v>
      </c>
      <c r="AS685">
        <f>VLOOKUP(Table1[[#This Row],[பதிலளித்தவரின் வயது/Age Group]],Factor!$F$35:$I$39,4,0)</f>
        <v>1.0308724832214764</v>
      </c>
      <c r="AT685">
        <f>VLOOKUP(Table1[[#This Row],[பதிலளித்தவரின் வயது/Age Group]]&amp;Table1[[#This Row],[பாலினம்/Gender]],Factor!$A$45:$G$53,7,0)</f>
        <v>1.28</v>
      </c>
      <c r="AU68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85">
        <f>VLOOKUP(Table1[[#This Row],[Rev Caste]],Factor!$F$59:$I$68,4,0)</f>
        <v>0.93090909090909091</v>
      </c>
      <c r="AW685">
        <f>Table1[[#This Row],[2021 Ae Factor]]*Table1[[#This Row],[Age &amp; Gender Factor]]</f>
        <v>0.94310505535953326</v>
      </c>
      <c r="AX685">
        <f>Table1[[#This Row],[2021 Ae Factor]]*Table1[[#This Row],[Caste Factor]]</f>
        <v>0.68589458571602413</v>
      </c>
      <c r="AY685">
        <f t="shared" si="15"/>
        <v>78.471177699999998</v>
      </c>
    </row>
    <row r="686" spans="1:51" x14ac:dyDescent="0.25">
      <c r="A686" s="12" t="s">
        <v>3088</v>
      </c>
      <c r="B686" s="12" t="s">
        <v>1823</v>
      </c>
      <c r="C686" s="13">
        <v>45875</v>
      </c>
      <c r="D686" s="12" t="s">
        <v>3310</v>
      </c>
      <c r="E686" s="12"/>
      <c r="F686" s="12"/>
      <c r="G686" s="12"/>
      <c r="H686" s="12"/>
      <c r="I686" s="12" t="s">
        <v>48</v>
      </c>
      <c r="J686" s="12" t="s">
        <v>49</v>
      </c>
      <c r="K686" s="12" t="s">
        <v>50</v>
      </c>
      <c r="L686" s="12" t="s">
        <v>51</v>
      </c>
      <c r="M686" s="12" t="s">
        <v>2170</v>
      </c>
      <c r="N686" s="12"/>
      <c r="O686" s="12" t="s">
        <v>54</v>
      </c>
      <c r="P686" s="12">
        <v>8610556047</v>
      </c>
      <c r="Q686" s="12" t="s">
        <v>55</v>
      </c>
      <c r="R686" s="12" t="s">
        <v>56</v>
      </c>
      <c r="S686" s="12" t="s">
        <v>57</v>
      </c>
      <c r="T686" s="12" t="s">
        <v>58</v>
      </c>
      <c r="U686" s="12" t="s">
        <v>83</v>
      </c>
      <c r="V686" s="12" t="s">
        <v>99</v>
      </c>
      <c r="W686" s="12" t="s">
        <v>100</v>
      </c>
      <c r="X686" s="12" t="s">
        <v>101</v>
      </c>
      <c r="Y686" t="s">
        <v>428</v>
      </c>
      <c r="Z686" s="12" t="s">
        <v>95</v>
      </c>
      <c r="AA686" s="12" t="s">
        <v>126</v>
      </c>
      <c r="AB686" s="12" t="s">
        <v>60</v>
      </c>
      <c r="AC686" s="12" t="s">
        <v>58</v>
      </c>
      <c r="AD686" s="12" t="s">
        <v>65</v>
      </c>
      <c r="AE686" s="12" t="s">
        <v>66</v>
      </c>
      <c r="AF686" s="12" t="s">
        <v>101</v>
      </c>
      <c r="AG686" s="12" t="s">
        <v>103</v>
      </c>
      <c r="AH686" s="12" t="s">
        <v>69</v>
      </c>
      <c r="AI686" s="12" t="s">
        <v>70</v>
      </c>
      <c r="AJ686" s="12">
        <f>IFERROR(_xlfn.XLOOKUP(Table1[[#This Row],[Audio Url]],Qc!C:C,Qc!F:F),"")</f>
        <v>0</v>
      </c>
      <c r="AK686" s="12">
        <f>IFERROR(_xlfn.XLOOKUP(Table1[[#This Row],[Audio Url]],Qc!C:C,Qc!E:E),"")</f>
        <v>0</v>
      </c>
      <c r="AL686" s="12"/>
      <c r="AM686" s="12"/>
      <c r="AN686" s="1" t="str">
        <f>VLOOKUP(Table1[[#This Row],[LOCALITY]],Sheet2!$F:$H,3,0)</f>
        <v>Rural</v>
      </c>
      <c r="AO686" s="1" t="s">
        <v>2241</v>
      </c>
      <c r="AP686" t="str">
        <f>IF(Table1[[#This Row],[Audio Duration (in secs)]]&gt;180,"Greater than 3 Minutes","Less than 3 Minutes")</f>
        <v>Less than 3 Minutes</v>
      </c>
      <c r="AQ686" t="str">
        <f>IFERROR(VLOOKUP(Table1[[#This Row],[சாதி/Caste]],MApping!$E$1:$F$10,2,0),"Others")</f>
        <v>URALI GOUNDER</v>
      </c>
      <c r="AR686">
        <f>VLOOKUP(Table1[[#This Row],[பாலினம்/Gender]],Factor!$F$26:$I$28,4,0)</f>
        <v>0.95700934579439256</v>
      </c>
      <c r="AS686">
        <f>VLOOKUP(Table1[[#This Row],[பதிலளித்தவரின் வயது/Age Group]],Factor!$F$35:$I$39,4,0)</f>
        <v>1.0951871657754011</v>
      </c>
      <c r="AT686">
        <f>VLOOKUP(Table1[[#This Row],[பதிலளித்தவரின் வயது/Age Group]]&amp;Table1[[#This Row],[பாலினம்/Gender]],Factor!$A$45:$G$53,7,0)</f>
        <v>1.0835978835978837</v>
      </c>
      <c r="AU68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86">
        <f>VLOOKUP(Table1[[#This Row],[Rev Caste]],Factor!$F$59:$I$68,4,0)</f>
        <v>1.0593103448275862</v>
      </c>
      <c r="AW686">
        <f>Table1[[#This Row],[2021 Ae Factor]]*Table1[[#This Row],[Age &amp; Gender Factor]]</f>
        <v>1.4216181426281114</v>
      </c>
      <c r="AX686">
        <f>Table1[[#This Row],[2021 Ae Factor]]*Table1[[#This Row],[Caste Factor]]</f>
        <v>1.3897542877071363</v>
      </c>
      <c r="AY686">
        <f t="shared" si="15"/>
        <v>78.456554699999998</v>
      </c>
    </row>
    <row r="687" spans="1:51" x14ac:dyDescent="0.25">
      <c r="A687" s="12" t="s">
        <v>3088</v>
      </c>
      <c r="B687" s="12" t="s">
        <v>1828</v>
      </c>
      <c r="C687" s="13">
        <v>45875</v>
      </c>
      <c r="D687" s="12" t="s">
        <v>3311</v>
      </c>
      <c r="E687" s="12"/>
      <c r="F687" s="12"/>
      <c r="G687" s="12"/>
      <c r="H687" s="12"/>
      <c r="I687" s="12" t="s">
        <v>1281</v>
      </c>
      <c r="J687" s="12" t="s">
        <v>1282</v>
      </c>
      <c r="K687" s="12" t="s">
        <v>50</v>
      </c>
      <c r="L687" s="12" t="s">
        <v>51</v>
      </c>
      <c r="M687" s="12" t="s">
        <v>2170</v>
      </c>
      <c r="N687" s="12"/>
      <c r="O687" s="12" t="s">
        <v>135</v>
      </c>
      <c r="P687" s="12">
        <v>9626166282</v>
      </c>
      <c r="Q687" s="12" t="s">
        <v>55</v>
      </c>
      <c r="R687" s="12" t="s">
        <v>136</v>
      </c>
      <c r="S687" s="12" t="s">
        <v>57</v>
      </c>
      <c r="T687" s="12" t="s">
        <v>58</v>
      </c>
      <c r="U687" s="12" t="s">
        <v>59</v>
      </c>
      <c r="V687" s="12" t="s">
        <v>60</v>
      </c>
      <c r="W687" s="12" t="s">
        <v>61</v>
      </c>
      <c r="X687" s="12" t="s">
        <v>62</v>
      </c>
      <c r="Y687" t="s">
        <v>430</v>
      </c>
      <c r="Z687" s="12" t="s">
        <v>38</v>
      </c>
      <c r="AA687" s="12" t="s">
        <v>126</v>
      </c>
      <c r="AB687" s="12" t="s">
        <v>138</v>
      </c>
      <c r="AC687" s="12" t="s">
        <v>84</v>
      </c>
      <c r="AD687" s="12" t="s">
        <v>65</v>
      </c>
      <c r="AE687" s="12" t="s">
        <v>66</v>
      </c>
      <c r="AF687" s="12" t="s">
        <v>622</v>
      </c>
      <c r="AG687" s="12" t="s">
        <v>68</v>
      </c>
      <c r="AH687" s="12" t="s">
        <v>117</v>
      </c>
      <c r="AI687" s="12" t="s">
        <v>42</v>
      </c>
      <c r="AJ687" s="12">
        <f>IFERROR(_xlfn.XLOOKUP(Table1[[#This Row],[Audio Url]],Qc!C:C,Qc!F:F),"")</f>
        <v>0</v>
      </c>
      <c r="AK687" s="12">
        <f>IFERROR(_xlfn.XLOOKUP(Table1[[#This Row],[Audio Url]],Qc!C:C,Qc!E:E),"")</f>
        <v>0</v>
      </c>
      <c r="AL687" s="12"/>
      <c r="AM687" s="12"/>
      <c r="AN687" s="1" t="str">
        <f>VLOOKUP(Table1[[#This Row],[LOCALITY]],Sheet2!$F:$H,3,0)</f>
        <v>Rural</v>
      </c>
      <c r="AO687" s="1" t="s">
        <v>2241</v>
      </c>
      <c r="AP687" t="str">
        <f>IF(Table1[[#This Row],[Audio Duration (in secs)]]&gt;180,"Greater than 3 Minutes","Less than 3 Minutes")</f>
        <v>Less than 3 Minutes</v>
      </c>
      <c r="AQ687" t="str">
        <f>IFERROR(VLOOKUP(Table1[[#This Row],[சாதி/Caste]],MApping!$E$1:$F$10,2,0),"Others")</f>
        <v>DEVENDRA KULA VELLALAR</v>
      </c>
      <c r="AR687">
        <f>VLOOKUP(Table1[[#This Row],[பாலினம்/Gender]],Factor!$F$26:$I$28,4,0)</f>
        <v>1.047034764826176</v>
      </c>
      <c r="AS687">
        <f>VLOOKUP(Table1[[#This Row],[பதிலளித்தவரின் வயது/Age Group]],Factor!$F$35:$I$39,4,0)</f>
        <v>1.0951871657754011</v>
      </c>
      <c r="AT687">
        <f>VLOOKUP(Table1[[#This Row],[பதிலளித்தவரின் வயது/Age Group]]&amp;Table1[[#This Row],[பாலினம்/Gender]],Factor!$A$45:$G$53,7,0)</f>
        <v>1.107027027027027</v>
      </c>
      <c r="AU68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87">
        <f>VLOOKUP(Table1[[#This Row],[Rev Caste]],Factor!$F$59:$I$68,4,0)</f>
        <v>0.99902439024390244</v>
      </c>
      <c r="AW687">
        <f>Table1[[#This Row],[2021 Ae Factor]]*Table1[[#This Row],[Age &amp; Gender Factor]]</f>
        <v>0.81565842625689366</v>
      </c>
      <c r="AX687">
        <f>Table1[[#This Row],[2021 Ae Factor]]*Table1[[#This Row],[Caste Factor]]</f>
        <v>0.73608199442695277</v>
      </c>
      <c r="AY687">
        <f t="shared" si="15"/>
        <v>78.471295299999994</v>
      </c>
    </row>
    <row r="688" spans="1:51" x14ac:dyDescent="0.25">
      <c r="A688" s="12" t="s">
        <v>3088</v>
      </c>
      <c r="B688" s="12" t="s">
        <v>1834</v>
      </c>
      <c r="C688" s="13">
        <v>45875</v>
      </c>
      <c r="D688" s="12" t="s">
        <v>3312</v>
      </c>
      <c r="E688" s="12"/>
      <c r="F688" s="12"/>
      <c r="G688" s="12"/>
      <c r="H688" s="12"/>
      <c r="I688" s="12" t="s">
        <v>1289</v>
      </c>
      <c r="J688" s="12" t="s">
        <v>1290</v>
      </c>
      <c r="K688" s="12" t="s">
        <v>50</v>
      </c>
      <c r="L688" s="12" t="s">
        <v>78</v>
      </c>
      <c r="M688" s="12" t="s">
        <v>78</v>
      </c>
      <c r="N688" s="12"/>
      <c r="O688" s="12" t="s">
        <v>54</v>
      </c>
      <c r="P688" s="12">
        <v>9626830666</v>
      </c>
      <c r="Q688" s="12" t="s">
        <v>39</v>
      </c>
      <c r="R688" s="12" t="s">
        <v>56</v>
      </c>
      <c r="S688" s="12" t="s">
        <v>113</v>
      </c>
      <c r="T688" s="12" t="s">
        <v>58</v>
      </c>
      <c r="U688" s="12" t="s">
        <v>59</v>
      </c>
      <c r="V688" s="12" t="s">
        <v>60</v>
      </c>
      <c r="W688" s="12" t="s">
        <v>61</v>
      </c>
      <c r="X688" s="12" t="s">
        <v>477</v>
      </c>
      <c r="Y688" t="s">
        <v>432</v>
      </c>
      <c r="Z688" s="12" t="s">
        <v>95</v>
      </c>
      <c r="AA688" s="12" t="s">
        <v>63</v>
      </c>
      <c r="AB688" s="12" t="s">
        <v>38</v>
      </c>
      <c r="AC688" s="12" t="s">
        <v>84</v>
      </c>
      <c r="AD688" s="12" t="s">
        <v>65</v>
      </c>
      <c r="AE688" s="12" t="s">
        <v>66</v>
      </c>
      <c r="AF688" s="12" t="s">
        <v>622</v>
      </c>
      <c r="AG688" s="12" t="s">
        <v>116</v>
      </c>
      <c r="AH688" s="12" t="s">
        <v>69</v>
      </c>
      <c r="AI688" s="12" t="s">
        <v>269</v>
      </c>
      <c r="AJ688" s="12">
        <f>IFERROR(_xlfn.XLOOKUP(Table1[[#This Row],[Audio Url]],Qc!C:C,Qc!F:F),"")</f>
        <v>0</v>
      </c>
      <c r="AK688" s="12">
        <f>IFERROR(_xlfn.XLOOKUP(Table1[[#This Row],[Audio Url]],Qc!C:C,Qc!E:E),"")</f>
        <v>0</v>
      </c>
      <c r="AL688" s="12"/>
      <c r="AM688" s="12"/>
      <c r="AN688" s="1" t="str">
        <f>VLOOKUP(Table1[[#This Row],[LOCALITY]],Sheet2!$F:$H,3,0)</f>
        <v>Urban</v>
      </c>
      <c r="AO688" s="1" t="s">
        <v>2241</v>
      </c>
      <c r="AP688" t="str">
        <f>IF(Table1[[#This Row],[Audio Duration (in secs)]]&gt;180,"Greater than 3 Minutes","Less than 3 Minutes")</f>
        <v>Less than 3 Minutes</v>
      </c>
      <c r="AQ688" t="str">
        <f>IFERROR(VLOOKUP(Table1[[#This Row],[சாதி/Caste]],MApping!$E$1:$F$10,2,0),"Others")</f>
        <v>MUTTARAIYAR</v>
      </c>
      <c r="AR688">
        <f>VLOOKUP(Table1[[#This Row],[பாலினம்/Gender]],Factor!$F$26:$I$28,4,0)</f>
        <v>0.95700934579439256</v>
      </c>
      <c r="AS688">
        <f>VLOOKUP(Table1[[#This Row],[பதிலளித்தவரின் வயது/Age Group]],Factor!$F$35:$I$39,4,0)</f>
        <v>0.8797250859106529</v>
      </c>
      <c r="AT688">
        <f>VLOOKUP(Table1[[#This Row],[பதிலளித்தவரின் வயது/Age Group]]&amp;Table1[[#This Row],[பாலினம்/Gender]],Factor!$A$45:$G$53,7,0)</f>
        <v>0.79503105590062106</v>
      </c>
      <c r="AU68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88">
        <f>VLOOKUP(Table1[[#This Row],[Rev Caste]],Factor!$F$59:$I$68,4,0)</f>
        <v>1.2358620689655173</v>
      </c>
      <c r="AW688">
        <f>Table1[[#This Row],[2021 Ae Factor]]*Table1[[#This Row],[Age &amp; Gender Factor]]</f>
        <v>0.58577953749039324</v>
      </c>
      <c r="AX688">
        <f>Table1[[#This Row],[2021 Ae Factor]]*Table1[[#This Row],[Caste Factor]]</f>
        <v>0.91058419138161839</v>
      </c>
      <c r="AY688">
        <f t="shared" si="15"/>
        <v>78.616896999999994</v>
      </c>
    </row>
    <row r="689" spans="1:51" x14ac:dyDescent="0.25">
      <c r="A689" s="12" t="s">
        <v>3088</v>
      </c>
      <c r="B689" s="12" t="s">
        <v>1840</v>
      </c>
      <c r="C689" s="13">
        <v>45875</v>
      </c>
      <c r="D689" s="12" t="s">
        <v>3313</v>
      </c>
      <c r="E689" s="12"/>
      <c r="F689" s="12"/>
      <c r="G689" s="12"/>
      <c r="H689" s="12"/>
      <c r="I689" s="12" t="s">
        <v>1281</v>
      </c>
      <c r="J689" s="12" t="s">
        <v>1282</v>
      </c>
      <c r="K689" s="12" t="s">
        <v>50</v>
      </c>
      <c r="L689" s="12" t="s">
        <v>78</v>
      </c>
      <c r="M689" s="12" t="s">
        <v>78</v>
      </c>
      <c r="N689" s="12"/>
      <c r="O689" s="12" t="s">
        <v>135</v>
      </c>
      <c r="P689" s="12">
        <v>7397615793</v>
      </c>
      <c r="Q689" s="12" t="s">
        <v>81</v>
      </c>
      <c r="R689" s="12" t="s">
        <v>136</v>
      </c>
      <c r="S689" s="12" t="s">
        <v>57</v>
      </c>
      <c r="T689" s="12" t="s">
        <v>58</v>
      </c>
      <c r="U689" s="12" t="s">
        <v>301</v>
      </c>
      <c r="V689" s="12" t="s">
        <v>165</v>
      </c>
      <c r="W689" s="12" t="s">
        <v>125</v>
      </c>
      <c r="X689" s="12" t="s">
        <v>295</v>
      </c>
      <c r="Y689" t="s">
        <v>429</v>
      </c>
      <c r="Z689" s="12" t="s">
        <v>38</v>
      </c>
      <c r="AA689" s="12" t="s">
        <v>126</v>
      </c>
      <c r="AB689" s="12" t="s">
        <v>138</v>
      </c>
      <c r="AC689" s="12" t="s">
        <v>84</v>
      </c>
      <c r="AD689" s="12" t="s">
        <v>65</v>
      </c>
      <c r="AE689" s="12" t="s">
        <v>66</v>
      </c>
      <c r="AF689" s="12" t="s">
        <v>101</v>
      </c>
      <c r="AG689" s="12" t="s">
        <v>68</v>
      </c>
      <c r="AH689" s="12" t="s">
        <v>117</v>
      </c>
      <c r="AI689" s="12" t="s">
        <v>89</v>
      </c>
      <c r="AJ689" s="12">
        <f>IFERROR(_xlfn.XLOOKUP(Table1[[#This Row],[Audio Url]],Qc!C:C,Qc!F:F),"")</f>
        <v>0</v>
      </c>
      <c r="AK689" s="12">
        <f>IFERROR(_xlfn.XLOOKUP(Table1[[#This Row],[Audio Url]],Qc!C:C,Qc!E:E),"")</f>
        <v>0</v>
      </c>
      <c r="AL689" s="12"/>
      <c r="AM689" s="12"/>
      <c r="AN689" s="1" t="str">
        <f>VLOOKUP(Table1[[#This Row],[LOCALITY]],Sheet2!$F:$H,3,0)</f>
        <v>Urban</v>
      </c>
      <c r="AO689" s="1" t="s">
        <v>2241</v>
      </c>
      <c r="AP689" t="str">
        <f>IF(Table1[[#This Row],[Audio Duration (in secs)]]&gt;180,"Greater than 3 Minutes","Less than 3 Minutes")</f>
        <v>Less than 3 Minutes</v>
      </c>
      <c r="AQ689" t="str">
        <f>IFERROR(VLOOKUP(Table1[[#This Row],[சாதி/Caste]],MApping!$E$1:$F$10,2,0),"Others")</f>
        <v>MUKKULATHOR</v>
      </c>
      <c r="AR689">
        <f>VLOOKUP(Table1[[#This Row],[பாலினம்/Gender]],Factor!$F$26:$I$28,4,0)</f>
        <v>1.047034764826176</v>
      </c>
      <c r="AS689">
        <f>VLOOKUP(Table1[[#This Row],[பதிலளித்தவரின் வயது/Age Group]],Factor!$F$35:$I$39,4,0)</f>
        <v>0.97523809523809524</v>
      </c>
      <c r="AT689">
        <f>VLOOKUP(Table1[[#This Row],[பதிலளித்தவரின் வயது/Age Group]]&amp;Table1[[#This Row],[பாலினம்/Gender]],Factor!$A$45:$G$53,7,0)</f>
        <v>0.89824561403508774</v>
      </c>
      <c r="AU68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689">
        <f>VLOOKUP(Table1[[#This Row],[Rev Caste]],Factor!$F$59:$I$68,4,0)</f>
        <v>1.3479183673469388</v>
      </c>
      <c r="AW689">
        <f>Table1[[#This Row],[2021 Ae Factor]]*Table1[[#This Row],[Age &amp; Gender Factor]]</f>
        <v>0.89824561403508774</v>
      </c>
      <c r="AX689">
        <f>Table1[[#This Row],[2021 Ae Factor]]*Table1[[#This Row],[Caste Factor]]</f>
        <v>1.3479183673469388</v>
      </c>
      <c r="AY689">
        <f t="shared" si="15"/>
        <v>78.618534999999994</v>
      </c>
    </row>
    <row r="690" spans="1:51" x14ac:dyDescent="0.25">
      <c r="A690" s="12" t="s">
        <v>3088</v>
      </c>
      <c r="B690" s="12" t="s">
        <v>1864</v>
      </c>
      <c r="C690" s="13">
        <v>45875</v>
      </c>
      <c r="D690" s="12" t="s">
        <v>3314</v>
      </c>
      <c r="E690" s="12"/>
      <c r="F690" s="12"/>
      <c r="G690" s="12"/>
      <c r="H690" s="12"/>
      <c r="I690" s="12" t="s">
        <v>1289</v>
      </c>
      <c r="J690" s="12" t="s">
        <v>1290</v>
      </c>
      <c r="K690" s="12" t="s">
        <v>50</v>
      </c>
      <c r="L690" s="12" t="s">
        <v>78</v>
      </c>
      <c r="M690" s="12" t="s">
        <v>78</v>
      </c>
      <c r="N690" s="12"/>
      <c r="O690" s="12" t="s">
        <v>54</v>
      </c>
      <c r="P690" s="12">
        <v>9965685797</v>
      </c>
      <c r="Q690" s="12" t="s">
        <v>55</v>
      </c>
      <c r="R690" s="12" t="s">
        <v>56</v>
      </c>
      <c r="S690" s="12" t="s">
        <v>57</v>
      </c>
      <c r="T690" s="12" t="s">
        <v>137</v>
      </c>
      <c r="U690" s="12" t="s">
        <v>83</v>
      </c>
      <c r="V690" s="12" t="s">
        <v>99</v>
      </c>
      <c r="W690" s="12" t="s">
        <v>100</v>
      </c>
      <c r="X690" s="12" t="s">
        <v>101</v>
      </c>
      <c r="Y690" t="s">
        <v>428</v>
      </c>
      <c r="Z690" s="12" t="s">
        <v>95</v>
      </c>
      <c r="AA690" s="12" t="s">
        <v>126</v>
      </c>
      <c r="AB690" s="12" t="s">
        <v>138</v>
      </c>
      <c r="AC690" s="12" t="s">
        <v>84</v>
      </c>
      <c r="AD690" s="12" t="s">
        <v>127</v>
      </c>
      <c r="AE690" s="12" t="s">
        <v>115</v>
      </c>
      <c r="AF690" s="12" t="s">
        <v>1868</v>
      </c>
      <c r="AG690" s="12" t="s">
        <v>68</v>
      </c>
      <c r="AH690" s="12" t="s">
        <v>117</v>
      </c>
      <c r="AI690" s="12" t="s">
        <v>118</v>
      </c>
      <c r="AJ690" s="12">
        <f>IFERROR(_xlfn.XLOOKUP(Table1[[#This Row],[Audio Url]],Qc!C:C,Qc!F:F),"")</f>
        <v>0</v>
      </c>
      <c r="AK690" s="12">
        <f>IFERROR(_xlfn.XLOOKUP(Table1[[#This Row],[Audio Url]],Qc!C:C,Qc!E:E),"")</f>
        <v>0</v>
      </c>
      <c r="AL690" s="12"/>
      <c r="AM690" s="12"/>
      <c r="AN690" s="1" t="str">
        <f>VLOOKUP(Table1[[#This Row],[LOCALITY]],Sheet2!$F:$H,3,0)</f>
        <v>Urban</v>
      </c>
      <c r="AO690" s="1" t="s">
        <v>2241</v>
      </c>
      <c r="AP690" t="str">
        <f>IF(Table1[[#This Row],[Audio Duration (in secs)]]&gt;180,"Greater than 3 Minutes","Less than 3 Minutes")</f>
        <v>Less than 3 Minutes</v>
      </c>
      <c r="AQ690" t="str">
        <f>IFERROR(VLOOKUP(Table1[[#This Row],[சாதி/Caste]],MApping!$E$1:$F$10,2,0),"Others")</f>
        <v>PALLAR SC</v>
      </c>
      <c r="AR690">
        <f>VLOOKUP(Table1[[#This Row],[பாலினம்/Gender]],Factor!$F$26:$I$28,4,0)</f>
        <v>0.95700934579439256</v>
      </c>
      <c r="AS690">
        <f>VLOOKUP(Table1[[#This Row],[பதிலளித்தவரின் வயது/Age Group]],Factor!$F$35:$I$39,4,0)</f>
        <v>1.0951871657754011</v>
      </c>
      <c r="AT690">
        <f>VLOOKUP(Table1[[#This Row],[பதிலளித்தவரின் வயது/Age Group]]&amp;Table1[[#This Row],[பாலினம்/Gender]],Factor!$A$45:$G$53,7,0)</f>
        <v>1.0835978835978837</v>
      </c>
      <c r="AU69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90">
        <f>VLOOKUP(Table1[[#This Row],[Rev Caste]],Factor!$F$59:$I$68,4,0)</f>
        <v>1.28</v>
      </c>
      <c r="AW690">
        <f>Table1[[#This Row],[2021 Ae Factor]]*Table1[[#This Row],[Age &amp; Gender Factor]]</f>
        <v>1.4216181426281114</v>
      </c>
      <c r="AX690">
        <f>Table1[[#This Row],[2021 Ae Factor]]*Table1[[#This Row],[Caste Factor]]</f>
        <v>1.6792864309794564</v>
      </c>
      <c r="AY690">
        <f t="shared" si="15"/>
        <v>78.618491000000006</v>
      </c>
    </row>
    <row r="691" spans="1:51" x14ac:dyDescent="0.25">
      <c r="A691" s="12" t="s">
        <v>3088</v>
      </c>
      <c r="B691" s="12" t="s">
        <v>1887</v>
      </c>
      <c r="C691" s="13">
        <v>45875</v>
      </c>
      <c r="D691" s="12" t="s">
        <v>3315</v>
      </c>
      <c r="E691" s="12"/>
      <c r="F691" s="12"/>
      <c r="G691" s="12"/>
      <c r="H691" s="12"/>
      <c r="I691" s="12" t="s">
        <v>1281</v>
      </c>
      <c r="J691" s="12" t="s">
        <v>1282</v>
      </c>
      <c r="K691" s="12" t="s">
        <v>50</v>
      </c>
      <c r="L691" s="12" t="s">
        <v>78</v>
      </c>
      <c r="M691" s="12" t="s">
        <v>78</v>
      </c>
      <c r="N691" s="12"/>
      <c r="O691" s="12" t="s">
        <v>54</v>
      </c>
      <c r="P691" s="12">
        <v>9092646582</v>
      </c>
      <c r="Q691" s="12" t="s">
        <v>55</v>
      </c>
      <c r="R691" s="12" t="s">
        <v>56</v>
      </c>
      <c r="S691" s="12" t="s">
        <v>57</v>
      </c>
      <c r="T691" s="12" t="s">
        <v>137</v>
      </c>
      <c r="U691" s="12" t="s">
        <v>301</v>
      </c>
      <c r="V691" s="12" t="s">
        <v>99</v>
      </c>
      <c r="W691" s="12" t="s">
        <v>100</v>
      </c>
      <c r="X691" s="12" t="s">
        <v>295</v>
      </c>
      <c r="Y691" s="45" t="s">
        <v>429</v>
      </c>
      <c r="Z691" s="12" t="s">
        <v>38</v>
      </c>
      <c r="AA691" s="12" t="s">
        <v>126</v>
      </c>
      <c r="AB691" s="12" t="s">
        <v>138</v>
      </c>
      <c r="AC691" s="12" t="s">
        <v>64</v>
      </c>
      <c r="AD691" s="12" t="s">
        <v>85</v>
      </c>
      <c r="AE691" s="12" t="s">
        <v>66</v>
      </c>
      <c r="AF691" s="12" t="s">
        <v>101</v>
      </c>
      <c r="AG691" s="12" t="s">
        <v>68</v>
      </c>
      <c r="AH691" s="12" t="s">
        <v>117</v>
      </c>
      <c r="AI691" s="12" t="s">
        <v>118</v>
      </c>
      <c r="AJ691" s="12">
        <f>IFERROR(_xlfn.XLOOKUP(Table1[[#This Row],[Audio Url]],Qc!C:C,Qc!F:F),"")</f>
        <v>0</v>
      </c>
      <c r="AK691" s="12">
        <f>IFERROR(_xlfn.XLOOKUP(Table1[[#This Row],[Audio Url]],Qc!C:C,Qc!E:E),"")</f>
        <v>0</v>
      </c>
      <c r="AL691" s="12"/>
      <c r="AM691" s="12"/>
      <c r="AN691" s="1" t="str">
        <f>VLOOKUP(Table1[[#This Row],[LOCALITY]],Sheet2!$F:$H,3,0)</f>
        <v>Urban</v>
      </c>
      <c r="AO691" s="1" t="s">
        <v>2241</v>
      </c>
      <c r="AP691" t="str">
        <f>IF(Table1[[#This Row],[Audio Duration (in secs)]]&gt;180,"Greater than 3 Minutes","Less than 3 Minutes")</f>
        <v>Less than 3 Minutes</v>
      </c>
      <c r="AQ691" t="str">
        <f>IFERROR(VLOOKUP(Table1[[#This Row],[சாதி/Caste]],MApping!$E$1:$F$10,2,0),"Others")</f>
        <v>PALLAR SC</v>
      </c>
      <c r="AR691">
        <f>VLOOKUP(Table1[[#This Row],[பாலினம்/Gender]],Factor!$F$26:$I$28,4,0)</f>
        <v>0.95700934579439256</v>
      </c>
      <c r="AS691">
        <f>VLOOKUP(Table1[[#This Row],[பதிலளித்தவரின் வயது/Age Group]],Factor!$F$35:$I$39,4,0)</f>
        <v>1.0951871657754011</v>
      </c>
      <c r="AT691">
        <f>VLOOKUP(Table1[[#This Row],[பதிலளித்தவரின் வயது/Age Group]]&amp;Table1[[#This Row],[பாலினம்/Gender]],Factor!$A$45:$G$53,7,0)</f>
        <v>1.0835978835978837</v>
      </c>
      <c r="AU69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91">
        <f>VLOOKUP(Table1[[#This Row],[Rev Caste]],Factor!$F$59:$I$68,4,0)</f>
        <v>1.28</v>
      </c>
      <c r="AW691">
        <f>Table1[[#This Row],[2021 Ae Factor]]*Table1[[#This Row],[Age &amp; Gender Factor]]</f>
        <v>1.4216181426281114</v>
      </c>
      <c r="AX691">
        <f>Table1[[#This Row],[2021 Ae Factor]]*Table1[[#This Row],[Caste Factor]]</f>
        <v>1.6792864309794564</v>
      </c>
      <c r="AY691">
        <f t="shared" si="15"/>
        <v>78.618053000000003</v>
      </c>
    </row>
    <row r="692" spans="1:51" x14ac:dyDescent="0.25">
      <c r="A692" s="12" t="s">
        <v>3088</v>
      </c>
      <c r="B692" s="12" t="s">
        <v>1898</v>
      </c>
      <c r="C692" s="13">
        <v>45875</v>
      </c>
      <c r="D692" s="12" t="s">
        <v>3316</v>
      </c>
      <c r="E692" s="12"/>
      <c r="F692" s="12"/>
      <c r="G692" s="12"/>
      <c r="H692" s="12"/>
      <c r="I692" s="12" t="s">
        <v>1281</v>
      </c>
      <c r="J692" s="12" t="s">
        <v>1282</v>
      </c>
      <c r="K692" s="12" t="s">
        <v>50</v>
      </c>
      <c r="L692" s="12" t="s">
        <v>78</v>
      </c>
      <c r="M692" s="12" t="s">
        <v>78</v>
      </c>
      <c r="N692" s="12"/>
      <c r="O692" s="12" t="s">
        <v>54</v>
      </c>
      <c r="P692" s="12">
        <v>6385579488</v>
      </c>
      <c r="Q692" s="12" t="s">
        <v>81</v>
      </c>
      <c r="R692" s="12" t="s">
        <v>219</v>
      </c>
      <c r="S692" s="12" t="s">
        <v>57</v>
      </c>
      <c r="T692" s="12" t="s">
        <v>98</v>
      </c>
      <c r="U692" s="12" t="s">
        <v>301</v>
      </c>
      <c r="V692" s="12" t="s">
        <v>99</v>
      </c>
      <c r="W692" s="12" t="s">
        <v>125</v>
      </c>
      <c r="X692" s="12" t="s">
        <v>101</v>
      </c>
      <c r="Y692" s="45" t="s">
        <v>429</v>
      </c>
      <c r="Z692" s="12" t="s">
        <v>95</v>
      </c>
      <c r="AA692" s="12" t="s">
        <v>126</v>
      </c>
      <c r="AB692" s="12" t="s">
        <v>138</v>
      </c>
      <c r="AC692" s="12" t="s">
        <v>58</v>
      </c>
      <c r="AD692" s="12" t="s">
        <v>127</v>
      </c>
      <c r="AE692" s="12" t="s">
        <v>102</v>
      </c>
      <c r="AF692" s="12" t="s">
        <v>87</v>
      </c>
      <c r="AG692" s="12" t="s">
        <v>382</v>
      </c>
      <c r="AH692" s="12" t="s">
        <v>88</v>
      </c>
      <c r="AI692" s="12" t="s">
        <v>89</v>
      </c>
      <c r="AJ692" s="12">
        <f>IFERROR(_xlfn.XLOOKUP(Table1[[#This Row],[Audio Url]],Qc!C:C,Qc!F:F),"")</f>
        <v>0</v>
      </c>
      <c r="AK692" s="12">
        <f>IFERROR(_xlfn.XLOOKUP(Table1[[#This Row],[Audio Url]],Qc!C:C,Qc!E:E),"")</f>
        <v>0</v>
      </c>
      <c r="AL692" s="12"/>
      <c r="AM692" s="12"/>
      <c r="AN692" s="1" t="str">
        <f>VLOOKUP(Table1[[#This Row],[LOCALITY]],Sheet2!$F:$H,3,0)</f>
        <v>Urban</v>
      </c>
      <c r="AO692" s="1" t="s">
        <v>2241</v>
      </c>
      <c r="AP692" t="str">
        <f>IF(Table1[[#This Row],[Audio Duration (in secs)]]&gt;180,"Greater than 3 Minutes","Less than 3 Minutes")</f>
        <v>Less than 3 Minutes</v>
      </c>
      <c r="AQ692" t="str">
        <f>IFERROR(VLOOKUP(Table1[[#This Row],[சாதி/Caste]],MApping!$E$1:$F$10,2,0),"Others")</f>
        <v>MUKKULATHOR</v>
      </c>
      <c r="AR692">
        <f>VLOOKUP(Table1[[#This Row],[பாலினம்/Gender]],Factor!$F$26:$I$28,4,0)</f>
        <v>0.95700934579439256</v>
      </c>
      <c r="AS692">
        <f>VLOOKUP(Table1[[#This Row],[பதிலளித்தவரின் வயது/Age Group]],Factor!$F$35:$I$39,4,0)</f>
        <v>0.97523809523809524</v>
      </c>
      <c r="AT692">
        <f>VLOOKUP(Table1[[#This Row],[பதிலளித்தவரின் வயது/Age Group]]&amp;Table1[[#This Row],[பாலினம்/Gender]],Factor!$A$45:$G$53,7,0)</f>
        <v>1.0666666666666667</v>
      </c>
      <c r="AU69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92">
        <f>VLOOKUP(Table1[[#This Row],[Rev Caste]],Factor!$F$59:$I$68,4,0)</f>
        <v>1.3479183673469388</v>
      </c>
      <c r="AW692">
        <f>Table1[[#This Row],[2021 Ae Factor]]*Table1[[#This Row],[Age &amp; Gender Factor]]</f>
        <v>1.399405359149547</v>
      </c>
      <c r="AX692">
        <f>Table1[[#This Row],[2021 Ae Factor]]*Table1[[#This Row],[Caste Factor]]</f>
        <v>1.7683914252763255</v>
      </c>
      <c r="AY692">
        <f t="shared" si="15"/>
        <v>78.623009999999994</v>
      </c>
    </row>
    <row r="693" spans="1:51" x14ac:dyDescent="0.25">
      <c r="A693" s="12" t="s">
        <v>3088</v>
      </c>
      <c r="B693" s="12" t="s">
        <v>1903</v>
      </c>
      <c r="C693" s="13">
        <v>45875</v>
      </c>
      <c r="D693" s="12" t="s">
        <v>3317</v>
      </c>
      <c r="E693" s="12"/>
      <c r="F693" s="12"/>
      <c r="G693" s="12"/>
      <c r="H693" s="12"/>
      <c r="I693" s="12" t="s">
        <v>1289</v>
      </c>
      <c r="J693" s="12" t="s">
        <v>1290</v>
      </c>
      <c r="K693" s="12" t="s">
        <v>50</v>
      </c>
      <c r="L693" s="12" t="s">
        <v>78</v>
      </c>
      <c r="M693" s="12" t="s">
        <v>78</v>
      </c>
      <c r="N693" s="12"/>
      <c r="O693" s="12" t="s">
        <v>54</v>
      </c>
      <c r="P693" s="12">
        <v>7094601123</v>
      </c>
      <c r="Q693" s="12" t="s">
        <v>55</v>
      </c>
      <c r="R693" s="12" t="s">
        <v>56</v>
      </c>
      <c r="S693" s="12" t="s">
        <v>57</v>
      </c>
      <c r="T693" s="12" t="s">
        <v>137</v>
      </c>
      <c r="U693" s="12" t="s">
        <v>83</v>
      </c>
      <c r="V693" s="12" t="s">
        <v>99</v>
      </c>
      <c r="W693" s="12" t="s">
        <v>100</v>
      </c>
      <c r="X693" s="12" t="s">
        <v>101</v>
      </c>
      <c r="Y693" t="s">
        <v>428</v>
      </c>
      <c r="Z693" s="12" t="s">
        <v>288</v>
      </c>
      <c r="AA693" s="12" t="s">
        <v>63</v>
      </c>
      <c r="AB693" s="12" t="s">
        <v>38</v>
      </c>
      <c r="AC693" s="12" t="s">
        <v>64</v>
      </c>
      <c r="AD693" s="12" t="s">
        <v>85</v>
      </c>
      <c r="AE693" s="12" t="s">
        <v>115</v>
      </c>
      <c r="AF693" s="12" t="s">
        <v>67</v>
      </c>
      <c r="AG693" s="12" t="s">
        <v>68</v>
      </c>
      <c r="AH693" s="12" t="s">
        <v>88</v>
      </c>
      <c r="AI693" s="12" t="s">
        <v>129</v>
      </c>
      <c r="AJ693" s="12">
        <f>IFERROR(_xlfn.XLOOKUP(Table1[[#This Row],[Audio Url]],Qc!C:C,Qc!F:F),"")</f>
        <v>0</v>
      </c>
      <c r="AK693" s="12">
        <f>IFERROR(_xlfn.XLOOKUP(Table1[[#This Row],[Audio Url]],Qc!C:C,Qc!E:E),"")</f>
        <v>0</v>
      </c>
      <c r="AL693" s="12"/>
      <c r="AM693" s="12"/>
      <c r="AN693" s="1" t="str">
        <f>VLOOKUP(Table1[[#This Row],[LOCALITY]],Sheet2!$F:$H,3,0)</f>
        <v>Urban</v>
      </c>
      <c r="AO693" s="1" t="s">
        <v>2241</v>
      </c>
      <c r="AP693" t="str">
        <f>IF(Table1[[#This Row],[Audio Duration (in secs)]]&gt;180,"Greater than 3 Minutes","Less than 3 Minutes")</f>
        <v>Less than 3 Minutes</v>
      </c>
      <c r="AQ693" t="str">
        <f>IFERROR(VLOOKUP(Table1[[#This Row],[சாதி/Caste]],MApping!$E$1:$F$10,2,0),"Others")</f>
        <v>CHRISTIAN</v>
      </c>
      <c r="AR693">
        <f>VLOOKUP(Table1[[#This Row],[பாலினம்/Gender]],Factor!$F$26:$I$28,4,0)</f>
        <v>0.95700934579439256</v>
      </c>
      <c r="AS693">
        <f>VLOOKUP(Table1[[#This Row],[பதிலளித்தவரின் வயது/Age Group]],Factor!$F$35:$I$39,4,0)</f>
        <v>1.0951871657754011</v>
      </c>
      <c r="AT693">
        <f>VLOOKUP(Table1[[#This Row],[பதிலளித்தவரின் வயது/Age Group]]&amp;Table1[[#This Row],[பாலினம்/Gender]],Factor!$A$45:$G$53,7,0)</f>
        <v>1.0835978835978837</v>
      </c>
      <c r="AU69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93">
        <f>VLOOKUP(Table1[[#This Row],[Rev Caste]],Factor!$F$59:$I$68,4,0)</f>
        <v>0.93090909090909091</v>
      </c>
      <c r="AW693">
        <f>Table1[[#This Row],[2021 Ae Factor]]*Table1[[#This Row],[Age &amp; Gender Factor]]</f>
        <v>1.4216181426281114</v>
      </c>
      <c r="AX693">
        <f>Table1[[#This Row],[2021 Ae Factor]]*Table1[[#This Row],[Caste Factor]]</f>
        <v>1.2212992225305137</v>
      </c>
      <c r="AY693">
        <f t="shared" si="15"/>
        <v>78.622358000000006</v>
      </c>
    </row>
    <row r="694" spans="1:51" x14ac:dyDescent="0.25">
      <c r="A694" s="12" t="s">
        <v>3088</v>
      </c>
      <c r="B694" s="12" t="s">
        <v>1919</v>
      </c>
      <c r="C694" s="13">
        <v>45875</v>
      </c>
      <c r="D694" s="12" t="s">
        <v>3318</v>
      </c>
      <c r="E694" s="12"/>
      <c r="F694" s="12"/>
      <c r="G694" s="12"/>
      <c r="H694" s="12"/>
      <c r="I694" s="12" t="s">
        <v>1289</v>
      </c>
      <c r="J694" s="12" t="s">
        <v>1290</v>
      </c>
      <c r="K694" s="12" t="s">
        <v>50</v>
      </c>
      <c r="L694" s="12" t="s">
        <v>78</v>
      </c>
      <c r="M694" s="12" t="s">
        <v>78</v>
      </c>
      <c r="N694" s="12"/>
      <c r="O694" s="12" t="s">
        <v>54</v>
      </c>
      <c r="P694" s="12">
        <v>9585765395</v>
      </c>
      <c r="Q694" s="12" t="s">
        <v>55</v>
      </c>
      <c r="R694" s="12" t="s">
        <v>56</v>
      </c>
      <c r="S694" s="12" t="s">
        <v>113</v>
      </c>
      <c r="T694" s="12" t="s">
        <v>58</v>
      </c>
      <c r="U694" s="12" t="s">
        <v>83</v>
      </c>
      <c r="V694" s="12" t="s">
        <v>60</v>
      </c>
      <c r="W694" s="12" t="s">
        <v>61</v>
      </c>
      <c r="X694" s="12" t="s">
        <v>62</v>
      </c>
      <c r="Y694" t="s">
        <v>430</v>
      </c>
      <c r="Z694" s="12" t="s">
        <v>38</v>
      </c>
      <c r="AA694" s="12" t="s">
        <v>63</v>
      </c>
      <c r="AB694" s="12" t="s">
        <v>38</v>
      </c>
      <c r="AC694" s="12" t="s">
        <v>64</v>
      </c>
      <c r="AD694" s="12" t="s">
        <v>65</v>
      </c>
      <c r="AE694" s="12" t="s">
        <v>115</v>
      </c>
      <c r="AF694" s="12" t="s">
        <v>67</v>
      </c>
      <c r="AG694" s="12" t="s">
        <v>418</v>
      </c>
      <c r="AH694" s="12" t="s">
        <v>88</v>
      </c>
      <c r="AI694" s="12" t="s">
        <v>519</v>
      </c>
      <c r="AJ694" s="12">
        <f>IFERROR(_xlfn.XLOOKUP(Table1[[#This Row],[Audio Url]],Qc!C:C,Qc!F:F),"")</f>
        <v>0</v>
      </c>
      <c r="AK694" s="12">
        <f>IFERROR(_xlfn.XLOOKUP(Table1[[#This Row],[Audio Url]],Qc!C:C,Qc!E:E),"")</f>
        <v>0</v>
      </c>
      <c r="AL694" s="12"/>
      <c r="AM694" s="12"/>
      <c r="AN694" s="1" t="str">
        <f>VLOOKUP(Table1[[#This Row],[LOCALITY]],Sheet2!$F:$H,3,0)</f>
        <v>Urban</v>
      </c>
      <c r="AO694" s="1" t="s">
        <v>2241</v>
      </c>
      <c r="AP694" t="str">
        <f>IF(Table1[[#This Row],[Audio Duration (in secs)]]&gt;180,"Greater than 3 Minutes","Less than 3 Minutes")</f>
        <v>Less than 3 Minutes</v>
      </c>
      <c r="AQ694" t="str">
        <f>IFERROR(VLOOKUP(Table1[[#This Row],[சாதி/Caste]],MApping!$E$1:$F$10,2,0),"Others")</f>
        <v>CHOLIA VELLALAR</v>
      </c>
      <c r="AR694">
        <f>VLOOKUP(Table1[[#This Row],[பாலினம்/Gender]],Factor!$F$26:$I$28,4,0)</f>
        <v>0.95700934579439256</v>
      </c>
      <c r="AS694">
        <f>VLOOKUP(Table1[[#This Row],[பதிலளித்தவரின் வயது/Age Group]],Factor!$F$35:$I$39,4,0)</f>
        <v>1.0951871657754011</v>
      </c>
      <c r="AT694">
        <f>VLOOKUP(Table1[[#This Row],[பதிலளித்தவரின் வயது/Age Group]]&amp;Table1[[#This Row],[பாலினம்/Gender]],Factor!$A$45:$G$53,7,0)</f>
        <v>1.0835978835978837</v>
      </c>
      <c r="AU69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94">
        <f>VLOOKUP(Table1[[#This Row],[Rev Caste]],Factor!$F$59:$I$68,4,0)</f>
        <v>1.0666666666666667</v>
      </c>
      <c r="AW694">
        <f>Table1[[#This Row],[2021 Ae Factor]]*Table1[[#This Row],[Age &amp; Gender Factor]]</f>
        <v>0.79839581406098059</v>
      </c>
      <c r="AX694">
        <f>Table1[[#This Row],[2021 Ae Factor]]*Table1[[#This Row],[Caste Factor]]</f>
        <v>0.78592087946627776</v>
      </c>
      <c r="AY694">
        <f t="shared" si="15"/>
        <v>78.619169999999997</v>
      </c>
    </row>
    <row r="695" spans="1:51" x14ac:dyDescent="0.25">
      <c r="A695" s="12" t="s">
        <v>3088</v>
      </c>
      <c r="B695" s="12" t="s">
        <v>1923</v>
      </c>
      <c r="C695" s="13">
        <v>45875</v>
      </c>
      <c r="D695" s="12" t="s">
        <v>3319</v>
      </c>
      <c r="E695" s="12"/>
      <c r="F695" s="12"/>
      <c r="G695" s="12"/>
      <c r="H695" s="12"/>
      <c r="I695" s="12" t="s">
        <v>48</v>
      </c>
      <c r="J695" s="12" t="s">
        <v>49</v>
      </c>
      <c r="K695" s="12" t="s">
        <v>50</v>
      </c>
      <c r="L695" s="12" t="s">
        <v>78</v>
      </c>
      <c r="M695" s="12" t="s">
        <v>78</v>
      </c>
      <c r="N695" s="12"/>
      <c r="O695" s="12" t="s">
        <v>54</v>
      </c>
      <c r="P695" s="12">
        <v>9791479477</v>
      </c>
      <c r="Q695" s="12" t="s">
        <v>39</v>
      </c>
      <c r="R695" s="12" t="s">
        <v>56</v>
      </c>
      <c r="S695" s="12" t="s">
        <v>1006</v>
      </c>
      <c r="T695" s="12" t="s">
        <v>137</v>
      </c>
      <c r="U695" s="12" t="s">
        <v>59</v>
      </c>
      <c r="V695" s="12" t="s">
        <v>60</v>
      </c>
      <c r="W695" s="12" t="s">
        <v>61</v>
      </c>
      <c r="X695" s="12" t="s">
        <v>101</v>
      </c>
      <c r="Y695" s="45" t="s">
        <v>430</v>
      </c>
      <c r="Z695" s="12" t="s">
        <v>288</v>
      </c>
      <c r="AA695" s="12" t="s">
        <v>63</v>
      </c>
      <c r="AB695" s="12" t="s">
        <v>38</v>
      </c>
      <c r="AC695" s="12" t="s">
        <v>58</v>
      </c>
      <c r="AD695" s="12" t="s">
        <v>65</v>
      </c>
      <c r="AE695" s="12" t="s">
        <v>86</v>
      </c>
      <c r="AF695" s="12" t="s">
        <v>622</v>
      </c>
      <c r="AG695" s="12" t="s">
        <v>116</v>
      </c>
      <c r="AH695" s="12" t="s">
        <v>88</v>
      </c>
      <c r="AI695" s="12" t="s">
        <v>519</v>
      </c>
      <c r="AJ695" s="12">
        <f>IFERROR(_xlfn.XLOOKUP(Table1[[#This Row],[Audio Url]],Qc!C:C,Qc!F:F),"")</f>
        <v>0</v>
      </c>
      <c r="AK695" s="12">
        <f>IFERROR(_xlfn.XLOOKUP(Table1[[#This Row],[Audio Url]],Qc!C:C,Qc!E:E),"")</f>
        <v>0</v>
      </c>
      <c r="AL695" s="12"/>
      <c r="AM695" s="12"/>
      <c r="AN695" s="1" t="str">
        <f>VLOOKUP(Table1[[#This Row],[LOCALITY]],Sheet2!$F:$H,3,0)</f>
        <v>Urban</v>
      </c>
      <c r="AO695" s="1" t="s">
        <v>2241</v>
      </c>
      <c r="AP695" t="str">
        <f>IF(Table1[[#This Row],[Audio Duration (in secs)]]&gt;180,"Greater than 3 Minutes","Less than 3 Minutes")</f>
        <v>Less than 3 Minutes</v>
      </c>
      <c r="AQ695" t="str">
        <f>IFERROR(VLOOKUP(Table1[[#This Row],[சாதி/Caste]],MApping!$E$1:$F$10,2,0),"Others")</f>
        <v>CHOLIA VELLALAR</v>
      </c>
      <c r="AR695">
        <f>VLOOKUP(Table1[[#This Row],[பாலினம்/Gender]],Factor!$F$26:$I$28,4,0)</f>
        <v>0.95700934579439256</v>
      </c>
      <c r="AS695">
        <f>VLOOKUP(Table1[[#This Row],[பதிலளித்தவரின் வயது/Age Group]],Factor!$F$35:$I$39,4,0)</f>
        <v>0.8797250859106529</v>
      </c>
      <c r="AT695">
        <f>VLOOKUP(Table1[[#This Row],[பதிலளித்தவரின் வயது/Age Group]]&amp;Table1[[#This Row],[பாலினம்/Gender]],Factor!$A$45:$G$53,7,0)</f>
        <v>0.79503105590062106</v>
      </c>
      <c r="AU69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95">
        <f>VLOOKUP(Table1[[#This Row],[Rev Caste]],Factor!$F$59:$I$68,4,0)</f>
        <v>1.0666666666666667</v>
      </c>
      <c r="AW695">
        <f>Table1[[#This Row],[2021 Ae Factor]]*Table1[[#This Row],[Age &amp; Gender Factor]]</f>
        <v>0.58577953749039324</v>
      </c>
      <c r="AX695">
        <f>Table1[[#This Row],[2021 Ae Factor]]*Table1[[#This Row],[Caste Factor]]</f>
        <v>0.78592087946627776</v>
      </c>
      <c r="AY695">
        <f t="shared" si="15"/>
        <v>78.620831999999993</v>
      </c>
    </row>
    <row r="696" spans="1:51" x14ac:dyDescent="0.25">
      <c r="A696" s="12" t="s">
        <v>3088</v>
      </c>
      <c r="B696" s="12" t="s">
        <v>1927</v>
      </c>
      <c r="C696" s="13">
        <v>45875</v>
      </c>
      <c r="D696" s="12" t="s">
        <v>3320</v>
      </c>
      <c r="E696" s="12"/>
      <c r="F696" s="12"/>
      <c r="G696" s="12"/>
      <c r="H696" s="12"/>
      <c r="I696" s="12" t="s">
        <v>1281</v>
      </c>
      <c r="J696" s="12" t="s">
        <v>1282</v>
      </c>
      <c r="K696" s="12" t="s">
        <v>50</v>
      </c>
      <c r="L696" s="12" t="s">
        <v>78</v>
      </c>
      <c r="M696" s="12" t="s">
        <v>78</v>
      </c>
      <c r="N696" s="12"/>
      <c r="O696" s="12" t="s">
        <v>54</v>
      </c>
      <c r="P696" s="12">
        <v>9965673048</v>
      </c>
      <c r="Q696" s="12" t="s">
        <v>55</v>
      </c>
      <c r="R696" s="12" t="s">
        <v>97</v>
      </c>
      <c r="S696" s="12" t="s">
        <v>57</v>
      </c>
      <c r="T696" s="12" t="s">
        <v>137</v>
      </c>
      <c r="U696" s="12" t="s">
        <v>59</v>
      </c>
      <c r="V696" s="12" t="s">
        <v>99</v>
      </c>
      <c r="W696" s="1" t="s">
        <v>125</v>
      </c>
      <c r="X696" s="12" t="s">
        <v>295</v>
      </c>
      <c r="Y696" t="s">
        <v>429</v>
      </c>
      <c r="Z696" s="12" t="s">
        <v>38</v>
      </c>
      <c r="AA696" s="12" t="s">
        <v>63</v>
      </c>
      <c r="AB696" s="12" t="s">
        <v>38</v>
      </c>
      <c r="AC696" s="12" t="s">
        <v>58</v>
      </c>
      <c r="AD696" s="12" t="s">
        <v>127</v>
      </c>
      <c r="AE696" s="12" t="s">
        <v>66</v>
      </c>
      <c r="AF696" s="12" t="s">
        <v>67</v>
      </c>
      <c r="AG696" s="12" t="s">
        <v>3052</v>
      </c>
      <c r="AH696" s="12" t="s">
        <v>88</v>
      </c>
      <c r="AI696" s="12" t="s">
        <v>269</v>
      </c>
      <c r="AJ696" s="12">
        <f>IFERROR(_xlfn.XLOOKUP(Table1[[#This Row],[Audio Url]],Qc!C:C,Qc!F:F),"")</f>
        <v>0</v>
      </c>
      <c r="AK696" s="12">
        <f>IFERROR(_xlfn.XLOOKUP(Table1[[#This Row],[Audio Url]],Qc!C:C,Qc!E:E),"")</f>
        <v>0</v>
      </c>
      <c r="AL696" s="12"/>
      <c r="AM696" s="12"/>
      <c r="AN696" s="1" t="str">
        <f>VLOOKUP(Table1[[#This Row],[LOCALITY]],Sheet2!$F:$H,3,0)</f>
        <v>Urban</v>
      </c>
      <c r="AO696" s="1" t="s">
        <v>2241</v>
      </c>
      <c r="AP696" t="str">
        <f>IF(Table1[[#This Row],[Audio Duration (in secs)]]&gt;180,"Greater than 3 Minutes","Less than 3 Minutes")</f>
        <v>Less than 3 Minutes</v>
      </c>
      <c r="AQ696" t="str">
        <f>IFERROR(VLOOKUP(Table1[[#This Row],[சாதி/Caste]],MApping!$E$1:$F$10,2,0),"Others")</f>
        <v>MUTTARAIYAR</v>
      </c>
      <c r="AR696">
        <f>VLOOKUP(Table1[[#This Row],[பாலினம்/Gender]],Factor!$F$26:$I$28,4,0)</f>
        <v>0.95700934579439256</v>
      </c>
      <c r="AS696">
        <f>VLOOKUP(Table1[[#This Row],[பதிலளித்தவரின் வயது/Age Group]],Factor!$F$35:$I$39,4,0)</f>
        <v>1.0951871657754011</v>
      </c>
      <c r="AT696">
        <f>VLOOKUP(Table1[[#This Row],[பதிலளித்தவரின் வயது/Age Group]]&amp;Table1[[#This Row],[பாலினம்/Gender]],Factor!$A$45:$G$53,7,0)</f>
        <v>1.0835978835978837</v>
      </c>
      <c r="AU69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96">
        <f>VLOOKUP(Table1[[#This Row],[Rev Caste]],Factor!$F$59:$I$68,4,0)</f>
        <v>1.2358620689655173</v>
      </c>
      <c r="AW696">
        <f>Table1[[#This Row],[2021 Ae Factor]]*Table1[[#This Row],[Age &amp; Gender Factor]]</f>
        <v>1.4216181426281114</v>
      </c>
      <c r="AX696">
        <f>Table1[[#This Row],[2021 Ae Factor]]*Table1[[#This Row],[Caste Factor]]</f>
        <v>1.6213800023249925</v>
      </c>
      <c r="AY696">
        <f t="shared" si="15"/>
        <v>78.622270999999998</v>
      </c>
    </row>
    <row r="697" spans="1:51" x14ac:dyDescent="0.25">
      <c r="A697" s="12" t="s">
        <v>3088</v>
      </c>
      <c r="B697" s="12" t="s">
        <v>1933</v>
      </c>
      <c r="C697" s="13">
        <v>45875</v>
      </c>
      <c r="D697" s="12" t="s">
        <v>3321</v>
      </c>
      <c r="E697" s="12"/>
      <c r="F697" s="12"/>
      <c r="G697" s="12"/>
      <c r="H697" s="12"/>
      <c r="I697" s="12" t="s">
        <v>1289</v>
      </c>
      <c r="J697" s="12" t="s">
        <v>1290</v>
      </c>
      <c r="K697" s="12" t="s">
        <v>50</v>
      </c>
      <c r="L697" s="12" t="s">
        <v>78</v>
      </c>
      <c r="M697" s="12" t="s">
        <v>78</v>
      </c>
      <c r="N697" s="12"/>
      <c r="O697" s="12" t="s">
        <v>54</v>
      </c>
      <c r="P697" s="12">
        <v>9444371536</v>
      </c>
      <c r="Q697" s="12" t="s">
        <v>81</v>
      </c>
      <c r="R697" s="12" t="s">
        <v>97</v>
      </c>
      <c r="S697" s="12" t="s">
        <v>57</v>
      </c>
      <c r="T697" s="12" t="s">
        <v>137</v>
      </c>
      <c r="U697" s="12" t="s">
        <v>83</v>
      </c>
      <c r="V697" s="12" t="s">
        <v>295</v>
      </c>
      <c r="W697" s="12" t="s">
        <v>125</v>
      </c>
      <c r="X697" s="12" t="s">
        <v>114</v>
      </c>
      <c r="Y697" t="s">
        <v>429</v>
      </c>
      <c r="Z697" s="12" t="s">
        <v>38</v>
      </c>
      <c r="AA697" s="12" t="s">
        <v>126</v>
      </c>
      <c r="AB697" s="12" t="s">
        <v>138</v>
      </c>
      <c r="AC697" s="12" t="s">
        <v>58</v>
      </c>
      <c r="AD697" s="12" t="s">
        <v>127</v>
      </c>
      <c r="AE697" s="12" t="s">
        <v>66</v>
      </c>
      <c r="AF697" s="12" t="s">
        <v>67</v>
      </c>
      <c r="AG697" s="12" t="s">
        <v>418</v>
      </c>
      <c r="AH697" s="12" t="s">
        <v>117</v>
      </c>
      <c r="AI697" s="12" t="s">
        <v>42</v>
      </c>
      <c r="AJ697" s="12">
        <f>IFERROR(_xlfn.XLOOKUP(Table1[[#This Row],[Audio Url]],Qc!C:C,Qc!F:F),"")</f>
        <v>0</v>
      </c>
      <c r="AK697" s="12">
        <f>IFERROR(_xlfn.XLOOKUP(Table1[[#This Row],[Audio Url]],Qc!C:C,Qc!E:E),"")</f>
        <v>0</v>
      </c>
      <c r="AL697" s="12"/>
      <c r="AM697" s="12"/>
      <c r="AN697" s="1" t="str">
        <f>VLOOKUP(Table1[[#This Row],[LOCALITY]],Sheet2!$F:$H,3,0)</f>
        <v>Urban</v>
      </c>
      <c r="AO697" s="1" t="s">
        <v>2241</v>
      </c>
      <c r="AP697" t="str">
        <f>IF(Table1[[#This Row],[Audio Duration (in secs)]]&gt;180,"Greater than 3 Minutes","Less than 3 Minutes")</f>
        <v>Less than 3 Minutes</v>
      </c>
      <c r="AQ697" t="str">
        <f>IFERROR(VLOOKUP(Table1[[#This Row],[சாதி/Caste]],MApping!$E$1:$F$10,2,0),"Others")</f>
        <v>DEVENDRA KULA VELLALAR</v>
      </c>
      <c r="AR697">
        <f>VLOOKUP(Table1[[#This Row],[பாலினம்/Gender]],Factor!$F$26:$I$28,4,0)</f>
        <v>0.95700934579439256</v>
      </c>
      <c r="AS697">
        <f>VLOOKUP(Table1[[#This Row],[பதிலளித்தவரின் வயது/Age Group]],Factor!$F$35:$I$39,4,0)</f>
        <v>0.97523809523809524</v>
      </c>
      <c r="AT697">
        <f>VLOOKUP(Table1[[#This Row],[பதிலளித்தவரின் வயது/Age Group]]&amp;Table1[[#This Row],[பாலினம்/Gender]],Factor!$A$45:$G$53,7,0)</f>
        <v>1.0666666666666667</v>
      </c>
      <c r="AU69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697">
        <f>VLOOKUP(Table1[[#This Row],[Rev Caste]],Factor!$F$59:$I$68,4,0)</f>
        <v>0.99902439024390244</v>
      </c>
      <c r="AW697">
        <f>Table1[[#This Row],[2021 Ae Factor]]*Table1[[#This Row],[Age &amp; Gender Factor]]</f>
        <v>1.5197744131555693</v>
      </c>
      <c r="AX697">
        <f>Table1[[#This Row],[2021 Ae Factor]]*Table1[[#This Row],[Caste Factor]]</f>
        <v>1.4233984747603381</v>
      </c>
      <c r="AY697">
        <f t="shared" ref="AY697:AY760" si="16">VALUE(MID(D697, FIND(",",D697)+2, FIND(")",D697)-FIND(",",D697)-2))</f>
        <v>78.617543999999995</v>
      </c>
    </row>
    <row r="698" spans="1:51" x14ac:dyDescent="0.25">
      <c r="A698" s="12" t="s">
        <v>3088</v>
      </c>
      <c r="B698" s="12" t="s">
        <v>1943</v>
      </c>
      <c r="C698" s="13">
        <v>45875</v>
      </c>
      <c r="D698" s="12" t="s">
        <v>3322</v>
      </c>
      <c r="E698" s="12"/>
      <c r="F698" s="12"/>
      <c r="G698" s="12"/>
      <c r="H698" s="12"/>
      <c r="I698" s="12" t="s">
        <v>1289</v>
      </c>
      <c r="J698" s="12" t="s">
        <v>1290</v>
      </c>
      <c r="K698" s="12" t="s">
        <v>50</v>
      </c>
      <c r="L698" s="12" t="s">
        <v>78</v>
      </c>
      <c r="M698" s="12" t="s">
        <v>78</v>
      </c>
      <c r="N698" s="12"/>
      <c r="O698" s="12" t="s">
        <v>54</v>
      </c>
      <c r="P698" s="12">
        <v>9543435328</v>
      </c>
      <c r="Q698" s="12" t="s">
        <v>55</v>
      </c>
      <c r="R698" s="12" t="s">
        <v>56</v>
      </c>
      <c r="S698" s="12" t="s">
        <v>113</v>
      </c>
      <c r="T698" s="12" t="s">
        <v>58</v>
      </c>
      <c r="U698" s="12" t="s">
        <v>59</v>
      </c>
      <c r="V698" s="12" t="s">
        <v>60</v>
      </c>
      <c r="W698" s="12" t="s">
        <v>61</v>
      </c>
      <c r="X698" s="12" t="s">
        <v>62</v>
      </c>
      <c r="Y698" t="s">
        <v>430</v>
      </c>
      <c r="Z698" s="12" t="s">
        <v>38</v>
      </c>
      <c r="AA698" s="12" t="s">
        <v>63</v>
      </c>
      <c r="AB698" s="12" t="s">
        <v>38</v>
      </c>
      <c r="AC698" s="12" t="s">
        <v>58</v>
      </c>
      <c r="AD698" s="12" t="s">
        <v>65</v>
      </c>
      <c r="AE698" s="12" t="s">
        <v>66</v>
      </c>
      <c r="AF698" s="12" t="s">
        <v>67</v>
      </c>
      <c r="AG698" s="12" t="s">
        <v>68</v>
      </c>
      <c r="AH698" s="12" t="s">
        <v>69</v>
      </c>
      <c r="AI698" s="12" t="s">
        <v>269</v>
      </c>
      <c r="AJ698" s="12">
        <f>IFERROR(_xlfn.XLOOKUP(Table1[[#This Row],[Audio Url]],Qc!C:C,Qc!F:F),"")</f>
        <v>0</v>
      </c>
      <c r="AK698" s="12">
        <f>IFERROR(_xlfn.XLOOKUP(Table1[[#This Row],[Audio Url]],Qc!C:C,Qc!E:E),"")</f>
        <v>0</v>
      </c>
      <c r="AL698" s="12"/>
      <c r="AM698" s="12"/>
      <c r="AN698" s="1" t="str">
        <f>VLOOKUP(Table1[[#This Row],[LOCALITY]],Sheet2!$F:$H,3,0)</f>
        <v>Urban</v>
      </c>
      <c r="AO698" s="1" t="s">
        <v>2241</v>
      </c>
      <c r="AP698" t="str">
        <f>IF(Table1[[#This Row],[Audio Duration (in secs)]]&gt;180,"Greater than 3 Minutes","Less than 3 Minutes")</f>
        <v>Less than 3 Minutes</v>
      </c>
      <c r="AQ698" t="str">
        <f>IFERROR(VLOOKUP(Table1[[#This Row],[சாதி/Caste]],MApping!$E$1:$F$10,2,0),"Others")</f>
        <v>MUTTARAIYAR</v>
      </c>
      <c r="AR698">
        <f>VLOOKUP(Table1[[#This Row],[பாலினம்/Gender]],Factor!$F$26:$I$28,4,0)</f>
        <v>0.95700934579439256</v>
      </c>
      <c r="AS698">
        <f>VLOOKUP(Table1[[#This Row],[பதிலளித்தவரின் வயது/Age Group]],Factor!$F$35:$I$39,4,0)</f>
        <v>1.0951871657754011</v>
      </c>
      <c r="AT698">
        <f>VLOOKUP(Table1[[#This Row],[பதிலளித்தவரின் வயது/Age Group]]&amp;Table1[[#This Row],[பாலினம்/Gender]],Factor!$A$45:$G$53,7,0)</f>
        <v>1.0835978835978837</v>
      </c>
      <c r="AU69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698">
        <f>VLOOKUP(Table1[[#This Row],[Rev Caste]],Factor!$F$59:$I$68,4,0)</f>
        <v>1.2358620689655173</v>
      </c>
      <c r="AW698">
        <f>Table1[[#This Row],[2021 Ae Factor]]*Table1[[#This Row],[Age &amp; Gender Factor]]</f>
        <v>0.79839581406098059</v>
      </c>
      <c r="AX698">
        <f>Table1[[#This Row],[2021 Ae Factor]]*Table1[[#This Row],[Caste Factor]]</f>
        <v>0.91058419138161839</v>
      </c>
      <c r="AY698">
        <f t="shared" si="16"/>
        <v>78.622525999999993</v>
      </c>
    </row>
    <row r="699" spans="1:51" x14ac:dyDescent="0.25">
      <c r="A699" s="12" t="s">
        <v>3088</v>
      </c>
      <c r="B699" s="12" t="s">
        <v>1960</v>
      </c>
      <c r="C699" s="13">
        <v>45875</v>
      </c>
      <c r="D699" s="12" t="s">
        <v>3323</v>
      </c>
      <c r="E699" s="12"/>
      <c r="F699" s="12"/>
      <c r="G699" s="12"/>
      <c r="H699" s="12"/>
      <c r="I699" s="12" t="s">
        <v>1281</v>
      </c>
      <c r="J699" s="12" t="s">
        <v>1282</v>
      </c>
      <c r="K699" s="12" t="s">
        <v>50</v>
      </c>
      <c r="L699" s="12" t="s">
        <v>78</v>
      </c>
      <c r="M699" s="12" t="s">
        <v>78</v>
      </c>
      <c r="N699" s="12"/>
      <c r="O699" s="12" t="s">
        <v>135</v>
      </c>
      <c r="P699" s="12">
        <v>9095707128</v>
      </c>
      <c r="Q699" s="12" t="s">
        <v>360</v>
      </c>
      <c r="R699" s="12" t="s">
        <v>219</v>
      </c>
      <c r="S699" s="12" t="s">
        <v>57</v>
      </c>
      <c r="T699" s="12" t="s">
        <v>98</v>
      </c>
      <c r="U699" s="12" t="s">
        <v>83</v>
      </c>
      <c r="V699" s="12" t="s">
        <v>99</v>
      </c>
      <c r="W699" s="12" t="s">
        <v>125</v>
      </c>
      <c r="X699" s="12" t="s">
        <v>295</v>
      </c>
      <c r="Y699" s="45" t="s">
        <v>428</v>
      </c>
      <c r="Z699" s="12" t="s">
        <v>95</v>
      </c>
      <c r="AA699" s="12" t="s">
        <v>126</v>
      </c>
      <c r="AB699" s="12" t="s">
        <v>138</v>
      </c>
      <c r="AC699" s="12" t="s">
        <v>64</v>
      </c>
      <c r="AD699" s="12" t="s">
        <v>85</v>
      </c>
      <c r="AE699" s="12" t="s">
        <v>66</v>
      </c>
      <c r="AF699" s="12" t="s">
        <v>67</v>
      </c>
      <c r="AG699" s="12" t="s">
        <v>3052</v>
      </c>
      <c r="AH699" s="12" t="s">
        <v>88</v>
      </c>
      <c r="AI699" s="12" t="s">
        <v>519</v>
      </c>
      <c r="AJ699" s="12">
        <f>IFERROR(_xlfn.XLOOKUP(Table1[[#This Row],[Audio Url]],Qc!C:C,Qc!F:F),"")</f>
        <v>0</v>
      </c>
      <c r="AK699" s="12">
        <f>IFERROR(_xlfn.XLOOKUP(Table1[[#This Row],[Audio Url]],Qc!C:C,Qc!E:E),"")</f>
        <v>0</v>
      </c>
      <c r="AL699" s="12"/>
      <c r="AM699" s="12"/>
      <c r="AN699" s="1" t="str">
        <f>VLOOKUP(Table1[[#This Row],[LOCALITY]],Sheet2!$F:$H,3,0)</f>
        <v>Urban</v>
      </c>
      <c r="AO699" s="1" t="s">
        <v>2241</v>
      </c>
      <c r="AP699" t="str">
        <f>IF(Table1[[#This Row],[Audio Duration (in secs)]]&gt;180,"Greater than 3 Minutes","Less than 3 Minutes")</f>
        <v>Less than 3 Minutes</v>
      </c>
      <c r="AQ699" t="str">
        <f>IFERROR(VLOOKUP(Table1[[#This Row],[சாதி/Caste]],MApping!$E$1:$F$10,2,0),"Others")</f>
        <v>CHOLIA VELLALAR</v>
      </c>
      <c r="AR699">
        <f>VLOOKUP(Table1[[#This Row],[பாலினம்/Gender]],Factor!$F$26:$I$28,4,0)</f>
        <v>1.047034764826176</v>
      </c>
      <c r="AS699">
        <f>VLOOKUP(Table1[[#This Row],[பதிலளித்தவரின் வயது/Age Group]],Factor!$F$35:$I$39,4,0)</f>
        <v>1.0308724832214764</v>
      </c>
      <c r="AT699">
        <f>VLOOKUP(Table1[[#This Row],[பதிலளித்தவரின் வயது/Age Group]]&amp;Table1[[#This Row],[பாலினம்/Gender]],Factor!$A$45:$G$53,7,0)</f>
        <v>1.28</v>
      </c>
      <c r="AU69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699">
        <f>VLOOKUP(Table1[[#This Row],[Rev Caste]],Factor!$F$59:$I$68,4,0)</f>
        <v>1.0666666666666667</v>
      </c>
      <c r="AW699">
        <f>Table1[[#This Row],[2021 Ae Factor]]*Table1[[#This Row],[Age &amp; Gender Factor]]</f>
        <v>1.6792864309794564</v>
      </c>
      <c r="AX699">
        <f>Table1[[#This Row],[2021 Ae Factor]]*Table1[[#This Row],[Caste Factor]]</f>
        <v>1.399405359149547</v>
      </c>
      <c r="AY699">
        <f t="shared" si="16"/>
        <v>78.626036999999997</v>
      </c>
    </row>
    <row r="700" spans="1:51" x14ac:dyDescent="0.25">
      <c r="A700" s="12" t="s">
        <v>3088</v>
      </c>
      <c r="B700" s="12" t="s">
        <v>1966</v>
      </c>
      <c r="C700" s="13">
        <v>45875</v>
      </c>
      <c r="D700" s="12" t="s">
        <v>3324</v>
      </c>
      <c r="E700" s="12"/>
      <c r="F700" s="12"/>
      <c r="G700" s="12"/>
      <c r="H700" s="12"/>
      <c r="I700" s="12" t="s">
        <v>1289</v>
      </c>
      <c r="J700" s="12" t="s">
        <v>1290</v>
      </c>
      <c r="K700" s="12" t="s">
        <v>50</v>
      </c>
      <c r="L700" s="12" t="s">
        <v>78</v>
      </c>
      <c r="M700" s="12" t="s">
        <v>78</v>
      </c>
      <c r="N700" s="12"/>
      <c r="O700" s="12" t="s">
        <v>135</v>
      </c>
      <c r="P700" s="12">
        <v>9443247213</v>
      </c>
      <c r="Q700" s="12" t="s">
        <v>55</v>
      </c>
      <c r="R700" s="12" t="s">
        <v>124</v>
      </c>
      <c r="S700" s="12" t="s">
        <v>113</v>
      </c>
      <c r="T700" s="12" t="s">
        <v>98</v>
      </c>
      <c r="U700" s="12" t="s">
        <v>83</v>
      </c>
      <c r="V700" s="12" t="s">
        <v>99</v>
      </c>
      <c r="W700" s="12" t="s">
        <v>100</v>
      </c>
      <c r="X700" s="12" t="s">
        <v>101</v>
      </c>
      <c r="Y700" t="s">
        <v>428</v>
      </c>
      <c r="Z700" s="12" t="s">
        <v>95</v>
      </c>
      <c r="AA700" s="12" t="s">
        <v>126</v>
      </c>
      <c r="AB700" s="12" t="s">
        <v>99</v>
      </c>
      <c r="AC700" s="12" t="s">
        <v>64</v>
      </c>
      <c r="AD700" s="12" t="s">
        <v>85</v>
      </c>
      <c r="AE700" s="12" t="s">
        <v>66</v>
      </c>
      <c r="AF700" s="12" t="s">
        <v>101</v>
      </c>
      <c r="AG700" s="12" t="s">
        <v>68</v>
      </c>
      <c r="AH700" s="12" t="s">
        <v>88</v>
      </c>
      <c r="AI700" s="12" t="s">
        <v>269</v>
      </c>
      <c r="AJ700" s="12">
        <f>IFERROR(_xlfn.XLOOKUP(Table1[[#This Row],[Audio Url]],Qc!C:C,Qc!F:F),"")</f>
        <v>0</v>
      </c>
      <c r="AK700" s="12">
        <f>IFERROR(_xlfn.XLOOKUP(Table1[[#This Row],[Audio Url]],Qc!C:C,Qc!E:E),"")</f>
        <v>0</v>
      </c>
      <c r="AL700" s="12"/>
      <c r="AM700" s="12"/>
      <c r="AN700" s="1" t="str">
        <f>VLOOKUP(Table1[[#This Row],[LOCALITY]],Sheet2!$F:$H,3,0)</f>
        <v>Urban</v>
      </c>
      <c r="AO700" s="1" t="s">
        <v>2241</v>
      </c>
      <c r="AP700" t="str">
        <f>IF(Table1[[#This Row],[Audio Duration (in secs)]]&gt;180,"Greater than 3 Minutes","Less than 3 Minutes")</f>
        <v>Less than 3 Minutes</v>
      </c>
      <c r="AQ700" t="str">
        <f>IFERROR(VLOOKUP(Table1[[#This Row],[சாதி/Caste]],MApping!$E$1:$F$10,2,0),"Others")</f>
        <v>MUTTARAIYAR</v>
      </c>
      <c r="AR700">
        <f>VLOOKUP(Table1[[#This Row],[பாலினம்/Gender]],Factor!$F$26:$I$28,4,0)</f>
        <v>1.047034764826176</v>
      </c>
      <c r="AS700">
        <f>VLOOKUP(Table1[[#This Row],[பதிலளித்தவரின் வயது/Age Group]],Factor!$F$35:$I$39,4,0)</f>
        <v>1.0951871657754011</v>
      </c>
      <c r="AT700">
        <f>VLOOKUP(Table1[[#This Row],[பதிலளித்தவரின் வயது/Age Group]]&amp;Table1[[#This Row],[பாலினம்/Gender]],Factor!$A$45:$G$53,7,0)</f>
        <v>1.107027027027027</v>
      </c>
      <c r="AU70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00">
        <f>VLOOKUP(Table1[[#This Row],[Rev Caste]],Factor!$F$59:$I$68,4,0)</f>
        <v>1.2358620689655173</v>
      </c>
      <c r="AW700">
        <f>Table1[[#This Row],[2021 Ae Factor]]*Table1[[#This Row],[Age &amp; Gender Factor]]</f>
        <v>1.4523558321984489</v>
      </c>
      <c r="AX700">
        <f>Table1[[#This Row],[2021 Ae Factor]]*Table1[[#This Row],[Caste Factor]]</f>
        <v>1.6213800023249925</v>
      </c>
      <c r="AY700">
        <f t="shared" si="16"/>
        <v>78.622163</v>
      </c>
    </row>
    <row r="701" spans="1:51" x14ac:dyDescent="0.25">
      <c r="A701" s="12" t="s">
        <v>3088</v>
      </c>
      <c r="B701" s="12" t="s">
        <v>1978</v>
      </c>
      <c r="C701" s="13">
        <v>45875</v>
      </c>
      <c r="D701" s="12" t="s">
        <v>3325</v>
      </c>
      <c r="E701" s="12"/>
      <c r="F701" s="12"/>
      <c r="G701" s="12"/>
      <c r="H701" s="12"/>
      <c r="I701" s="12" t="s">
        <v>48</v>
      </c>
      <c r="J701" s="12" t="s">
        <v>49</v>
      </c>
      <c r="K701" s="12" t="s">
        <v>50</v>
      </c>
      <c r="L701" s="12" t="s">
        <v>78</v>
      </c>
      <c r="M701" s="12" t="s">
        <v>78</v>
      </c>
      <c r="N701" s="12"/>
      <c r="O701" s="12" t="s">
        <v>54</v>
      </c>
      <c r="P701" s="12">
        <v>9994650207</v>
      </c>
      <c r="Q701" s="12" t="s">
        <v>39</v>
      </c>
      <c r="R701" s="12" t="s">
        <v>97</v>
      </c>
      <c r="S701" s="12" t="s">
        <v>57</v>
      </c>
      <c r="T701" s="12" t="s">
        <v>58</v>
      </c>
      <c r="U701" s="12" t="s">
        <v>59</v>
      </c>
      <c r="V701" s="12" t="s">
        <v>60</v>
      </c>
      <c r="W701" s="12" t="s">
        <v>61</v>
      </c>
      <c r="X701" s="12" t="s">
        <v>62</v>
      </c>
      <c r="Y701" t="s">
        <v>430</v>
      </c>
      <c r="Z701" s="12" t="s">
        <v>38</v>
      </c>
      <c r="AA701" s="12" t="s">
        <v>63</v>
      </c>
      <c r="AB701" s="12" t="s">
        <v>38</v>
      </c>
      <c r="AC701" s="12" t="s">
        <v>64</v>
      </c>
      <c r="AD701" s="12" t="s">
        <v>85</v>
      </c>
      <c r="AE701" s="12" t="s">
        <v>66</v>
      </c>
      <c r="AF701" s="12" t="s">
        <v>67</v>
      </c>
      <c r="AG701" s="12" t="s">
        <v>382</v>
      </c>
      <c r="AH701" s="12" t="s">
        <v>88</v>
      </c>
      <c r="AI701" s="12" t="s">
        <v>269</v>
      </c>
      <c r="AJ701" s="12">
        <f>IFERROR(_xlfn.XLOOKUP(Table1[[#This Row],[Audio Url]],Qc!C:C,Qc!F:F),"")</f>
        <v>0</v>
      </c>
      <c r="AK701" s="12">
        <f>IFERROR(_xlfn.XLOOKUP(Table1[[#This Row],[Audio Url]],Qc!C:C,Qc!E:E),"")</f>
        <v>0</v>
      </c>
      <c r="AL701" s="12"/>
      <c r="AM701" s="12"/>
      <c r="AN701" s="1" t="str">
        <f>VLOOKUP(Table1[[#This Row],[LOCALITY]],Sheet2!$F:$H,3,0)</f>
        <v>Urban</v>
      </c>
      <c r="AO701" s="1" t="s">
        <v>2241</v>
      </c>
      <c r="AP701" t="str">
        <f>IF(Table1[[#This Row],[Audio Duration (in secs)]]&gt;180,"Greater than 3 Minutes","Less than 3 Minutes")</f>
        <v>Less than 3 Minutes</v>
      </c>
      <c r="AQ701" t="str">
        <f>IFERROR(VLOOKUP(Table1[[#This Row],[சாதி/Caste]],MApping!$E$1:$F$10,2,0),"Others")</f>
        <v>MUTTARAIYAR</v>
      </c>
      <c r="AR701">
        <f>VLOOKUP(Table1[[#This Row],[பாலினம்/Gender]],Factor!$F$26:$I$28,4,0)</f>
        <v>0.95700934579439256</v>
      </c>
      <c r="AS701">
        <f>VLOOKUP(Table1[[#This Row],[பதிலளித்தவரின் வயது/Age Group]],Factor!$F$35:$I$39,4,0)</f>
        <v>0.8797250859106529</v>
      </c>
      <c r="AT701">
        <f>VLOOKUP(Table1[[#This Row],[பதிலளித்தவரின் வயது/Age Group]]&amp;Table1[[#This Row],[பாலினம்/Gender]],Factor!$A$45:$G$53,7,0)</f>
        <v>0.79503105590062106</v>
      </c>
      <c r="AU70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01">
        <f>VLOOKUP(Table1[[#This Row],[Rev Caste]],Factor!$F$59:$I$68,4,0)</f>
        <v>1.2358620689655173</v>
      </c>
      <c r="AW701">
        <f>Table1[[#This Row],[2021 Ae Factor]]*Table1[[#This Row],[Age &amp; Gender Factor]]</f>
        <v>0.58577953749039324</v>
      </c>
      <c r="AX701">
        <f>Table1[[#This Row],[2021 Ae Factor]]*Table1[[#This Row],[Caste Factor]]</f>
        <v>0.91058419138161839</v>
      </c>
      <c r="AY701">
        <f t="shared" si="16"/>
        <v>78.615204000000006</v>
      </c>
    </row>
    <row r="702" spans="1:51" x14ac:dyDescent="0.25">
      <c r="A702" s="12" t="s">
        <v>3088</v>
      </c>
      <c r="B702" s="12" t="s">
        <v>1984</v>
      </c>
      <c r="C702" s="13">
        <v>45875</v>
      </c>
      <c r="D702" s="12" t="s">
        <v>3326</v>
      </c>
      <c r="E702" s="12"/>
      <c r="F702" s="12"/>
      <c r="G702" s="12"/>
      <c r="H702" s="12"/>
      <c r="I702" s="12" t="s">
        <v>1289</v>
      </c>
      <c r="J702" s="12" t="s">
        <v>1290</v>
      </c>
      <c r="K702" s="12" t="s">
        <v>50</v>
      </c>
      <c r="L702" s="12" t="s">
        <v>78</v>
      </c>
      <c r="M702" s="12" t="s">
        <v>78</v>
      </c>
      <c r="N702" s="12"/>
      <c r="O702" s="12" t="s">
        <v>54</v>
      </c>
      <c r="P702" s="12">
        <v>6381472711</v>
      </c>
      <c r="Q702" s="12" t="s">
        <v>55</v>
      </c>
      <c r="R702" s="12" t="s">
        <v>219</v>
      </c>
      <c r="S702" s="12" t="s">
        <v>57</v>
      </c>
      <c r="T702" s="12" t="s">
        <v>58</v>
      </c>
      <c r="U702" s="12" t="s">
        <v>59</v>
      </c>
      <c r="V702" s="12" t="s">
        <v>60</v>
      </c>
      <c r="W702" s="12" t="s">
        <v>61</v>
      </c>
      <c r="X702" s="12" t="s">
        <v>62</v>
      </c>
      <c r="Y702" t="s">
        <v>430</v>
      </c>
      <c r="Z702" s="12" t="s">
        <v>38</v>
      </c>
      <c r="AA702" s="12" t="s">
        <v>63</v>
      </c>
      <c r="AB702" s="12" t="s">
        <v>38</v>
      </c>
      <c r="AC702" s="12" t="s">
        <v>64</v>
      </c>
      <c r="AD702" s="12" t="s">
        <v>65</v>
      </c>
      <c r="AE702" s="12" t="s">
        <v>66</v>
      </c>
      <c r="AF702" s="12" t="s">
        <v>622</v>
      </c>
      <c r="AG702" s="12" t="s">
        <v>116</v>
      </c>
      <c r="AH702" s="12" t="s">
        <v>88</v>
      </c>
      <c r="AI702" s="12" t="s">
        <v>519</v>
      </c>
      <c r="AJ702" s="12">
        <f>IFERROR(_xlfn.XLOOKUP(Table1[[#This Row],[Audio Url]],Qc!C:C,Qc!F:F),"")</f>
        <v>0</v>
      </c>
      <c r="AK702" s="12">
        <f>IFERROR(_xlfn.XLOOKUP(Table1[[#This Row],[Audio Url]],Qc!C:C,Qc!E:E),"")</f>
        <v>0</v>
      </c>
      <c r="AL702" s="12"/>
      <c r="AM702" s="12"/>
      <c r="AN702" s="1" t="str">
        <f>VLOOKUP(Table1[[#This Row],[LOCALITY]],Sheet2!$F:$H,3,0)</f>
        <v>Urban</v>
      </c>
      <c r="AO702" s="1" t="s">
        <v>2241</v>
      </c>
      <c r="AP702" t="str">
        <f>IF(Table1[[#This Row],[Audio Duration (in secs)]]&gt;180,"Greater than 3 Minutes","Less than 3 Minutes")</f>
        <v>Less than 3 Minutes</v>
      </c>
      <c r="AQ702" t="str">
        <f>IFERROR(VLOOKUP(Table1[[#This Row],[சாதி/Caste]],MApping!$E$1:$F$10,2,0),"Others")</f>
        <v>CHOLIA VELLALAR</v>
      </c>
      <c r="AR702">
        <f>VLOOKUP(Table1[[#This Row],[பாலினம்/Gender]],Factor!$F$26:$I$28,4,0)</f>
        <v>0.95700934579439256</v>
      </c>
      <c r="AS702">
        <f>VLOOKUP(Table1[[#This Row],[பதிலளித்தவரின் வயது/Age Group]],Factor!$F$35:$I$39,4,0)</f>
        <v>1.0951871657754011</v>
      </c>
      <c r="AT702">
        <f>VLOOKUP(Table1[[#This Row],[பதிலளித்தவரின் வயது/Age Group]]&amp;Table1[[#This Row],[பாலினம்/Gender]],Factor!$A$45:$G$53,7,0)</f>
        <v>1.0835978835978837</v>
      </c>
      <c r="AU70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02">
        <f>VLOOKUP(Table1[[#This Row],[Rev Caste]],Factor!$F$59:$I$68,4,0)</f>
        <v>1.0666666666666667</v>
      </c>
      <c r="AW702">
        <f>Table1[[#This Row],[2021 Ae Factor]]*Table1[[#This Row],[Age &amp; Gender Factor]]</f>
        <v>0.79839581406098059</v>
      </c>
      <c r="AX702">
        <f>Table1[[#This Row],[2021 Ae Factor]]*Table1[[#This Row],[Caste Factor]]</f>
        <v>0.78592087946627776</v>
      </c>
      <c r="AY702">
        <f t="shared" si="16"/>
        <v>78.620450000000005</v>
      </c>
    </row>
    <row r="703" spans="1:51" x14ac:dyDescent="0.25">
      <c r="A703" s="12" t="s">
        <v>3088</v>
      </c>
      <c r="B703" s="12" t="s">
        <v>1996</v>
      </c>
      <c r="C703" s="13">
        <v>45875</v>
      </c>
      <c r="D703" s="12" t="s">
        <v>3327</v>
      </c>
      <c r="E703" s="12"/>
      <c r="F703" s="12"/>
      <c r="G703" s="12"/>
      <c r="H703" s="12"/>
      <c r="I703" s="12" t="s">
        <v>48</v>
      </c>
      <c r="J703" s="12" t="s">
        <v>49</v>
      </c>
      <c r="K703" s="12" t="s">
        <v>50</v>
      </c>
      <c r="L703" s="12" t="s">
        <v>78</v>
      </c>
      <c r="M703" s="12" t="s">
        <v>78</v>
      </c>
      <c r="N703" s="12"/>
      <c r="O703" s="12" t="s">
        <v>54</v>
      </c>
      <c r="P703" s="12">
        <v>7200497689</v>
      </c>
      <c r="Q703" s="12" t="s">
        <v>55</v>
      </c>
      <c r="R703" s="12" t="s">
        <v>219</v>
      </c>
      <c r="S703" s="12" t="s">
        <v>57</v>
      </c>
      <c r="T703" s="12" t="s">
        <v>98</v>
      </c>
      <c r="U703" s="12" t="s">
        <v>83</v>
      </c>
      <c r="V703" s="12" t="s">
        <v>99</v>
      </c>
      <c r="W703" s="12" t="s">
        <v>100</v>
      </c>
      <c r="X703" s="12" t="s">
        <v>101</v>
      </c>
      <c r="Y703" t="s">
        <v>428</v>
      </c>
      <c r="Z703" s="12" t="s">
        <v>288</v>
      </c>
      <c r="AA703" s="12" t="s">
        <v>126</v>
      </c>
      <c r="AB703" s="12" t="s">
        <v>87</v>
      </c>
      <c r="AC703" s="12" t="s">
        <v>58</v>
      </c>
      <c r="AD703" s="12" t="s">
        <v>127</v>
      </c>
      <c r="AE703" s="12" t="s">
        <v>66</v>
      </c>
      <c r="AF703" s="12" t="s">
        <v>101</v>
      </c>
      <c r="AG703" s="12" t="s">
        <v>418</v>
      </c>
      <c r="AH703" s="12" t="s">
        <v>117</v>
      </c>
      <c r="AI703" s="12" t="s">
        <v>42</v>
      </c>
      <c r="AJ703" s="12">
        <f>IFERROR(_xlfn.XLOOKUP(Table1[[#This Row],[Audio Url]],Qc!C:C,Qc!F:F),"")</f>
        <v>0</v>
      </c>
      <c r="AK703" s="12">
        <f>IFERROR(_xlfn.XLOOKUP(Table1[[#This Row],[Audio Url]],Qc!C:C,Qc!E:E),"")</f>
        <v>0</v>
      </c>
      <c r="AL703" s="12"/>
      <c r="AM703" s="12"/>
      <c r="AN703" s="1" t="str">
        <f>VLOOKUP(Table1[[#This Row],[LOCALITY]],Sheet2!$F:$H,3,0)</f>
        <v>Urban</v>
      </c>
      <c r="AO703" s="1" t="s">
        <v>2241</v>
      </c>
      <c r="AP703" t="str">
        <f>IF(Table1[[#This Row],[Audio Duration (in secs)]]&gt;180,"Greater than 3 Minutes","Less than 3 Minutes")</f>
        <v>Less than 3 Minutes</v>
      </c>
      <c r="AQ703" t="str">
        <f>IFERROR(VLOOKUP(Table1[[#This Row],[சாதி/Caste]],MApping!$E$1:$F$10,2,0),"Others")</f>
        <v>DEVENDRA KULA VELLALAR</v>
      </c>
      <c r="AR703">
        <f>VLOOKUP(Table1[[#This Row],[பாலினம்/Gender]],Factor!$F$26:$I$28,4,0)</f>
        <v>0.95700934579439256</v>
      </c>
      <c r="AS703">
        <f>VLOOKUP(Table1[[#This Row],[பதிலளித்தவரின் வயது/Age Group]],Factor!$F$35:$I$39,4,0)</f>
        <v>1.0951871657754011</v>
      </c>
      <c r="AT703">
        <f>VLOOKUP(Table1[[#This Row],[பதிலளித்தவரின் வயது/Age Group]]&amp;Table1[[#This Row],[பாலினம்/Gender]],Factor!$A$45:$G$53,7,0)</f>
        <v>1.0835978835978837</v>
      </c>
      <c r="AU70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03">
        <f>VLOOKUP(Table1[[#This Row],[Rev Caste]],Factor!$F$59:$I$68,4,0)</f>
        <v>0.99902439024390244</v>
      </c>
      <c r="AW703">
        <f>Table1[[#This Row],[2021 Ae Factor]]*Table1[[#This Row],[Age &amp; Gender Factor]]</f>
        <v>1.4216181426281114</v>
      </c>
      <c r="AX703">
        <f>Table1[[#This Row],[2021 Ae Factor]]*Table1[[#This Row],[Caste Factor]]</f>
        <v>1.3106625802766489</v>
      </c>
      <c r="AY703">
        <f t="shared" si="16"/>
        <v>78.618601999999996</v>
      </c>
    </row>
    <row r="704" spans="1:51" x14ac:dyDescent="0.25">
      <c r="A704" s="12" t="s">
        <v>3088</v>
      </c>
      <c r="B704" s="12" t="s">
        <v>2001</v>
      </c>
      <c r="C704" s="13">
        <v>45875</v>
      </c>
      <c r="D704" s="12" t="s">
        <v>3328</v>
      </c>
      <c r="E704" s="12"/>
      <c r="F704" s="12"/>
      <c r="G704" s="12"/>
      <c r="H704" s="12"/>
      <c r="I704" s="12" t="s">
        <v>1281</v>
      </c>
      <c r="J704" s="12" t="s">
        <v>1282</v>
      </c>
      <c r="K704" s="12" t="s">
        <v>50</v>
      </c>
      <c r="L704" s="12" t="s">
        <v>78</v>
      </c>
      <c r="M704" s="12" t="s">
        <v>78</v>
      </c>
      <c r="N704" s="12"/>
      <c r="O704" s="12" t="s">
        <v>54</v>
      </c>
      <c r="P704" s="12">
        <v>8270807115</v>
      </c>
      <c r="Q704" s="12" t="s">
        <v>55</v>
      </c>
      <c r="R704" s="12" t="s">
        <v>97</v>
      </c>
      <c r="S704" s="12" t="s">
        <v>57</v>
      </c>
      <c r="T704" s="12" t="s">
        <v>137</v>
      </c>
      <c r="U704" s="12" t="s">
        <v>59</v>
      </c>
      <c r="V704" s="12" t="s">
        <v>99</v>
      </c>
      <c r="W704" s="12" t="s">
        <v>125</v>
      </c>
      <c r="X704" s="12" t="s">
        <v>295</v>
      </c>
      <c r="Y704" t="s">
        <v>429</v>
      </c>
      <c r="Z704" s="12" t="s">
        <v>38</v>
      </c>
      <c r="AA704" s="12" t="s">
        <v>126</v>
      </c>
      <c r="AB704" s="12" t="s">
        <v>138</v>
      </c>
      <c r="AC704" s="12" t="s">
        <v>64</v>
      </c>
      <c r="AD704" s="12" t="s">
        <v>85</v>
      </c>
      <c r="AE704" s="12" t="s">
        <v>66</v>
      </c>
      <c r="AF704" s="12" t="s">
        <v>67</v>
      </c>
      <c r="AG704" s="12" t="s">
        <v>68</v>
      </c>
      <c r="AH704" s="12" t="s">
        <v>88</v>
      </c>
      <c r="AI704" s="12" t="s">
        <v>519</v>
      </c>
      <c r="AJ704" s="12">
        <f>IFERROR(_xlfn.XLOOKUP(Table1[[#This Row],[Audio Url]],Qc!C:C,Qc!F:F),"")</f>
        <v>0</v>
      </c>
      <c r="AK704" s="12">
        <f>IFERROR(_xlfn.XLOOKUP(Table1[[#This Row],[Audio Url]],Qc!C:C,Qc!E:E),"")</f>
        <v>0</v>
      </c>
      <c r="AL704" s="12"/>
      <c r="AM704" s="12"/>
      <c r="AN704" s="1" t="str">
        <f>VLOOKUP(Table1[[#This Row],[LOCALITY]],Sheet2!$F:$H,3,0)</f>
        <v>Urban</v>
      </c>
      <c r="AO704" s="1" t="s">
        <v>2241</v>
      </c>
      <c r="AP704" t="str">
        <f>IF(Table1[[#This Row],[Audio Duration (in secs)]]&gt;180,"Greater than 3 Minutes","Less than 3 Minutes")</f>
        <v>Less than 3 Minutes</v>
      </c>
      <c r="AQ704" t="str">
        <f>IFERROR(VLOOKUP(Table1[[#This Row],[சாதி/Caste]],MApping!$E$1:$F$10,2,0),"Others")</f>
        <v>CHOLIA VELLALAR</v>
      </c>
      <c r="AR704">
        <f>VLOOKUP(Table1[[#This Row],[பாலினம்/Gender]],Factor!$F$26:$I$28,4,0)</f>
        <v>0.95700934579439256</v>
      </c>
      <c r="AS704">
        <f>VLOOKUP(Table1[[#This Row],[பதிலளித்தவரின் வயது/Age Group]],Factor!$F$35:$I$39,4,0)</f>
        <v>1.0951871657754011</v>
      </c>
      <c r="AT704">
        <f>VLOOKUP(Table1[[#This Row],[பதிலளித்தவரின் வயது/Age Group]]&amp;Table1[[#This Row],[பாலினம்/Gender]],Factor!$A$45:$G$53,7,0)</f>
        <v>1.0835978835978837</v>
      </c>
      <c r="AU70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04">
        <f>VLOOKUP(Table1[[#This Row],[Rev Caste]],Factor!$F$59:$I$68,4,0)</f>
        <v>1.0666666666666667</v>
      </c>
      <c r="AW704">
        <f>Table1[[#This Row],[2021 Ae Factor]]*Table1[[#This Row],[Age &amp; Gender Factor]]</f>
        <v>1.4216181426281114</v>
      </c>
      <c r="AX704">
        <f>Table1[[#This Row],[2021 Ae Factor]]*Table1[[#This Row],[Caste Factor]]</f>
        <v>1.399405359149547</v>
      </c>
      <c r="AY704">
        <f t="shared" si="16"/>
        <v>78.627195999999998</v>
      </c>
    </row>
    <row r="705" spans="1:51" x14ac:dyDescent="0.25">
      <c r="A705" s="12" t="s">
        <v>3088</v>
      </c>
      <c r="B705" s="12" t="s">
        <v>2006</v>
      </c>
      <c r="C705" s="13">
        <v>45875</v>
      </c>
      <c r="D705" s="12" t="s">
        <v>3329</v>
      </c>
      <c r="E705" s="12"/>
      <c r="F705" s="12"/>
      <c r="G705" s="12"/>
      <c r="H705" s="12"/>
      <c r="I705" s="12" t="s">
        <v>1289</v>
      </c>
      <c r="J705" s="12" t="s">
        <v>1290</v>
      </c>
      <c r="K705" s="12" t="s">
        <v>50</v>
      </c>
      <c r="L705" s="12" t="s">
        <v>78</v>
      </c>
      <c r="M705" s="12" t="s">
        <v>78</v>
      </c>
      <c r="N705" s="12"/>
      <c r="O705" s="12" t="s">
        <v>135</v>
      </c>
      <c r="P705" s="12">
        <v>8015853969</v>
      </c>
      <c r="Q705" s="12" t="s">
        <v>360</v>
      </c>
      <c r="R705" s="12" t="s">
        <v>136</v>
      </c>
      <c r="S705" s="12" t="s">
        <v>113</v>
      </c>
      <c r="T705" s="12" t="s">
        <v>58</v>
      </c>
      <c r="U705" s="12" t="s">
        <v>59</v>
      </c>
      <c r="V705" s="12" t="s">
        <v>60</v>
      </c>
      <c r="W705" s="12" t="s">
        <v>61</v>
      </c>
      <c r="X705" s="12" t="s">
        <v>101</v>
      </c>
      <c r="Y705" t="s">
        <v>430</v>
      </c>
      <c r="Z705" s="12" t="s">
        <v>288</v>
      </c>
      <c r="AA705" s="12" t="s">
        <v>63</v>
      </c>
      <c r="AB705" s="12" t="s">
        <v>38</v>
      </c>
      <c r="AC705" s="12" t="s">
        <v>64</v>
      </c>
      <c r="AD705" s="12" t="s">
        <v>65</v>
      </c>
      <c r="AE705" s="12" t="s">
        <v>66</v>
      </c>
      <c r="AF705" s="12" t="s">
        <v>67</v>
      </c>
      <c r="AG705" s="12" t="s">
        <v>116</v>
      </c>
      <c r="AH705" s="12" t="s">
        <v>117</v>
      </c>
      <c r="AI705" s="12" t="s">
        <v>42</v>
      </c>
      <c r="AJ705" s="12">
        <f>IFERROR(_xlfn.XLOOKUP(Table1[[#This Row],[Audio Url]],Qc!C:C,Qc!F:F),"")</f>
        <v>0</v>
      </c>
      <c r="AK705" s="12">
        <f>IFERROR(_xlfn.XLOOKUP(Table1[[#This Row],[Audio Url]],Qc!C:C,Qc!E:E),"")</f>
        <v>0</v>
      </c>
      <c r="AL705" s="12"/>
      <c r="AM705" s="12"/>
      <c r="AN705" s="1" t="str">
        <f>VLOOKUP(Table1[[#This Row],[LOCALITY]],Sheet2!$F:$H,3,0)</f>
        <v>Urban</v>
      </c>
      <c r="AO705" s="1" t="s">
        <v>2241</v>
      </c>
      <c r="AP705" t="str">
        <f>IF(Table1[[#This Row],[Audio Duration (in secs)]]&gt;180,"Greater than 3 Minutes","Less than 3 Minutes")</f>
        <v>Less than 3 Minutes</v>
      </c>
      <c r="AQ705" t="str">
        <f>IFERROR(VLOOKUP(Table1[[#This Row],[சாதி/Caste]],MApping!$E$1:$F$10,2,0),"Others")</f>
        <v>DEVENDRA KULA VELLALAR</v>
      </c>
      <c r="AR705">
        <f>VLOOKUP(Table1[[#This Row],[பாலினம்/Gender]],Factor!$F$26:$I$28,4,0)</f>
        <v>1.047034764826176</v>
      </c>
      <c r="AS705">
        <f>VLOOKUP(Table1[[#This Row],[பதிலளித்தவரின் வயது/Age Group]],Factor!$F$35:$I$39,4,0)</f>
        <v>1.0308724832214764</v>
      </c>
      <c r="AT705">
        <f>VLOOKUP(Table1[[#This Row],[பதிலளித்தவரின் வயது/Age Group]]&amp;Table1[[#This Row],[பாலினம்/Gender]],Factor!$A$45:$G$53,7,0)</f>
        <v>1.28</v>
      </c>
      <c r="AU70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05">
        <f>VLOOKUP(Table1[[#This Row],[Rev Caste]],Factor!$F$59:$I$68,4,0)</f>
        <v>0.99902439024390244</v>
      </c>
      <c r="AW705">
        <f>Table1[[#This Row],[2021 Ae Factor]]*Table1[[#This Row],[Age &amp; Gender Factor]]</f>
        <v>0.94310505535953326</v>
      </c>
      <c r="AX705">
        <f>Table1[[#This Row],[2021 Ae Factor]]*Table1[[#This Row],[Caste Factor]]</f>
        <v>0.73608199442695277</v>
      </c>
      <c r="AY705">
        <f t="shared" si="16"/>
        <v>78.616899000000004</v>
      </c>
    </row>
    <row r="706" spans="1:51" x14ac:dyDescent="0.25">
      <c r="A706" s="12" t="s">
        <v>3088</v>
      </c>
      <c r="B706" s="12" t="s">
        <v>2018</v>
      </c>
      <c r="C706" s="13">
        <v>45875</v>
      </c>
      <c r="D706" s="12" t="s">
        <v>3330</v>
      </c>
      <c r="E706" s="12"/>
      <c r="F706" s="12"/>
      <c r="G706" s="12"/>
      <c r="H706" s="12"/>
      <c r="I706" s="12" t="s">
        <v>1289</v>
      </c>
      <c r="J706" s="12" t="s">
        <v>1290</v>
      </c>
      <c r="K706" s="12" t="s">
        <v>50</v>
      </c>
      <c r="L706" s="12" t="s">
        <v>78</v>
      </c>
      <c r="M706" s="12" t="s">
        <v>78</v>
      </c>
      <c r="N706" s="12"/>
      <c r="O706" s="12" t="s">
        <v>135</v>
      </c>
      <c r="P706" s="12">
        <v>9994565076</v>
      </c>
      <c r="Q706" s="12" t="s">
        <v>39</v>
      </c>
      <c r="R706" s="12" t="s">
        <v>136</v>
      </c>
      <c r="S706" s="12" t="s">
        <v>113</v>
      </c>
      <c r="T706" s="12" t="s">
        <v>58</v>
      </c>
      <c r="U706" s="12" t="s">
        <v>83</v>
      </c>
      <c r="V706" s="12" t="s">
        <v>99</v>
      </c>
      <c r="W706" s="12" t="s">
        <v>125</v>
      </c>
      <c r="X706" s="12" t="s">
        <v>101</v>
      </c>
      <c r="Y706" s="45" t="s">
        <v>429</v>
      </c>
      <c r="Z706" s="12" t="s">
        <v>288</v>
      </c>
      <c r="AA706" s="12" t="s">
        <v>126</v>
      </c>
      <c r="AB706" s="12" t="s">
        <v>99</v>
      </c>
      <c r="AC706" s="12" t="s">
        <v>58</v>
      </c>
      <c r="AD706" s="12" t="s">
        <v>127</v>
      </c>
      <c r="AE706" s="12" t="s">
        <v>115</v>
      </c>
      <c r="AF706" s="12" t="s">
        <v>67</v>
      </c>
      <c r="AG706" s="12" t="s">
        <v>418</v>
      </c>
      <c r="AH706" s="12" t="s">
        <v>88</v>
      </c>
      <c r="AI706" s="12" t="s">
        <v>519</v>
      </c>
      <c r="AJ706" s="12">
        <f>IFERROR(_xlfn.XLOOKUP(Table1[[#This Row],[Audio Url]],Qc!C:C,Qc!F:F),"")</f>
        <v>0</v>
      </c>
      <c r="AK706" s="12">
        <f>IFERROR(_xlfn.XLOOKUP(Table1[[#This Row],[Audio Url]],Qc!C:C,Qc!E:E),"")</f>
        <v>0</v>
      </c>
      <c r="AL706" s="12"/>
      <c r="AM706" s="12"/>
      <c r="AN706" s="1" t="str">
        <f>VLOOKUP(Table1[[#This Row],[LOCALITY]],Sheet2!$F:$H,3,0)</f>
        <v>Urban</v>
      </c>
      <c r="AO706" s="1" t="s">
        <v>2241</v>
      </c>
      <c r="AP706" t="str">
        <f>IF(Table1[[#This Row],[Audio Duration (in secs)]]&gt;180,"Greater than 3 Minutes","Less than 3 Minutes")</f>
        <v>Less than 3 Minutes</v>
      </c>
      <c r="AQ706" t="str">
        <f>IFERROR(VLOOKUP(Table1[[#This Row],[சாதி/Caste]],MApping!$E$1:$F$10,2,0),"Others")</f>
        <v>CHOLIA VELLALAR</v>
      </c>
      <c r="AR706">
        <f>VLOOKUP(Table1[[#This Row],[பாலினம்/Gender]],Factor!$F$26:$I$28,4,0)</f>
        <v>1.047034764826176</v>
      </c>
      <c r="AS706">
        <f>VLOOKUP(Table1[[#This Row],[பதிலளித்தவரின் வயது/Age Group]],Factor!$F$35:$I$39,4,0)</f>
        <v>0.8797250859106529</v>
      </c>
      <c r="AT706">
        <f>VLOOKUP(Table1[[#This Row],[பதிலளித்தவரின் வயது/Age Group]]&amp;Table1[[#This Row],[பாலினம்/Gender]],Factor!$A$45:$G$53,7,0)</f>
        <v>0.98461538461538467</v>
      </c>
      <c r="AU70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06">
        <f>VLOOKUP(Table1[[#This Row],[Rev Caste]],Factor!$F$59:$I$68,4,0)</f>
        <v>1.0666666666666667</v>
      </c>
      <c r="AW706">
        <f>Table1[[#This Row],[2021 Ae Factor]]*Table1[[#This Row],[Age &amp; Gender Factor]]</f>
        <v>1.2917587930611203</v>
      </c>
      <c r="AX706">
        <f>Table1[[#This Row],[2021 Ae Factor]]*Table1[[#This Row],[Caste Factor]]</f>
        <v>1.399405359149547</v>
      </c>
      <c r="AY706">
        <f t="shared" si="16"/>
        <v>78.618538999999998</v>
      </c>
    </row>
    <row r="707" spans="1:51" x14ac:dyDescent="0.25">
      <c r="A707" s="12" t="s">
        <v>3088</v>
      </c>
      <c r="B707" s="12" t="s">
        <v>2030</v>
      </c>
      <c r="C707" s="13">
        <v>45875</v>
      </c>
      <c r="D707" s="12" t="s">
        <v>3331</v>
      </c>
      <c r="E707" s="12"/>
      <c r="F707" s="12"/>
      <c r="G707" s="12"/>
      <c r="H707" s="12"/>
      <c r="I707" s="12" t="s">
        <v>1289</v>
      </c>
      <c r="J707" s="12" t="s">
        <v>1290</v>
      </c>
      <c r="K707" s="12" t="s">
        <v>50</v>
      </c>
      <c r="L707" s="12" t="s">
        <v>78</v>
      </c>
      <c r="M707" s="12" t="s">
        <v>78</v>
      </c>
      <c r="N707" s="12"/>
      <c r="O707" s="12" t="s">
        <v>135</v>
      </c>
      <c r="P707" s="12">
        <v>9597325490</v>
      </c>
      <c r="Q707" s="12" t="s">
        <v>39</v>
      </c>
      <c r="R707" s="12" t="s">
        <v>136</v>
      </c>
      <c r="S707" s="12" t="s">
        <v>113</v>
      </c>
      <c r="T707" s="12" t="s">
        <v>58</v>
      </c>
      <c r="U707" s="12" t="s">
        <v>59</v>
      </c>
      <c r="V707" s="12" t="s">
        <v>60</v>
      </c>
      <c r="W707" s="12" t="s">
        <v>61</v>
      </c>
      <c r="X707" s="12" t="s">
        <v>62</v>
      </c>
      <c r="Y707" t="s">
        <v>430</v>
      </c>
      <c r="Z707" s="12" t="s">
        <v>38</v>
      </c>
      <c r="AA707" s="12" t="s">
        <v>126</v>
      </c>
      <c r="AB707" s="12" t="s">
        <v>138</v>
      </c>
      <c r="AC707" s="12" t="s">
        <v>64</v>
      </c>
      <c r="AD707" s="12" t="s">
        <v>65</v>
      </c>
      <c r="AE707" s="12" t="s">
        <v>66</v>
      </c>
      <c r="AF707" s="12" t="s">
        <v>67</v>
      </c>
      <c r="AG707" s="12" t="s">
        <v>68</v>
      </c>
      <c r="AH707" s="12" t="s">
        <v>117</v>
      </c>
      <c r="AI707" s="12" t="s">
        <v>42</v>
      </c>
      <c r="AJ707" s="12">
        <f>IFERROR(_xlfn.XLOOKUP(Table1[[#This Row],[Audio Url]],Qc!C:C,Qc!F:F),"")</f>
        <v>0</v>
      </c>
      <c r="AK707" s="12">
        <f>IFERROR(_xlfn.XLOOKUP(Table1[[#This Row],[Audio Url]],Qc!C:C,Qc!E:E),"")</f>
        <v>0</v>
      </c>
      <c r="AL707" s="12"/>
      <c r="AM707" s="12"/>
      <c r="AN707" s="1" t="str">
        <f>VLOOKUP(Table1[[#This Row],[LOCALITY]],Sheet2!$F:$H,3,0)</f>
        <v>Urban</v>
      </c>
      <c r="AO707" s="1" t="s">
        <v>2241</v>
      </c>
      <c r="AP707" t="str">
        <f>IF(Table1[[#This Row],[Audio Duration (in secs)]]&gt;180,"Greater than 3 Minutes","Less than 3 Minutes")</f>
        <v>Less than 3 Minutes</v>
      </c>
      <c r="AQ707" t="str">
        <f>IFERROR(VLOOKUP(Table1[[#This Row],[சாதி/Caste]],MApping!$E$1:$F$10,2,0),"Others")</f>
        <v>DEVENDRA KULA VELLALAR</v>
      </c>
      <c r="AR707">
        <f>VLOOKUP(Table1[[#This Row],[பாலினம்/Gender]],Factor!$F$26:$I$28,4,0)</f>
        <v>1.047034764826176</v>
      </c>
      <c r="AS707">
        <f>VLOOKUP(Table1[[#This Row],[பதிலளித்தவரின் வயது/Age Group]],Factor!$F$35:$I$39,4,0)</f>
        <v>0.8797250859106529</v>
      </c>
      <c r="AT707">
        <f>VLOOKUP(Table1[[#This Row],[பதிலளித்தவரின் வயது/Age Group]]&amp;Table1[[#This Row],[பாலினம்/Gender]],Factor!$A$45:$G$53,7,0)</f>
        <v>0.98461538461538467</v>
      </c>
      <c r="AU70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07">
        <f>VLOOKUP(Table1[[#This Row],[Rev Caste]],Factor!$F$59:$I$68,4,0)</f>
        <v>0.99902439024390244</v>
      </c>
      <c r="AW707">
        <f>Table1[[#This Row],[2021 Ae Factor]]*Table1[[#This Row],[Age &amp; Gender Factor]]</f>
        <v>0.72546542719964102</v>
      </c>
      <c r="AX707">
        <f>Table1[[#This Row],[2021 Ae Factor]]*Table1[[#This Row],[Caste Factor]]</f>
        <v>0.73608199442695277</v>
      </c>
      <c r="AY707">
        <f t="shared" si="16"/>
        <v>78.618497000000005</v>
      </c>
    </row>
    <row r="708" spans="1:51" x14ac:dyDescent="0.25">
      <c r="A708" s="12" t="s">
        <v>3088</v>
      </c>
      <c r="B708" s="12" t="s">
        <v>2043</v>
      </c>
      <c r="C708" s="13">
        <v>45875</v>
      </c>
      <c r="D708" s="12" t="s">
        <v>3332</v>
      </c>
      <c r="E708" s="12"/>
      <c r="F708" s="12"/>
      <c r="G708" s="12"/>
      <c r="H708" s="12"/>
      <c r="I708" s="12" t="s">
        <v>1281</v>
      </c>
      <c r="J708" s="12" t="s">
        <v>1282</v>
      </c>
      <c r="K708" s="12" t="s">
        <v>50</v>
      </c>
      <c r="L708" s="12" t="s">
        <v>78</v>
      </c>
      <c r="M708" s="12" t="s">
        <v>78</v>
      </c>
      <c r="N708" s="12"/>
      <c r="O708" s="12" t="s">
        <v>135</v>
      </c>
      <c r="P708" s="12">
        <v>8675638673</v>
      </c>
      <c r="Q708" s="12" t="s">
        <v>360</v>
      </c>
      <c r="R708" s="12" t="s">
        <v>56</v>
      </c>
      <c r="S708" s="12" t="s">
        <v>57</v>
      </c>
      <c r="T708" s="12" t="s">
        <v>58</v>
      </c>
      <c r="U708" s="12" t="s">
        <v>301</v>
      </c>
      <c r="V708" s="12" t="s">
        <v>60</v>
      </c>
      <c r="W708" s="12" t="s">
        <v>61</v>
      </c>
      <c r="X708" s="12" t="s">
        <v>295</v>
      </c>
      <c r="Y708" t="s">
        <v>430</v>
      </c>
      <c r="Z708" s="12" t="s">
        <v>38</v>
      </c>
      <c r="AA708" s="12" t="s">
        <v>63</v>
      </c>
      <c r="AB708" s="12" t="s">
        <v>38</v>
      </c>
      <c r="AC708" s="12" t="s">
        <v>84</v>
      </c>
      <c r="AD708" s="12" t="s">
        <v>65</v>
      </c>
      <c r="AE708" s="12" t="s">
        <v>66</v>
      </c>
      <c r="AF708" s="12" t="s">
        <v>67</v>
      </c>
      <c r="AG708" s="12" t="s">
        <v>68</v>
      </c>
      <c r="AH708" s="12" t="s">
        <v>88</v>
      </c>
      <c r="AI708" s="12" t="s">
        <v>519</v>
      </c>
      <c r="AJ708" s="12">
        <f>IFERROR(_xlfn.XLOOKUP(Table1[[#This Row],[Audio Url]],Qc!C:C,Qc!F:F),"")</f>
        <v>0</v>
      </c>
      <c r="AK708" s="12">
        <f>IFERROR(_xlfn.XLOOKUP(Table1[[#This Row],[Audio Url]],Qc!C:C,Qc!E:E),"")</f>
        <v>0</v>
      </c>
      <c r="AL708" s="12"/>
      <c r="AM708" s="12"/>
      <c r="AN708" s="1" t="str">
        <f>VLOOKUP(Table1[[#This Row],[LOCALITY]],Sheet2!$F:$H,3,0)</f>
        <v>Urban</v>
      </c>
      <c r="AO708" s="1" t="s">
        <v>2241</v>
      </c>
      <c r="AP708" t="str">
        <f>IF(Table1[[#This Row],[Audio Duration (in secs)]]&gt;180,"Greater than 3 Minutes","Less than 3 Minutes")</f>
        <v>Less than 3 Minutes</v>
      </c>
      <c r="AQ708" t="str">
        <f>IFERROR(VLOOKUP(Table1[[#This Row],[சாதி/Caste]],MApping!$E$1:$F$10,2,0),"Others")</f>
        <v>CHOLIA VELLALAR</v>
      </c>
      <c r="AR708">
        <f>VLOOKUP(Table1[[#This Row],[பாலினம்/Gender]],Factor!$F$26:$I$28,4,0)</f>
        <v>1.047034764826176</v>
      </c>
      <c r="AS708">
        <f>VLOOKUP(Table1[[#This Row],[பதிலளித்தவரின் வயது/Age Group]],Factor!$F$35:$I$39,4,0)</f>
        <v>1.0308724832214764</v>
      </c>
      <c r="AT708">
        <f>VLOOKUP(Table1[[#This Row],[பதிலளித்தவரின் வயது/Age Group]]&amp;Table1[[#This Row],[பாலினம்/Gender]],Factor!$A$45:$G$53,7,0)</f>
        <v>1.28</v>
      </c>
      <c r="AU70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08">
        <f>VLOOKUP(Table1[[#This Row],[Rev Caste]],Factor!$F$59:$I$68,4,0)</f>
        <v>1.0666666666666667</v>
      </c>
      <c r="AW708">
        <f>Table1[[#This Row],[2021 Ae Factor]]*Table1[[#This Row],[Age &amp; Gender Factor]]</f>
        <v>0.94310505535953326</v>
      </c>
      <c r="AX708">
        <f>Table1[[#This Row],[2021 Ae Factor]]*Table1[[#This Row],[Caste Factor]]</f>
        <v>0.78592087946627776</v>
      </c>
      <c r="AY708">
        <f t="shared" si="16"/>
        <v>78.618054000000001</v>
      </c>
    </row>
    <row r="709" spans="1:51" x14ac:dyDescent="0.25">
      <c r="A709" s="12" t="s">
        <v>3088</v>
      </c>
      <c r="B709" s="12" t="s">
        <v>2059</v>
      </c>
      <c r="C709" s="13">
        <v>45875</v>
      </c>
      <c r="D709" s="12" t="s">
        <v>3333</v>
      </c>
      <c r="E709" s="12"/>
      <c r="F709" s="12"/>
      <c r="G709" s="12"/>
      <c r="H709" s="12"/>
      <c r="I709" s="12" t="s">
        <v>1289</v>
      </c>
      <c r="J709" s="12" t="s">
        <v>1290</v>
      </c>
      <c r="K709" s="12" t="s">
        <v>50</v>
      </c>
      <c r="L709" s="12" t="s">
        <v>78</v>
      </c>
      <c r="M709" s="12" t="s">
        <v>78</v>
      </c>
      <c r="N709" s="12"/>
      <c r="O709" s="12" t="s">
        <v>135</v>
      </c>
      <c r="P709" s="12">
        <v>9585054650</v>
      </c>
      <c r="Q709" s="12" t="s">
        <v>81</v>
      </c>
      <c r="R709" s="12" t="s">
        <v>136</v>
      </c>
      <c r="S709" s="12" t="s">
        <v>113</v>
      </c>
      <c r="T709" s="12" t="s">
        <v>58</v>
      </c>
      <c r="U709" s="12" t="s">
        <v>301</v>
      </c>
      <c r="V709" s="12" t="s">
        <v>165</v>
      </c>
      <c r="W709" s="12" t="s">
        <v>125</v>
      </c>
      <c r="X709" s="12" t="s">
        <v>62</v>
      </c>
      <c r="Y709" t="s">
        <v>430</v>
      </c>
      <c r="Z709" s="12" t="s">
        <v>38</v>
      </c>
      <c r="AA709" s="12" t="s">
        <v>126</v>
      </c>
      <c r="AB709" s="12" t="s">
        <v>138</v>
      </c>
      <c r="AC709" s="12" t="s">
        <v>84</v>
      </c>
      <c r="AD709" s="12" t="s">
        <v>65</v>
      </c>
      <c r="AE709" s="12" t="s">
        <v>115</v>
      </c>
      <c r="AF709" s="12" t="s">
        <v>622</v>
      </c>
      <c r="AG709" s="12" t="s">
        <v>68</v>
      </c>
      <c r="AH709" s="12" t="s">
        <v>88</v>
      </c>
      <c r="AI709" s="12" t="s">
        <v>519</v>
      </c>
      <c r="AJ709" s="12">
        <f>IFERROR(_xlfn.XLOOKUP(Table1[[#This Row],[Audio Url]],Qc!C:C,Qc!F:F),"")</f>
        <v>0</v>
      </c>
      <c r="AK709" s="12">
        <f>IFERROR(_xlfn.XLOOKUP(Table1[[#This Row],[Audio Url]],Qc!C:C,Qc!E:E),"")</f>
        <v>0</v>
      </c>
      <c r="AL709" s="12"/>
      <c r="AM709" s="12"/>
      <c r="AN709" s="1" t="str">
        <f>VLOOKUP(Table1[[#This Row],[LOCALITY]],Sheet2!$F:$H,3,0)</f>
        <v>Urban</v>
      </c>
      <c r="AO709" s="1" t="s">
        <v>2241</v>
      </c>
      <c r="AP709" t="str">
        <f>IF(Table1[[#This Row],[Audio Duration (in secs)]]&gt;180,"Greater than 3 Minutes","Less than 3 Minutes")</f>
        <v>Less than 3 Minutes</v>
      </c>
      <c r="AQ709" t="str">
        <f>IFERROR(VLOOKUP(Table1[[#This Row],[சாதி/Caste]],MApping!$E$1:$F$10,2,0),"Others")</f>
        <v>CHOLIA VELLALAR</v>
      </c>
      <c r="AR709">
        <f>VLOOKUP(Table1[[#This Row],[பாலினம்/Gender]],Factor!$F$26:$I$28,4,0)</f>
        <v>1.047034764826176</v>
      </c>
      <c r="AS709">
        <f>VLOOKUP(Table1[[#This Row],[பதிலளித்தவரின் வயது/Age Group]],Factor!$F$35:$I$39,4,0)</f>
        <v>0.97523809523809524</v>
      </c>
      <c r="AT709">
        <f>VLOOKUP(Table1[[#This Row],[பதிலளித்தவரின் வயது/Age Group]]&amp;Table1[[#This Row],[பாலினம்/Gender]],Factor!$A$45:$G$53,7,0)</f>
        <v>0.89824561403508774</v>
      </c>
      <c r="AU70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709">
        <f>VLOOKUP(Table1[[#This Row],[Rev Caste]],Factor!$F$59:$I$68,4,0)</f>
        <v>1.0666666666666667</v>
      </c>
      <c r="AW709">
        <f>Table1[[#This Row],[2021 Ae Factor]]*Table1[[#This Row],[Age &amp; Gender Factor]]</f>
        <v>0.89824561403508774</v>
      </c>
      <c r="AX709">
        <f>Table1[[#This Row],[2021 Ae Factor]]*Table1[[#This Row],[Caste Factor]]</f>
        <v>1.0666666666666667</v>
      </c>
      <c r="AY709">
        <f t="shared" si="16"/>
        <v>78.623011000000005</v>
      </c>
    </row>
    <row r="710" spans="1:51" x14ac:dyDescent="0.25">
      <c r="A710" s="12" t="s">
        <v>3088</v>
      </c>
      <c r="B710" s="12" t="s">
        <v>2064</v>
      </c>
      <c r="C710" s="13">
        <v>45875</v>
      </c>
      <c r="D710" s="12" t="s">
        <v>3334</v>
      </c>
      <c r="E710" s="12"/>
      <c r="F710" s="12"/>
      <c r="G710" s="12"/>
      <c r="H710" s="12"/>
      <c r="I710" s="12" t="s">
        <v>1281</v>
      </c>
      <c r="J710" s="12" t="s">
        <v>1282</v>
      </c>
      <c r="K710" s="12" t="s">
        <v>50</v>
      </c>
      <c r="L710" s="12" t="s">
        <v>78</v>
      </c>
      <c r="M710" s="12" t="s">
        <v>78</v>
      </c>
      <c r="N710" s="12"/>
      <c r="O710" s="12" t="s">
        <v>135</v>
      </c>
      <c r="P710" s="12">
        <v>8870050530</v>
      </c>
      <c r="Q710" s="12" t="s">
        <v>360</v>
      </c>
      <c r="R710" s="12" t="s">
        <v>136</v>
      </c>
      <c r="S710" s="12" t="s">
        <v>57</v>
      </c>
      <c r="T710" s="12" t="s">
        <v>58</v>
      </c>
      <c r="U710" s="12" t="s">
        <v>59</v>
      </c>
      <c r="V710" s="12" t="s">
        <v>99</v>
      </c>
      <c r="W710" s="12" t="s">
        <v>439</v>
      </c>
      <c r="X710" s="12" t="s">
        <v>295</v>
      </c>
      <c r="Y710" s="45" t="s">
        <v>428</v>
      </c>
      <c r="Z710" s="1" t="s">
        <v>95</v>
      </c>
      <c r="AA710" s="12" t="s">
        <v>63</v>
      </c>
      <c r="AB710" s="12" t="s">
        <v>38</v>
      </c>
      <c r="AC710" s="12" t="s">
        <v>58</v>
      </c>
      <c r="AD710" s="12" t="s">
        <v>65</v>
      </c>
      <c r="AE710" s="12" t="s">
        <v>66</v>
      </c>
      <c r="AF710" s="12" t="s">
        <v>67</v>
      </c>
      <c r="AG710" s="12" t="s">
        <v>3052</v>
      </c>
      <c r="AH710" s="12" t="s">
        <v>88</v>
      </c>
      <c r="AI710" s="12" t="s">
        <v>519</v>
      </c>
      <c r="AJ710" s="12">
        <f>IFERROR(_xlfn.XLOOKUP(Table1[[#This Row],[Audio Url]],Qc!C:C,Qc!F:F),"")</f>
        <v>0</v>
      </c>
      <c r="AK710" s="12">
        <f>IFERROR(_xlfn.XLOOKUP(Table1[[#This Row],[Audio Url]],Qc!C:C,Qc!E:E),"")</f>
        <v>0</v>
      </c>
      <c r="AL710" s="12"/>
      <c r="AM710" s="12"/>
      <c r="AN710" s="1" t="str">
        <f>VLOOKUP(Table1[[#This Row],[LOCALITY]],Sheet2!$F:$H,3,0)</f>
        <v>Urban</v>
      </c>
      <c r="AO710" s="1" t="s">
        <v>2241</v>
      </c>
      <c r="AP710" t="str">
        <f>IF(Table1[[#This Row],[Audio Duration (in secs)]]&gt;180,"Greater than 3 Minutes","Less than 3 Minutes")</f>
        <v>Less than 3 Minutes</v>
      </c>
      <c r="AQ710" t="str">
        <f>IFERROR(VLOOKUP(Table1[[#This Row],[சாதி/Caste]],MApping!$E$1:$F$10,2,0),"Others")</f>
        <v>CHOLIA VELLALAR</v>
      </c>
      <c r="AR710">
        <f>VLOOKUP(Table1[[#This Row],[பாலினம்/Gender]],Factor!$F$26:$I$28,4,0)</f>
        <v>1.047034764826176</v>
      </c>
      <c r="AS710">
        <f>VLOOKUP(Table1[[#This Row],[பதிலளித்தவரின் வயது/Age Group]],Factor!$F$35:$I$39,4,0)</f>
        <v>1.0308724832214764</v>
      </c>
      <c r="AT710">
        <f>VLOOKUP(Table1[[#This Row],[பதிலளித்தவரின் வயது/Age Group]]&amp;Table1[[#This Row],[பாலினம்/Gender]],Factor!$A$45:$G$53,7,0)</f>
        <v>1.28</v>
      </c>
      <c r="AU71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10">
        <f>VLOOKUP(Table1[[#This Row],[Rev Caste]],Factor!$F$59:$I$68,4,0)</f>
        <v>1.0666666666666667</v>
      </c>
      <c r="AW710">
        <f>Table1[[#This Row],[2021 Ae Factor]]*Table1[[#This Row],[Age &amp; Gender Factor]]</f>
        <v>1.6792864309794564</v>
      </c>
      <c r="AX710">
        <f>Table1[[#This Row],[2021 Ae Factor]]*Table1[[#This Row],[Caste Factor]]</f>
        <v>1.399405359149547</v>
      </c>
      <c r="AY710">
        <f t="shared" si="16"/>
        <v>78.62236</v>
      </c>
    </row>
    <row r="711" spans="1:51" x14ac:dyDescent="0.25">
      <c r="A711" s="12" t="s">
        <v>3088</v>
      </c>
      <c r="B711" s="12" t="s">
        <v>2093</v>
      </c>
      <c r="C711" s="13">
        <v>45875</v>
      </c>
      <c r="D711" s="12" t="s">
        <v>3335</v>
      </c>
      <c r="E711" s="12"/>
      <c r="F711" s="12"/>
      <c r="G711" s="12"/>
      <c r="H711" s="12"/>
      <c r="I711" s="12" t="s">
        <v>48</v>
      </c>
      <c r="J711" s="12" t="s">
        <v>49</v>
      </c>
      <c r="K711" s="12" t="s">
        <v>50</v>
      </c>
      <c r="L711" s="12" t="s">
        <v>78</v>
      </c>
      <c r="M711" s="12" t="s">
        <v>78</v>
      </c>
      <c r="N711" s="12"/>
      <c r="O711" s="12" t="s">
        <v>135</v>
      </c>
      <c r="P711" s="12">
        <v>9786691539</v>
      </c>
      <c r="Q711" s="12" t="s">
        <v>39</v>
      </c>
      <c r="R711" s="12" t="s">
        <v>56</v>
      </c>
      <c r="S711" s="12" t="s">
        <v>57</v>
      </c>
      <c r="T711" s="12" t="s">
        <v>58</v>
      </c>
      <c r="U711" s="12" t="s">
        <v>59</v>
      </c>
      <c r="V711" s="12" t="s">
        <v>60</v>
      </c>
      <c r="W711" s="12" t="s">
        <v>61</v>
      </c>
      <c r="X711" s="12" t="s">
        <v>101</v>
      </c>
      <c r="Y711" s="45" t="s">
        <v>430</v>
      </c>
      <c r="Z711" s="12" t="s">
        <v>95</v>
      </c>
      <c r="AA711" s="12" t="s">
        <v>63</v>
      </c>
      <c r="AB711" s="12" t="s">
        <v>38</v>
      </c>
      <c r="AC711" s="12" t="s">
        <v>58</v>
      </c>
      <c r="AD711" s="12" t="s">
        <v>65</v>
      </c>
      <c r="AE711" s="12" t="s">
        <v>66</v>
      </c>
      <c r="AF711" s="12" t="s">
        <v>622</v>
      </c>
      <c r="AG711" s="12" t="s">
        <v>116</v>
      </c>
      <c r="AH711" s="12" t="s">
        <v>117</v>
      </c>
      <c r="AI711" s="12" t="s">
        <v>42</v>
      </c>
      <c r="AJ711" s="12">
        <f>IFERROR(_xlfn.XLOOKUP(Table1[[#This Row],[Audio Url]],Qc!C:C,Qc!F:F),"")</f>
        <v>0</v>
      </c>
      <c r="AK711" s="12">
        <f>IFERROR(_xlfn.XLOOKUP(Table1[[#This Row],[Audio Url]],Qc!C:C,Qc!E:E),"")</f>
        <v>0</v>
      </c>
      <c r="AL711" s="12"/>
      <c r="AM711" s="12"/>
      <c r="AN711" s="1" t="str">
        <f>VLOOKUP(Table1[[#This Row],[LOCALITY]],Sheet2!$F:$H,3,0)</f>
        <v>Urban</v>
      </c>
      <c r="AO711" s="1" t="s">
        <v>2241</v>
      </c>
      <c r="AP711" t="str">
        <f>IF(Table1[[#This Row],[Audio Duration (in secs)]]&gt;180,"Greater than 3 Minutes","Less than 3 Minutes")</f>
        <v>Less than 3 Minutes</v>
      </c>
      <c r="AQ711" t="str">
        <f>IFERROR(VLOOKUP(Table1[[#This Row],[சாதி/Caste]],MApping!$E$1:$F$10,2,0),"Others")</f>
        <v>DEVENDRA KULA VELLALAR</v>
      </c>
      <c r="AR711">
        <f>VLOOKUP(Table1[[#This Row],[பாலினம்/Gender]],Factor!$F$26:$I$28,4,0)</f>
        <v>1.047034764826176</v>
      </c>
      <c r="AS711">
        <f>VLOOKUP(Table1[[#This Row],[பதிலளித்தவரின் வயது/Age Group]],Factor!$F$35:$I$39,4,0)</f>
        <v>0.8797250859106529</v>
      </c>
      <c r="AT711">
        <f>VLOOKUP(Table1[[#This Row],[பதிலளித்தவரின் வயது/Age Group]]&amp;Table1[[#This Row],[பாலினம்/Gender]],Factor!$A$45:$G$53,7,0)</f>
        <v>0.98461538461538467</v>
      </c>
      <c r="AU71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11">
        <f>VLOOKUP(Table1[[#This Row],[Rev Caste]],Factor!$F$59:$I$68,4,0)</f>
        <v>0.99902439024390244</v>
      </c>
      <c r="AW711">
        <f>Table1[[#This Row],[2021 Ae Factor]]*Table1[[#This Row],[Age &amp; Gender Factor]]</f>
        <v>0.72546542719964102</v>
      </c>
      <c r="AX711">
        <f>Table1[[#This Row],[2021 Ae Factor]]*Table1[[#This Row],[Caste Factor]]</f>
        <v>0.73608199442695277</v>
      </c>
      <c r="AY711">
        <f t="shared" si="16"/>
        <v>78.619174000000001</v>
      </c>
    </row>
    <row r="712" spans="1:51" x14ac:dyDescent="0.25">
      <c r="A712" s="12" t="s">
        <v>3088</v>
      </c>
      <c r="B712" s="12" t="s">
        <v>2136</v>
      </c>
      <c r="C712" s="13">
        <v>45875</v>
      </c>
      <c r="D712" s="12" t="s">
        <v>3336</v>
      </c>
      <c r="E712" s="12"/>
      <c r="F712" s="12"/>
      <c r="G712" s="12"/>
      <c r="H712" s="12"/>
      <c r="I712" s="12" t="s">
        <v>2100</v>
      </c>
      <c r="J712" s="12" t="s">
        <v>2101</v>
      </c>
      <c r="K712" s="12" t="s">
        <v>50</v>
      </c>
      <c r="L712" s="12" t="s">
        <v>78</v>
      </c>
      <c r="M712" s="12" t="s">
        <v>78</v>
      </c>
      <c r="N712" s="12"/>
      <c r="O712" s="12" t="s">
        <v>54</v>
      </c>
      <c r="P712" s="12">
        <v>8883576297</v>
      </c>
      <c r="Q712" s="12" t="s">
        <v>39</v>
      </c>
      <c r="R712" s="12" t="s">
        <v>97</v>
      </c>
      <c r="S712" s="12" t="s">
        <v>57</v>
      </c>
      <c r="T712" s="12" t="s">
        <v>137</v>
      </c>
      <c r="U712" s="12" t="s">
        <v>59</v>
      </c>
      <c r="V712" s="12" t="s">
        <v>60</v>
      </c>
      <c r="W712" s="12" t="s">
        <v>61</v>
      </c>
      <c r="X712" s="12" t="s">
        <v>62</v>
      </c>
      <c r="Y712" t="s">
        <v>430</v>
      </c>
      <c r="Z712" s="12" t="s">
        <v>38</v>
      </c>
      <c r="AA712" s="1" t="s">
        <v>126</v>
      </c>
      <c r="AB712" s="1" t="s">
        <v>60</v>
      </c>
      <c r="AC712" s="12" t="s">
        <v>84</v>
      </c>
      <c r="AD712" s="12" t="s">
        <v>85</v>
      </c>
      <c r="AE712" s="12" t="s">
        <v>66</v>
      </c>
      <c r="AF712" s="12" t="s">
        <v>67</v>
      </c>
      <c r="AG712" s="12" t="s">
        <v>382</v>
      </c>
      <c r="AH712" s="12" t="s">
        <v>117</v>
      </c>
      <c r="AI712" s="12" t="s">
        <v>42</v>
      </c>
      <c r="AJ712" s="12">
        <f>IFERROR(_xlfn.XLOOKUP(Table1[[#This Row],[Audio Url]],Qc!C:C,Qc!F:F),"")</f>
        <v>0</v>
      </c>
      <c r="AK712" s="12">
        <f>IFERROR(_xlfn.XLOOKUP(Table1[[#This Row],[Audio Url]],Qc!C:C,Qc!E:E),"")</f>
        <v>0</v>
      </c>
      <c r="AL712" s="12"/>
      <c r="AM712" s="12"/>
      <c r="AN712" s="1" t="str">
        <f>VLOOKUP(Table1[[#This Row],[LOCALITY]],Sheet2!$F:$H,3,0)</f>
        <v>Urban</v>
      </c>
      <c r="AO712" s="1" t="s">
        <v>2241</v>
      </c>
      <c r="AP712" t="str">
        <f>IF(Table1[[#This Row],[Audio Duration (in secs)]]&gt;180,"Greater than 3 Minutes","Less than 3 Minutes")</f>
        <v>Less than 3 Minutes</v>
      </c>
      <c r="AQ712" t="str">
        <f>IFERROR(VLOOKUP(Table1[[#This Row],[சாதி/Caste]],MApping!$E$1:$F$10,2,0),"Others")</f>
        <v>DEVENDRA KULA VELLALAR</v>
      </c>
      <c r="AR712">
        <f>VLOOKUP(Table1[[#This Row],[பாலினம்/Gender]],Factor!$F$26:$I$28,4,0)</f>
        <v>0.95700934579439256</v>
      </c>
      <c r="AS712">
        <f>VLOOKUP(Table1[[#This Row],[பதிலளித்தவரின் வயது/Age Group]],Factor!$F$35:$I$39,4,0)</f>
        <v>0.8797250859106529</v>
      </c>
      <c r="AT712">
        <f>VLOOKUP(Table1[[#This Row],[பதிலளித்தவரின் வயது/Age Group]]&amp;Table1[[#This Row],[பாலினம்/Gender]],Factor!$A$45:$G$53,7,0)</f>
        <v>0.79503105590062106</v>
      </c>
      <c r="AU71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12">
        <f>VLOOKUP(Table1[[#This Row],[Rev Caste]],Factor!$F$59:$I$68,4,0)</f>
        <v>0.99902439024390244</v>
      </c>
      <c r="AW712">
        <f>Table1[[#This Row],[2021 Ae Factor]]*Table1[[#This Row],[Age &amp; Gender Factor]]</f>
        <v>0.58577953749039324</v>
      </c>
      <c r="AX712">
        <f>Table1[[#This Row],[2021 Ae Factor]]*Table1[[#This Row],[Caste Factor]]</f>
        <v>0.73608199442695277</v>
      </c>
      <c r="AY712">
        <f t="shared" si="16"/>
        <v>78.620838000000006</v>
      </c>
    </row>
    <row r="713" spans="1:51" x14ac:dyDescent="0.25">
      <c r="A713" s="12" t="s">
        <v>3088</v>
      </c>
      <c r="B713" s="12" t="s">
        <v>2245</v>
      </c>
      <c r="C713" s="13">
        <v>45876</v>
      </c>
      <c r="D713" s="12" t="s">
        <v>3337</v>
      </c>
      <c r="E713" s="12"/>
      <c r="F713" s="12"/>
      <c r="G713" s="12"/>
      <c r="H713" s="12"/>
      <c r="I713" s="12" t="s">
        <v>48</v>
      </c>
      <c r="J713" s="12" t="s">
        <v>49</v>
      </c>
      <c r="K713" s="12" t="s">
        <v>50</v>
      </c>
      <c r="L713" s="12" t="s">
        <v>78</v>
      </c>
      <c r="M713" s="12" t="s">
        <v>78</v>
      </c>
      <c r="N713" s="12"/>
      <c r="O713" s="12" t="s">
        <v>54</v>
      </c>
      <c r="P713" s="12">
        <v>7010464812</v>
      </c>
      <c r="Q713" s="12" t="s">
        <v>39</v>
      </c>
      <c r="R713" s="12" t="s">
        <v>124</v>
      </c>
      <c r="S713" s="12" t="s">
        <v>57</v>
      </c>
      <c r="T713" s="12" t="s">
        <v>98</v>
      </c>
      <c r="U713" s="12" t="s">
        <v>83</v>
      </c>
      <c r="V713" s="12" t="s">
        <v>99</v>
      </c>
      <c r="W713" s="12" t="s">
        <v>100</v>
      </c>
      <c r="X713" s="12" t="s">
        <v>101</v>
      </c>
      <c r="Y713" t="s">
        <v>428</v>
      </c>
      <c r="Z713" s="12" t="s">
        <v>288</v>
      </c>
      <c r="AA713" s="12" t="s">
        <v>63</v>
      </c>
      <c r="AB713" s="12" t="s">
        <v>38</v>
      </c>
      <c r="AC713" s="12" t="s">
        <v>64</v>
      </c>
      <c r="AD713" s="12" t="s">
        <v>85</v>
      </c>
      <c r="AE713" s="12" t="s">
        <v>66</v>
      </c>
      <c r="AF713" s="12" t="s">
        <v>276</v>
      </c>
      <c r="AG713" s="12" t="s">
        <v>68</v>
      </c>
      <c r="AH713" s="12" t="s">
        <v>88</v>
      </c>
      <c r="AI713" s="12" t="s">
        <v>70</v>
      </c>
      <c r="AJ713" s="12">
        <f>IFERROR(_xlfn.XLOOKUP(Table1[[#This Row],[Audio Url]],Qc!C:C,Qc!F:F),"")</f>
        <v>0</v>
      </c>
      <c r="AK713" s="12">
        <f>IFERROR(_xlfn.XLOOKUP(Table1[[#This Row],[Audio Url]],Qc!C:C,Qc!E:E),"")</f>
        <v>0</v>
      </c>
      <c r="AL713" s="12"/>
      <c r="AM713" s="12"/>
      <c r="AN713" s="1" t="str">
        <f>VLOOKUP(Table1[[#This Row],[LOCALITY]],Sheet2!$F:$H,3,0)</f>
        <v>Urban</v>
      </c>
      <c r="AO713" s="1" t="s">
        <v>2241</v>
      </c>
      <c r="AP713" t="str">
        <f>IF(Table1[[#This Row],[Audio Duration (in secs)]]&gt;180,"Greater than 3 Minutes","Less than 3 Minutes")</f>
        <v>Less than 3 Minutes</v>
      </c>
      <c r="AQ713" t="str">
        <f>IFERROR(VLOOKUP(Table1[[#This Row],[சாதி/Caste]],MApping!$E$1:$F$10,2,0),"Others")</f>
        <v>URALI GOUNDER</v>
      </c>
      <c r="AR713">
        <f>VLOOKUP(Table1[[#This Row],[பாலினம்/Gender]],Factor!$F$26:$I$28,4,0)</f>
        <v>0.95700934579439256</v>
      </c>
      <c r="AS713">
        <f>VLOOKUP(Table1[[#This Row],[பதிலளித்தவரின் வயது/Age Group]],Factor!$F$35:$I$39,4,0)</f>
        <v>0.8797250859106529</v>
      </c>
      <c r="AT713">
        <f>VLOOKUP(Table1[[#This Row],[பதிலளித்தவரின் வயது/Age Group]]&amp;Table1[[#This Row],[பாலினம்/Gender]],Factor!$A$45:$G$53,7,0)</f>
        <v>0.79503105590062106</v>
      </c>
      <c r="AU71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13">
        <f>VLOOKUP(Table1[[#This Row],[Rev Caste]],Factor!$F$59:$I$68,4,0)</f>
        <v>1.0593103448275862</v>
      </c>
      <c r="AW713">
        <f>Table1[[#This Row],[2021 Ae Factor]]*Table1[[#This Row],[Age &amp; Gender Factor]]</f>
        <v>1.043035050297799</v>
      </c>
      <c r="AX713">
        <f>Table1[[#This Row],[2021 Ae Factor]]*Table1[[#This Row],[Caste Factor]]</f>
        <v>1.3897542877071363</v>
      </c>
      <c r="AY713">
        <f t="shared" si="16"/>
        <v>78.622271999999995</v>
      </c>
    </row>
    <row r="714" spans="1:51" x14ac:dyDescent="0.25">
      <c r="A714" s="12" t="s">
        <v>3088</v>
      </c>
      <c r="B714" s="12" t="s">
        <v>2251</v>
      </c>
      <c r="C714" s="13">
        <v>45876</v>
      </c>
      <c r="D714" s="12" t="s">
        <v>3338</v>
      </c>
      <c r="E714" s="12"/>
      <c r="F714" s="12"/>
      <c r="G714" s="12"/>
      <c r="H714" s="12"/>
      <c r="I714" s="12" t="s">
        <v>48</v>
      </c>
      <c r="J714" s="12" t="s">
        <v>49</v>
      </c>
      <c r="K714" s="12" t="s">
        <v>50</v>
      </c>
      <c r="L714" s="12" t="s">
        <v>78</v>
      </c>
      <c r="M714" s="12" t="s">
        <v>78</v>
      </c>
      <c r="N714" s="12"/>
      <c r="O714" s="12" t="s">
        <v>54</v>
      </c>
      <c r="P714" s="12">
        <v>8870631556</v>
      </c>
      <c r="Q714" s="12" t="s">
        <v>81</v>
      </c>
      <c r="R714" s="12" t="s">
        <v>97</v>
      </c>
      <c r="S714" s="12" t="s">
        <v>57</v>
      </c>
      <c r="T714" s="12" t="s">
        <v>137</v>
      </c>
      <c r="U714" s="12" t="s">
        <v>301</v>
      </c>
      <c r="V714" s="12" t="s">
        <v>99</v>
      </c>
      <c r="W714" s="12" t="s">
        <v>100</v>
      </c>
      <c r="X714" s="12" t="s">
        <v>101</v>
      </c>
      <c r="Y714" t="s">
        <v>428</v>
      </c>
      <c r="Z714" s="12" t="s">
        <v>288</v>
      </c>
      <c r="AA714" s="12" t="s">
        <v>126</v>
      </c>
      <c r="AB714" s="12" t="s">
        <v>60</v>
      </c>
      <c r="AC714" s="12" t="s">
        <v>84</v>
      </c>
      <c r="AD714" s="12" t="s">
        <v>65</v>
      </c>
      <c r="AE714" s="12" t="s">
        <v>115</v>
      </c>
      <c r="AF714" s="12" t="s">
        <v>276</v>
      </c>
      <c r="AG714" s="12" t="s">
        <v>68</v>
      </c>
      <c r="AH714" s="12" t="s">
        <v>117</v>
      </c>
      <c r="AI714" s="12" t="s">
        <v>42</v>
      </c>
      <c r="AJ714" s="12">
        <f>IFERROR(_xlfn.XLOOKUP(Table1[[#This Row],[Audio Url]],Qc!C:C,Qc!F:F),"")</f>
        <v>0</v>
      </c>
      <c r="AK714" s="12">
        <f>IFERROR(_xlfn.XLOOKUP(Table1[[#This Row],[Audio Url]],Qc!C:C,Qc!E:E),"")</f>
        <v>0</v>
      </c>
      <c r="AL714" s="12"/>
      <c r="AM714" s="12"/>
      <c r="AN714" s="1" t="str">
        <f>VLOOKUP(Table1[[#This Row],[LOCALITY]],Sheet2!$F:$H,3,0)</f>
        <v>Urban</v>
      </c>
      <c r="AO714" s="1" t="s">
        <v>2241</v>
      </c>
      <c r="AP714" t="str">
        <f>IF(Table1[[#This Row],[Audio Duration (in secs)]]&gt;180,"Greater than 3 Minutes","Less than 3 Minutes")</f>
        <v>Less than 3 Minutes</v>
      </c>
      <c r="AQ714" t="str">
        <f>IFERROR(VLOOKUP(Table1[[#This Row],[சாதி/Caste]],MApping!$E$1:$F$10,2,0),"Others")</f>
        <v>DEVENDRA KULA VELLALAR</v>
      </c>
      <c r="AR714">
        <f>VLOOKUP(Table1[[#This Row],[பாலினம்/Gender]],Factor!$F$26:$I$28,4,0)</f>
        <v>0.95700934579439256</v>
      </c>
      <c r="AS714">
        <f>VLOOKUP(Table1[[#This Row],[பதிலளித்தவரின் வயது/Age Group]],Factor!$F$35:$I$39,4,0)</f>
        <v>0.97523809523809524</v>
      </c>
      <c r="AT714">
        <f>VLOOKUP(Table1[[#This Row],[பதிலளித்தவரின் வயது/Age Group]]&amp;Table1[[#This Row],[பாலினம்/Gender]],Factor!$A$45:$G$53,7,0)</f>
        <v>1.0666666666666667</v>
      </c>
      <c r="AU71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14">
        <f>VLOOKUP(Table1[[#This Row],[Rev Caste]],Factor!$F$59:$I$68,4,0)</f>
        <v>0.99902439024390244</v>
      </c>
      <c r="AW714">
        <f>Table1[[#This Row],[2021 Ae Factor]]*Table1[[#This Row],[Age &amp; Gender Factor]]</f>
        <v>1.399405359149547</v>
      </c>
      <c r="AX714">
        <f>Table1[[#This Row],[2021 Ae Factor]]*Table1[[#This Row],[Caste Factor]]</f>
        <v>1.3106625802766489</v>
      </c>
      <c r="AY714">
        <f t="shared" si="16"/>
        <v>78.617546000000004</v>
      </c>
    </row>
    <row r="715" spans="1:51" x14ac:dyDescent="0.25">
      <c r="A715" s="12" t="s">
        <v>3088</v>
      </c>
      <c r="B715" s="12" t="s">
        <v>2256</v>
      </c>
      <c r="C715" s="13">
        <v>45876</v>
      </c>
      <c r="D715" s="12" t="s">
        <v>3339</v>
      </c>
      <c r="E715" s="12"/>
      <c r="F715" s="12"/>
      <c r="G715" s="12"/>
      <c r="H715" s="12"/>
      <c r="I715" s="12" t="s">
        <v>2100</v>
      </c>
      <c r="J715" s="12" t="s">
        <v>2101</v>
      </c>
      <c r="K715" s="12" t="s">
        <v>50</v>
      </c>
      <c r="L715" s="12" t="s">
        <v>78</v>
      </c>
      <c r="M715" s="12" t="s">
        <v>78</v>
      </c>
      <c r="N715" s="12"/>
      <c r="O715" s="12" t="s">
        <v>54</v>
      </c>
      <c r="P715" s="12">
        <v>9894812901</v>
      </c>
      <c r="Q715" s="12" t="s">
        <v>360</v>
      </c>
      <c r="R715" s="12" t="s">
        <v>56</v>
      </c>
      <c r="S715" s="12" t="s">
        <v>1006</v>
      </c>
      <c r="T715" s="12" t="s">
        <v>58</v>
      </c>
      <c r="U715" s="12" t="s">
        <v>83</v>
      </c>
      <c r="V715" s="12" t="s">
        <v>165</v>
      </c>
      <c r="W715" s="12" t="s">
        <v>61</v>
      </c>
      <c r="X715" s="12" t="s">
        <v>178</v>
      </c>
      <c r="Y715" t="s">
        <v>431</v>
      </c>
      <c r="Z715" s="12" t="s">
        <v>288</v>
      </c>
      <c r="AA715" s="12" t="s">
        <v>126</v>
      </c>
      <c r="AB715" s="12" t="s">
        <v>99</v>
      </c>
      <c r="AC715" s="12" t="s">
        <v>84</v>
      </c>
      <c r="AD715" s="12" t="s">
        <v>127</v>
      </c>
      <c r="AE715" s="12" t="s">
        <v>66</v>
      </c>
      <c r="AF715" s="12" t="s">
        <v>67</v>
      </c>
      <c r="AG715" s="12" t="s">
        <v>68</v>
      </c>
      <c r="AH715" s="12" t="s">
        <v>88</v>
      </c>
      <c r="AI715" s="12" t="s">
        <v>519</v>
      </c>
      <c r="AJ715" s="12">
        <f>IFERROR(_xlfn.XLOOKUP(Table1[[#This Row],[Audio Url]],Qc!C:C,Qc!F:F),"")</f>
        <v>0</v>
      </c>
      <c r="AK715" s="12">
        <f>IFERROR(_xlfn.XLOOKUP(Table1[[#This Row],[Audio Url]],Qc!C:C,Qc!E:E),"")</f>
        <v>0</v>
      </c>
      <c r="AL715" s="12"/>
      <c r="AM715" s="12"/>
      <c r="AN715" s="1" t="str">
        <f>VLOOKUP(Table1[[#This Row],[LOCALITY]],Sheet2!$F:$H,3,0)</f>
        <v>Urban</v>
      </c>
      <c r="AO715" s="1" t="s">
        <v>2241</v>
      </c>
      <c r="AP715" t="str">
        <f>IF(Table1[[#This Row],[Audio Duration (in secs)]]&gt;180,"Greater than 3 Minutes","Less than 3 Minutes")</f>
        <v>Less than 3 Minutes</v>
      </c>
      <c r="AQ715" t="str">
        <f>IFERROR(VLOOKUP(Table1[[#This Row],[சாதி/Caste]],MApping!$E$1:$F$10,2,0),"Others")</f>
        <v>CHOLIA VELLALAR</v>
      </c>
      <c r="AR715">
        <f>VLOOKUP(Table1[[#This Row],[பாலினம்/Gender]],Factor!$F$26:$I$28,4,0)</f>
        <v>0.95700934579439256</v>
      </c>
      <c r="AS715">
        <f>VLOOKUP(Table1[[#This Row],[பதிலளித்தவரின் வயது/Age Group]],Factor!$F$35:$I$39,4,0)</f>
        <v>1.0308724832214764</v>
      </c>
      <c r="AT715">
        <f>VLOOKUP(Table1[[#This Row],[பதிலளித்தவரின் வயது/Age Group]]&amp;Table1[[#This Row],[பாலினம்/Gender]],Factor!$A$45:$G$53,7,0)</f>
        <v>0.86292134831460676</v>
      </c>
      <c r="AU71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715">
        <f>VLOOKUP(Table1[[#This Row],[Rev Caste]],Factor!$F$59:$I$68,4,0)</f>
        <v>1.0666666666666667</v>
      </c>
      <c r="AW715">
        <f>Table1[[#This Row],[2021 Ae Factor]]*Table1[[#This Row],[Age &amp; Gender Factor]]</f>
        <v>0.86292134831460676</v>
      </c>
      <c r="AX715">
        <f>Table1[[#This Row],[2021 Ae Factor]]*Table1[[#This Row],[Caste Factor]]</f>
        <v>1.0666666666666667</v>
      </c>
      <c r="AY715">
        <f t="shared" si="16"/>
        <v>78.622529999999998</v>
      </c>
    </row>
    <row r="716" spans="1:51" x14ac:dyDescent="0.25">
      <c r="A716" s="12" t="s">
        <v>3088</v>
      </c>
      <c r="B716" s="12" t="s">
        <v>2261</v>
      </c>
      <c r="C716" s="13">
        <v>45876</v>
      </c>
      <c r="D716" s="12" t="s">
        <v>3340</v>
      </c>
      <c r="E716" s="12"/>
      <c r="F716" s="12"/>
      <c r="G716" s="12"/>
      <c r="H716" s="12"/>
      <c r="I716" s="12" t="s">
        <v>48</v>
      </c>
      <c r="J716" s="12" t="s">
        <v>49</v>
      </c>
      <c r="K716" s="12" t="s">
        <v>50</v>
      </c>
      <c r="L716" s="12" t="s">
        <v>78</v>
      </c>
      <c r="M716" s="12" t="s">
        <v>78</v>
      </c>
      <c r="N716" s="12"/>
      <c r="O716" s="12" t="s">
        <v>54</v>
      </c>
      <c r="P716" s="12">
        <v>7010958198</v>
      </c>
      <c r="Q716" s="12" t="s">
        <v>81</v>
      </c>
      <c r="R716" s="12" t="s">
        <v>97</v>
      </c>
      <c r="S716" s="12" t="s">
        <v>57</v>
      </c>
      <c r="T716" s="12" t="s">
        <v>137</v>
      </c>
      <c r="U716" s="12" t="s">
        <v>83</v>
      </c>
      <c r="V716" s="12" t="s">
        <v>295</v>
      </c>
      <c r="W716" s="1" t="s">
        <v>439</v>
      </c>
      <c r="X716" s="12" t="s">
        <v>101</v>
      </c>
      <c r="Y716" s="45" t="s">
        <v>439</v>
      </c>
      <c r="Z716" s="12" t="s">
        <v>95</v>
      </c>
      <c r="AA716" s="12" t="s">
        <v>126</v>
      </c>
      <c r="AB716" s="12" t="s">
        <v>60</v>
      </c>
      <c r="AC716" s="12" t="s">
        <v>84</v>
      </c>
      <c r="AD716" s="12" t="s">
        <v>127</v>
      </c>
      <c r="AE716" s="12" t="s">
        <v>86</v>
      </c>
      <c r="AF716" s="12" t="s">
        <v>128</v>
      </c>
      <c r="AG716" s="12" t="s">
        <v>68</v>
      </c>
      <c r="AH716" s="12" t="s">
        <v>88</v>
      </c>
      <c r="AI716" s="12" t="s">
        <v>519</v>
      </c>
      <c r="AJ716" s="12">
        <f>IFERROR(_xlfn.XLOOKUP(Table1[[#This Row],[Audio Url]],Qc!C:C,Qc!F:F),"")</f>
        <v>0</v>
      </c>
      <c r="AK716" s="12">
        <f>IFERROR(_xlfn.XLOOKUP(Table1[[#This Row],[Audio Url]],Qc!C:C,Qc!E:E),"")</f>
        <v>0</v>
      </c>
      <c r="AL716" s="12"/>
      <c r="AM716" s="12"/>
      <c r="AN716" s="1" t="str">
        <f>VLOOKUP(Table1[[#This Row],[LOCALITY]],Sheet2!$F:$H,3,0)</f>
        <v>Urban</v>
      </c>
      <c r="AO716" s="1" t="s">
        <v>2241</v>
      </c>
      <c r="AP716" t="str">
        <f>IF(Table1[[#This Row],[Audio Duration (in secs)]]&gt;180,"Greater than 3 Minutes","Less than 3 Minutes")</f>
        <v>Less than 3 Minutes</v>
      </c>
      <c r="AQ716" t="str">
        <f>IFERROR(VLOOKUP(Table1[[#This Row],[சாதி/Caste]],MApping!$E$1:$F$10,2,0),"Others")</f>
        <v>CHOLIA VELLALAR</v>
      </c>
      <c r="AR716">
        <f>VLOOKUP(Table1[[#This Row],[பாலினம்/Gender]],Factor!$F$26:$I$28,4,0)</f>
        <v>0.95700934579439256</v>
      </c>
      <c r="AS716">
        <f>VLOOKUP(Table1[[#This Row],[பதிலளித்தவரின் வயது/Age Group]],Factor!$F$35:$I$39,4,0)</f>
        <v>0.97523809523809524</v>
      </c>
      <c r="AT716">
        <f>VLOOKUP(Table1[[#This Row],[பதிலளித்தவரின் வயது/Age Group]]&amp;Table1[[#This Row],[பாலினம்/Gender]],Factor!$A$45:$G$53,7,0)</f>
        <v>1.0666666666666667</v>
      </c>
      <c r="AU71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716">
        <f>VLOOKUP(Table1[[#This Row],[Rev Caste]],Factor!$F$59:$I$68,4,0)</f>
        <v>1.0666666666666667</v>
      </c>
      <c r="AW716">
        <f>Table1[[#This Row],[2021 Ae Factor]]*Table1[[#This Row],[Age &amp; Gender Factor]]</f>
        <v>1.5197744131555693</v>
      </c>
      <c r="AX716">
        <f>Table1[[#This Row],[2021 Ae Factor]]*Table1[[#This Row],[Caste Factor]]</f>
        <v>1.5197744131555693</v>
      </c>
      <c r="AY716">
        <f t="shared" si="16"/>
        <v>78.626042999999996</v>
      </c>
    </row>
    <row r="717" spans="1:51" x14ac:dyDescent="0.25">
      <c r="A717" s="12" t="s">
        <v>3088</v>
      </c>
      <c r="B717" s="12" t="s">
        <v>2267</v>
      </c>
      <c r="C717" s="13">
        <v>45876</v>
      </c>
      <c r="D717" s="12" t="s">
        <v>3341</v>
      </c>
      <c r="E717" s="12"/>
      <c r="F717" s="12"/>
      <c r="G717" s="12"/>
      <c r="H717" s="12"/>
      <c r="I717" s="12" t="s">
        <v>48</v>
      </c>
      <c r="J717" s="12" t="s">
        <v>49</v>
      </c>
      <c r="K717" s="12" t="s">
        <v>50</v>
      </c>
      <c r="L717" s="12" t="s">
        <v>78</v>
      </c>
      <c r="M717" s="12" t="s">
        <v>78</v>
      </c>
      <c r="N717" s="12"/>
      <c r="O717" s="12" t="s">
        <v>54</v>
      </c>
      <c r="P717" s="12">
        <v>9361441386</v>
      </c>
      <c r="Q717" s="12" t="s">
        <v>81</v>
      </c>
      <c r="R717" s="12" t="s">
        <v>56</v>
      </c>
      <c r="S717" s="12" t="s">
        <v>57</v>
      </c>
      <c r="T717" s="12" t="s">
        <v>137</v>
      </c>
      <c r="U717" s="12" t="s">
        <v>59</v>
      </c>
      <c r="V717" s="12" t="s">
        <v>295</v>
      </c>
      <c r="W717" s="1" t="s">
        <v>125</v>
      </c>
      <c r="X717" s="12" t="s">
        <v>114</v>
      </c>
      <c r="Y717" s="45" t="s">
        <v>430</v>
      </c>
      <c r="Z717" s="12" t="s">
        <v>38</v>
      </c>
      <c r="AA717" s="12" t="s">
        <v>63</v>
      </c>
      <c r="AB717" s="12" t="s">
        <v>38</v>
      </c>
      <c r="AC717" s="12" t="s">
        <v>64</v>
      </c>
      <c r="AD717" s="12" t="s">
        <v>85</v>
      </c>
      <c r="AE717" s="12" t="s">
        <v>115</v>
      </c>
      <c r="AF717" s="12" t="s">
        <v>67</v>
      </c>
      <c r="AG717" s="12" t="s">
        <v>116</v>
      </c>
      <c r="AH717" s="12" t="s">
        <v>69</v>
      </c>
      <c r="AI717" s="12" t="s">
        <v>269</v>
      </c>
      <c r="AJ717" s="12">
        <f>IFERROR(_xlfn.XLOOKUP(Table1[[#This Row],[Audio Url]],Qc!C:C,Qc!F:F),"")</f>
        <v>0</v>
      </c>
      <c r="AK717" s="12">
        <f>IFERROR(_xlfn.XLOOKUP(Table1[[#This Row],[Audio Url]],Qc!C:C,Qc!E:E),"")</f>
        <v>0</v>
      </c>
      <c r="AL717" s="12"/>
      <c r="AM717" s="12"/>
      <c r="AN717" s="1" t="str">
        <f>VLOOKUP(Table1[[#This Row],[LOCALITY]],Sheet2!$F:$H,3,0)</f>
        <v>Urban</v>
      </c>
      <c r="AO717" s="1" t="s">
        <v>2241</v>
      </c>
      <c r="AP717" t="str">
        <f>IF(Table1[[#This Row],[Audio Duration (in secs)]]&gt;180,"Greater than 3 Minutes","Less than 3 Minutes")</f>
        <v>Less than 3 Minutes</v>
      </c>
      <c r="AQ717" t="str">
        <f>IFERROR(VLOOKUP(Table1[[#This Row],[சாதி/Caste]],MApping!$E$1:$F$10,2,0),"Others")</f>
        <v>MUTTARAIYAR</v>
      </c>
      <c r="AR717">
        <f>VLOOKUP(Table1[[#This Row],[பாலினம்/Gender]],Factor!$F$26:$I$28,4,0)</f>
        <v>0.95700934579439256</v>
      </c>
      <c r="AS717">
        <f>VLOOKUP(Table1[[#This Row],[பதிலளித்தவரின் வயது/Age Group]],Factor!$F$35:$I$39,4,0)</f>
        <v>0.97523809523809524</v>
      </c>
      <c r="AT717">
        <f>VLOOKUP(Table1[[#This Row],[பதிலளித்தவரின் வயது/Age Group]]&amp;Table1[[#This Row],[பாலினம்/Gender]],Factor!$A$45:$G$53,7,0)</f>
        <v>1.0666666666666667</v>
      </c>
      <c r="AU71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717">
        <f>VLOOKUP(Table1[[#This Row],[Rev Caste]],Factor!$F$59:$I$68,4,0)</f>
        <v>1.2358620689655173</v>
      </c>
      <c r="AW717">
        <f>Table1[[#This Row],[2021 Ae Factor]]*Table1[[#This Row],[Age &amp; Gender Factor]]</f>
        <v>1.5197744131555693</v>
      </c>
      <c r="AX717">
        <f>Table1[[#This Row],[2021 Ae Factor]]*Table1[[#This Row],[Caste Factor]]</f>
        <v>1.7608420786905907</v>
      </c>
      <c r="AY717">
        <f t="shared" si="16"/>
        <v>78.622163999999998</v>
      </c>
    </row>
    <row r="718" spans="1:51" x14ac:dyDescent="0.25">
      <c r="A718" s="12" t="s">
        <v>3088</v>
      </c>
      <c r="B718" s="12" t="s">
        <v>2279</v>
      </c>
      <c r="C718" s="13">
        <v>45876</v>
      </c>
      <c r="D718" s="12" t="s">
        <v>3342</v>
      </c>
      <c r="E718" s="12"/>
      <c r="F718" s="12"/>
      <c r="G718" s="12"/>
      <c r="H718" s="12"/>
      <c r="I718" s="12" t="s">
        <v>48</v>
      </c>
      <c r="J718" s="12" t="s">
        <v>49</v>
      </c>
      <c r="K718" s="12" t="s">
        <v>50</v>
      </c>
      <c r="L718" s="12" t="s">
        <v>78</v>
      </c>
      <c r="M718" s="12" t="s">
        <v>78</v>
      </c>
      <c r="N718" s="12"/>
      <c r="O718" s="12" t="s">
        <v>54</v>
      </c>
      <c r="P718" s="12">
        <v>9952707146</v>
      </c>
      <c r="Q718" s="12" t="s">
        <v>39</v>
      </c>
      <c r="R718" s="12" t="s">
        <v>97</v>
      </c>
      <c r="S718" s="12" t="s">
        <v>113</v>
      </c>
      <c r="T718" s="12" t="s">
        <v>98</v>
      </c>
      <c r="U718" s="12" t="s">
        <v>83</v>
      </c>
      <c r="V718" s="12" t="s">
        <v>99</v>
      </c>
      <c r="W718" s="12" t="s">
        <v>100</v>
      </c>
      <c r="X718" s="12" t="s">
        <v>101</v>
      </c>
      <c r="Y718" t="s">
        <v>428</v>
      </c>
      <c r="Z718" s="12" t="s">
        <v>288</v>
      </c>
      <c r="AA718" s="12" t="s">
        <v>63</v>
      </c>
      <c r="AB718" s="12" t="s">
        <v>38</v>
      </c>
      <c r="AC718" s="12" t="s">
        <v>58</v>
      </c>
      <c r="AD718" s="12" t="s">
        <v>65</v>
      </c>
      <c r="AE718" s="12" t="s">
        <v>115</v>
      </c>
      <c r="AF718" s="12" t="s">
        <v>101</v>
      </c>
      <c r="AG718" s="12" t="s">
        <v>103</v>
      </c>
      <c r="AH718" s="12" t="s">
        <v>117</v>
      </c>
      <c r="AI718" s="12" t="s">
        <v>42</v>
      </c>
      <c r="AJ718" s="12">
        <f>IFERROR(_xlfn.XLOOKUP(Table1[[#This Row],[Audio Url]],Qc!C:C,Qc!F:F),"")</f>
        <v>0</v>
      </c>
      <c r="AK718" s="12">
        <f>IFERROR(_xlfn.XLOOKUP(Table1[[#This Row],[Audio Url]],Qc!C:C,Qc!E:E),"")</f>
        <v>0</v>
      </c>
      <c r="AL718" s="12"/>
      <c r="AM718" s="12"/>
      <c r="AN718" s="1" t="str">
        <f>VLOOKUP(Table1[[#This Row],[LOCALITY]],Sheet2!$F:$H,3,0)</f>
        <v>Urban</v>
      </c>
      <c r="AO718" s="1" t="s">
        <v>2241</v>
      </c>
      <c r="AP718" t="str">
        <f>IF(Table1[[#This Row],[Audio Duration (in secs)]]&gt;180,"Greater than 3 Minutes","Less than 3 Minutes")</f>
        <v>Less than 3 Minutes</v>
      </c>
      <c r="AQ718" t="str">
        <f>IFERROR(VLOOKUP(Table1[[#This Row],[சாதி/Caste]],MApping!$E$1:$F$10,2,0),"Others")</f>
        <v>DEVENDRA KULA VELLALAR</v>
      </c>
      <c r="AR718">
        <f>VLOOKUP(Table1[[#This Row],[பாலினம்/Gender]],Factor!$F$26:$I$28,4,0)</f>
        <v>0.95700934579439256</v>
      </c>
      <c r="AS718">
        <f>VLOOKUP(Table1[[#This Row],[பதிலளித்தவரின் வயது/Age Group]],Factor!$F$35:$I$39,4,0)</f>
        <v>0.8797250859106529</v>
      </c>
      <c r="AT718">
        <f>VLOOKUP(Table1[[#This Row],[பதிலளித்தவரின் வயது/Age Group]]&amp;Table1[[#This Row],[பாலினம்/Gender]],Factor!$A$45:$G$53,7,0)</f>
        <v>0.79503105590062106</v>
      </c>
      <c r="AU71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18">
        <f>VLOOKUP(Table1[[#This Row],[Rev Caste]],Factor!$F$59:$I$68,4,0)</f>
        <v>0.99902439024390244</v>
      </c>
      <c r="AW718">
        <f>Table1[[#This Row],[2021 Ae Factor]]*Table1[[#This Row],[Age &amp; Gender Factor]]</f>
        <v>1.043035050297799</v>
      </c>
      <c r="AX718">
        <f>Table1[[#This Row],[2021 Ae Factor]]*Table1[[#This Row],[Caste Factor]]</f>
        <v>1.3106625802766489</v>
      </c>
      <c r="AY718">
        <f t="shared" si="16"/>
        <v>78.615206000000001</v>
      </c>
    </row>
    <row r="719" spans="1:51" x14ac:dyDescent="0.25">
      <c r="A719" s="12" t="s">
        <v>3088</v>
      </c>
      <c r="B719" s="12" t="s">
        <v>2284</v>
      </c>
      <c r="C719" s="13">
        <v>45876</v>
      </c>
      <c r="D719" s="12" t="s">
        <v>3343</v>
      </c>
      <c r="E719" s="12"/>
      <c r="F719" s="12"/>
      <c r="G719" s="12"/>
      <c r="H719" s="12"/>
      <c r="I719" s="12" t="s">
        <v>48</v>
      </c>
      <c r="J719" s="12" t="s">
        <v>49</v>
      </c>
      <c r="K719" s="12" t="s">
        <v>50</v>
      </c>
      <c r="L719" s="12" t="s">
        <v>78</v>
      </c>
      <c r="M719" s="12" t="s">
        <v>78</v>
      </c>
      <c r="N719" s="12"/>
      <c r="O719" s="12" t="s">
        <v>54</v>
      </c>
      <c r="P719" s="12">
        <v>9787328819</v>
      </c>
      <c r="Q719" s="12" t="s">
        <v>360</v>
      </c>
      <c r="R719" s="12" t="s">
        <v>97</v>
      </c>
      <c r="S719" s="12" t="s">
        <v>113</v>
      </c>
      <c r="T719" s="12" t="s">
        <v>98</v>
      </c>
      <c r="U719" s="12" t="s">
        <v>83</v>
      </c>
      <c r="V719" s="12" t="s">
        <v>99</v>
      </c>
      <c r="W719" s="12" t="s">
        <v>100</v>
      </c>
      <c r="X719" s="12" t="s">
        <v>101</v>
      </c>
      <c r="Y719" t="s">
        <v>428</v>
      </c>
      <c r="Z719" s="12" t="s">
        <v>288</v>
      </c>
      <c r="AA719" s="12" t="s">
        <v>63</v>
      </c>
      <c r="AB719" s="12" t="s">
        <v>38</v>
      </c>
      <c r="AC719" s="12" t="s">
        <v>58</v>
      </c>
      <c r="AD719" s="12" t="s">
        <v>85</v>
      </c>
      <c r="AE719" s="12" t="s">
        <v>115</v>
      </c>
      <c r="AF719" s="12" t="s">
        <v>67</v>
      </c>
      <c r="AG719" s="12" t="s">
        <v>382</v>
      </c>
      <c r="AH719" s="12" t="s">
        <v>88</v>
      </c>
      <c r="AI719" s="12" t="s">
        <v>70</v>
      </c>
      <c r="AJ719" s="12">
        <f>IFERROR(_xlfn.XLOOKUP(Table1[[#This Row],[Audio Url]],Qc!C:C,Qc!F:F),"")</f>
        <v>0</v>
      </c>
      <c r="AK719" s="12">
        <f>IFERROR(_xlfn.XLOOKUP(Table1[[#This Row],[Audio Url]],Qc!C:C,Qc!E:E),"")</f>
        <v>0</v>
      </c>
      <c r="AL719" s="12"/>
      <c r="AM719" s="12"/>
      <c r="AN719" s="1" t="str">
        <f>VLOOKUP(Table1[[#This Row],[LOCALITY]],Sheet2!$F:$H,3,0)</f>
        <v>Urban</v>
      </c>
      <c r="AO719" s="1" t="s">
        <v>2241</v>
      </c>
      <c r="AP719" t="str">
        <f>IF(Table1[[#This Row],[Audio Duration (in secs)]]&gt;180,"Greater than 3 Minutes","Less than 3 Minutes")</f>
        <v>Less than 3 Minutes</v>
      </c>
      <c r="AQ719" t="str">
        <f>IFERROR(VLOOKUP(Table1[[#This Row],[சாதி/Caste]],MApping!$E$1:$F$10,2,0),"Others")</f>
        <v>URALI GOUNDER</v>
      </c>
      <c r="AR719">
        <f>VLOOKUP(Table1[[#This Row],[பாலினம்/Gender]],Factor!$F$26:$I$28,4,0)</f>
        <v>0.95700934579439256</v>
      </c>
      <c r="AS719">
        <f>VLOOKUP(Table1[[#This Row],[பதிலளித்தவரின் வயது/Age Group]],Factor!$F$35:$I$39,4,0)</f>
        <v>1.0308724832214764</v>
      </c>
      <c r="AT719">
        <f>VLOOKUP(Table1[[#This Row],[பதிலளித்தவரின் வயது/Age Group]]&amp;Table1[[#This Row],[பாலினம்/Gender]],Factor!$A$45:$G$53,7,0)</f>
        <v>0.86292134831460676</v>
      </c>
      <c r="AU71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19">
        <f>VLOOKUP(Table1[[#This Row],[Rev Caste]],Factor!$F$59:$I$68,4,0)</f>
        <v>1.0593103448275862</v>
      </c>
      <c r="AW719">
        <f>Table1[[#This Row],[2021 Ae Factor]]*Table1[[#This Row],[Age &amp; Gender Factor]]</f>
        <v>1.1321032118962628</v>
      </c>
      <c r="AX719">
        <f>Table1[[#This Row],[2021 Ae Factor]]*Table1[[#This Row],[Caste Factor]]</f>
        <v>1.3897542877071363</v>
      </c>
      <c r="AY719">
        <f t="shared" si="16"/>
        <v>78.620453999999995</v>
      </c>
    </row>
    <row r="720" spans="1:51" x14ac:dyDescent="0.25">
      <c r="A720" s="12" t="s">
        <v>3088</v>
      </c>
      <c r="B720" s="12" t="s">
        <v>2288</v>
      </c>
      <c r="C720" s="13">
        <v>45876</v>
      </c>
      <c r="D720" s="12" t="s">
        <v>3344</v>
      </c>
      <c r="E720" s="12"/>
      <c r="F720" s="12"/>
      <c r="G720" s="12"/>
      <c r="H720" s="12"/>
      <c r="I720" s="12" t="s">
        <v>1289</v>
      </c>
      <c r="J720" s="12" t="s">
        <v>1290</v>
      </c>
      <c r="K720" s="12" t="s">
        <v>50</v>
      </c>
      <c r="L720" s="12" t="s">
        <v>78</v>
      </c>
      <c r="M720" s="12" t="s">
        <v>78</v>
      </c>
      <c r="N720" s="12"/>
      <c r="O720" s="12" t="s">
        <v>135</v>
      </c>
      <c r="P720" s="12">
        <v>7639814378</v>
      </c>
      <c r="Q720" s="12" t="s">
        <v>55</v>
      </c>
      <c r="R720" s="12" t="s">
        <v>136</v>
      </c>
      <c r="S720" s="12" t="s">
        <v>57</v>
      </c>
      <c r="T720" s="12" t="s">
        <v>137</v>
      </c>
      <c r="U720" s="12" t="s">
        <v>83</v>
      </c>
      <c r="V720" s="12" t="s">
        <v>99</v>
      </c>
      <c r="W720" s="12" t="s">
        <v>100</v>
      </c>
      <c r="X720" s="12" t="s">
        <v>101</v>
      </c>
      <c r="Y720" t="s">
        <v>428</v>
      </c>
      <c r="Z720" s="12" t="s">
        <v>175</v>
      </c>
      <c r="AA720" s="12" t="s">
        <v>126</v>
      </c>
      <c r="AB720" s="12" t="s">
        <v>138</v>
      </c>
      <c r="AC720" s="12" t="s">
        <v>58</v>
      </c>
      <c r="AD720" s="12" t="s">
        <v>127</v>
      </c>
      <c r="AE720" s="12" t="s">
        <v>115</v>
      </c>
      <c r="AF720" s="12" t="s">
        <v>101</v>
      </c>
      <c r="AG720" s="12" t="s">
        <v>68</v>
      </c>
      <c r="AH720" s="12" t="s">
        <v>88</v>
      </c>
      <c r="AI720" s="12" t="s">
        <v>269</v>
      </c>
      <c r="AJ720" s="12">
        <f>IFERROR(_xlfn.XLOOKUP(Table1[[#This Row],[Audio Url]],Qc!C:C,Qc!F:F),"")</f>
        <v>0</v>
      </c>
      <c r="AK720" s="12">
        <f>IFERROR(_xlfn.XLOOKUP(Table1[[#This Row],[Audio Url]],Qc!C:C,Qc!E:E),"")</f>
        <v>0</v>
      </c>
      <c r="AL720" s="12"/>
      <c r="AM720" s="12"/>
      <c r="AN720" s="1" t="str">
        <f>VLOOKUP(Table1[[#This Row],[LOCALITY]],Sheet2!$F:$H,3,0)</f>
        <v>Urban</v>
      </c>
      <c r="AO720" s="1" t="s">
        <v>2241</v>
      </c>
      <c r="AP720" t="str">
        <f>IF(Table1[[#This Row],[Audio Duration (in secs)]]&gt;180,"Greater than 3 Minutes","Less than 3 Minutes")</f>
        <v>Less than 3 Minutes</v>
      </c>
      <c r="AQ720" t="str">
        <f>IFERROR(VLOOKUP(Table1[[#This Row],[சாதி/Caste]],MApping!$E$1:$F$10,2,0),"Others")</f>
        <v>MUTTARAIYAR</v>
      </c>
      <c r="AR720">
        <f>VLOOKUP(Table1[[#This Row],[பாலினம்/Gender]],Factor!$F$26:$I$28,4,0)</f>
        <v>1.047034764826176</v>
      </c>
      <c r="AS720">
        <f>VLOOKUP(Table1[[#This Row],[பதிலளித்தவரின் வயது/Age Group]],Factor!$F$35:$I$39,4,0)</f>
        <v>1.0951871657754011</v>
      </c>
      <c r="AT720">
        <f>VLOOKUP(Table1[[#This Row],[பதிலளித்தவரின் வயது/Age Group]]&amp;Table1[[#This Row],[பாலினம்/Gender]],Factor!$A$45:$G$53,7,0)</f>
        <v>1.107027027027027</v>
      </c>
      <c r="AU72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20">
        <f>VLOOKUP(Table1[[#This Row],[Rev Caste]],Factor!$F$59:$I$68,4,0)</f>
        <v>1.2358620689655173</v>
      </c>
      <c r="AW720">
        <f>Table1[[#This Row],[2021 Ae Factor]]*Table1[[#This Row],[Age &amp; Gender Factor]]</f>
        <v>1.4523558321984489</v>
      </c>
      <c r="AX720">
        <f>Table1[[#This Row],[2021 Ae Factor]]*Table1[[#This Row],[Caste Factor]]</f>
        <v>1.6213800023249925</v>
      </c>
      <c r="AY720">
        <f t="shared" si="16"/>
        <v>78.618607999999995</v>
      </c>
    </row>
    <row r="721" spans="1:51" x14ac:dyDescent="0.25">
      <c r="A721" s="12" t="s">
        <v>3088</v>
      </c>
      <c r="B721" s="12" t="s">
        <v>2294</v>
      </c>
      <c r="C721" s="13">
        <v>45876</v>
      </c>
      <c r="D721" s="12" t="s">
        <v>3345</v>
      </c>
      <c r="E721" s="12"/>
      <c r="F721" s="12"/>
      <c r="G721" s="12"/>
      <c r="H721" s="12"/>
      <c r="I721" s="12" t="s">
        <v>1281</v>
      </c>
      <c r="J721" s="12" t="s">
        <v>1282</v>
      </c>
      <c r="K721" s="12" t="s">
        <v>50</v>
      </c>
      <c r="L721" s="12" t="s">
        <v>78</v>
      </c>
      <c r="M721" s="12" t="s">
        <v>78</v>
      </c>
      <c r="N721" s="12"/>
      <c r="O721" s="12" t="s">
        <v>135</v>
      </c>
      <c r="P721" s="12">
        <v>9655584316</v>
      </c>
      <c r="Q721" s="12" t="s">
        <v>39</v>
      </c>
      <c r="R721" s="12" t="s">
        <v>136</v>
      </c>
      <c r="S721" s="12" t="s">
        <v>57</v>
      </c>
      <c r="T721" s="12" t="s">
        <v>98</v>
      </c>
      <c r="U721" s="12" t="s">
        <v>301</v>
      </c>
      <c r="V721" s="12" t="s">
        <v>99</v>
      </c>
      <c r="W721" s="1" t="s">
        <v>125</v>
      </c>
      <c r="X721" s="12" t="s">
        <v>295</v>
      </c>
      <c r="Y721" t="s">
        <v>428</v>
      </c>
      <c r="Z721" s="12" t="s">
        <v>95</v>
      </c>
      <c r="AA721" s="12" t="s">
        <v>63</v>
      </c>
      <c r="AB721" s="12" t="s">
        <v>38</v>
      </c>
      <c r="AC721" s="12" t="s">
        <v>84</v>
      </c>
      <c r="AD721" s="12" t="s">
        <v>127</v>
      </c>
      <c r="AE721" s="12" t="s">
        <v>66</v>
      </c>
      <c r="AF721" s="12" t="s">
        <v>67</v>
      </c>
      <c r="AG721" s="12" t="s">
        <v>68</v>
      </c>
      <c r="AH721" s="12" t="s">
        <v>88</v>
      </c>
      <c r="AI721" s="12" t="s">
        <v>269</v>
      </c>
      <c r="AJ721" s="12">
        <f>IFERROR(_xlfn.XLOOKUP(Table1[[#This Row],[Audio Url]],Qc!C:C,Qc!F:F),"")</f>
        <v>0</v>
      </c>
      <c r="AK721" s="12">
        <f>IFERROR(_xlfn.XLOOKUP(Table1[[#This Row],[Audio Url]],Qc!C:C,Qc!E:E),"")</f>
        <v>0</v>
      </c>
      <c r="AL721" s="12"/>
      <c r="AM721" s="12"/>
      <c r="AN721" s="1" t="str">
        <f>VLOOKUP(Table1[[#This Row],[LOCALITY]],Sheet2!$F:$H,3,0)</f>
        <v>Urban</v>
      </c>
      <c r="AO721" s="1" t="s">
        <v>2241</v>
      </c>
      <c r="AP721" t="str">
        <f>IF(Table1[[#This Row],[Audio Duration (in secs)]]&gt;180,"Greater than 3 Minutes","Less than 3 Minutes")</f>
        <v>Less than 3 Minutes</v>
      </c>
      <c r="AQ721" t="str">
        <f>IFERROR(VLOOKUP(Table1[[#This Row],[சாதி/Caste]],MApping!$E$1:$F$10,2,0),"Others")</f>
        <v>MUTTARAIYAR</v>
      </c>
      <c r="AR721">
        <f>VLOOKUP(Table1[[#This Row],[பாலினம்/Gender]],Factor!$F$26:$I$28,4,0)</f>
        <v>1.047034764826176</v>
      </c>
      <c r="AS721">
        <f>VLOOKUP(Table1[[#This Row],[பதிலளித்தவரின் வயது/Age Group]],Factor!$F$35:$I$39,4,0)</f>
        <v>0.8797250859106529</v>
      </c>
      <c r="AT721">
        <f>VLOOKUP(Table1[[#This Row],[பதிலளித்தவரின் வயது/Age Group]]&amp;Table1[[#This Row],[பாலினம்/Gender]],Factor!$A$45:$G$53,7,0)</f>
        <v>0.98461538461538467</v>
      </c>
      <c r="AU72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21">
        <f>VLOOKUP(Table1[[#This Row],[Rev Caste]],Factor!$F$59:$I$68,4,0)</f>
        <v>1.2358620689655173</v>
      </c>
      <c r="AW721">
        <f>Table1[[#This Row],[2021 Ae Factor]]*Table1[[#This Row],[Age &amp; Gender Factor]]</f>
        <v>1.2917587930611203</v>
      </c>
      <c r="AX721">
        <f>Table1[[#This Row],[2021 Ae Factor]]*Table1[[#This Row],[Caste Factor]]</f>
        <v>1.6213800023249925</v>
      </c>
      <c r="AY721">
        <f t="shared" si="16"/>
        <v>78.627196999999995</v>
      </c>
    </row>
    <row r="722" spans="1:51" x14ac:dyDescent="0.25">
      <c r="A722" s="12" t="s">
        <v>3088</v>
      </c>
      <c r="B722" s="12" t="s">
        <v>2306</v>
      </c>
      <c r="C722" s="13">
        <v>45876</v>
      </c>
      <c r="D722" s="12" t="s">
        <v>3346</v>
      </c>
      <c r="E722" s="12"/>
      <c r="F722" s="12"/>
      <c r="G722" s="12"/>
      <c r="H722" s="12"/>
      <c r="I722" s="12" t="s">
        <v>1281</v>
      </c>
      <c r="J722" s="12" t="s">
        <v>1282</v>
      </c>
      <c r="K722" s="12" t="s">
        <v>50</v>
      </c>
      <c r="L722" s="12" t="s">
        <v>78</v>
      </c>
      <c r="M722" s="12" t="s">
        <v>2166</v>
      </c>
      <c r="N722" s="12"/>
      <c r="O722" s="12" t="s">
        <v>135</v>
      </c>
      <c r="P722" s="12">
        <v>9994368498</v>
      </c>
      <c r="Q722" s="12" t="s">
        <v>39</v>
      </c>
      <c r="R722" s="12" t="s">
        <v>136</v>
      </c>
      <c r="S722" s="12" t="s">
        <v>57</v>
      </c>
      <c r="T722" s="12" t="s">
        <v>98</v>
      </c>
      <c r="U722" s="12" t="s">
        <v>83</v>
      </c>
      <c r="V722" s="12" t="s">
        <v>99</v>
      </c>
      <c r="W722" s="12" t="s">
        <v>100</v>
      </c>
      <c r="X722" s="12" t="s">
        <v>101</v>
      </c>
      <c r="Y722" t="s">
        <v>428</v>
      </c>
      <c r="Z722" s="12" t="s">
        <v>95</v>
      </c>
      <c r="AA722" s="12" t="s">
        <v>63</v>
      </c>
      <c r="AB722" s="12" t="s">
        <v>38</v>
      </c>
      <c r="AC722" s="12" t="s">
        <v>84</v>
      </c>
      <c r="AD722" s="12" t="s">
        <v>85</v>
      </c>
      <c r="AE722" s="12" t="s">
        <v>66</v>
      </c>
      <c r="AF722" s="12" t="s">
        <v>101</v>
      </c>
      <c r="AG722" s="12" t="s">
        <v>68</v>
      </c>
      <c r="AH722" s="12" t="s">
        <v>88</v>
      </c>
      <c r="AI722" s="12" t="s">
        <v>269</v>
      </c>
      <c r="AJ722" s="12">
        <f>IFERROR(_xlfn.XLOOKUP(Table1[[#This Row],[Audio Url]],Qc!C:C,Qc!F:F),"")</f>
        <v>0</v>
      </c>
      <c r="AK722" s="12">
        <f>IFERROR(_xlfn.XLOOKUP(Table1[[#This Row],[Audio Url]],Qc!C:C,Qc!E:E),"")</f>
        <v>0</v>
      </c>
      <c r="AL722" s="12"/>
      <c r="AM722" s="12"/>
      <c r="AN722" s="1" t="str">
        <f>VLOOKUP(Table1[[#This Row],[LOCALITY]],Sheet2!$F:$H,3,0)</f>
        <v>Rural</v>
      </c>
      <c r="AO722" s="1" t="s">
        <v>2241</v>
      </c>
      <c r="AP722" t="str">
        <f>IF(Table1[[#This Row],[Audio Duration (in secs)]]&gt;180,"Greater than 3 Minutes","Less than 3 Minutes")</f>
        <v>Less than 3 Minutes</v>
      </c>
      <c r="AQ722" t="str">
        <f>IFERROR(VLOOKUP(Table1[[#This Row],[சாதி/Caste]],MApping!$E$1:$F$10,2,0),"Others")</f>
        <v>MUTTARAIYAR</v>
      </c>
      <c r="AR722">
        <f>VLOOKUP(Table1[[#This Row],[பாலினம்/Gender]],Factor!$F$26:$I$28,4,0)</f>
        <v>1.047034764826176</v>
      </c>
      <c r="AS722">
        <f>VLOOKUP(Table1[[#This Row],[பதிலளித்தவரின் வயது/Age Group]],Factor!$F$35:$I$39,4,0)</f>
        <v>0.8797250859106529</v>
      </c>
      <c r="AT722">
        <f>VLOOKUP(Table1[[#This Row],[பதிலளித்தவரின் வயது/Age Group]]&amp;Table1[[#This Row],[பாலினம்/Gender]],Factor!$A$45:$G$53,7,0)</f>
        <v>0.98461538461538467</v>
      </c>
      <c r="AU72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22">
        <f>VLOOKUP(Table1[[#This Row],[Rev Caste]],Factor!$F$59:$I$68,4,0)</f>
        <v>1.2358620689655173</v>
      </c>
      <c r="AW722">
        <f>Table1[[#This Row],[2021 Ae Factor]]*Table1[[#This Row],[Age &amp; Gender Factor]]</f>
        <v>1.2917587930611203</v>
      </c>
      <c r="AX722">
        <f>Table1[[#This Row],[2021 Ae Factor]]*Table1[[#This Row],[Caste Factor]]</f>
        <v>1.6213800023249925</v>
      </c>
      <c r="AY722">
        <f t="shared" si="16"/>
        <v>78.526270999999994</v>
      </c>
    </row>
    <row r="723" spans="1:51" x14ac:dyDescent="0.25">
      <c r="A723" s="12" t="s">
        <v>3088</v>
      </c>
      <c r="B723" s="12" t="s">
        <v>2312</v>
      </c>
      <c r="C723" s="13">
        <v>45876</v>
      </c>
      <c r="D723" s="12" t="s">
        <v>3347</v>
      </c>
      <c r="E723" s="12"/>
      <c r="F723" s="12"/>
      <c r="G723" s="12"/>
      <c r="H723" s="12"/>
      <c r="I723" s="12" t="s">
        <v>48</v>
      </c>
      <c r="J723" s="12" t="s">
        <v>49</v>
      </c>
      <c r="K723" s="12" t="s">
        <v>50</v>
      </c>
      <c r="L723" s="12" t="s">
        <v>78</v>
      </c>
      <c r="M723" s="12" t="s">
        <v>2166</v>
      </c>
      <c r="N723" s="12"/>
      <c r="O723" s="12" t="s">
        <v>54</v>
      </c>
      <c r="P723" s="12">
        <v>9500713810</v>
      </c>
      <c r="Q723" s="12" t="s">
        <v>39</v>
      </c>
      <c r="R723" s="12" t="s">
        <v>124</v>
      </c>
      <c r="S723" s="12" t="s">
        <v>113</v>
      </c>
      <c r="T723" s="12" t="s">
        <v>137</v>
      </c>
      <c r="U723" s="12" t="s">
        <v>301</v>
      </c>
      <c r="V723" s="12" t="s">
        <v>60</v>
      </c>
      <c r="W723" s="12" t="s">
        <v>61</v>
      </c>
      <c r="X723" s="12" t="s">
        <v>62</v>
      </c>
      <c r="Y723" t="s">
        <v>430</v>
      </c>
      <c r="Z723" s="12" t="s">
        <v>38</v>
      </c>
      <c r="AA723" s="12" t="s">
        <v>63</v>
      </c>
      <c r="AB723" s="12" t="s">
        <v>38</v>
      </c>
      <c r="AC723" s="12" t="s">
        <v>84</v>
      </c>
      <c r="AD723" s="12" t="s">
        <v>65</v>
      </c>
      <c r="AE723" s="12" t="s">
        <v>115</v>
      </c>
      <c r="AF723" s="12" t="s">
        <v>622</v>
      </c>
      <c r="AG723" s="12" t="s">
        <v>103</v>
      </c>
      <c r="AH723" s="12" t="s">
        <v>1456</v>
      </c>
      <c r="AI723" s="12" t="s">
        <v>42</v>
      </c>
      <c r="AJ723" s="12">
        <f>IFERROR(_xlfn.XLOOKUP(Table1[[#This Row],[Audio Url]],Qc!C:C,Qc!F:F),"")</f>
        <v>0</v>
      </c>
      <c r="AK723" s="12">
        <f>IFERROR(_xlfn.XLOOKUP(Table1[[#This Row],[Audio Url]],Qc!C:C,Qc!E:E),"")</f>
        <v>0</v>
      </c>
      <c r="AL723" s="12"/>
      <c r="AM723" s="12"/>
      <c r="AN723" s="1" t="str">
        <f>VLOOKUP(Table1[[#This Row],[LOCALITY]],Sheet2!$F:$H,3,0)</f>
        <v>Rural</v>
      </c>
      <c r="AO723" s="1" t="s">
        <v>2241</v>
      </c>
      <c r="AP723" t="str">
        <f>IF(Table1[[#This Row],[Audio Duration (in secs)]]&gt;180,"Greater than 3 Minutes","Less than 3 Minutes")</f>
        <v>Less than 3 Minutes</v>
      </c>
      <c r="AQ723" t="str">
        <f>IFERROR(VLOOKUP(Table1[[#This Row],[சாதி/Caste]],MApping!$E$1:$F$10,2,0),"Others")</f>
        <v>DEVENDRA KULA VELLALAR</v>
      </c>
      <c r="AR723">
        <f>VLOOKUP(Table1[[#This Row],[பாலினம்/Gender]],Factor!$F$26:$I$28,4,0)</f>
        <v>0.95700934579439256</v>
      </c>
      <c r="AS723">
        <f>VLOOKUP(Table1[[#This Row],[பதிலளித்தவரின் வயது/Age Group]],Factor!$F$35:$I$39,4,0)</f>
        <v>0.8797250859106529</v>
      </c>
      <c r="AT723">
        <f>VLOOKUP(Table1[[#This Row],[பதிலளித்தவரின் வயது/Age Group]]&amp;Table1[[#This Row],[பாலினம்/Gender]],Factor!$A$45:$G$53,7,0)</f>
        <v>0.79503105590062106</v>
      </c>
      <c r="AU72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23">
        <f>VLOOKUP(Table1[[#This Row],[Rev Caste]],Factor!$F$59:$I$68,4,0)</f>
        <v>0.99902439024390244</v>
      </c>
      <c r="AW723">
        <f>Table1[[#This Row],[2021 Ae Factor]]*Table1[[#This Row],[Age &amp; Gender Factor]]</f>
        <v>0.58577953749039324</v>
      </c>
      <c r="AX723">
        <f>Table1[[#This Row],[2021 Ae Factor]]*Table1[[#This Row],[Caste Factor]]</f>
        <v>0.73608199442695277</v>
      </c>
      <c r="AY723">
        <f t="shared" si="16"/>
        <v>78.526590999999996</v>
      </c>
    </row>
    <row r="724" spans="1:51" x14ac:dyDescent="0.25">
      <c r="A724" s="12" t="s">
        <v>3088</v>
      </c>
      <c r="B724" s="12" t="s">
        <v>2318</v>
      </c>
      <c r="C724" s="13">
        <v>45876</v>
      </c>
      <c r="D724" s="12" t="s">
        <v>3348</v>
      </c>
      <c r="E724" s="12"/>
      <c r="F724" s="12"/>
      <c r="G724" s="12"/>
      <c r="H724" s="12"/>
      <c r="I724" s="12" t="s">
        <v>1289</v>
      </c>
      <c r="J724" s="12" t="s">
        <v>1290</v>
      </c>
      <c r="K724" s="12" t="s">
        <v>50</v>
      </c>
      <c r="L724" s="12" t="s">
        <v>78</v>
      </c>
      <c r="M724" s="12" t="s">
        <v>2166</v>
      </c>
      <c r="N724" s="12"/>
      <c r="O724" s="12" t="s">
        <v>135</v>
      </c>
      <c r="P724" s="12">
        <v>958590205</v>
      </c>
      <c r="Q724" s="12" t="s">
        <v>360</v>
      </c>
      <c r="R724" s="12" t="s">
        <v>136</v>
      </c>
      <c r="S724" s="12" t="s">
        <v>113</v>
      </c>
      <c r="T724" s="12" t="s">
        <v>58</v>
      </c>
      <c r="U724" s="12" t="s">
        <v>59</v>
      </c>
      <c r="V724" s="12" t="s">
        <v>60</v>
      </c>
      <c r="W724" s="12" t="s">
        <v>61</v>
      </c>
      <c r="X724" s="12" t="s">
        <v>62</v>
      </c>
      <c r="Y724" t="s">
        <v>430</v>
      </c>
      <c r="Z724" s="12" t="s">
        <v>38</v>
      </c>
      <c r="AA724" s="1" t="s">
        <v>126</v>
      </c>
      <c r="AB724" s="1" t="s">
        <v>60</v>
      </c>
      <c r="AC724" s="12" t="s">
        <v>84</v>
      </c>
      <c r="AD724" s="12" t="s">
        <v>85</v>
      </c>
      <c r="AE724" s="12" t="s">
        <v>66</v>
      </c>
      <c r="AF724" s="12" t="s">
        <v>67</v>
      </c>
      <c r="AG724" s="12" t="s">
        <v>68</v>
      </c>
      <c r="AH724" s="12" t="s">
        <v>88</v>
      </c>
      <c r="AI724" s="12" t="s">
        <v>269</v>
      </c>
      <c r="AJ724" s="12">
        <f>IFERROR(_xlfn.XLOOKUP(Table1[[#This Row],[Audio Url]],Qc!C:C,Qc!F:F),"")</f>
        <v>0</v>
      </c>
      <c r="AK724" s="12">
        <f>IFERROR(_xlfn.XLOOKUP(Table1[[#This Row],[Audio Url]],Qc!C:C,Qc!E:E),"")</f>
        <v>0</v>
      </c>
      <c r="AL724" s="12"/>
      <c r="AM724" s="12"/>
      <c r="AN724" s="1" t="str">
        <f>VLOOKUP(Table1[[#This Row],[LOCALITY]],Sheet2!$F:$H,3,0)</f>
        <v>Rural</v>
      </c>
      <c r="AO724" s="1" t="s">
        <v>2241</v>
      </c>
      <c r="AP724" t="str">
        <f>IF(Table1[[#This Row],[Audio Duration (in secs)]]&gt;180,"Greater than 3 Minutes","Less than 3 Minutes")</f>
        <v>Less than 3 Minutes</v>
      </c>
      <c r="AQ724" t="str">
        <f>IFERROR(VLOOKUP(Table1[[#This Row],[சாதி/Caste]],MApping!$E$1:$F$10,2,0),"Others")</f>
        <v>MUTTARAIYAR</v>
      </c>
      <c r="AR724">
        <f>VLOOKUP(Table1[[#This Row],[பாலினம்/Gender]],Factor!$F$26:$I$28,4,0)</f>
        <v>1.047034764826176</v>
      </c>
      <c r="AS724">
        <f>VLOOKUP(Table1[[#This Row],[பதிலளித்தவரின் வயது/Age Group]],Factor!$F$35:$I$39,4,0)</f>
        <v>1.0308724832214764</v>
      </c>
      <c r="AT724">
        <f>VLOOKUP(Table1[[#This Row],[பதிலளித்தவரின் வயது/Age Group]]&amp;Table1[[#This Row],[பாலினம்/Gender]],Factor!$A$45:$G$53,7,0)</f>
        <v>1.28</v>
      </c>
      <c r="AU72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24">
        <f>VLOOKUP(Table1[[#This Row],[Rev Caste]],Factor!$F$59:$I$68,4,0)</f>
        <v>1.2358620689655173</v>
      </c>
      <c r="AW724">
        <f>Table1[[#This Row],[2021 Ae Factor]]*Table1[[#This Row],[Age &amp; Gender Factor]]</f>
        <v>0.94310505535953326</v>
      </c>
      <c r="AX724">
        <f>Table1[[#This Row],[2021 Ae Factor]]*Table1[[#This Row],[Caste Factor]]</f>
        <v>0.91058419138161839</v>
      </c>
      <c r="AY724">
        <f t="shared" si="16"/>
        <v>78.526919000000007</v>
      </c>
    </row>
    <row r="725" spans="1:51" x14ac:dyDescent="0.25">
      <c r="A725" s="12" t="s">
        <v>3088</v>
      </c>
      <c r="B725" s="12" t="s">
        <v>2335</v>
      </c>
      <c r="C725" s="13">
        <v>45876</v>
      </c>
      <c r="D725" s="12" t="s">
        <v>3349</v>
      </c>
      <c r="E725" s="12"/>
      <c r="F725" s="12"/>
      <c r="G725" s="12"/>
      <c r="H725" s="12"/>
      <c r="I725" s="12" t="s">
        <v>1289</v>
      </c>
      <c r="J725" s="12" t="s">
        <v>1290</v>
      </c>
      <c r="K725" s="12" t="s">
        <v>50</v>
      </c>
      <c r="L725" s="12" t="s">
        <v>78</v>
      </c>
      <c r="M725" s="12" t="s">
        <v>2166</v>
      </c>
      <c r="N725" s="12"/>
      <c r="O725" s="12" t="s">
        <v>135</v>
      </c>
      <c r="P725" s="12">
        <v>9626534352</v>
      </c>
      <c r="Q725" s="12" t="s">
        <v>39</v>
      </c>
      <c r="R725" s="12" t="s">
        <v>56</v>
      </c>
      <c r="S725" s="12" t="s">
        <v>57</v>
      </c>
      <c r="T725" s="12" t="s">
        <v>98</v>
      </c>
      <c r="U725" s="12" t="s">
        <v>59</v>
      </c>
      <c r="V725" s="12" t="s">
        <v>99</v>
      </c>
      <c r="W725" s="12" t="s">
        <v>100</v>
      </c>
      <c r="X725" s="12" t="s">
        <v>101</v>
      </c>
      <c r="Y725" t="s">
        <v>428</v>
      </c>
      <c r="Z725" s="12" t="s">
        <v>95</v>
      </c>
      <c r="AA725" s="12" t="s">
        <v>126</v>
      </c>
      <c r="AB725" s="12" t="s">
        <v>138</v>
      </c>
      <c r="AC725" s="12" t="s">
        <v>58</v>
      </c>
      <c r="AD725" s="12" t="s">
        <v>127</v>
      </c>
      <c r="AE725" s="12" t="s">
        <v>102</v>
      </c>
      <c r="AF725" s="12" t="s">
        <v>67</v>
      </c>
      <c r="AG725" s="12" t="s">
        <v>103</v>
      </c>
      <c r="AH725" s="12" t="s">
        <v>117</v>
      </c>
      <c r="AI725" s="12" t="s">
        <v>118</v>
      </c>
      <c r="AJ725" s="12">
        <f>IFERROR(_xlfn.XLOOKUP(Table1[[#This Row],[Audio Url]],Qc!C:C,Qc!F:F),"")</f>
        <v>0</v>
      </c>
      <c r="AK725" s="12">
        <f>IFERROR(_xlfn.XLOOKUP(Table1[[#This Row],[Audio Url]],Qc!C:C,Qc!E:E),"")</f>
        <v>0</v>
      </c>
      <c r="AL725" s="12"/>
      <c r="AM725" s="12"/>
      <c r="AN725" s="1" t="str">
        <f>VLOOKUP(Table1[[#This Row],[LOCALITY]],Sheet2!$F:$H,3,0)</f>
        <v>Rural</v>
      </c>
      <c r="AO725" s="1" t="s">
        <v>2241</v>
      </c>
      <c r="AP725" t="str">
        <f>IF(Table1[[#This Row],[Audio Duration (in secs)]]&gt;180,"Greater than 3 Minutes","Less than 3 Minutes")</f>
        <v>Less than 3 Minutes</v>
      </c>
      <c r="AQ725" t="str">
        <f>IFERROR(VLOOKUP(Table1[[#This Row],[சாதி/Caste]],MApping!$E$1:$F$10,2,0),"Others")</f>
        <v>PALLAR SC</v>
      </c>
      <c r="AR725">
        <f>VLOOKUP(Table1[[#This Row],[பாலினம்/Gender]],Factor!$F$26:$I$28,4,0)</f>
        <v>1.047034764826176</v>
      </c>
      <c r="AS725">
        <f>VLOOKUP(Table1[[#This Row],[பதிலளித்தவரின் வயது/Age Group]],Factor!$F$35:$I$39,4,0)</f>
        <v>0.8797250859106529</v>
      </c>
      <c r="AT725">
        <f>VLOOKUP(Table1[[#This Row],[பதிலளித்தவரின் வயது/Age Group]]&amp;Table1[[#This Row],[பாலினம்/Gender]],Factor!$A$45:$G$53,7,0)</f>
        <v>0.98461538461538467</v>
      </c>
      <c r="AU72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25">
        <f>VLOOKUP(Table1[[#This Row],[Rev Caste]],Factor!$F$59:$I$68,4,0)</f>
        <v>1.28</v>
      </c>
      <c r="AW725">
        <f>Table1[[#This Row],[2021 Ae Factor]]*Table1[[#This Row],[Age &amp; Gender Factor]]</f>
        <v>1.2917587930611203</v>
      </c>
      <c r="AX725">
        <f>Table1[[#This Row],[2021 Ae Factor]]*Table1[[#This Row],[Caste Factor]]</f>
        <v>1.6792864309794564</v>
      </c>
      <c r="AY725">
        <f t="shared" si="16"/>
        <v>78.526853000000003</v>
      </c>
    </row>
    <row r="726" spans="1:51" x14ac:dyDescent="0.25">
      <c r="A726" s="12" t="s">
        <v>3088</v>
      </c>
      <c r="B726" s="12" t="s">
        <v>2339</v>
      </c>
      <c r="C726" s="13">
        <v>45876</v>
      </c>
      <c r="D726" s="12" t="s">
        <v>3350</v>
      </c>
      <c r="E726" s="12"/>
      <c r="F726" s="12"/>
      <c r="G726" s="12"/>
      <c r="H726" s="12"/>
      <c r="I726" s="12" t="s">
        <v>1281</v>
      </c>
      <c r="J726" s="12" t="s">
        <v>1282</v>
      </c>
      <c r="K726" s="12" t="s">
        <v>50</v>
      </c>
      <c r="L726" s="12" t="s">
        <v>78</v>
      </c>
      <c r="M726" s="12" t="s">
        <v>2166</v>
      </c>
      <c r="N726" s="12"/>
      <c r="O726" s="12" t="s">
        <v>135</v>
      </c>
      <c r="P726" s="12">
        <v>7448754639</v>
      </c>
      <c r="Q726" s="12" t="s">
        <v>81</v>
      </c>
      <c r="R726" s="12" t="s">
        <v>136</v>
      </c>
      <c r="S726" s="12" t="s">
        <v>57</v>
      </c>
      <c r="T726" s="12" t="s">
        <v>58</v>
      </c>
      <c r="U726" s="12" t="s">
        <v>83</v>
      </c>
      <c r="V726" s="12" t="s">
        <v>185</v>
      </c>
      <c r="W726" s="12" t="s">
        <v>125</v>
      </c>
      <c r="X726" s="12" t="s">
        <v>101</v>
      </c>
      <c r="Y726" s="45" t="s">
        <v>429</v>
      </c>
      <c r="Z726" s="12" t="s">
        <v>288</v>
      </c>
      <c r="AA726" s="12" t="s">
        <v>126</v>
      </c>
      <c r="AB726" s="12" t="s">
        <v>60</v>
      </c>
      <c r="AC726" s="12" t="s">
        <v>58</v>
      </c>
      <c r="AD726" s="12" t="s">
        <v>127</v>
      </c>
      <c r="AE726" s="12" t="s">
        <v>66</v>
      </c>
      <c r="AF726" s="12" t="s">
        <v>67</v>
      </c>
      <c r="AG726" s="12" t="s">
        <v>418</v>
      </c>
      <c r="AH726" s="12" t="s">
        <v>318</v>
      </c>
      <c r="AI726" s="12" t="s">
        <v>269</v>
      </c>
      <c r="AJ726" s="12">
        <f>IFERROR(_xlfn.XLOOKUP(Table1[[#This Row],[Audio Url]],Qc!C:C,Qc!F:F),"")</f>
        <v>0</v>
      </c>
      <c r="AK726" s="12">
        <f>IFERROR(_xlfn.XLOOKUP(Table1[[#This Row],[Audio Url]],Qc!C:C,Qc!E:E),"")</f>
        <v>0</v>
      </c>
      <c r="AL726" s="12"/>
      <c r="AM726" s="12"/>
      <c r="AN726" s="1" t="str">
        <f>VLOOKUP(Table1[[#This Row],[LOCALITY]],Sheet2!$F:$H,3,0)</f>
        <v>Rural</v>
      </c>
      <c r="AO726" s="1" t="s">
        <v>2241</v>
      </c>
      <c r="AP726" t="str">
        <f>IF(Table1[[#This Row],[Audio Duration (in secs)]]&gt;180,"Greater than 3 Minutes","Less than 3 Minutes")</f>
        <v>Less than 3 Minutes</v>
      </c>
      <c r="AQ726" t="str">
        <f>IFERROR(VLOOKUP(Table1[[#This Row],[சாதி/Caste]],MApping!$E$1:$F$10,2,0),"Others")</f>
        <v>MUTTARAIYAR</v>
      </c>
      <c r="AR726">
        <f>VLOOKUP(Table1[[#This Row],[பாலினம்/Gender]],Factor!$F$26:$I$28,4,0)</f>
        <v>1.047034764826176</v>
      </c>
      <c r="AS726">
        <f>VLOOKUP(Table1[[#This Row],[பதிலளித்தவரின் வயது/Age Group]],Factor!$F$35:$I$39,4,0)</f>
        <v>0.97523809523809524</v>
      </c>
      <c r="AT726">
        <f>VLOOKUP(Table1[[#This Row],[பதிலளித்தவரின் வயது/Age Group]]&amp;Table1[[#This Row],[பாலினம்/Gender]],Factor!$A$45:$G$53,7,0)</f>
        <v>0.89824561403508774</v>
      </c>
      <c r="AU72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726">
        <f>VLOOKUP(Table1[[#This Row],[Rev Caste]],Factor!$F$59:$I$68,4,0)</f>
        <v>1.2358620689655173</v>
      </c>
      <c r="AW726">
        <f>Table1[[#This Row],[2021 Ae Factor]]*Table1[[#This Row],[Age &amp; Gender Factor]]</f>
        <v>0.89824561403508774</v>
      </c>
      <c r="AX726">
        <f>Table1[[#This Row],[2021 Ae Factor]]*Table1[[#This Row],[Caste Factor]]</f>
        <v>1.2358620689655173</v>
      </c>
      <c r="AY726">
        <f t="shared" si="16"/>
        <v>78.525869</v>
      </c>
    </row>
    <row r="727" spans="1:51" x14ac:dyDescent="0.25">
      <c r="A727" s="12" t="s">
        <v>3088</v>
      </c>
      <c r="B727" s="12" t="s">
        <v>2345</v>
      </c>
      <c r="C727" s="13">
        <v>45876</v>
      </c>
      <c r="D727" s="12" t="s">
        <v>3351</v>
      </c>
      <c r="E727" s="12"/>
      <c r="F727" s="12"/>
      <c r="G727" s="12"/>
      <c r="H727" s="12"/>
      <c r="I727" s="12" t="s">
        <v>48</v>
      </c>
      <c r="J727" s="12" t="s">
        <v>49</v>
      </c>
      <c r="K727" s="12" t="s">
        <v>50</v>
      </c>
      <c r="L727" s="12" t="s">
        <v>78</v>
      </c>
      <c r="M727" s="12" t="s">
        <v>2166</v>
      </c>
      <c r="N727" s="12"/>
      <c r="O727" s="12" t="s">
        <v>54</v>
      </c>
      <c r="P727" s="12">
        <v>9865352473</v>
      </c>
      <c r="Q727" s="12" t="s">
        <v>39</v>
      </c>
      <c r="R727" s="12" t="s">
        <v>97</v>
      </c>
      <c r="S727" s="12" t="s">
        <v>113</v>
      </c>
      <c r="T727" s="12" t="s">
        <v>58</v>
      </c>
      <c r="U727" s="12" t="s">
        <v>59</v>
      </c>
      <c r="V727" s="12" t="s">
        <v>60</v>
      </c>
      <c r="W727" s="12" t="s">
        <v>61</v>
      </c>
      <c r="X727" s="12" t="s">
        <v>101</v>
      </c>
      <c r="Y727" s="45" t="s">
        <v>430</v>
      </c>
      <c r="Z727" s="12" t="s">
        <v>288</v>
      </c>
      <c r="AA727" s="1" t="s">
        <v>126</v>
      </c>
      <c r="AB727" s="1" t="s">
        <v>60</v>
      </c>
      <c r="AC727" s="12" t="s">
        <v>84</v>
      </c>
      <c r="AD727" s="12" t="s">
        <v>85</v>
      </c>
      <c r="AE727" s="12" t="s">
        <v>66</v>
      </c>
      <c r="AF727" s="12" t="s">
        <v>67</v>
      </c>
      <c r="AG727" s="12" t="s">
        <v>3052</v>
      </c>
      <c r="AH727" s="12" t="s">
        <v>1456</v>
      </c>
      <c r="AI727" s="12" t="s">
        <v>129</v>
      </c>
      <c r="AJ727" s="12">
        <f>IFERROR(_xlfn.XLOOKUP(Table1[[#This Row],[Audio Url]],Qc!C:C,Qc!F:F),"")</f>
        <v>0</v>
      </c>
      <c r="AK727" s="12">
        <f>IFERROR(_xlfn.XLOOKUP(Table1[[#This Row],[Audio Url]],Qc!C:C,Qc!E:E),"")</f>
        <v>0</v>
      </c>
      <c r="AL727" s="12"/>
      <c r="AM727" s="12"/>
      <c r="AN727" s="1" t="str">
        <f>VLOOKUP(Table1[[#This Row],[LOCALITY]],Sheet2!$F:$H,3,0)</f>
        <v>Rural</v>
      </c>
      <c r="AO727" s="1" t="s">
        <v>2241</v>
      </c>
      <c r="AP727" t="str">
        <f>IF(Table1[[#This Row],[Audio Duration (in secs)]]&gt;180,"Greater than 3 Minutes","Less than 3 Minutes")</f>
        <v>Less than 3 Minutes</v>
      </c>
      <c r="AQ727" t="str">
        <f>IFERROR(VLOOKUP(Table1[[#This Row],[சாதி/Caste]],MApping!$E$1:$F$10,2,0),"Others")</f>
        <v>CHRISTIAN</v>
      </c>
      <c r="AR727">
        <f>VLOOKUP(Table1[[#This Row],[பாலினம்/Gender]],Factor!$F$26:$I$28,4,0)</f>
        <v>0.95700934579439256</v>
      </c>
      <c r="AS727">
        <f>VLOOKUP(Table1[[#This Row],[பதிலளித்தவரின் வயது/Age Group]],Factor!$F$35:$I$39,4,0)</f>
        <v>0.8797250859106529</v>
      </c>
      <c r="AT727">
        <f>VLOOKUP(Table1[[#This Row],[பதிலளித்தவரின் வயது/Age Group]]&amp;Table1[[#This Row],[பாலினம்/Gender]],Factor!$A$45:$G$53,7,0)</f>
        <v>0.79503105590062106</v>
      </c>
      <c r="AU72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27">
        <f>VLOOKUP(Table1[[#This Row],[Rev Caste]],Factor!$F$59:$I$68,4,0)</f>
        <v>0.93090909090909091</v>
      </c>
      <c r="AW727">
        <f>Table1[[#This Row],[2021 Ae Factor]]*Table1[[#This Row],[Age &amp; Gender Factor]]</f>
        <v>0.58577953749039324</v>
      </c>
      <c r="AX727">
        <f>Table1[[#This Row],[2021 Ae Factor]]*Table1[[#This Row],[Caste Factor]]</f>
        <v>0.68589458571602413</v>
      </c>
      <c r="AY727">
        <f t="shared" si="16"/>
        <v>78.525976</v>
      </c>
    </row>
    <row r="728" spans="1:51" x14ac:dyDescent="0.25">
      <c r="A728" s="12" t="s">
        <v>3088</v>
      </c>
      <c r="B728" s="12" t="s">
        <v>2355</v>
      </c>
      <c r="C728" s="13">
        <v>45876</v>
      </c>
      <c r="D728" s="12" t="s">
        <v>3352</v>
      </c>
      <c r="E728" s="12"/>
      <c r="F728" s="12"/>
      <c r="G728" s="12"/>
      <c r="H728" s="12"/>
      <c r="I728" s="12" t="s">
        <v>1281</v>
      </c>
      <c r="J728" s="12" t="s">
        <v>1282</v>
      </c>
      <c r="K728" s="12" t="s">
        <v>50</v>
      </c>
      <c r="L728" s="12" t="s">
        <v>78</v>
      </c>
      <c r="M728" s="12" t="s">
        <v>2166</v>
      </c>
      <c r="N728" s="12"/>
      <c r="O728" s="12" t="s">
        <v>135</v>
      </c>
      <c r="P728" s="12">
        <v>7708411646</v>
      </c>
      <c r="Q728" s="12" t="s">
        <v>55</v>
      </c>
      <c r="R728" s="12" t="s">
        <v>136</v>
      </c>
      <c r="S728" s="12" t="s">
        <v>57</v>
      </c>
      <c r="T728" s="12" t="s">
        <v>58</v>
      </c>
      <c r="U728" s="12" t="s">
        <v>301</v>
      </c>
      <c r="V728" s="12" t="s">
        <v>99</v>
      </c>
      <c r="W728" s="1" t="s">
        <v>125</v>
      </c>
      <c r="X728" s="12" t="s">
        <v>101</v>
      </c>
      <c r="Y728" t="s">
        <v>429</v>
      </c>
      <c r="Z728" s="12" t="s">
        <v>95</v>
      </c>
      <c r="AA728" s="12" t="s">
        <v>63</v>
      </c>
      <c r="AB728" s="12" t="s">
        <v>38</v>
      </c>
      <c r="AC728" s="12" t="s">
        <v>84</v>
      </c>
      <c r="AD728" s="12" t="s">
        <v>65</v>
      </c>
      <c r="AE728" s="12" t="s">
        <v>66</v>
      </c>
      <c r="AF728" s="12" t="s">
        <v>67</v>
      </c>
      <c r="AG728" s="12" t="s">
        <v>116</v>
      </c>
      <c r="AH728" s="12" t="s">
        <v>117</v>
      </c>
      <c r="AI728" s="12" t="s">
        <v>118</v>
      </c>
      <c r="AJ728" s="12">
        <f>IFERROR(_xlfn.XLOOKUP(Table1[[#This Row],[Audio Url]],Qc!C:C,Qc!F:F),"")</f>
        <v>0</v>
      </c>
      <c r="AK728" s="12">
        <f>IFERROR(_xlfn.XLOOKUP(Table1[[#This Row],[Audio Url]],Qc!C:C,Qc!E:E),"")</f>
        <v>0</v>
      </c>
      <c r="AL728" s="12"/>
      <c r="AM728" s="12"/>
      <c r="AN728" s="1" t="str">
        <f>VLOOKUP(Table1[[#This Row],[LOCALITY]],Sheet2!$F:$H,3,0)</f>
        <v>Rural</v>
      </c>
      <c r="AO728" s="1" t="s">
        <v>2241</v>
      </c>
      <c r="AP728" t="str">
        <f>IF(Table1[[#This Row],[Audio Duration (in secs)]]&gt;180,"Greater than 3 Minutes","Less than 3 Minutes")</f>
        <v>Less than 3 Minutes</v>
      </c>
      <c r="AQ728" t="str">
        <f>IFERROR(VLOOKUP(Table1[[#This Row],[சாதி/Caste]],MApping!$E$1:$F$10,2,0),"Others")</f>
        <v>PALLAR SC</v>
      </c>
      <c r="AR728">
        <f>VLOOKUP(Table1[[#This Row],[பாலினம்/Gender]],Factor!$F$26:$I$28,4,0)</f>
        <v>1.047034764826176</v>
      </c>
      <c r="AS728">
        <f>VLOOKUP(Table1[[#This Row],[பதிலளித்தவரின் வயது/Age Group]],Factor!$F$35:$I$39,4,0)</f>
        <v>1.0951871657754011</v>
      </c>
      <c r="AT728">
        <f>VLOOKUP(Table1[[#This Row],[பதிலளித்தவரின் வயது/Age Group]]&amp;Table1[[#This Row],[பாலினம்/Gender]],Factor!$A$45:$G$53,7,0)</f>
        <v>1.107027027027027</v>
      </c>
      <c r="AU72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28">
        <f>VLOOKUP(Table1[[#This Row],[Rev Caste]],Factor!$F$59:$I$68,4,0)</f>
        <v>1.28</v>
      </c>
      <c r="AW728">
        <f>Table1[[#This Row],[2021 Ae Factor]]*Table1[[#This Row],[Age &amp; Gender Factor]]</f>
        <v>1.4523558321984489</v>
      </c>
      <c r="AX728">
        <f>Table1[[#This Row],[2021 Ae Factor]]*Table1[[#This Row],[Caste Factor]]</f>
        <v>1.6792864309794564</v>
      </c>
      <c r="AY728">
        <f t="shared" si="16"/>
        <v>78.525614000000004</v>
      </c>
    </row>
    <row r="729" spans="1:51" x14ac:dyDescent="0.25">
      <c r="A729" s="12" t="s">
        <v>3088</v>
      </c>
      <c r="B729" s="12" t="s">
        <v>2361</v>
      </c>
      <c r="C729" s="13">
        <v>45876</v>
      </c>
      <c r="D729" s="12" t="s">
        <v>3353</v>
      </c>
      <c r="E729" s="12"/>
      <c r="F729" s="12"/>
      <c r="G729" s="12"/>
      <c r="H729" s="12"/>
      <c r="I729" s="12" t="s">
        <v>1281</v>
      </c>
      <c r="J729" s="12" t="s">
        <v>1282</v>
      </c>
      <c r="K729" s="12" t="s">
        <v>50</v>
      </c>
      <c r="L729" s="12" t="s">
        <v>78</v>
      </c>
      <c r="M729" s="12" t="s">
        <v>2166</v>
      </c>
      <c r="N729" s="12"/>
      <c r="O729" s="12" t="s">
        <v>135</v>
      </c>
      <c r="P729" s="12">
        <v>9786811407</v>
      </c>
      <c r="Q729" s="12" t="s">
        <v>55</v>
      </c>
      <c r="R729" s="12" t="s">
        <v>136</v>
      </c>
      <c r="S729" s="12" t="s">
        <v>57</v>
      </c>
      <c r="T729" s="12" t="s">
        <v>137</v>
      </c>
      <c r="U729" s="12" t="s">
        <v>83</v>
      </c>
      <c r="V729" s="12" t="s">
        <v>99</v>
      </c>
      <c r="W729" s="1" t="s">
        <v>125</v>
      </c>
      <c r="X729" s="12" t="s">
        <v>101</v>
      </c>
      <c r="Y729" t="s">
        <v>429</v>
      </c>
      <c r="Z729" s="12" t="s">
        <v>288</v>
      </c>
      <c r="AA729" s="12" t="s">
        <v>126</v>
      </c>
      <c r="AB729" s="12" t="s">
        <v>138</v>
      </c>
      <c r="AC729" s="12" t="s">
        <v>84</v>
      </c>
      <c r="AD729" s="12" t="s">
        <v>65</v>
      </c>
      <c r="AE729" s="12" t="s">
        <v>86</v>
      </c>
      <c r="AF729" s="12" t="s">
        <v>101</v>
      </c>
      <c r="AG729" s="12" t="s">
        <v>68</v>
      </c>
      <c r="AH729" s="12" t="s">
        <v>117</v>
      </c>
      <c r="AI729" s="12" t="s">
        <v>118</v>
      </c>
      <c r="AJ729" s="12">
        <f>IFERROR(_xlfn.XLOOKUP(Table1[[#This Row],[Audio Url]],Qc!C:C,Qc!F:F),"")</f>
        <v>0</v>
      </c>
      <c r="AK729" s="12">
        <f>IFERROR(_xlfn.XLOOKUP(Table1[[#This Row],[Audio Url]],Qc!C:C,Qc!E:E),"")</f>
        <v>0</v>
      </c>
      <c r="AL729" s="12"/>
      <c r="AM729" s="12"/>
      <c r="AN729" s="1" t="str">
        <f>VLOOKUP(Table1[[#This Row],[LOCALITY]],Sheet2!$F:$H,3,0)</f>
        <v>Rural</v>
      </c>
      <c r="AO729" s="1" t="s">
        <v>2241</v>
      </c>
      <c r="AP729" t="str">
        <f>IF(Table1[[#This Row],[Audio Duration (in secs)]]&gt;180,"Greater than 3 Minutes","Less than 3 Minutes")</f>
        <v>Less than 3 Minutes</v>
      </c>
      <c r="AQ729" t="str">
        <f>IFERROR(VLOOKUP(Table1[[#This Row],[சாதி/Caste]],MApping!$E$1:$F$10,2,0),"Others")</f>
        <v>PALLAR SC</v>
      </c>
      <c r="AR729">
        <f>VLOOKUP(Table1[[#This Row],[பாலினம்/Gender]],Factor!$F$26:$I$28,4,0)</f>
        <v>1.047034764826176</v>
      </c>
      <c r="AS729">
        <f>VLOOKUP(Table1[[#This Row],[பதிலளித்தவரின் வயது/Age Group]],Factor!$F$35:$I$39,4,0)</f>
        <v>1.0951871657754011</v>
      </c>
      <c r="AT729">
        <f>VLOOKUP(Table1[[#This Row],[பதிலளித்தவரின் வயது/Age Group]]&amp;Table1[[#This Row],[பாலினம்/Gender]],Factor!$A$45:$G$53,7,0)</f>
        <v>1.107027027027027</v>
      </c>
      <c r="AU72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29">
        <f>VLOOKUP(Table1[[#This Row],[Rev Caste]],Factor!$F$59:$I$68,4,0)</f>
        <v>1.28</v>
      </c>
      <c r="AW729">
        <f>Table1[[#This Row],[2021 Ae Factor]]*Table1[[#This Row],[Age &amp; Gender Factor]]</f>
        <v>1.4523558321984489</v>
      </c>
      <c r="AX729">
        <f>Table1[[#This Row],[2021 Ae Factor]]*Table1[[#This Row],[Caste Factor]]</f>
        <v>1.6792864309794564</v>
      </c>
      <c r="AY729">
        <f t="shared" si="16"/>
        <v>78.526404999999997</v>
      </c>
    </row>
    <row r="730" spans="1:51" x14ac:dyDescent="0.25">
      <c r="A730" s="12" t="s">
        <v>3088</v>
      </c>
      <c r="B730" s="12" t="s">
        <v>2367</v>
      </c>
      <c r="C730" s="13">
        <v>45876</v>
      </c>
      <c r="D730" s="12" t="s">
        <v>3354</v>
      </c>
      <c r="E730" s="12"/>
      <c r="F730" s="12"/>
      <c r="G730" s="12"/>
      <c r="H730" s="12"/>
      <c r="I730" s="12" t="s">
        <v>2100</v>
      </c>
      <c r="J730" s="12" t="s">
        <v>2101</v>
      </c>
      <c r="K730" s="12" t="s">
        <v>50</v>
      </c>
      <c r="L730" s="12" t="s">
        <v>78</v>
      </c>
      <c r="M730" s="12" t="s">
        <v>2166</v>
      </c>
      <c r="N730" s="12"/>
      <c r="O730" s="12" t="s">
        <v>135</v>
      </c>
      <c r="P730" s="12">
        <v>9952746388</v>
      </c>
      <c r="Q730" s="12" t="s">
        <v>360</v>
      </c>
      <c r="R730" s="12" t="s">
        <v>136</v>
      </c>
      <c r="S730" s="12" t="s">
        <v>113</v>
      </c>
      <c r="T730" s="12" t="s">
        <v>137</v>
      </c>
      <c r="U730" s="12" t="s">
        <v>301</v>
      </c>
      <c r="V730" s="12" t="s">
        <v>60</v>
      </c>
      <c r="W730" s="12" t="s">
        <v>61</v>
      </c>
      <c r="X730" s="12" t="s">
        <v>62</v>
      </c>
      <c r="Y730" t="s">
        <v>430</v>
      </c>
      <c r="Z730" s="12" t="s">
        <v>38</v>
      </c>
      <c r="AA730" s="1" t="s">
        <v>126</v>
      </c>
      <c r="AB730" s="1" t="s">
        <v>60</v>
      </c>
      <c r="AC730" s="12" t="s">
        <v>58</v>
      </c>
      <c r="AD730" s="12" t="s">
        <v>85</v>
      </c>
      <c r="AE730" s="12" t="s">
        <v>66</v>
      </c>
      <c r="AF730" s="12" t="s">
        <v>622</v>
      </c>
      <c r="AG730" s="12" t="s">
        <v>68</v>
      </c>
      <c r="AH730" s="12" t="s">
        <v>88</v>
      </c>
      <c r="AI730" s="12" t="s">
        <v>519</v>
      </c>
      <c r="AJ730" s="12">
        <f>IFERROR(_xlfn.XLOOKUP(Table1[[#This Row],[Audio Url]],Qc!C:C,Qc!F:F),"")</f>
        <v>0</v>
      </c>
      <c r="AK730" s="12">
        <f>IFERROR(_xlfn.XLOOKUP(Table1[[#This Row],[Audio Url]],Qc!C:C,Qc!E:E),"")</f>
        <v>0</v>
      </c>
      <c r="AL730" s="12"/>
      <c r="AM730" s="12"/>
      <c r="AN730" s="1" t="str">
        <f>VLOOKUP(Table1[[#This Row],[LOCALITY]],Sheet2!$F:$H,3,0)</f>
        <v>Rural</v>
      </c>
      <c r="AO730" s="1" t="s">
        <v>2241</v>
      </c>
      <c r="AP730" t="str">
        <f>IF(Table1[[#This Row],[Audio Duration (in secs)]]&gt;180,"Greater than 3 Minutes","Less than 3 Minutes")</f>
        <v>Less than 3 Minutes</v>
      </c>
      <c r="AQ730" t="str">
        <f>IFERROR(VLOOKUP(Table1[[#This Row],[சாதி/Caste]],MApping!$E$1:$F$10,2,0),"Others")</f>
        <v>CHOLIA VELLALAR</v>
      </c>
      <c r="AR730">
        <f>VLOOKUP(Table1[[#This Row],[பாலினம்/Gender]],Factor!$F$26:$I$28,4,0)</f>
        <v>1.047034764826176</v>
      </c>
      <c r="AS730">
        <f>VLOOKUP(Table1[[#This Row],[பதிலளித்தவரின் வயது/Age Group]],Factor!$F$35:$I$39,4,0)</f>
        <v>1.0308724832214764</v>
      </c>
      <c r="AT730">
        <f>VLOOKUP(Table1[[#This Row],[பதிலளித்தவரின் வயது/Age Group]]&amp;Table1[[#This Row],[பாலினம்/Gender]],Factor!$A$45:$G$53,7,0)</f>
        <v>1.28</v>
      </c>
      <c r="AU73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30">
        <f>VLOOKUP(Table1[[#This Row],[Rev Caste]],Factor!$F$59:$I$68,4,0)</f>
        <v>1.0666666666666667</v>
      </c>
      <c r="AW730">
        <f>Table1[[#This Row],[2021 Ae Factor]]*Table1[[#This Row],[Age &amp; Gender Factor]]</f>
        <v>0.94310505535953326</v>
      </c>
      <c r="AX730">
        <f>Table1[[#This Row],[2021 Ae Factor]]*Table1[[#This Row],[Caste Factor]]</f>
        <v>0.78592087946627776</v>
      </c>
      <c r="AY730">
        <f t="shared" si="16"/>
        <v>78.525627</v>
      </c>
    </row>
    <row r="731" spans="1:51" x14ac:dyDescent="0.25">
      <c r="A731" s="12" t="s">
        <v>3088</v>
      </c>
      <c r="B731" s="12" t="s">
        <v>2373</v>
      </c>
      <c r="C731" s="13">
        <v>45876</v>
      </c>
      <c r="D731" s="12" t="s">
        <v>3355</v>
      </c>
      <c r="E731" s="12"/>
      <c r="F731" s="12"/>
      <c r="G731" s="12"/>
      <c r="H731" s="12"/>
      <c r="I731" s="12" t="s">
        <v>48</v>
      </c>
      <c r="J731" s="12" t="s">
        <v>49</v>
      </c>
      <c r="K731" s="12" t="s">
        <v>50</v>
      </c>
      <c r="L731" s="12" t="s">
        <v>78</v>
      </c>
      <c r="M731" s="12" t="s">
        <v>2166</v>
      </c>
      <c r="N731" s="12"/>
      <c r="O731" s="12" t="s">
        <v>54</v>
      </c>
      <c r="P731" s="12">
        <v>8220338365</v>
      </c>
      <c r="Q731" s="12" t="s">
        <v>81</v>
      </c>
      <c r="R731" s="12" t="s">
        <v>56</v>
      </c>
      <c r="S731" s="12" t="s">
        <v>113</v>
      </c>
      <c r="T731" s="12" t="s">
        <v>98</v>
      </c>
      <c r="U731" s="12" t="s">
        <v>301</v>
      </c>
      <c r="V731" s="12" t="s">
        <v>185</v>
      </c>
      <c r="W731" s="12" t="s">
        <v>61</v>
      </c>
      <c r="X731" s="12" t="s">
        <v>62</v>
      </c>
      <c r="Y731" t="s">
        <v>430</v>
      </c>
      <c r="Z731" s="12" t="s">
        <v>38</v>
      </c>
      <c r="AA731" s="1" t="s">
        <v>126</v>
      </c>
      <c r="AB731" s="1" t="s">
        <v>60</v>
      </c>
      <c r="AC731" s="12" t="s">
        <v>84</v>
      </c>
      <c r="AD731" s="12" t="s">
        <v>85</v>
      </c>
      <c r="AE731" s="12" t="s">
        <v>66</v>
      </c>
      <c r="AF731" s="12" t="s">
        <v>622</v>
      </c>
      <c r="AG731" s="12" t="s">
        <v>418</v>
      </c>
      <c r="AH731" s="12" t="s">
        <v>117</v>
      </c>
      <c r="AI731" s="12" t="s">
        <v>42</v>
      </c>
      <c r="AJ731" s="12">
        <f>IFERROR(_xlfn.XLOOKUP(Table1[[#This Row],[Audio Url]],Qc!C:C,Qc!F:F),"")</f>
        <v>0</v>
      </c>
      <c r="AK731" s="12">
        <f>IFERROR(_xlfn.XLOOKUP(Table1[[#This Row],[Audio Url]],Qc!C:C,Qc!E:E),"")</f>
        <v>0</v>
      </c>
      <c r="AL731" s="12"/>
      <c r="AM731" s="12"/>
      <c r="AN731" s="1" t="str">
        <f>VLOOKUP(Table1[[#This Row],[LOCALITY]],Sheet2!$F:$H,3,0)</f>
        <v>Rural</v>
      </c>
      <c r="AO731" s="1" t="s">
        <v>2241</v>
      </c>
      <c r="AP731" t="str">
        <f>IF(Table1[[#This Row],[Audio Duration (in secs)]]&gt;180,"Greater than 3 Minutes","Less than 3 Minutes")</f>
        <v>Less than 3 Minutes</v>
      </c>
      <c r="AQ731" t="str">
        <f>IFERROR(VLOOKUP(Table1[[#This Row],[சாதி/Caste]],MApping!$E$1:$F$10,2,0),"Others")</f>
        <v>DEVENDRA KULA VELLALAR</v>
      </c>
      <c r="AR731">
        <f>VLOOKUP(Table1[[#This Row],[பாலினம்/Gender]],Factor!$F$26:$I$28,4,0)</f>
        <v>0.95700934579439256</v>
      </c>
      <c r="AS731">
        <f>VLOOKUP(Table1[[#This Row],[பதிலளித்தவரின் வயது/Age Group]],Factor!$F$35:$I$39,4,0)</f>
        <v>0.97523809523809524</v>
      </c>
      <c r="AT731">
        <f>VLOOKUP(Table1[[#This Row],[பதிலளித்தவரின் வயது/Age Group]]&amp;Table1[[#This Row],[பாலினம்/Gender]],Factor!$A$45:$G$53,7,0)</f>
        <v>1.0666666666666667</v>
      </c>
      <c r="AU73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731">
        <f>VLOOKUP(Table1[[#This Row],[Rev Caste]],Factor!$F$59:$I$68,4,0)</f>
        <v>0.99902439024390244</v>
      </c>
      <c r="AW731">
        <f>Table1[[#This Row],[2021 Ae Factor]]*Table1[[#This Row],[Age &amp; Gender Factor]]</f>
        <v>1.0666666666666667</v>
      </c>
      <c r="AX731">
        <f>Table1[[#This Row],[2021 Ae Factor]]*Table1[[#This Row],[Caste Factor]]</f>
        <v>0.99902439024390244</v>
      </c>
      <c r="AY731">
        <f t="shared" si="16"/>
        <v>78.526273000000003</v>
      </c>
    </row>
    <row r="732" spans="1:51" x14ac:dyDescent="0.25">
      <c r="A732" s="12" t="s">
        <v>3088</v>
      </c>
      <c r="B732" s="12" t="s">
        <v>2384</v>
      </c>
      <c r="C732" s="13">
        <v>45876</v>
      </c>
      <c r="D732" s="12" t="s">
        <v>3356</v>
      </c>
      <c r="E732" s="12"/>
      <c r="F732" s="12"/>
      <c r="G732" s="12"/>
      <c r="H732" s="12"/>
      <c r="I732" s="12" t="s">
        <v>1281</v>
      </c>
      <c r="J732" s="12" t="s">
        <v>1282</v>
      </c>
      <c r="K732" s="12" t="s">
        <v>50</v>
      </c>
      <c r="L732" s="12" t="s">
        <v>78</v>
      </c>
      <c r="M732" s="12" t="s">
        <v>2166</v>
      </c>
      <c r="N732" s="12"/>
      <c r="O732" s="12" t="s">
        <v>135</v>
      </c>
      <c r="P732" s="12">
        <v>9626980092</v>
      </c>
      <c r="Q732" s="12" t="s">
        <v>360</v>
      </c>
      <c r="R732" s="12" t="s">
        <v>136</v>
      </c>
      <c r="S732" s="12" t="s">
        <v>57</v>
      </c>
      <c r="T732" s="12" t="s">
        <v>98</v>
      </c>
      <c r="U732" s="12" t="s">
        <v>83</v>
      </c>
      <c r="V732" s="12" t="s">
        <v>99</v>
      </c>
      <c r="W732" s="12" t="s">
        <v>439</v>
      </c>
      <c r="X732" s="12" t="s">
        <v>295</v>
      </c>
      <c r="Y732" s="45" t="s">
        <v>428</v>
      </c>
      <c r="Z732" s="1" t="s">
        <v>95</v>
      </c>
      <c r="AA732" s="12" t="s">
        <v>63</v>
      </c>
      <c r="AB732" s="12" t="s">
        <v>38</v>
      </c>
      <c r="AC732" s="12" t="s">
        <v>64</v>
      </c>
      <c r="AD732" s="12" t="s">
        <v>85</v>
      </c>
      <c r="AE732" s="12" t="s">
        <v>86</v>
      </c>
      <c r="AF732" s="12" t="s">
        <v>67</v>
      </c>
      <c r="AG732" s="12" t="s">
        <v>382</v>
      </c>
      <c r="AH732" s="12" t="s">
        <v>88</v>
      </c>
      <c r="AI732" s="12" t="s">
        <v>519</v>
      </c>
      <c r="AJ732" s="12">
        <f>IFERROR(_xlfn.XLOOKUP(Table1[[#This Row],[Audio Url]],Qc!C:C,Qc!F:F),"")</f>
        <v>0</v>
      </c>
      <c r="AK732" s="12">
        <f>IFERROR(_xlfn.XLOOKUP(Table1[[#This Row],[Audio Url]],Qc!C:C,Qc!E:E),"")</f>
        <v>0</v>
      </c>
      <c r="AL732" s="12"/>
      <c r="AM732" s="12"/>
      <c r="AN732" s="1" t="str">
        <f>VLOOKUP(Table1[[#This Row],[LOCALITY]],Sheet2!$F:$H,3,0)</f>
        <v>Rural</v>
      </c>
      <c r="AO732" s="1" t="s">
        <v>2241</v>
      </c>
      <c r="AP732" t="str">
        <f>IF(Table1[[#This Row],[Audio Duration (in secs)]]&gt;180,"Greater than 3 Minutes","Less than 3 Minutes")</f>
        <v>Less than 3 Minutes</v>
      </c>
      <c r="AQ732" t="str">
        <f>IFERROR(VLOOKUP(Table1[[#This Row],[சாதி/Caste]],MApping!$E$1:$F$10,2,0),"Others")</f>
        <v>CHOLIA VELLALAR</v>
      </c>
      <c r="AR732">
        <f>VLOOKUP(Table1[[#This Row],[பாலினம்/Gender]],Factor!$F$26:$I$28,4,0)</f>
        <v>1.047034764826176</v>
      </c>
      <c r="AS732">
        <f>VLOOKUP(Table1[[#This Row],[பதிலளித்தவரின் வயது/Age Group]],Factor!$F$35:$I$39,4,0)</f>
        <v>1.0308724832214764</v>
      </c>
      <c r="AT732">
        <f>VLOOKUP(Table1[[#This Row],[பதிலளித்தவரின் வயது/Age Group]]&amp;Table1[[#This Row],[பாலினம்/Gender]],Factor!$A$45:$G$53,7,0)</f>
        <v>1.28</v>
      </c>
      <c r="AU73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32">
        <f>VLOOKUP(Table1[[#This Row],[Rev Caste]],Factor!$F$59:$I$68,4,0)</f>
        <v>1.0666666666666667</v>
      </c>
      <c r="AW732">
        <f>Table1[[#This Row],[2021 Ae Factor]]*Table1[[#This Row],[Age &amp; Gender Factor]]</f>
        <v>1.6792864309794564</v>
      </c>
      <c r="AX732">
        <f>Table1[[#This Row],[2021 Ae Factor]]*Table1[[#This Row],[Caste Factor]]</f>
        <v>1.399405359149547</v>
      </c>
      <c r="AY732">
        <f t="shared" si="16"/>
        <v>78.526595</v>
      </c>
    </row>
    <row r="733" spans="1:51" x14ac:dyDescent="0.25">
      <c r="A733" s="12" t="s">
        <v>3088</v>
      </c>
      <c r="B733" s="12" t="s">
        <v>2388</v>
      </c>
      <c r="C733" s="13">
        <v>45876</v>
      </c>
      <c r="D733" s="12" t="s">
        <v>3357</v>
      </c>
      <c r="E733" s="12"/>
      <c r="F733" s="12"/>
      <c r="G733" s="12"/>
      <c r="H733" s="12"/>
      <c r="I733" s="12" t="s">
        <v>1281</v>
      </c>
      <c r="J733" s="12" t="s">
        <v>1282</v>
      </c>
      <c r="K733" s="12" t="s">
        <v>50</v>
      </c>
      <c r="L733" s="12" t="s">
        <v>78</v>
      </c>
      <c r="M733" s="12" t="s">
        <v>2166</v>
      </c>
      <c r="N733" s="12"/>
      <c r="O733" s="12" t="s">
        <v>135</v>
      </c>
      <c r="P733" s="12">
        <v>9600659741</v>
      </c>
      <c r="Q733" s="12" t="s">
        <v>39</v>
      </c>
      <c r="R733" s="12" t="s">
        <v>97</v>
      </c>
      <c r="S733" s="12" t="s">
        <v>57</v>
      </c>
      <c r="T733" s="12" t="s">
        <v>58</v>
      </c>
      <c r="U733" s="12" t="s">
        <v>59</v>
      </c>
      <c r="V733" s="12" t="s">
        <v>99</v>
      </c>
      <c r="W733" s="12" t="s">
        <v>439</v>
      </c>
      <c r="X733" s="12" t="s">
        <v>101</v>
      </c>
      <c r="Y733" t="s">
        <v>428</v>
      </c>
      <c r="Z733" s="12" t="s">
        <v>288</v>
      </c>
      <c r="AA733" s="12" t="s">
        <v>126</v>
      </c>
      <c r="AB733" s="12" t="s">
        <v>60</v>
      </c>
      <c r="AC733" s="12" t="s">
        <v>58</v>
      </c>
      <c r="AD733" s="12" t="s">
        <v>127</v>
      </c>
      <c r="AE733" s="12" t="s">
        <v>102</v>
      </c>
      <c r="AF733" s="12" t="s">
        <v>67</v>
      </c>
      <c r="AG733" s="12" t="s">
        <v>68</v>
      </c>
      <c r="AH733" s="12" t="s">
        <v>88</v>
      </c>
      <c r="AI733" s="12" t="s">
        <v>519</v>
      </c>
      <c r="AJ733" s="12">
        <f>IFERROR(_xlfn.XLOOKUP(Table1[[#This Row],[Audio Url]],Qc!C:C,Qc!F:F),"")</f>
        <v>0</v>
      </c>
      <c r="AK733" s="12">
        <f>IFERROR(_xlfn.XLOOKUP(Table1[[#This Row],[Audio Url]],Qc!C:C,Qc!E:E),"")</f>
        <v>0</v>
      </c>
      <c r="AL733" s="12"/>
      <c r="AM733" s="12"/>
      <c r="AN733" s="1" t="str">
        <f>VLOOKUP(Table1[[#This Row],[LOCALITY]],Sheet2!$F:$H,3,0)</f>
        <v>Rural</v>
      </c>
      <c r="AO733" s="1" t="s">
        <v>2241</v>
      </c>
      <c r="AP733" t="str">
        <f>IF(Table1[[#This Row],[Audio Duration (in secs)]]&gt;180,"Greater than 3 Minutes","Less than 3 Minutes")</f>
        <v>Less than 3 Minutes</v>
      </c>
      <c r="AQ733" t="str">
        <f>IFERROR(VLOOKUP(Table1[[#This Row],[சாதி/Caste]],MApping!$E$1:$F$10,2,0),"Others")</f>
        <v>CHOLIA VELLALAR</v>
      </c>
      <c r="AR733">
        <f>VLOOKUP(Table1[[#This Row],[பாலினம்/Gender]],Factor!$F$26:$I$28,4,0)</f>
        <v>1.047034764826176</v>
      </c>
      <c r="AS733">
        <f>VLOOKUP(Table1[[#This Row],[பதிலளித்தவரின் வயது/Age Group]],Factor!$F$35:$I$39,4,0)</f>
        <v>0.8797250859106529</v>
      </c>
      <c r="AT733">
        <f>VLOOKUP(Table1[[#This Row],[பதிலளித்தவரின் வயது/Age Group]]&amp;Table1[[#This Row],[பாலினம்/Gender]],Factor!$A$45:$G$53,7,0)</f>
        <v>0.98461538461538467</v>
      </c>
      <c r="AU73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33">
        <f>VLOOKUP(Table1[[#This Row],[Rev Caste]],Factor!$F$59:$I$68,4,0)</f>
        <v>1.0666666666666667</v>
      </c>
      <c r="AW733">
        <f>Table1[[#This Row],[2021 Ae Factor]]*Table1[[#This Row],[Age &amp; Gender Factor]]</f>
        <v>1.2917587930611203</v>
      </c>
      <c r="AX733">
        <f>Table1[[#This Row],[2021 Ae Factor]]*Table1[[#This Row],[Caste Factor]]</f>
        <v>1.399405359149547</v>
      </c>
      <c r="AY733">
        <f t="shared" si="16"/>
        <v>78.526925000000006</v>
      </c>
    </row>
    <row r="734" spans="1:51" x14ac:dyDescent="0.25">
      <c r="A734" s="12" t="s">
        <v>3088</v>
      </c>
      <c r="B734" s="12" t="s">
        <v>2399</v>
      </c>
      <c r="C734" s="13">
        <v>45876</v>
      </c>
      <c r="D734" s="12" t="s">
        <v>3358</v>
      </c>
      <c r="E734" s="12"/>
      <c r="F734" s="12"/>
      <c r="G734" s="12"/>
      <c r="H734" s="12"/>
      <c r="I734" s="12" t="s">
        <v>2100</v>
      </c>
      <c r="J734" s="12" t="s">
        <v>2101</v>
      </c>
      <c r="K734" s="12" t="s">
        <v>50</v>
      </c>
      <c r="L734" s="12" t="s">
        <v>78</v>
      </c>
      <c r="M734" s="12" t="s">
        <v>2166</v>
      </c>
      <c r="N734" s="12"/>
      <c r="O734" s="12" t="s">
        <v>54</v>
      </c>
      <c r="P734" s="12">
        <v>9789774842</v>
      </c>
      <c r="Q734" s="12" t="s">
        <v>55</v>
      </c>
      <c r="R734" s="12" t="s">
        <v>97</v>
      </c>
      <c r="S734" s="12" t="s">
        <v>57</v>
      </c>
      <c r="T734" s="12" t="s">
        <v>137</v>
      </c>
      <c r="U734" s="12" t="s">
        <v>83</v>
      </c>
      <c r="V734" s="12" t="s">
        <v>60</v>
      </c>
      <c r="W734" s="12" t="s">
        <v>125</v>
      </c>
      <c r="X734" s="12" t="s">
        <v>114</v>
      </c>
      <c r="Y734" t="s">
        <v>429</v>
      </c>
      <c r="Z734" s="12" t="s">
        <v>38</v>
      </c>
      <c r="AA734" s="12" t="s">
        <v>126</v>
      </c>
      <c r="AB734" s="12" t="s">
        <v>60</v>
      </c>
      <c r="AC734" s="12" t="s">
        <v>58</v>
      </c>
      <c r="AD734" s="12" t="s">
        <v>127</v>
      </c>
      <c r="AE734" s="12" t="s">
        <v>66</v>
      </c>
      <c r="AF734" s="12" t="s">
        <v>67</v>
      </c>
      <c r="AG734" s="12" t="s">
        <v>68</v>
      </c>
      <c r="AH734" s="12" t="s">
        <v>88</v>
      </c>
      <c r="AI734" s="12" t="s">
        <v>519</v>
      </c>
      <c r="AJ734" s="12">
        <f>IFERROR(_xlfn.XLOOKUP(Table1[[#This Row],[Audio Url]],Qc!C:C,Qc!F:F),"")</f>
        <v>0</v>
      </c>
      <c r="AK734" s="12">
        <f>IFERROR(_xlfn.XLOOKUP(Table1[[#This Row],[Audio Url]],Qc!C:C,Qc!E:E),"")</f>
        <v>0</v>
      </c>
      <c r="AL734" s="12"/>
      <c r="AM734" s="12"/>
      <c r="AN734" s="1" t="str">
        <f>VLOOKUP(Table1[[#This Row],[LOCALITY]],Sheet2!$F:$H,3,0)</f>
        <v>Rural</v>
      </c>
      <c r="AO734" s="1" t="s">
        <v>2241</v>
      </c>
      <c r="AP734" t="str">
        <f>IF(Table1[[#This Row],[Audio Duration (in secs)]]&gt;180,"Greater than 3 Minutes","Less than 3 Minutes")</f>
        <v>Less than 3 Minutes</v>
      </c>
      <c r="AQ734" t="str">
        <f>IFERROR(VLOOKUP(Table1[[#This Row],[சாதி/Caste]],MApping!$E$1:$F$10,2,0),"Others")</f>
        <v>CHOLIA VELLALAR</v>
      </c>
      <c r="AR734">
        <f>VLOOKUP(Table1[[#This Row],[பாலினம்/Gender]],Factor!$F$26:$I$28,4,0)</f>
        <v>0.95700934579439256</v>
      </c>
      <c r="AS734">
        <f>VLOOKUP(Table1[[#This Row],[பதிலளித்தவரின் வயது/Age Group]],Factor!$F$35:$I$39,4,0)</f>
        <v>1.0951871657754011</v>
      </c>
      <c r="AT734">
        <f>VLOOKUP(Table1[[#This Row],[பதிலளித்தவரின் வயது/Age Group]]&amp;Table1[[#This Row],[பாலினம்/Gender]],Factor!$A$45:$G$53,7,0)</f>
        <v>1.0835978835978837</v>
      </c>
      <c r="AU73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34">
        <f>VLOOKUP(Table1[[#This Row],[Rev Caste]],Factor!$F$59:$I$68,4,0)</f>
        <v>1.0666666666666667</v>
      </c>
      <c r="AW734">
        <f>Table1[[#This Row],[2021 Ae Factor]]*Table1[[#This Row],[Age &amp; Gender Factor]]</f>
        <v>0.79839581406098059</v>
      </c>
      <c r="AX734">
        <f>Table1[[#This Row],[2021 Ae Factor]]*Table1[[#This Row],[Caste Factor]]</f>
        <v>0.78592087946627776</v>
      </c>
      <c r="AY734">
        <f t="shared" si="16"/>
        <v>78.526854</v>
      </c>
    </row>
    <row r="735" spans="1:51" x14ac:dyDescent="0.25">
      <c r="A735" s="12" t="s">
        <v>3088</v>
      </c>
      <c r="B735" s="12" t="s">
        <v>2405</v>
      </c>
      <c r="C735" s="13">
        <v>45876</v>
      </c>
      <c r="D735" s="12" t="s">
        <v>3359</v>
      </c>
      <c r="E735" s="12"/>
      <c r="F735" s="12"/>
      <c r="G735" s="12"/>
      <c r="H735" s="12"/>
      <c r="I735" s="12" t="s">
        <v>1281</v>
      </c>
      <c r="J735" s="12" t="s">
        <v>1282</v>
      </c>
      <c r="K735" s="12" t="s">
        <v>50</v>
      </c>
      <c r="L735" s="12" t="s">
        <v>78</v>
      </c>
      <c r="M735" s="12" t="s">
        <v>2166</v>
      </c>
      <c r="N735" s="12"/>
      <c r="O735" s="12" t="s">
        <v>54</v>
      </c>
      <c r="P735" s="12">
        <v>6380902867</v>
      </c>
      <c r="Q735" s="12" t="s">
        <v>81</v>
      </c>
      <c r="R735" s="12" t="s">
        <v>56</v>
      </c>
      <c r="S735" s="12" t="s">
        <v>57</v>
      </c>
      <c r="T735" s="12" t="s">
        <v>98</v>
      </c>
      <c r="U735" s="12" t="s">
        <v>83</v>
      </c>
      <c r="V735" s="12" t="s">
        <v>295</v>
      </c>
      <c r="W735" s="12" t="s">
        <v>125</v>
      </c>
      <c r="X735" s="12" t="s">
        <v>114</v>
      </c>
      <c r="Y735" t="s">
        <v>429</v>
      </c>
      <c r="Z735" s="12" t="s">
        <v>38</v>
      </c>
      <c r="AA735" s="12" t="s">
        <v>126</v>
      </c>
      <c r="AB735" s="12" t="s">
        <v>60</v>
      </c>
      <c r="AC735" s="12" t="s">
        <v>58</v>
      </c>
      <c r="AD735" s="12" t="s">
        <v>127</v>
      </c>
      <c r="AE735" s="12" t="s">
        <v>102</v>
      </c>
      <c r="AF735" s="12" t="s">
        <v>67</v>
      </c>
      <c r="AG735" s="12" t="s">
        <v>418</v>
      </c>
      <c r="AH735" s="12" t="s">
        <v>1456</v>
      </c>
      <c r="AI735" s="12" t="s">
        <v>129</v>
      </c>
      <c r="AJ735" s="12">
        <f>IFERROR(_xlfn.XLOOKUP(Table1[[#This Row],[Audio Url]],Qc!C:C,Qc!F:F),"")</f>
        <v>0</v>
      </c>
      <c r="AK735" s="12">
        <f>IFERROR(_xlfn.XLOOKUP(Table1[[#This Row],[Audio Url]],Qc!C:C,Qc!E:E),"")</f>
        <v>0</v>
      </c>
      <c r="AL735" s="12"/>
      <c r="AM735" s="12"/>
      <c r="AN735" s="1" t="str">
        <f>VLOOKUP(Table1[[#This Row],[LOCALITY]],Sheet2!$F:$H,3,0)</f>
        <v>Rural</v>
      </c>
      <c r="AO735" s="1" t="s">
        <v>2241</v>
      </c>
      <c r="AP735" t="str">
        <f>IF(Table1[[#This Row],[Audio Duration (in secs)]]&gt;180,"Greater than 3 Minutes","Less than 3 Minutes")</f>
        <v>Less than 3 Minutes</v>
      </c>
      <c r="AQ735" t="str">
        <f>IFERROR(VLOOKUP(Table1[[#This Row],[சாதி/Caste]],MApping!$E$1:$F$10,2,0),"Others")</f>
        <v>CHRISTIAN</v>
      </c>
      <c r="AR735">
        <f>VLOOKUP(Table1[[#This Row],[பாலினம்/Gender]],Factor!$F$26:$I$28,4,0)</f>
        <v>0.95700934579439256</v>
      </c>
      <c r="AS735">
        <f>VLOOKUP(Table1[[#This Row],[பதிலளித்தவரின் வயது/Age Group]],Factor!$F$35:$I$39,4,0)</f>
        <v>0.97523809523809524</v>
      </c>
      <c r="AT735">
        <f>VLOOKUP(Table1[[#This Row],[பதிலளித்தவரின் வயது/Age Group]]&amp;Table1[[#This Row],[பாலினம்/Gender]],Factor!$A$45:$G$53,7,0)</f>
        <v>1.0666666666666667</v>
      </c>
      <c r="AU73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735">
        <f>VLOOKUP(Table1[[#This Row],[Rev Caste]],Factor!$F$59:$I$68,4,0)</f>
        <v>0.93090909090909091</v>
      </c>
      <c r="AW735">
        <f>Table1[[#This Row],[2021 Ae Factor]]*Table1[[#This Row],[Age &amp; Gender Factor]]</f>
        <v>1.5197744131555693</v>
      </c>
      <c r="AX735">
        <f>Table1[[#This Row],[2021 Ae Factor]]*Table1[[#This Row],[Caste Factor]]</f>
        <v>1.3263485787539513</v>
      </c>
      <c r="AY735">
        <f t="shared" si="16"/>
        <v>78.525870999999995</v>
      </c>
    </row>
    <row r="736" spans="1:51" x14ac:dyDescent="0.25">
      <c r="A736" s="12" t="s">
        <v>3088</v>
      </c>
      <c r="B736" s="12" t="s">
        <v>2410</v>
      </c>
      <c r="C736" s="13">
        <v>45876</v>
      </c>
      <c r="D736" s="12" t="s">
        <v>3360</v>
      </c>
      <c r="E736" s="12"/>
      <c r="F736" s="12"/>
      <c r="G736" s="12"/>
      <c r="H736" s="12"/>
      <c r="I736" s="12" t="s">
        <v>1289</v>
      </c>
      <c r="J736" s="12" t="s">
        <v>1290</v>
      </c>
      <c r="K736" s="12" t="s">
        <v>50</v>
      </c>
      <c r="L736" s="12" t="s">
        <v>78</v>
      </c>
      <c r="M736" s="12" t="s">
        <v>2166</v>
      </c>
      <c r="N736" s="12"/>
      <c r="O736" s="12" t="s">
        <v>135</v>
      </c>
      <c r="P736" s="12">
        <v>7332456470</v>
      </c>
      <c r="Q736" s="12" t="s">
        <v>55</v>
      </c>
      <c r="R736" s="12" t="s">
        <v>136</v>
      </c>
      <c r="S736" s="12" t="s">
        <v>113</v>
      </c>
      <c r="T736" s="12" t="s">
        <v>137</v>
      </c>
      <c r="U736" s="12" t="s">
        <v>83</v>
      </c>
      <c r="V736" s="12" t="s">
        <v>99</v>
      </c>
      <c r="W736" s="12" t="s">
        <v>439</v>
      </c>
      <c r="X736" s="12" t="s">
        <v>101</v>
      </c>
      <c r="Y736" s="45" t="s">
        <v>428</v>
      </c>
      <c r="Z736" s="12" t="s">
        <v>288</v>
      </c>
      <c r="AA736" s="12" t="s">
        <v>63</v>
      </c>
      <c r="AB736" s="12" t="s">
        <v>38</v>
      </c>
      <c r="AC736" s="12" t="s">
        <v>64</v>
      </c>
      <c r="AD736" s="12" t="s">
        <v>127</v>
      </c>
      <c r="AE736" s="12" t="s">
        <v>66</v>
      </c>
      <c r="AF736" s="12" t="s">
        <v>67</v>
      </c>
      <c r="AG736" s="12" t="s">
        <v>68</v>
      </c>
      <c r="AH736" s="12" t="s">
        <v>88</v>
      </c>
      <c r="AI736" s="12" t="s">
        <v>89</v>
      </c>
      <c r="AJ736" s="12">
        <f>IFERROR(_xlfn.XLOOKUP(Table1[[#This Row],[Audio Url]],Qc!C:C,Qc!F:F),"")</f>
        <v>0</v>
      </c>
      <c r="AK736" s="12">
        <f>IFERROR(_xlfn.XLOOKUP(Table1[[#This Row],[Audio Url]],Qc!C:C,Qc!E:E),"")</f>
        <v>0</v>
      </c>
      <c r="AL736" s="12"/>
      <c r="AM736" s="12"/>
      <c r="AN736" s="1" t="str">
        <f>VLOOKUP(Table1[[#This Row],[LOCALITY]],Sheet2!$F:$H,3,0)</f>
        <v>Rural</v>
      </c>
      <c r="AO736" s="1" t="s">
        <v>2241</v>
      </c>
      <c r="AP736" t="str">
        <f>IF(Table1[[#This Row],[Audio Duration (in secs)]]&gt;180,"Greater than 3 Minutes","Less than 3 Minutes")</f>
        <v>Less than 3 Minutes</v>
      </c>
      <c r="AQ736" t="str">
        <f>IFERROR(VLOOKUP(Table1[[#This Row],[சாதி/Caste]],MApping!$E$1:$F$10,2,0),"Others")</f>
        <v>MUKKULATHOR</v>
      </c>
      <c r="AR736">
        <f>VLOOKUP(Table1[[#This Row],[பாலினம்/Gender]],Factor!$F$26:$I$28,4,0)</f>
        <v>1.047034764826176</v>
      </c>
      <c r="AS736">
        <f>VLOOKUP(Table1[[#This Row],[பதிலளித்தவரின் வயது/Age Group]],Factor!$F$35:$I$39,4,0)</f>
        <v>1.0951871657754011</v>
      </c>
      <c r="AT736">
        <f>VLOOKUP(Table1[[#This Row],[பதிலளித்தவரின் வயது/Age Group]]&amp;Table1[[#This Row],[பாலினம்/Gender]],Factor!$A$45:$G$53,7,0)</f>
        <v>1.107027027027027</v>
      </c>
      <c r="AU73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36">
        <f>VLOOKUP(Table1[[#This Row],[Rev Caste]],Factor!$F$59:$I$68,4,0)</f>
        <v>1.3479183673469388</v>
      </c>
      <c r="AW736">
        <f>Table1[[#This Row],[2021 Ae Factor]]*Table1[[#This Row],[Age &amp; Gender Factor]]</f>
        <v>1.4523558321984489</v>
      </c>
      <c r="AX736">
        <f>Table1[[#This Row],[2021 Ae Factor]]*Table1[[#This Row],[Caste Factor]]</f>
        <v>1.7683914252763255</v>
      </c>
      <c r="AY736">
        <f t="shared" si="16"/>
        <v>78.525980000000004</v>
      </c>
    </row>
    <row r="737" spans="1:51" x14ac:dyDescent="0.25">
      <c r="A737" s="12" t="s">
        <v>3088</v>
      </c>
      <c r="B737" s="12" t="s">
        <v>2416</v>
      </c>
      <c r="C737" s="13">
        <v>45876</v>
      </c>
      <c r="D737" s="12" t="s">
        <v>3361</v>
      </c>
      <c r="E737" s="12"/>
      <c r="F737" s="12"/>
      <c r="G737" s="12"/>
      <c r="H737" s="12"/>
      <c r="I737" s="12" t="s">
        <v>1281</v>
      </c>
      <c r="J737" s="12" t="s">
        <v>1282</v>
      </c>
      <c r="K737" s="12" t="s">
        <v>50</v>
      </c>
      <c r="L737" s="12" t="s">
        <v>78</v>
      </c>
      <c r="M737" s="12" t="s">
        <v>2166</v>
      </c>
      <c r="N737" s="12"/>
      <c r="O737" s="12" t="s">
        <v>135</v>
      </c>
      <c r="P737" s="12">
        <v>6380348279</v>
      </c>
      <c r="Q737" s="12" t="s">
        <v>55</v>
      </c>
      <c r="R737" s="12" t="s">
        <v>136</v>
      </c>
      <c r="S737" s="12" t="s">
        <v>57</v>
      </c>
      <c r="T737" s="12" t="s">
        <v>137</v>
      </c>
      <c r="U737" s="12" t="s">
        <v>301</v>
      </c>
      <c r="V737" s="12" t="s">
        <v>99</v>
      </c>
      <c r="W737" s="12" t="s">
        <v>125</v>
      </c>
      <c r="X737" s="12" t="s">
        <v>857</v>
      </c>
      <c r="Y737" t="s">
        <v>433</v>
      </c>
      <c r="Z737" s="12" t="s">
        <v>38</v>
      </c>
      <c r="AA737" s="12" t="s">
        <v>63</v>
      </c>
      <c r="AB737" s="12" t="s">
        <v>38</v>
      </c>
      <c r="AC737" s="12" t="s">
        <v>84</v>
      </c>
      <c r="AD737" s="12" t="s">
        <v>65</v>
      </c>
      <c r="AE737" s="12" t="s">
        <v>66</v>
      </c>
      <c r="AF737" s="12" t="s">
        <v>101</v>
      </c>
      <c r="AG737" s="12" t="s">
        <v>68</v>
      </c>
      <c r="AH737" s="12" t="s">
        <v>1456</v>
      </c>
      <c r="AI737" s="12" t="s">
        <v>129</v>
      </c>
      <c r="AJ737" s="12">
        <f>IFERROR(_xlfn.XLOOKUP(Table1[[#This Row],[Audio Url]],Qc!C:C,Qc!F:F),"")</f>
        <v>0</v>
      </c>
      <c r="AK737" s="12">
        <f>IFERROR(_xlfn.XLOOKUP(Table1[[#This Row],[Audio Url]],Qc!C:C,Qc!E:E),"")</f>
        <v>0</v>
      </c>
      <c r="AL737" s="12"/>
      <c r="AM737" s="12"/>
      <c r="AN737" s="1" t="str">
        <f>VLOOKUP(Table1[[#This Row],[LOCALITY]],Sheet2!$F:$H,3,0)</f>
        <v>Rural</v>
      </c>
      <c r="AO737" s="1" t="s">
        <v>2241</v>
      </c>
      <c r="AP737" t="str">
        <f>IF(Table1[[#This Row],[Audio Duration (in secs)]]&gt;180,"Greater than 3 Minutes","Less than 3 Minutes")</f>
        <v>Less than 3 Minutes</v>
      </c>
      <c r="AQ737" t="str">
        <f>IFERROR(VLOOKUP(Table1[[#This Row],[சாதி/Caste]],MApping!$E$1:$F$10,2,0),"Others")</f>
        <v>CHRISTIAN</v>
      </c>
      <c r="AR737">
        <f>VLOOKUP(Table1[[#This Row],[பாலினம்/Gender]],Factor!$F$26:$I$28,4,0)</f>
        <v>1.047034764826176</v>
      </c>
      <c r="AS737">
        <f>VLOOKUP(Table1[[#This Row],[பதிலளித்தவரின் வயது/Age Group]],Factor!$F$35:$I$39,4,0)</f>
        <v>1.0951871657754011</v>
      </c>
      <c r="AT737">
        <f>VLOOKUP(Table1[[#This Row],[பதிலளித்தவரின் வயது/Age Group]]&amp;Table1[[#This Row],[பாலினம்/Gender]],Factor!$A$45:$G$53,7,0)</f>
        <v>1.107027027027027</v>
      </c>
      <c r="AU73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37">
        <f>VLOOKUP(Table1[[#This Row],[Rev Caste]],Factor!$F$59:$I$68,4,0)</f>
        <v>0.93090909090909091</v>
      </c>
      <c r="AW737">
        <f>Table1[[#This Row],[2021 Ae Factor]]*Table1[[#This Row],[Age &amp; Gender Factor]]</f>
        <v>1.4523558321984489</v>
      </c>
      <c r="AX737">
        <f>Table1[[#This Row],[2021 Ae Factor]]*Table1[[#This Row],[Caste Factor]]</f>
        <v>1.2212992225305137</v>
      </c>
      <c r="AY737">
        <f t="shared" si="16"/>
        <v>78.525620000000004</v>
      </c>
    </row>
    <row r="738" spans="1:51" x14ac:dyDescent="0.25">
      <c r="A738" s="12" t="s">
        <v>3088</v>
      </c>
      <c r="B738" s="12" t="s">
        <v>2421</v>
      </c>
      <c r="C738" s="13">
        <v>45876</v>
      </c>
      <c r="D738" s="12" t="s">
        <v>3362</v>
      </c>
      <c r="E738" s="12"/>
      <c r="F738" s="12"/>
      <c r="G738" s="12"/>
      <c r="H738" s="12"/>
      <c r="I738" s="12" t="s">
        <v>2100</v>
      </c>
      <c r="J738" s="12" t="s">
        <v>2101</v>
      </c>
      <c r="K738" s="12" t="s">
        <v>50</v>
      </c>
      <c r="L738" s="12" t="s">
        <v>78</v>
      </c>
      <c r="M738" s="12" t="s">
        <v>2166</v>
      </c>
      <c r="N738" s="12"/>
      <c r="O738" s="12" t="s">
        <v>54</v>
      </c>
      <c r="P738" s="12">
        <v>8637642373</v>
      </c>
      <c r="Q738" s="12" t="s">
        <v>81</v>
      </c>
      <c r="R738" s="12" t="s">
        <v>56</v>
      </c>
      <c r="S738" s="12" t="s">
        <v>57</v>
      </c>
      <c r="T738" s="12" t="s">
        <v>58</v>
      </c>
      <c r="U738" s="12" t="s">
        <v>59</v>
      </c>
      <c r="V738" s="12" t="s">
        <v>60</v>
      </c>
      <c r="W738" s="12" t="s">
        <v>61</v>
      </c>
      <c r="X738" s="12" t="s">
        <v>101</v>
      </c>
      <c r="Y738" s="45" t="s">
        <v>430</v>
      </c>
      <c r="Z738" s="12" t="s">
        <v>95</v>
      </c>
      <c r="AA738" s="12" t="s">
        <v>63</v>
      </c>
      <c r="AB738" s="12" t="s">
        <v>38</v>
      </c>
      <c r="AC738" s="12" t="s">
        <v>58</v>
      </c>
      <c r="AD738" s="12" t="s">
        <v>65</v>
      </c>
      <c r="AE738" s="12" t="s">
        <v>102</v>
      </c>
      <c r="AF738" s="12" t="s">
        <v>622</v>
      </c>
      <c r="AG738" s="12" t="s">
        <v>68</v>
      </c>
      <c r="AH738" s="12" t="s">
        <v>318</v>
      </c>
      <c r="AI738" s="12" t="s">
        <v>70</v>
      </c>
      <c r="AJ738" s="12">
        <f>IFERROR(_xlfn.XLOOKUP(Table1[[#This Row],[Audio Url]],Qc!C:C,Qc!F:F),"")</f>
        <v>0</v>
      </c>
      <c r="AK738" s="12">
        <f>IFERROR(_xlfn.XLOOKUP(Table1[[#This Row],[Audio Url]],Qc!C:C,Qc!E:E),"")</f>
        <v>0</v>
      </c>
      <c r="AL738" s="12"/>
      <c r="AM738" s="12"/>
      <c r="AN738" s="1" t="str">
        <f>VLOOKUP(Table1[[#This Row],[LOCALITY]],Sheet2!$F:$H,3,0)</f>
        <v>Rural</v>
      </c>
      <c r="AO738" s="1" t="s">
        <v>2241</v>
      </c>
      <c r="AP738" t="str">
        <f>IF(Table1[[#This Row],[Audio Duration (in secs)]]&gt;180,"Greater than 3 Minutes","Less than 3 Minutes")</f>
        <v>Less than 3 Minutes</v>
      </c>
      <c r="AQ738" t="str">
        <f>IFERROR(VLOOKUP(Table1[[#This Row],[சாதி/Caste]],MApping!$E$1:$F$10,2,0),"Others")</f>
        <v>URALI GOUNDER</v>
      </c>
      <c r="AR738">
        <f>VLOOKUP(Table1[[#This Row],[பாலினம்/Gender]],Factor!$F$26:$I$28,4,0)</f>
        <v>0.95700934579439256</v>
      </c>
      <c r="AS738">
        <f>VLOOKUP(Table1[[#This Row],[பதிலளித்தவரின் வயது/Age Group]],Factor!$F$35:$I$39,4,0)</f>
        <v>0.97523809523809524</v>
      </c>
      <c r="AT738">
        <f>VLOOKUP(Table1[[#This Row],[பதிலளித்தவரின் வயது/Age Group]]&amp;Table1[[#This Row],[பாலினம்/Gender]],Factor!$A$45:$G$53,7,0)</f>
        <v>1.0666666666666667</v>
      </c>
      <c r="AU73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38">
        <f>VLOOKUP(Table1[[#This Row],[Rev Caste]],Factor!$F$59:$I$68,4,0)</f>
        <v>1.0593103448275862</v>
      </c>
      <c r="AW738">
        <f>Table1[[#This Row],[2021 Ae Factor]]*Table1[[#This Row],[Age &amp; Gender Factor]]</f>
        <v>0.78592087946627776</v>
      </c>
      <c r="AX738">
        <f>Table1[[#This Row],[2021 Ae Factor]]*Table1[[#This Row],[Caste Factor]]</f>
        <v>0.78050073546995857</v>
      </c>
      <c r="AY738">
        <f t="shared" si="16"/>
        <v>78.526405999999994</v>
      </c>
    </row>
    <row r="739" spans="1:51" x14ac:dyDescent="0.25">
      <c r="A739" s="12" t="s">
        <v>3088</v>
      </c>
      <c r="B739" s="12" t="s">
        <v>2427</v>
      </c>
      <c r="C739" s="13">
        <v>45876</v>
      </c>
      <c r="D739" s="12" t="s">
        <v>3363</v>
      </c>
      <c r="E739" s="12"/>
      <c r="F739" s="12"/>
      <c r="G739" s="12"/>
      <c r="H739" s="12"/>
      <c r="I739" s="12" t="s">
        <v>1281</v>
      </c>
      <c r="J739" s="12" t="s">
        <v>1282</v>
      </c>
      <c r="K739" s="12" t="s">
        <v>50</v>
      </c>
      <c r="L739" s="12" t="s">
        <v>78</v>
      </c>
      <c r="M739" s="12" t="s">
        <v>2166</v>
      </c>
      <c r="N739" s="12"/>
      <c r="O739" s="12" t="s">
        <v>54</v>
      </c>
      <c r="P739" s="12">
        <v>9345166165</v>
      </c>
      <c r="Q739" s="12" t="s">
        <v>55</v>
      </c>
      <c r="R739" s="12" t="s">
        <v>219</v>
      </c>
      <c r="S739" s="12" t="s">
        <v>57</v>
      </c>
      <c r="T739" s="12" t="s">
        <v>58</v>
      </c>
      <c r="U739" s="12" t="s">
        <v>83</v>
      </c>
      <c r="V739" s="12" t="s">
        <v>60</v>
      </c>
      <c r="W739" s="12" t="s">
        <v>100</v>
      </c>
      <c r="X739" s="12" t="s">
        <v>62</v>
      </c>
      <c r="Y739" t="s">
        <v>430</v>
      </c>
      <c r="Z739" s="12" t="s">
        <v>38</v>
      </c>
      <c r="AA739" s="12" t="s">
        <v>63</v>
      </c>
      <c r="AB739" s="12" t="s">
        <v>38</v>
      </c>
      <c r="AC739" s="12" t="s">
        <v>64</v>
      </c>
      <c r="AD739" s="12" t="s">
        <v>127</v>
      </c>
      <c r="AE739" s="12" t="s">
        <v>102</v>
      </c>
      <c r="AF739" s="12" t="s">
        <v>101</v>
      </c>
      <c r="AG739" s="12" t="s">
        <v>68</v>
      </c>
      <c r="AH739" s="12" t="s">
        <v>117</v>
      </c>
      <c r="AI739" s="12" t="s">
        <v>118</v>
      </c>
      <c r="AJ739" s="12">
        <f>IFERROR(_xlfn.XLOOKUP(Table1[[#This Row],[Audio Url]],Qc!C:C,Qc!F:F),"")</f>
        <v>0</v>
      </c>
      <c r="AK739" s="12">
        <f>IFERROR(_xlfn.XLOOKUP(Table1[[#This Row],[Audio Url]],Qc!C:C,Qc!E:E),"")</f>
        <v>0</v>
      </c>
      <c r="AL739" s="12"/>
      <c r="AM739" s="12"/>
      <c r="AN739" s="1" t="str">
        <f>VLOOKUP(Table1[[#This Row],[LOCALITY]],Sheet2!$F:$H,3,0)</f>
        <v>Rural</v>
      </c>
      <c r="AO739" s="1" t="s">
        <v>2241</v>
      </c>
      <c r="AP739" t="str">
        <f>IF(Table1[[#This Row],[Audio Duration (in secs)]]&gt;180,"Greater than 3 Minutes","Less than 3 Minutes")</f>
        <v>Less than 3 Minutes</v>
      </c>
      <c r="AQ739" t="str">
        <f>IFERROR(VLOOKUP(Table1[[#This Row],[சாதி/Caste]],MApping!$E$1:$F$10,2,0),"Others")</f>
        <v>PALLAR SC</v>
      </c>
      <c r="AR739">
        <f>VLOOKUP(Table1[[#This Row],[பாலினம்/Gender]],Factor!$F$26:$I$28,4,0)</f>
        <v>0.95700934579439256</v>
      </c>
      <c r="AS739">
        <f>VLOOKUP(Table1[[#This Row],[பதிலளித்தவரின் வயது/Age Group]],Factor!$F$35:$I$39,4,0)</f>
        <v>1.0951871657754011</v>
      </c>
      <c r="AT739">
        <f>VLOOKUP(Table1[[#This Row],[பதிலளித்தவரின் வயது/Age Group]]&amp;Table1[[#This Row],[பாலினம்/Gender]],Factor!$A$45:$G$53,7,0)</f>
        <v>1.0835978835978837</v>
      </c>
      <c r="AU73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39">
        <f>VLOOKUP(Table1[[#This Row],[Rev Caste]],Factor!$F$59:$I$68,4,0)</f>
        <v>1.28</v>
      </c>
      <c r="AW739">
        <f>Table1[[#This Row],[2021 Ae Factor]]*Table1[[#This Row],[Age &amp; Gender Factor]]</f>
        <v>0.79839581406098059</v>
      </c>
      <c r="AX739">
        <f>Table1[[#This Row],[2021 Ae Factor]]*Table1[[#This Row],[Caste Factor]]</f>
        <v>0.94310505535953326</v>
      </c>
      <c r="AY739">
        <f t="shared" si="16"/>
        <v>78.525628999999995</v>
      </c>
    </row>
    <row r="740" spans="1:51" x14ac:dyDescent="0.25">
      <c r="A740" s="12" t="s">
        <v>3088</v>
      </c>
      <c r="B740" s="12" t="s">
        <v>2432</v>
      </c>
      <c r="C740" s="13">
        <v>45876</v>
      </c>
      <c r="D740" s="12" t="s">
        <v>3364</v>
      </c>
      <c r="E740" s="12"/>
      <c r="F740" s="12"/>
      <c r="G740" s="12"/>
      <c r="H740" s="12"/>
      <c r="I740" s="12" t="s">
        <v>1289</v>
      </c>
      <c r="J740" s="12" t="s">
        <v>1290</v>
      </c>
      <c r="K740" s="12" t="s">
        <v>50</v>
      </c>
      <c r="L740" s="12" t="s">
        <v>78</v>
      </c>
      <c r="M740" s="12" t="s">
        <v>2166</v>
      </c>
      <c r="N740" s="12"/>
      <c r="O740" s="12" t="s">
        <v>135</v>
      </c>
      <c r="P740" s="12">
        <v>9942232873</v>
      </c>
      <c r="Q740" s="12" t="s">
        <v>39</v>
      </c>
      <c r="R740" s="12" t="s">
        <v>136</v>
      </c>
      <c r="S740" s="12" t="s">
        <v>57</v>
      </c>
      <c r="T740" s="12" t="s">
        <v>58</v>
      </c>
      <c r="U740" s="12" t="s">
        <v>59</v>
      </c>
      <c r="V740" s="12" t="s">
        <v>60</v>
      </c>
      <c r="W740" s="12" t="s">
        <v>61</v>
      </c>
      <c r="X740" s="12" t="s">
        <v>101</v>
      </c>
      <c r="Y740" t="s">
        <v>430</v>
      </c>
      <c r="Z740" s="12" t="s">
        <v>95</v>
      </c>
      <c r="AA740" s="12" t="s">
        <v>126</v>
      </c>
      <c r="AB740" s="12" t="s">
        <v>138</v>
      </c>
      <c r="AC740" s="12" t="s">
        <v>64</v>
      </c>
      <c r="AD740" s="12" t="s">
        <v>85</v>
      </c>
      <c r="AE740" s="12" t="s">
        <v>66</v>
      </c>
      <c r="AF740" s="12" t="s">
        <v>101</v>
      </c>
      <c r="AG740" s="12" t="s">
        <v>116</v>
      </c>
      <c r="AH740" s="12" t="s">
        <v>88</v>
      </c>
      <c r="AI740" s="12" t="s">
        <v>269</v>
      </c>
      <c r="AJ740" s="12">
        <f>IFERROR(_xlfn.XLOOKUP(Table1[[#This Row],[Audio Url]],Qc!C:C,Qc!F:F),"")</f>
        <v>0</v>
      </c>
      <c r="AK740" s="12">
        <f>IFERROR(_xlfn.XLOOKUP(Table1[[#This Row],[Audio Url]],Qc!C:C,Qc!E:E),"")</f>
        <v>0</v>
      </c>
      <c r="AL740" s="12"/>
      <c r="AM740" s="12"/>
      <c r="AN740" s="1" t="str">
        <f>VLOOKUP(Table1[[#This Row],[LOCALITY]],Sheet2!$F:$H,3,0)</f>
        <v>Rural</v>
      </c>
      <c r="AO740" s="1" t="s">
        <v>2241</v>
      </c>
      <c r="AP740" t="str">
        <f>IF(Table1[[#This Row],[Audio Duration (in secs)]]&gt;180,"Greater than 3 Minutes","Less than 3 Minutes")</f>
        <v>Less than 3 Minutes</v>
      </c>
      <c r="AQ740" t="str">
        <f>IFERROR(VLOOKUP(Table1[[#This Row],[சாதி/Caste]],MApping!$E$1:$F$10,2,0),"Others")</f>
        <v>MUTTARAIYAR</v>
      </c>
      <c r="AR740">
        <f>VLOOKUP(Table1[[#This Row],[பாலினம்/Gender]],Factor!$F$26:$I$28,4,0)</f>
        <v>1.047034764826176</v>
      </c>
      <c r="AS740">
        <f>VLOOKUP(Table1[[#This Row],[பதிலளித்தவரின் வயது/Age Group]],Factor!$F$35:$I$39,4,0)</f>
        <v>0.8797250859106529</v>
      </c>
      <c r="AT740">
        <f>VLOOKUP(Table1[[#This Row],[பதிலளித்தவரின் வயது/Age Group]]&amp;Table1[[#This Row],[பாலினம்/Gender]],Factor!$A$45:$G$53,7,0)</f>
        <v>0.98461538461538467</v>
      </c>
      <c r="AU74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40">
        <f>VLOOKUP(Table1[[#This Row],[Rev Caste]],Factor!$F$59:$I$68,4,0)</f>
        <v>1.2358620689655173</v>
      </c>
      <c r="AW740">
        <f>Table1[[#This Row],[2021 Ae Factor]]*Table1[[#This Row],[Age &amp; Gender Factor]]</f>
        <v>0.72546542719964102</v>
      </c>
      <c r="AX740">
        <f>Table1[[#This Row],[2021 Ae Factor]]*Table1[[#This Row],[Caste Factor]]</f>
        <v>0.91058419138161839</v>
      </c>
      <c r="AY740">
        <f t="shared" si="16"/>
        <v>78.526274999999998</v>
      </c>
    </row>
    <row r="741" spans="1:51" x14ac:dyDescent="0.25">
      <c r="A741" s="12" t="s">
        <v>3088</v>
      </c>
      <c r="B741" s="12" t="s">
        <v>2436</v>
      </c>
      <c r="C741" s="13">
        <v>45876</v>
      </c>
      <c r="D741" s="12" t="s">
        <v>3365</v>
      </c>
      <c r="E741" s="12"/>
      <c r="F741" s="12"/>
      <c r="G741" s="12"/>
      <c r="H741" s="12"/>
      <c r="I741" s="12" t="s">
        <v>1289</v>
      </c>
      <c r="J741" s="12" t="s">
        <v>1290</v>
      </c>
      <c r="K741" s="12" t="s">
        <v>50</v>
      </c>
      <c r="L741" s="12" t="s">
        <v>78</v>
      </c>
      <c r="M741" s="12" t="s">
        <v>2166</v>
      </c>
      <c r="N741" s="12"/>
      <c r="O741" s="12" t="s">
        <v>135</v>
      </c>
      <c r="P741" s="12">
        <v>9578245893</v>
      </c>
      <c r="Q741" s="12" t="s">
        <v>39</v>
      </c>
      <c r="R741" s="12" t="s">
        <v>136</v>
      </c>
      <c r="S741" s="12" t="s">
        <v>113</v>
      </c>
      <c r="T741" s="12" t="s">
        <v>98</v>
      </c>
      <c r="U741" s="12" t="s">
        <v>83</v>
      </c>
      <c r="V741" s="12" t="s">
        <v>99</v>
      </c>
      <c r="W741" s="12" t="s">
        <v>100</v>
      </c>
      <c r="X741" s="12" t="s">
        <v>101</v>
      </c>
      <c r="Y741" t="s">
        <v>428</v>
      </c>
      <c r="Z741" s="12" t="s">
        <v>95</v>
      </c>
      <c r="AA741" s="12" t="s">
        <v>63</v>
      </c>
      <c r="AB741" s="12" t="s">
        <v>38</v>
      </c>
      <c r="AC741" s="12" t="s">
        <v>84</v>
      </c>
      <c r="AD741" s="12" t="s">
        <v>127</v>
      </c>
      <c r="AE741" s="12" t="s">
        <v>66</v>
      </c>
      <c r="AF741" s="12" t="s">
        <v>101</v>
      </c>
      <c r="AG741" s="12" t="s">
        <v>68</v>
      </c>
      <c r="AH741" s="12" t="s">
        <v>69</v>
      </c>
      <c r="AI741" s="12" t="s">
        <v>269</v>
      </c>
      <c r="AJ741" s="12">
        <f>IFERROR(_xlfn.XLOOKUP(Table1[[#This Row],[Audio Url]],Qc!C:C,Qc!F:F),"")</f>
        <v>0</v>
      </c>
      <c r="AK741" s="12">
        <f>IFERROR(_xlfn.XLOOKUP(Table1[[#This Row],[Audio Url]],Qc!C:C,Qc!E:E),"")</f>
        <v>0</v>
      </c>
      <c r="AL741" s="12"/>
      <c r="AM741" s="12"/>
      <c r="AN741" s="1" t="str">
        <f>VLOOKUP(Table1[[#This Row],[LOCALITY]],Sheet2!$F:$H,3,0)</f>
        <v>Rural</v>
      </c>
      <c r="AO741" s="1" t="s">
        <v>2241</v>
      </c>
      <c r="AP741" t="str">
        <f>IF(Table1[[#This Row],[Audio Duration (in secs)]]&gt;180,"Greater than 3 Minutes","Less than 3 Minutes")</f>
        <v>Less than 3 Minutes</v>
      </c>
      <c r="AQ741" t="str">
        <f>IFERROR(VLOOKUP(Table1[[#This Row],[சாதி/Caste]],MApping!$E$1:$F$10,2,0),"Others")</f>
        <v>MUTTARAIYAR</v>
      </c>
      <c r="AR741">
        <f>VLOOKUP(Table1[[#This Row],[பாலினம்/Gender]],Factor!$F$26:$I$28,4,0)</f>
        <v>1.047034764826176</v>
      </c>
      <c r="AS741">
        <f>VLOOKUP(Table1[[#This Row],[பதிலளித்தவரின் வயது/Age Group]],Factor!$F$35:$I$39,4,0)</f>
        <v>0.8797250859106529</v>
      </c>
      <c r="AT741">
        <f>VLOOKUP(Table1[[#This Row],[பதிலளித்தவரின் வயது/Age Group]]&amp;Table1[[#This Row],[பாலினம்/Gender]],Factor!$A$45:$G$53,7,0)</f>
        <v>0.98461538461538467</v>
      </c>
      <c r="AU74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41">
        <f>VLOOKUP(Table1[[#This Row],[Rev Caste]],Factor!$F$59:$I$68,4,0)</f>
        <v>1.2358620689655173</v>
      </c>
      <c r="AW741">
        <f>Table1[[#This Row],[2021 Ae Factor]]*Table1[[#This Row],[Age &amp; Gender Factor]]</f>
        <v>1.2917587930611203</v>
      </c>
      <c r="AX741">
        <f>Table1[[#This Row],[2021 Ae Factor]]*Table1[[#This Row],[Caste Factor]]</f>
        <v>1.6213800023249925</v>
      </c>
      <c r="AY741">
        <f t="shared" si="16"/>
        <v>78.526596999999995</v>
      </c>
    </row>
    <row r="742" spans="1:51" x14ac:dyDescent="0.25">
      <c r="A742" s="12" t="s">
        <v>3088</v>
      </c>
      <c r="B742" s="12" t="s">
        <v>2441</v>
      </c>
      <c r="C742" s="13">
        <v>45876</v>
      </c>
      <c r="D742" s="12" t="s">
        <v>3366</v>
      </c>
      <c r="E742" s="12"/>
      <c r="F742" s="12"/>
      <c r="G742" s="12"/>
      <c r="H742" s="12"/>
      <c r="I742" s="12" t="s">
        <v>2100</v>
      </c>
      <c r="J742" s="12" t="s">
        <v>2101</v>
      </c>
      <c r="K742" s="12" t="s">
        <v>50</v>
      </c>
      <c r="L742" s="12" t="s">
        <v>78</v>
      </c>
      <c r="M742" s="12" t="s">
        <v>2166</v>
      </c>
      <c r="N742" s="12"/>
      <c r="O742" s="12" t="s">
        <v>54</v>
      </c>
      <c r="P742" s="12">
        <v>9790707425</v>
      </c>
      <c r="Q742" s="12" t="s">
        <v>55</v>
      </c>
      <c r="R742" s="12" t="s">
        <v>56</v>
      </c>
      <c r="S742" s="12" t="s">
        <v>57</v>
      </c>
      <c r="T742" s="12" t="s">
        <v>58</v>
      </c>
      <c r="U742" s="12" t="s">
        <v>301</v>
      </c>
      <c r="V742" s="12" t="s">
        <v>185</v>
      </c>
      <c r="W742" s="12" t="s">
        <v>61</v>
      </c>
      <c r="X742" s="12" t="s">
        <v>101</v>
      </c>
      <c r="Y742" s="45" t="s">
        <v>430</v>
      </c>
      <c r="Z742" s="12" t="s">
        <v>95</v>
      </c>
      <c r="AA742" s="1" t="s">
        <v>126</v>
      </c>
      <c r="AB742" s="1" t="s">
        <v>60</v>
      </c>
      <c r="AC742" s="12" t="s">
        <v>84</v>
      </c>
      <c r="AD742" s="12" t="s">
        <v>127</v>
      </c>
      <c r="AE742" s="12" t="s">
        <v>66</v>
      </c>
      <c r="AF742" s="12" t="s">
        <v>67</v>
      </c>
      <c r="AG742" s="12" t="s">
        <v>400</v>
      </c>
      <c r="AH742" s="12" t="s">
        <v>88</v>
      </c>
      <c r="AI742" s="12" t="s">
        <v>519</v>
      </c>
      <c r="AJ742" s="12">
        <f>IFERROR(_xlfn.XLOOKUP(Table1[[#This Row],[Audio Url]],Qc!C:C,Qc!F:F),"")</f>
        <v>0</v>
      </c>
      <c r="AK742" s="12">
        <f>IFERROR(_xlfn.XLOOKUP(Table1[[#This Row],[Audio Url]],Qc!C:C,Qc!E:E),"")</f>
        <v>0</v>
      </c>
      <c r="AL742" s="12"/>
      <c r="AM742" s="12"/>
      <c r="AN742" s="1" t="str">
        <f>VLOOKUP(Table1[[#This Row],[LOCALITY]],Sheet2!$F:$H,3,0)</f>
        <v>Rural</v>
      </c>
      <c r="AO742" s="1" t="s">
        <v>2241</v>
      </c>
      <c r="AP742" t="str">
        <f>IF(Table1[[#This Row],[Audio Duration (in secs)]]&gt;180,"Greater than 3 Minutes","Less than 3 Minutes")</f>
        <v>Less than 3 Minutes</v>
      </c>
      <c r="AQ742" t="str">
        <f>IFERROR(VLOOKUP(Table1[[#This Row],[சாதி/Caste]],MApping!$E$1:$F$10,2,0),"Others")</f>
        <v>CHOLIA VELLALAR</v>
      </c>
      <c r="AR742">
        <f>VLOOKUP(Table1[[#This Row],[பாலினம்/Gender]],Factor!$F$26:$I$28,4,0)</f>
        <v>0.95700934579439256</v>
      </c>
      <c r="AS742">
        <f>VLOOKUP(Table1[[#This Row],[பதிலளித்தவரின் வயது/Age Group]],Factor!$F$35:$I$39,4,0)</f>
        <v>1.0951871657754011</v>
      </c>
      <c r="AT742">
        <f>VLOOKUP(Table1[[#This Row],[பதிலளித்தவரின் வயது/Age Group]]&amp;Table1[[#This Row],[பாலினம்/Gender]],Factor!$A$45:$G$53,7,0)</f>
        <v>1.0835978835978837</v>
      </c>
      <c r="AU74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742">
        <f>VLOOKUP(Table1[[#This Row],[Rev Caste]],Factor!$F$59:$I$68,4,0)</f>
        <v>1.0666666666666667</v>
      </c>
      <c r="AW742">
        <f>Table1[[#This Row],[2021 Ae Factor]]*Table1[[#This Row],[Age &amp; Gender Factor]]</f>
        <v>1.0835978835978837</v>
      </c>
      <c r="AX742">
        <f>Table1[[#This Row],[2021 Ae Factor]]*Table1[[#This Row],[Caste Factor]]</f>
        <v>1.0666666666666667</v>
      </c>
      <c r="AY742">
        <f t="shared" si="16"/>
        <v>78.526920000000004</v>
      </c>
    </row>
    <row r="743" spans="1:51" x14ac:dyDescent="0.25">
      <c r="A743" s="12" t="s">
        <v>3088</v>
      </c>
      <c r="B743" s="12" t="s">
        <v>2451</v>
      </c>
      <c r="C743" s="13">
        <v>45876</v>
      </c>
      <c r="D743" s="12" t="s">
        <v>3358</v>
      </c>
      <c r="E743" s="12"/>
      <c r="F743" s="12"/>
      <c r="G743" s="12"/>
      <c r="H743" s="12"/>
      <c r="I743" s="12" t="s">
        <v>1289</v>
      </c>
      <c r="J743" s="12" t="s">
        <v>1290</v>
      </c>
      <c r="K743" s="12" t="s">
        <v>50</v>
      </c>
      <c r="L743" s="12" t="s">
        <v>78</v>
      </c>
      <c r="M743" s="12" t="s">
        <v>2166</v>
      </c>
      <c r="N743" s="12"/>
      <c r="O743" s="12" t="s">
        <v>54</v>
      </c>
      <c r="P743" s="12">
        <v>8838383307</v>
      </c>
      <c r="Q743" s="12" t="s">
        <v>81</v>
      </c>
      <c r="R743" s="12" t="s">
        <v>490</v>
      </c>
      <c r="S743" s="12" t="s">
        <v>113</v>
      </c>
      <c r="T743" s="12" t="s">
        <v>58</v>
      </c>
      <c r="U743" s="12" t="s">
        <v>83</v>
      </c>
      <c r="V743" s="12" t="s">
        <v>99</v>
      </c>
      <c r="W743" s="12" t="s">
        <v>100</v>
      </c>
      <c r="X743" s="12" t="s">
        <v>101</v>
      </c>
      <c r="Y743" t="s">
        <v>428</v>
      </c>
      <c r="Z743" s="12" t="s">
        <v>95</v>
      </c>
      <c r="AA743" s="12" t="s">
        <v>63</v>
      </c>
      <c r="AB743" s="12" t="s">
        <v>38</v>
      </c>
      <c r="AC743" s="12" t="s">
        <v>84</v>
      </c>
      <c r="AD743" s="12" t="s">
        <v>127</v>
      </c>
      <c r="AE743" s="12" t="s">
        <v>66</v>
      </c>
      <c r="AF743" s="12" t="s">
        <v>67</v>
      </c>
      <c r="AG743" s="12" t="s">
        <v>116</v>
      </c>
      <c r="AH743" s="12" t="s">
        <v>88</v>
      </c>
      <c r="AI743" s="12" t="s">
        <v>269</v>
      </c>
      <c r="AJ743" s="12">
        <f>IFERROR(_xlfn.XLOOKUP(Table1[[#This Row],[Audio Url]],Qc!C:C,Qc!F:F),"")</f>
        <v>0</v>
      </c>
      <c r="AK743" s="12">
        <f>IFERROR(_xlfn.XLOOKUP(Table1[[#This Row],[Audio Url]],Qc!C:C,Qc!E:E),"")</f>
        <v>0</v>
      </c>
      <c r="AL743" s="12"/>
      <c r="AM743" s="12"/>
      <c r="AN743" s="1" t="str">
        <f>VLOOKUP(Table1[[#This Row],[LOCALITY]],Sheet2!$F:$H,3,0)</f>
        <v>Rural</v>
      </c>
      <c r="AO743" s="1" t="s">
        <v>2241</v>
      </c>
      <c r="AP743" t="str">
        <f>IF(Table1[[#This Row],[Audio Duration (in secs)]]&gt;180,"Greater than 3 Minutes","Less than 3 Minutes")</f>
        <v>Less than 3 Minutes</v>
      </c>
      <c r="AQ743" t="str">
        <f>IFERROR(VLOOKUP(Table1[[#This Row],[சாதி/Caste]],MApping!$E$1:$F$10,2,0),"Others")</f>
        <v>MUTTARAIYAR</v>
      </c>
      <c r="AR743">
        <f>VLOOKUP(Table1[[#This Row],[பாலினம்/Gender]],Factor!$F$26:$I$28,4,0)</f>
        <v>0.95700934579439256</v>
      </c>
      <c r="AS743">
        <f>VLOOKUP(Table1[[#This Row],[பதிலளித்தவரின் வயது/Age Group]],Factor!$F$35:$I$39,4,0)</f>
        <v>0.97523809523809524</v>
      </c>
      <c r="AT743">
        <f>VLOOKUP(Table1[[#This Row],[பதிலளித்தவரின் வயது/Age Group]]&amp;Table1[[#This Row],[பாலினம்/Gender]],Factor!$A$45:$G$53,7,0)</f>
        <v>1.0666666666666667</v>
      </c>
      <c r="AU74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43">
        <f>VLOOKUP(Table1[[#This Row],[Rev Caste]],Factor!$F$59:$I$68,4,0)</f>
        <v>1.2358620689655173</v>
      </c>
      <c r="AW743">
        <f>Table1[[#This Row],[2021 Ae Factor]]*Table1[[#This Row],[Age &amp; Gender Factor]]</f>
        <v>1.399405359149547</v>
      </c>
      <c r="AX743">
        <f>Table1[[#This Row],[2021 Ae Factor]]*Table1[[#This Row],[Caste Factor]]</f>
        <v>1.6213800023249925</v>
      </c>
      <c r="AY743">
        <f t="shared" si="16"/>
        <v>78.526854</v>
      </c>
    </row>
    <row r="744" spans="1:51" x14ac:dyDescent="0.25">
      <c r="A744" s="12" t="s">
        <v>3088</v>
      </c>
      <c r="B744" s="12" t="s">
        <v>2461</v>
      </c>
      <c r="C744" s="13">
        <v>45876</v>
      </c>
      <c r="D744" s="12" t="s">
        <v>3359</v>
      </c>
      <c r="E744" s="12"/>
      <c r="F744" s="12"/>
      <c r="G744" s="12"/>
      <c r="H744" s="12"/>
      <c r="I744" s="12" t="s">
        <v>1289</v>
      </c>
      <c r="J744" s="12" t="s">
        <v>1290</v>
      </c>
      <c r="K744" s="12" t="s">
        <v>50</v>
      </c>
      <c r="L744" s="12" t="s">
        <v>78</v>
      </c>
      <c r="M744" s="12" t="s">
        <v>2166</v>
      </c>
      <c r="N744" s="12"/>
      <c r="O744" s="12" t="s">
        <v>135</v>
      </c>
      <c r="P744" s="12">
        <v>9942963123</v>
      </c>
      <c r="Q744" s="12" t="s">
        <v>39</v>
      </c>
      <c r="R744" s="12" t="s">
        <v>56</v>
      </c>
      <c r="S744" s="12" t="s">
        <v>113</v>
      </c>
      <c r="T744" s="12" t="s">
        <v>137</v>
      </c>
      <c r="U744" s="12" t="s">
        <v>59</v>
      </c>
      <c r="V744" s="12" t="s">
        <v>165</v>
      </c>
      <c r="W744" s="12" t="s">
        <v>61</v>
      </c>
      <c r="X744" s="12" t="s">
        <v>101</v>
      </c>
      <c r="Y744" s="45" t="s">
        <v>430</v>
      </c>
      <c r="Z744" s="12" t="s">
        <v>95</v>
      </c>
      <c r="AA744" s="12" t="s">
        <v>126</v>
      </c>
      <c r="AB744" s="12" t="s">
        <v>138</v>
      </c>
      <c r="AC744" s="12" t="s">
        <v>84</v>
      </c>
      <c r="AD744" s="12" t="s">
        <v>65</v>
      </c>
      <c r="AE744" s="12" t="s">
        <v>115</v>
      </c>
      <c r="AF744" s="12" t="s">
        <v>1868</v>
      </c>
      <c r="AG744" s="12" t="s">
        <v>116</v>
      </c>
      <c r="AH744" s="12" t="s">
        <v>1456</v>
      </c>
      <c r="AI744" s="12" t="s">
        <v>129</v>
      </c>
      <c r="AJ744" s="12">
        <f>IFERROR(_xlfn.XLOOKUP(Table1[[#This Row],[Audio Url]],Qc!C:C,Qc!F:F),"")</f>
        <v>0</v>
      </c>
      <c r="AK744" s="12">
        <f>IFERROR(_xlfn.XLOOKUP(Table1[[#This Row],[Audio Url]],Qc!C:C,Qc!E:E),"")</f>
        <v>0</v>
      </c>
      <c r="AL744" s="12"/>
      <c r="AM744" s="12"/>
      <c r="AN744" s="1" t="str">
        <f>VLOOKUP(Table1[[#This Row],[LOCALITY]],Sheet2!$F:$H,3,0)</f>
        <v>Rural</v>
      </c>
      <c r="AO744" s="1" t="s">
        <v>2241</v>
      </c>
      <c r="AP744" t="str">
        <f>IF(Table1[[#This Row],[Audio Duration (in secs)]]&gt;180,"Greater than 3 Minutes","Less than 3 Minutes")</f>
        <v>Less than 3 Minutes</v>
      </c>
      <c r="AQ744" t="str">
        <f>IFERROR(VLOOKUP(Table1[[#This Row],[சாதி/Caste]],MApping!$E$1:$F$10,2,0),"Others")</f>
        <v>CHRISTIAN</v>
      </c>
      <c r="AR744">
        <f>VLOOKUP(Table1[[#This Row],[பாலினம்/Gender]],Factor!$F$26:$I$28,4,0)</f>
        <v>1.047034764826176</v>
      </c>
      <c r="AS744">
        <f>VLOOKUP(Table1[[#This Row],[பதிலளித்தவரின் வயது/Age Group]],Factor!$F$35:$I$39,4,0)</f>
        <v>0.8797250859106529</v>
      </c>
      <c r="AT744">
        <f>VLOOKUP(Table1[[#This Row],[பதிலளித்தவரின் வயது/Age Group]]&amp;Table1[[#This Row],[பாலினம்/Gender]],Factor!$A$45:$G$53,7,0)</f>
        <v>0.98461538461538467</v>
      </c>
      <c r="AU74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744">
        <f>VLOOKUP(Table1[[#This Row],[Rev Caste]],Factor!$F$59:$I$68,4,0)</f>
        <v>0.93090909090909091</v>
      </c>
      <c r="AW744">
        <f>Table1[[#This Row],[2021 Ae Factor]]*Table1[[#This Row],[Age &amp; Gender Factor]]</f>
        <v>0.98461538461538467</v>
      </c>
      <c r="AX744">
        <f>Table1[[#This Row],[2021 Ae Factor]]*Table1[[#This Row],[Caste Factor]]</f>
        <v>0.93090909090909091</v>
      </c>
      <c r="AY744">
        <f t="shared" si="16"/>
        <v>78.525870999999995</v>
      </c>
    </row>
    <row r="745" spans="1:51" x14ac:dyDescent="0.25">
      <c r="A745" s="12" t="s">
        <v>3088</v>
      </c>
      <c r="B745" s="12" t="s">
        <v>2476</v>
      </c>
      <c r="C745" s="13">
        <v>45876</v>
      </c>
      <c r="D745" s="12" t="s">
        <v>3360</v>
      </c>
      <c r="E745" s="12"/>
      <c r="F745" s="12"/>
      <c r="G745" s="12"/>
      <c r="H745" s="12"/>
      <c r="I745" s="12" t="s">
        <v>2100</v>
      </c>
      <c r="J745" s="12" t="s">
        <v>2101</v>
      </c>
      <c r="K745" s="12" t="s">
        <v>50</v>
      </c>
      <c r="L745" s="12" t="s">
        <v>78</v>
      </c>
      <c r="M745" s="12" t="s">
        <v>2166</v>
      </c>
      <c r="N745" s="12"/>
      <c r="O745" s="12" t="s">
        <v>54</v>
      </c>
      <c r="P745" s="12">
        <v>8508179745</v>
      </c>
      <c r="Q745" s="12" t="s">
        <v>55</v>
      </c>
      <c r="R745" s="12" t="s">
        <v>97</v>
      </c>
      <c r="S745" s="12" t="s">
        <v>57</v>
      </c>
      <c r="T745" s="12" t="s">
        <v>137</v>
      </c>
      <c r="U745" s="12" t="s">
        <v>59</v>
      </c>
      <c r="V745" s="12" t="s">
        <v>60</v>
      </c>
      <c r="W745" s="12" t="s">
        <v>61</v>
      </c>
      <c r="X745" s="12" t="s">
        <v>101</v>
      </c>
      <c r="Y745" s="45" t="s">
        <v>430</v>
      </c>
      <c r="Z745" s="12" t="s">
        <v>175</v>
      </c>
      <c r="AA745" s="12" t="s">
        <v>63</v>
      </c>
      <c r="AB745" s="12" t="s">
        <v>38</v>
      </c>
      <c r="AC745" s="12" t="s">
        <v>64</v>
      </c>
      <c r="AD745" s="12" t="s">
        <v>85</v>
      </c>
      <c r="AE745" s="12" t="s">
        <v>66</v>
      </c>
      <c r="AF745" s="12" t="s">
        <v>622</v>
      </c>
      <c r="AG745" s="12" t="s">
        <v>382</v>
      </c>
      <c r="AH745" s="12" t="s">
        <v>117</v>
      </c>
      <c r="AI745" s="12" t="s">
        <v>89</v>
      </c>
      <c r="AJ745" s="12">
        <f>IFERROR(_xlfn.XLOOKUP(Table1[[#This Row],[Audio Url]],Qc!C:C,Qc!F:F),"")</f>
        <v>0</v>
      </c>
      <c r="AK745" s="12">
        <f>IFERROR(_xlfn.XLOOKUP(Table1[[#This Row],[Audio Url]],Qc!C:C,Qc!E:E),"")</f>
        <v>0</v>
      </c>
      <c r="AL745" s="12"/>
      <c r="AM745" s="12"/>
      <c r="AN745" s="1" t="str">
        <f>VLOOKUP(Table1[[#This Row],[LOCALITY]],Sheet2!$F:$H,3,0)</f>
        <v>Rural</v>
      </c>
      <c r="AO745" s="1" t="s">
        <v>2241</v>
      </c>
      <c r="AP745" t="str">
        <f>IF(Table1[[#This Row],[Audio Duration (in secs)]]&gt;180,"Greater than 3 Minutes","Less than 3 Minutes")</f>
        <v>Less than 3 Minutes</v>
      </c>
      <c r="AQ745" t="str">
        <f>IFERROR(VLOOKUP(Table1[[#This Row],[சாதி/Caste]],MApping!$E$1:$F$10,2,0),"Others")</f>
        <v>MUKKULATHOR</v>
      </c>
      <c r="AR745">
        <f>VLOOKUP(Table1[[#This Row],[பாலினம்/Gender]],Factor!$F$26:$I$28,4,0)</f>
        <v>0.95700934579439256</v>
      </c>
      <c r="AS745">
        <f>VLOOKUP(Table1[[#This Row],[பதிலளித்தவரின் வயது/Age Group]],Factor!$F$35:$I$39,4,0)</f>
        <v>1.0951871657754011</v>
      </c>
      <c r="AT745">
        <f>VLOOKUP(Table1[[#This Row],[பதிலளித்தவரின் வயது/Age Group]]&amp;Table1[[#This Row],[பாலினம்/Gender]],Factor!$A$45:$G$53,7,0)</f>
        <v>1.0835978835978837</v>
      </c>
      <c r="AU74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45">
        <f>VLOOKUP(Table1[[#This Row],[Rev Caste]],Factor!$F$59:$I$68,4,0)</f>
        <v>1.3479183673469388</v>
      </c>
      <c r="AW745">
        <f>Table1[[#This Row],[2021 Ae Factor]]*Table1[[#This Row],[Age &amp; Gender Factor]]</f>
        <v>0.79839581406098059</v>
      </c>
      <c r="AX745">
        <f>Table1[[#This Row],[2021 Ae Factor]]*Table1[[#This Row],[Caste Factor]]</f>
        <v>0.99314736441942686</v>
      </c>
      <c r="AY745">
        <f t="shared" si="16"/>
        <v>78.525980000000004</v>
      </c>
    </row>
    <row r="746" spans="1:51" x14ac:dyDescent="0.25">
      <c r="A746" s="12" t="s">
        <v>3088</v>
      </c>
      <c r="B746" s="12" t="s">
        <v>2483</v>
      </c>
      <c r="C746" s="13">
        <v>45876</v>
      </c>
      <c r="D746" s="12" t="s">
        <v>3361</v>
      </c>
      <c r="E746" s="12"/>
      <c r="F746" s="12"/>
      <c r="G746" s="12"/>
      <c r="H746" s="12"/>
      <c r="I746" s="12" t="s">
        <v>1289</v>
      </c>
      <c r="J746" s="12" t="s">
        <v>1290</v>
      </c>
      <c r="K746" s="12" t="s">
        <v>50</v>
      </c>
      <c r="L746" s="12" t="s">
        <v>78</v>
      </c>
      <c r="M746" s="12" t="s">
        <v>2166</v>
      </c>
      <c r="N746" s="12"/>
      <c r="O746" s="12" t="s">
        <v>135</v>
      </c>
      <c r="P746" s="12">
        <v>9940869485</v>
      </c>
      <c r="Q746" s="12" t="s">
        <v>81</v>
      </c>
      <c r="R746" s="12" t="s">
        <v>136</v>
      </c>
      <c r="S746" s="12" t="s">
        <v>57</v>
      </c>
      <c r="T746" s="12" t="s">
        <v>98</v>
      </c>
      <c r="U746" s="12" t="s">
        <v>83</v>
      </c>
      <c r="V746" s="12" t="s">
        <v>99</v>
      </c>
      <c r="W746" s="12" t="s">
        <v>100</v>
      </c>
      <c r="X746" s="12" t="s">
        <v>101</v>
      </c>
      <c r="Y746" t="s">
        <v>428</v>
      </c>
      <c r="Z746" s="12" t="s">
        <v>95</v>
      </c>
      <c r="AA746" s="12" t="s">
        <v>126</v>
      </c>
      <c r="AB746" s="12" t="s">
        <v>60</v>
      </c>
      <c r="AC746" s="12" t="s">
        <v>58</v>
      </c>
      <c r="AD746" s="12" t="s">
        <v>127</v>
      </c>
      <c r="AE746" s="12" t="s">
        <v>102</v>
      </c>
      <c r="AF746" s="12" t="s">
        <v>101</v>
      </c>
      <c r="AG746" s="12" t="s">
        <v>382</v>
      </c>
      <c r="AH746" s="12" t="s">
        <v>88</v>
      </c>
      <c r="AI746" s="12" t="s">
        <v>269</v>
      </c>
      <c r="AJ746" s="12">
        <f>IFERROR(_xlfn.XLOOKUP(Table1[[#This Row],[Audio Url]],Qc!C:C,Qc!F:F),"")</f>
        <v>0</v>
      </c>
      <c r="AK746" s="12">
        <f>IFERROR(_xlfn.XLOOKUP(Table1[[#This Row],[Audio Url]],Qc!C:C,Qc!E:E),"")</f>
        <v>0</v>
      </c>
      <c r="AL746" s="12"/>
      <c r="AM746" s="12"/>
      <c r="AN746" s="1" t="str">
        <f>VLOOKUP(Table1[[#This Row],[LOCALITY]],Sheet2!$F:$H,3,0)</f>
        <v>Rural</v>
      </c>
      <c r="AO746" s="1" t="s">
        <v>2241</v>
      </c>
      <c r="AP746" t="str">
        <f>IF(Table1[[#This Row],[Audio Duration (in secs)]]&gt;180,"Greater than 3 Minutes","Less than 3 Minutes")</f>
        <v>Less than 3 Minutes</v>
      </c>
      <c r="AQ746" t="str">
        <f>IFERROR(VLOOKUP(Table1[[#This Row],[சாதி/Caste]],MApping!$E$1:$F$10,2,0),"Others")</f>
        <v>MUTTARAIYAR</v>
      </c>
      <c r="AR746">
        <f>VLOOKUP(Table1[[#This Row],[பாலினம்/Gender]],Factor!$F$26:$I$28,4,0)</f>
        <v>1.047034764826176</v>
      </c>
      <c r="AS746">
        <f>VLOOKUP(Table1[[#This Row],[பதிலளித்தவரின் வயது/Age Group]],Factor!$F$35:$I$39,4,0)</f>
        <v>0.97523809523809524</v>
      </c>
      <c r="AT746">
        <f>VLOOKUP(Table1[[#This Row],[பதிலளித்தவரின் வயது/Age Group]]&amp;Table1[[#This Row],[பாலினம்/Gender]],Factor!$A$45:$G$53,7,0)</f>
        <v>0.89824561403508774</v>
      </c>
      <c r="AU74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46">
        <f>VLOOKUP(Table1[[#This Row],[Rev Caste]],Factor!$F$59:$I$68,4,0)</f>
        <v>1.2358620689655173</v>
      </c>
      <c r="AW746">
        <f>Table1[[#This Row],[2021 Ae Factor]]*Table1[[#This Row],[Age &amp; Gender Factor]]</f>
        <v>1.1784466182311975</v>
      </c>
      <c r="AX746">
        <f>Table1[[#This Row],[2021 Ae Factor]]*Table1[[#This Row],[Caste Factor]]</f>
        <v>1.6213800023249925</v>
      </c>
      <c r="AY746">
        <f t="shared" si="16"/>
        <v>78.525620000000004</v>
      </c>
    </row>
    <row r="747" spans="1:51" x14ac:dyDescent="0.25">
      <c r="A747" s="12" t="s">
        <v>3088</v>
      </c>
      <c r="B747" s="12" t="s">
        <v>2487</v>
      </c>
      <c r="C747" s="13">
        <v>45876</v>
      </c>
      <c r="D747" s="12" t="s">
        <v>3362</v>
      </c>
      <c r="E747" s="12"/>
      <c r="F747" s="12"/>
      <c r="G747" s="12"/>
      <c r="H747" s="12"/>
      <c r="I747" s="12" t="s">
        <v>1289</v>
      </c>
      <c r="J747" s="12" t="s">
        <v>1290</v>
      </c>
      <c r="K747" s="12" t="s">
        <v>50</v>
      </c>
      <c r="L747" s="12" t="s">
        <v>78</v>
      </c>
      <c r="M747" s="12" t="s">
        <v>2166</v>
      </c>
      <c r="N747" s="12"/>
      <c r="O747" s="12" t="s">
        <v>54</v>
      </c>
      <c r="P747" s="12">
        <v>8760239291</v>
      </c>
      <c r="Q747" s="12" t="s">
        <v>55</v>
      </c>
      <c r="R747" s="12" t="s">
        <v>219</v>
      </c>
      <c r="S747" s="12" t="s">
        <v>57</v>
      </c>
      <c r="T747" s="12" t="s">
        <v>137</v>
      </c>
      <c r="U747" s="12" t="s">
        <v>83</v>
      </c>
      <c r="V747" s="12" t="s">
        <v>60</v>
      </c>
      <c r="W747" s="12" t="s">
        <v>125</v>
      </c>
      <c r="X747" s="12" t="s">
        <v>62</v>
      </c>
      <c r="Y747" t="s">
        <v>430</v>
      </c>
      <c r="Z747" s="12" t="s">
        <v>38</v>
      </c>
      <c r="AA747" s="12" t="s">
        <v>126</v>
      </c>
      <c r="AB747" s="12" t="s">
        <v>138</v>
      </c>
      <c r="AC747" s="12" t="s">
        <v>84</v>
      </c>
      <c r="AD747" s="12" t="s">
        <v>127</v>
      </c>
      <c r="AE747" s="12" t="s">
        <v>115</v>
      </c>
      <c r="AF747" s="12" t="s">
        <v>67</v>
      </c>
      <c r="AG747" s="12" t="s">
        <v>116</v>
      </c>
      <c r="AH747" s="12" t="s">
        <v>117</v>
      </c>
      <c r="AI747" s="12" t="s">
        <v>118</v>
      </c>
      <c r="AJ747" s="12">
        <f>IFERROR(_xlfn.XLOOKUP(Table1[[#This Row],[Audio Url]],Qc!C:C,Qc!F:F),"")</f>
        <v>0</v>
      </c>
      <c r="AK747" s="12">
        <f>IFERROR(_xlfn.XLOOKUP(Table1[[#This Row],[Audio Url]],Qc!C:C,Qc!E:E),"")</f>
        <v>0</v>
      </c>
      <c r="AL747" s="12"/>
      <c r="AM747" s="12"/>
      <c r="AN747" s="1" t="str">
        <f>VLOOKUP(Table1[[#This Row],[LOCALITY]],Sheet2!$F:$H,3,0)</f>
        <v>Rural</v>
      </c>
      <c r="AO747" s="1" t="s">
        <v>2241</v>
      </c>
      <c r="AP747" t="str">
        <f>IF(Table1[[#This Row],[Audio Duration (in secs)]]&gt;180,"Greater than 3 Minutes","Less than 3 Minutes")</f>
        <v>Less than 3 Minutes</v>
      </c>
      <c r="AQ747" t="str">
        <f>IFERROR(VLOOKUP(Table1[[#This Row],[சாதி/Caste]],MApping!$E$1:$F$10,2,0),"Others")</f>
        <v>PALLAR SC</v>
      </c>
      <c r="AR747">
        <f>VLOOKUP(Table1[[#This Row],[பாலினம்/Gender]],Factor!$F$26:$I$28,4,0)</f>
        <v>0.95700934579439256</v>
      </c>
      <c r="AS747">
        <f>VLOOKUP(Table1[[#This Row],[பதிலளித்தவரின் வயது/Age Group]],Factor!$F$35:$I$39,4,0)</f>
        <v>1.0951871657754011</v>
      </c>
      <c r="AT747">
        <f>VLOOKUP(Table1[[#This Row],[பதிலளித்தவரின் வயது/Age Group]]&amp;Table1[[#This Row],[பாலினம்/Gender]],Factor!$A$45:$G$53,7,0)</f>
        <v>1.0835978835978837</v>
      </c>
      <c r="AU74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47">
        <f>VLOOKUP(Table1[[#This Row],[Rev Caste]],Factor!$F$59:$I$68,4,0)</f>
        <v>1.28</v>
      </c>
      <c r="AW747">
        <f>Table1[[#This Row],[2021 Ae Factor]]*Table1[[#This Row],[Age &amp; Gender Factor]]</f>
        <v>0.79839581406098059</v>
      </c>
      <c r="AX747">
        <f>Table1[[#This Row],[2021 Ae Factor]]*Table1[[#This Row],[Caste Factor]]</f>
        <v>0.94310505535953326</v>
      </c>
      <c r="AY747">
        <f t="shared" si="16"/>
        <v>78.526405999999994</v>
      </c>
    </row>
    <row r="748" spans="1:51" x14ac:dyDescent="0.25">
      <c r="A748" s="12" t="s">
        <v>3088</v>
      </c>
      <c r="B748" s="12" t="s">
        <v>2498</v>
      </c>
      <c r="C748" s="13">
        <v>45876</v>
      </c>
      <c r="D748" s="12" t="s">
        <v>3363</v>
      </c>
      <c r="E748" s="12"/>
      <c r="F748" s="12"/>
      <c r="G748" s="12"/>
      <c r="H748" s="12"/>
      <c r="I748" s="12" t="s">
        <v>1281</v>
      </c>
      <c r="J748" s="12" t="s">
        <v>1282</v>
      </c>
      <c r="K748" s="12" t="s">
        <v>50</v>
      </c>
      <c r="L748" s="12" t="s">
        <v>78</v>
      </c>
      <c r="M748" s="12" t="s">
        <v>2166</v>
      </c>
      <c r="N748" s="12"/>
      <c r="O748" s="12" t="s">
        <v>135</v>
      </c>
      <c r="P748" s="12">
        <v>9500406440</v>
      </c>
      <c r="Q748" s="12" t="s">
        <v>55</v>
      </c>
      <c r="R748" s="12" t="s">
        <v>136</v>
      </c>
      <c r="S748" s="12" t="s">
        <v>57</v>
      </c>
      <c r="T748" s="12" t="s">
        <v>58</v>
      </c>
      <c r="U748" s="12" t="s">
        <v>59</v>
      </c>
      <c r="V748" s="12" t="s">
        <v>60</v>
      </c>
      <c r="W748" s="12" t="s">
        <v>61</v>
      </c>
      <c r="X748" s="12" t="s">
        <v>62</v>
      </c>
      <c r="Y748" t="s">
        <v>430</v>
      </c>
      <c r="Z748" s="12" t="s">
        <v>38</v>
      </c>
      <c r="AA748" s="1" t="s">
        <v>126</v>
      </c>
      <c r="AB748" s="1" t="s">
        <v>60</v>
      </c>
      <c r="AC748" s="12" t="s">
        <v>58</v>
      </c>
      <c r="AD748" s="12" t="s">
        <v>85</v>
      </c>
      <c r="AE748" s="12" t="s">
        <v>66</v>
      </c>
      <c r="AF748" s="12" t="s">
        <v>67</v>
      </c>
      <c r="AG748" s="12" t="s">
        <v>68</v>
      </c>
      <c r="AH748" s="12" t="s">
        <v>88</v>
      </c>
      <c r="AI748" s="12" t="s">
        <v>89</v>
      </c>
      <c r="AJ748" s="12">
        <f>IFERROR(_xlfn.XLOOKUP(Table1[[#This Row],[Audio Url]],Qc!C:C,Qc!F:F),"")</f>
        <v>0</v>
      </c>
      <c r="AK748" s="12">
        <f>IFERROR(_xlfn.XLOOKUP(Table1[[#This Row],[Audio Url]],Qc!C:C,Qc!E:E),"")</f>
        <v>0</v>
      </c>
      <c r="AL748" s="12"/>
      <c r="AM748" s="12"/>
      <c r="AN748" s="1" t="str">
        <f>VLOOKUP(Table1[[#This Row],[LOCALITY]],Sheet2!$F:$H,3,0)</f>
        <v>Rural</v>
      </c>
      <c r="AO748" s="1" t="s">
        <v>2241</v>
      </c>
      <c r="AP748" t="str">
        <f>IF(Table1[[#This Row],[Audio Duration (in secs)]]&gt;180,"Greater than 3 Minutes","Less than 3 Minutes")</f>
        <v>Less than 3 Minutes</v>
      </c>
      <c r="AQ748" t="str">
        <f>IFERROR(VLOOKUP(Table1[[#This Row],[சாதி/Caste]],MApping!$E$1:$F$10,2,0),"Others")</f>
        <v>MUKKULATHOR</v>
      </c>
      <c r="AR748">
        <f>VLOOKUP(Table1[[#This Row],[பாலினம்/Gender]],Factor!$F$26:$I$28,4,0)</f>
        <v>1.047034764826176</v>
      </c>
      <c r="AS748">
        <f>VLOOKUP(Table1[[#This Row],[பதிலளித்தவரின் வயது/Age Group]],Factor!$F$35:$I$39,4,0)</f>
        <v>1.0951871657754011</v>
      </c>
      <c r="AT748">
        <f>VLOOKUP(Table1[[#This Row],[பதிலளித்தவரின் வயது/Age Group]]&amp;Table1[[#This Row],[பாலினம்/Gender]],Factor!$A$45:$G$53,7,0)</f>
        <v>1.107027027027027</v>
      </c>
      <c r="AU74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48">
        <f>VLOOKUP(Table1[[#This Row],[Rev Caste]],Factor!$F$59:$I$68,4,0)</f>
        <v>1.3479183673469388</v>
      </c>
      <c r="AW748">
        <f>Table1[[#This Row],[2021 Ae Factor]]*Table1[[#This Row],[Age &amp; Gender Factor]]</f>
        <v>0.81565842625689366</v>
      </c>
      <c r="AX748">
        <f>Table1[[#This Row],[2021 Ae Factor]]*Table1[[#This Row],[Caste Factor]]</f>
        <v>0.99314736441942686</v>
      </c>
      <c r="AY748">
        <f t="shared" si="16"/>
        <v>78.525628999999995</v>
      </c>
    </row>
    <row r="749" spans="1:51" x14ac:dyDescent="0.25">
      <c r="A749" s="12" t="s">
        <v>3088</v>
      </c>
      <c r="B749" s="12" t="s">
        <v>2503</v>
      </c>
      <c r="C749" s="13">
        <v>45876</v>
      </c>
      <c r="D749" s="12" t="s">
        <v>3367</v>
      </c>
      <c r="E749" s="12"/>
      <c r="F749" s="12"/>
      <c r="G749" s="12"/>
      <c r="H749" s="12"/>
      <c r="I749" s="12" t="s">
        <v>1289</v>
      </c>
      <c r="J749" s="12" t="s">
        <v>1290</v>
      </c>
      <c r="K749" s="12" t="s">
        <v>50</v>
      </c>
      <c r="L749" s="12" t="s">
        <v>78</v>
      </c>
      <c r="M749" s="12" t="s">
        <v>2166</v>
      </c>
      <c r="N749" s="12"/>
      <c r="O749" s="12" t="s">
        <v>54</v>
      </c>
      <c r="P749" s="12">
        <v>8072658976</v>
      </c>
      <c r="Q749" s="12" t="s">
        <v>81</v>
      </c>
      <c r="R749" s="12" t="s">
        <v>219</v>
      </c>
      <c r="S749" s="12" t="s">
        <v>113</v>
      </c>
      <c r="T749" s="12" t="s">
        <v>58</v>
      </c>
      <c r="U749" s="12" t="s">
        <v>59</v>
      </c>
      <c r="V749" s="12" t="s">
        <v>60</v>
      </c>
      <c r="W749" s="12" t="s">
        <v>61</v>
      </c>
      <c r="X749" s="12" t="s">
        <v>101</v>
      </c>
      <c r="Y749" s="45" t="s">
        <v>430</v>
      </c>
      <c r="Z749" s="12" t="s">
        <v>288</v>
      </c>
      <c r="AA749" s="12" t="s">
        <v>126</v>
      </c>
      <c r="AB749" s="12" t="s">
        <v>87</v>
      </c>
      <c r="AC749" s="12" t="s">
        <v>64</v>
      </c>
      <c r="AD749" s="12" t="s">
        <v>65</v>
      </c>
      <c r="AE749" s="12" t="s">
        <v>66</v>
      </c>
      <c r="AF749" s="12" t="s">
        <v>67</v>
      </c>
      <c r="AG749" s="12" t="s">
        <v>116</v>
      </c>
      <c r="AH749" s="12" t="s">
        <v>117</v>
      </c>
      <c r="AI749" s="12" t="s">
        <v>89</v>
      </c>
      <c r="AJ749" s="12">
        <f>IFERROR(_xlfn.XLOOKUP(Table1[[#This Row],[Audio Url]],Qc!C:C,Qc!F:F),"")</f>
        <v>0</v>
      </c>
      <c r="AK749" s="12">
        <f>IFERROR(_xlfn.XLOOKUP(Table1[[#This Row],[Audio Url]],Qc!C:C,Qc!E:E),"")</f>
        <v>0</v>
      </c>
      <c r="AL749" s="12"/>
      <c r="AM749" s="12"/>
      <c r="AN749" s="1" t="str">
        <f>VLOOKUP(Table1[[#This Row],[LOCALITY]],Sheet2!$F:$H,3,0)</f>
        <v>Rural</v>
      </c>
      <c r="AO749" s="1" t="s">
        <v>2241</v>
      </c>
      <c r="AP749" t="str">
        <f>IF(Table1[[#This Row],[Audio Duration (in secs)]]&gt;180,"Greater than 3 Minutes","Less than 3 Minutes")</f>
        <v>Less than 3 Minutes</v>
      </c>
      <c r="AQ749" t="str">
        <f>IFERROR(VLOOKUP(Table1[[#This Row],[சாதி/Caste]],MApping!$E$1:$F$10,2,0),"Others")</f>
        <v>MUKKULATHOR</v>
      </c>
      <c r="AR749">
        <f>VLOOKUP(Table1[[#This Row],[பாலினம்/Gender]],Factor!$F$26:$I$28,4,0)</f>
        <v>0.95700934579439256</v>
      </c>
      <c r="AS749">
        <f>VLOOKUP(Table1[[#This Row],[பதிலளித்தவரின் வயது/Age Group]],Factor!$F$35:$I$39,4,0)</f>
        <v>0.97523809523809524</v>
      </c>
      <c r="AT749">
        <f>VLOOKUP(Table1[[#This Row],[பதிலளித்தவரின் வயது/Age Group]]&amp;Table1[[#This Row],[பாலினம்/Gender]],Factor!$A$45:$G$53,7,0)</f>
        <v>1.0666666666666667</v>
      </c>
      <c r="AU74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49">
        <f>VLOOKUP(Table1[[#This Row],[Rev Caste]],Factor!$F$59:$I$68,4,0)</f>
        <v>1.3479183673469388</v>
      </c>
      <c r="AW749">
        <f>Table1[[#This Row],[2021 Ae Factor]]*Table1[[#This Row],[Age &amp; Gender Factor]]</f>
        <v>0.78592087946627776</v>
      </c>
      <c r="AX749">
        <f>Table1[[#This Row],[2021 Ae Factor]]*Table1[[#This Row],[Caste Factor]]</f>
        <v>0.99314736441942686</v>
      </c>
      <c r="AY749">
        <f t="shared" si="16"/>
        <v>78.526276999999993</v>
      </c>
    </row>
    <row r="750" spans="1:51" x14ac:dyDescent="0.25">
      <c r="A750" s="12" t="s">
        <v>3088</v>
      </c>
      <c r="B750" s="12" t="s">
        <v>2508</v>
      </c>
      <c r="C750" s="13">
        <v>45876</v>
      </c>
      <c r="D750" s="12" t="s">
        <v>3368</v>
      </c>
      <c r="E750" s="12"/>
      <c r="F750" s="12"/>
      <c r="G750" s="12"/>
      <c r="H750" s="12"/>
      <c r="I750" s="12" t="s">
        <v>2100</v>
      </c>
      <c r="J750" s="12" t="s">
        <v>2101</v>
      </c>
      <c r="K750" s="12" t="s">
        <v>50</v>
      </c>
      <c r="L750" s="12" t="s">
        <v>78</v>
      </c>
      <c r="M750" s="12" t="s">
        <v>2166</v>
      </c>
      <c r="N750" s="12"/>
      <c r="O750" s="12" t="s">
        <v>54</v>
      </c>
      <c r="P750" s="12">
        <v>9047858515</v>
      </c>
      <c r="Q750" s="12" t="s">
        <v>39</v>
      </c>
      <c r="R750" s="12" t="s">
        <v>219</v>
      </c>
      <c r="S750" s="12" t="s">
        <v>1884</v>
      </c>
      <c r="T750" s="12" t="s">
        <v>137</v>
      </c>
      <c r="U750" s="12" t="s">
        <v>301</v>
      </c>
      <c r="V750" s="12" t="s">
        <v>60</v>
      </c>
      <c r="W750" s="12" t="s">
        <v>61</v>
      </c>
      <c r="X750" s="12" t="s">
        <v>62</v>
      </c>
      <c r="Y750" t="s">
        <v>430</v>
      </c>
      <c r="Z750" s="12" t="s">
        <v>38</v>
      </c>
      <c r="AA750" s="12" t="s">
        <v>63</v>
      </c>
      <c r="AB750" s="12" t="s">
        <v>38</v>
      </c>
      <c r="AC750" s="12" t="s">
        <v>64</v>
      </c>
      <c r="AD750" s="12" t="s">
        <v>85</v>
      </c>
      <c r="AE750" s="12" t="s">
        <v>86</v>
      </c>
      <c r="AF750" s="12" t="s">
        <v>67</v>
      </c>
      <c r="AG750" s="12" t="s">
        <v>116</v>
      </c>
      <c r="AH750" s="12" t="s">
        <v>117</v>
      </c>
      <c r="AI750" s="12" t="s">
        <v>89</v>
      </c>
      <c r="AJ750" s="12">
        <f>IFERROR(_xlfn.XLOOKUP(Table1[[#This Row],[Audio Url]],Qc!C:C,Qc!F:F),"")</f>
        <v>0</v>
      </c>
      <c r="AK750" s="12">
        <f>IFERROR(_xlfn.XLOOKUP(Table1[[#This Row],[Audio Url]],Qc!C:C,Qc!E:E),"")</f>
        <v>0</v>
      </c>
      <c r="AL750" s="12"/>
      <c r="AM750" s="12"/>
      <c r="AN750" s="1" t="str">
        <f>VLOOKUP(Table1[[#This Row],[LOCALITY]],Sheet2!$F:$H,3,0)</f>
        <v>Rural</v>
      </c>
      <c r="AO750" s="1" t="s">
        <v>2241</v>
      </c>
      <c r="AP750" t="str">
        <f>IF(Table1[[#This Row],[Audio Duration (in secs)]]&gt;180,"Greater than 3 Minutes","Less than 3 Minutes")</f>
        <v>Less than 3 Minutes</v>
      </c>
      <c r="AQ750" t="str">
        <f>IFERROR(VLOOKUP(Table1[[#This Row],[சாதி/Caste]],MApping!$E$1:$F$10,2,0),"Others")</f>
        <v>MUKKULATHOR</v>
      </c>
      <c r="AR750">
        <f>VLOOKUP(Table1[[#This Row],[பாலினம்/Gender]],Factor!$F$26:$I$28,4,0)</f>
        <v>0.95700934579439256</v>
      </c>
      <c r="AS750">
        <f>VLOOKUP(Table1[[#This Row],[பதிலளித்தவரின் வயது/Age Group]],Factor!$F$35:$I$39,4,0)</f>
        <v>0.8797250859106529</v>
      </c>
      <c r="AT750">
        <f>VLOOKUP(Table1[[#This Row],[பதிலளித்தவரின் வயது/Age Group]]&amp;Table1[[#This Row],[பாலினம்/Gender]],Factor!$A$45:$G$53,7,0)</f>
        <v>0.79503105590062106</v>
      </c>
      <c r="AU75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50">
        <f>VLOOKUP(Table1[[#This Row],[Rev Caste]],Factor!$F$59:$I$68,4,0)</f>
        <v>1.3479183673469388</v>
      </c>
      <c r="AW750">
        <f>Table1[[#This Row],[2021 Ae Factor]]*Table1[[#This Row],[Age &amp; Gender Factor]]</f>
        <v>0.58577953749039324</v>
      </c>
      <c r="AX750">
        <f>Table1[[#This Row],[2021 Ae Factor]]*Table1[[#This Row],[Caste Factor]]</f>
        <v>0.99314736441942686</v>
      </c>
      <c r="AY750">
        <f t="shared" si="16"/>
        <v>78.526600999999999</v>
      </c>
    </row>
    <row r="751" spans="1:51" x14ac:dyDescent="0.25">
      <c r="A751" s="12" t="s">
        <v>3088</v>
      </c>
      <c r="B751" s="12" t="s">
        <v>2514</v>
      </c>
      <c r="C751" s="13">
        <v>45876</v>
      </c>
      <c r="D751" s="12" t="s">
        <v>3369</v>
      </c>
      <c r="E751" s="12"/>
      <c r="F751" s="12"/>
      <c r="G751" s="12"/>
      <c r="H751" s="12"/>
      <c r="I751" s="12" t="s">
        <v>1281</v>
      </c>
      <c r="J751" s="12" t="s">
        <v>1282</v>
      </c>
      <c r="K751" s="12" t="s">
        <v>50</v>
      </c>
      <c r="L751" s="12" t="s">
        <v>78</v>
      </c>
      <c r="M751" s="12" t="s">
        <v>2166</v>
      </c>
      <c r="N751" s="12"/>
      <c r="O751" s="12" t="s">
        <v>54</v>
      </c>
      <c r="P751" s="12">
        <v>9003673909</v>
      </c>
      <c r="Q751" s="12" t="s">
        <v>39</v>
      </c>
      <c r="R751" s="12" t="s">
        <v>56</v>
      </c>
      <c r="S751" s="12" t="s">
        <v>57</v>
      </c>
      <c r="T751" s="12" t="s">
        <v>98</v>
      </c>
      <c r="U751" s="12" t="s">
        <v>83</v>
      </c>
      <c r="V751" s="12" t="s">
        <v>99</v>
      </c>
      <c r="W751" s="12" t="s">
        <v>439</v>
      </c>
      <c r="X751" s="12" t="s">
        <v>101</v>
      </c>
      <c r="Y751" s="45" t="s">
        <v>429</v>
      </c>
      <c r="Z751" s="12" t="s">
        <v>95</v>
      </c>
      <c r="AA751" s="12" t="s">
        <v>63</v>
      </c>
      <c r="AB751" s="12" t="s">
        <v>38</v>
      </c>
      <c r="AC751" s="12" t="s">
        <v>84</v>
      </c>
      <c r="AD751" s="12" t="s">
        <v>65</v>
      </c>
      <c r="AE751" s="12" t="s">
        <v>66</v>
      </c>
      <c r="AF751" s="12" t="s">
        <v>101</v>
      </c>
      <c r="AG751" s="12" t="s">
        <v>68</v>
      </c>
      <c r="AH751" s="12" t="s">
        <v>117</v>
      </c>
      <c r="AI751" s="12" t="s">
        <v>89</v>
      </c>
      <c r="AJ751" s="12">
        <f>IFERROR(_xlfn.XLOOKUP(Table1[[#This Row],[Audio Url]],Qc!C:C,Qc!F:F),"")</f>
        <v>0</v>
      </c>
      <c r="AK751" s="12">
        <f>IFERROR(_xlfn.XLOOKUP(Table1[[#This Row],[Audio Url]],Qc!C:C,Qc!E:E),"")</f>
        <v>0</v>
      </c>
      <c r="AL751" s="12"/>
      <c r="AM751" s="12"/>
      <c r="AN751" s="1" t="str">
        <f>VLOOKUP(Table1[[#This Row],[LOCALITY]],Sheet2!$F:$H,3,0)</f>
        <v>Rural</v>
      </c>
      <c r="AO751" s="1" t="s">
        <v>2241</v>
      </c>
      <c r="AP751" t="str">
        <f>IF(Table1[[#This Row],[Audio Duration (in secs)]]&gt;180,"Greater than 3 Minutes","Less than 3 Minutes")</f>
        <v>Less than 3 Minutes</v>
      </c>
      <c r="AQ751" t="str">
        <f>IFERROR(VLOOKUP(Table1[[#This Row],[சாதி/Caste]],MApping!$E$1:$F$10,2,0),"Others")</f>
        <v>MUKKULATHOR</v>
      </c>
      <c r="AR751">
        <f>VLOOKUP(Table1[[#This Row],[பாலினம்/Gender]],Factor!$F$26:$I$28,4,0)</f>
        <v>0.95700934579439256</v>
      </c>
      <c r="AS751">
        <f>VLOOKUP(Table1[[#This Row],[பதிலளித்தவரின் வயது/Age Group]],Factor!$F$35:$I$39,4,0)</f>
        <v>0.8797250859106529</v>
      </c>
      <c r="AT751">
        <f>VLOOKUP(Table1[[#This Row],[பதிலளித்தவரின் வயது/Age Group]]&amp;Table1[[#This Row],[பாலினம்/Gender]],Factor!$A$45:$G$53,7,0)</f>
        <v>0.79503105590062106</v>
      </c>
      <c r="AU75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51">
        <f>VLOOKUP(Table1[[#This Row],[Rev Caste]],Factor!$F$59:$I$68,4,0)</f>
        <v>1.3479183673469388</v>
      </c>
      <c r="AW751">
        <f>Table1[[#This Row],[2021 Ae Factor]]*Table1[[#This Row],[Age &amp; Gender Factor]]</f>
        <v>1.043035050297799</v>
      </c>
      <c r="AX751">
        <f>Table1[[#This Row],[2021 Ae Factor]]*Table1[[#This Row],[Caste Factor]]</f>
        <v>1.7683914252763255</v>
      </c>
      <c r="AY751">
        <f t="shared" si="16"/>
        <v>78.526926000000003</v>
      </c>
    </row>
    <row r="752" spans="1:51" x14ac:dyDescent="0.25">
      <c r="A752" s="12" t="s">
        <v>3088</v>
      </c>
      <c r="B752" s="12" t="s">
        <v>2519</v>
      </c>
      <c r="C752" s="13">
        <v>45876</v>
      </c>
      <c r="D752" s="12" t="s">
        <v>3370</v>
      </c>
      <c r="E752" s="12"/>
      <c r="F752" s="12"/>
      <c r="G752" s="12"/>
      <c r="H752" s="12"/>
      <c r="I752" s="12" t="s">
        <v>1289</v>
      </c>
      <c r="J752" s="12" t="s">
        <v>1290</v>
      </c>
      <c r="K752" s="12" t="s">
        <v>50</v>
      </c>
      <c r="L752" s="12" t="s">
        <v>78</v>
      </c>
      <c r="M752" s="12" t="s">
        <v>2166</v>
      </c>
      <c r="N752" s="12"/>
      <c r="O752" s="12" t="s">
        <v>135</v>
      </c>
      <c r="P752" s="12">
        <v>8489661253</v>
      </c>
      <c r="Q752" s="12" t="s">
        <v>81</v>
      </c>
      <c r="R752" s="12" t="s">
        <v>136</v>
      </c>
      <c r="S752" s="12" t="s">
        <v>113</v>
      </c>
      <c r="T752" s="12" t="s">
        <v>137</v>
      </c>
      <c r="U752" s="12" t="s">
        <v>83</v>
      </c>
      <c r="V752" s="12" t="s">
        <v>60</v>
      </c>
      <c r="W752" s="12" t="s">
        <v>439</v>
      </c>
      <c r="X752" s="12" t="s">
        <v>62</v>
      </c>
      <c r="Y752" t="s">
        <v>430</v>
      </c>
      <c r="Z752" s="12" t="s">
        <v>38</v>
      </c>
      <c r="AA752" s="12" t="s">
        <v>126</v>
      </c>
      <c r="AB752" s="12" t="s">
        <v>60</v>
      </c>
      <c r="AC752" s="12" t="s">
        <v>58</v>
      </c>
      <c r="AD752" s="12" t="s">
        <v>127</v>
      </c>
      <c r="AE752" s="12" t="s">
        <v>115</v>
      </c>
      <c r="AF752" s="12" t="s">
        <v>67</v>
      </c>
      <c r="AG752" s="12" t="s">
        <v>68</v>
      </c>
      <c r="AH752" s="12" t="s">
        <v>117</v>
      </c>
      <c r="AI752" s="12" t="s">
        <v>89</v>
      </c>
      <c r="AJ752" s="12">
        <f>IFERROR(_xlfn.XLOOKUP(Table1[[#This Row],[Audio Url]],Qc!C:C,Qc!F:F),"")</f>
        <v>0</v>
      </c>
      <c r="AK752" s="12">
        <f>IFERROR(_xlfn.XLOOKUP(Table1[[#This Row],[Audio Url]],Qc!C:C,Qc!E:E),"")</f>
        <v>0</v>
      </c>
      <c r="AL752" s="12"/>
      <c r="AM752" s="12"/>
      <c r="AN752" s="1" t="str">
        <f>VLOOKUP(Table1[[#This Row],[LOCALITY]],Sheet2!$F:$H,3,0)</f>
        <v>Rural</v>
      </c>
      <c r="AO752" s="1" t="s">
        <v>2241</v>
      </c>
      <c r="AP752" t="str">
        <f>IF(Table1[[#This Row],[Audio Duration (in secs)]]&gt;180,"Greater than 3 Minutes","Less than 3 Minutes")</f>
        <v>Less than 3 Minutes</v>
      </c>
      <c r="AQ752" t="str">
        <f>IFERROR(VLOOKUP(Table1[[#This Row],[சாதி/Caste]],MApping!$E$1:$F$10,2,0),"Others")</f>
        <v>MUKKULATHOR</v>
      </c>
      <c r="AR752">
        <f>VLOOKUP(Table1[[#This Row],[பாலினம்/Gender]],Factor!$F$26:$I$28,4,0)</f>
        <v>1.047034764826176</v>
      </c>
      <c r="AS752">
        <f>VLOOKUP(Table1[[#This Row],[பதிலளித்தவரின் வயது/Age Group]],Factor!$F$35:$I$39,4,0)</f>
        <v>0.97523809523809524</v>
      </c>
      <c r="AT752">
        <f>VLOOKUP(Table1[[#This Row],[பதிலளித்தவரின் வயது/Age Group]]&amp;Table1[[#This Row],[பாலினம்/Gender]],Factor!$A$45:$G$53,7,0)</f>
        <v>0.89824561403508774</v>
      </c>
      <c r="AU75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52">
        <f>VLOOKUP(Table1[[#This Row],[Rev Caste]],Factor!$F$59:$I$68,4,0)</f>
        <v>1.3479183673469388</v>
      </c>
      <c r="AW752">
        <f>Table1[[#This Row],[2021 Ae Factor]]*Table1[[#This Row],[Age &amp; Gender Factor]]</f>
        <v>0.66182810902423383</v>
      </c>
      <c r="AX752">
        <f>Table1[[#This Row],[2021 Ae Factor]]*Table1[[#This Row],[Caste Factor]]</f>
        <v>0.99314736441942686</v>
      </c>
      <c r="AY752">
        <f t="shared" si="16"/>
        <v>78.526855999999995</v>
      </c>
    </row>
    <row r="753" spans="1:51" x14ac:dyDescent="0.25">
      <c r="A753" s="12" t="s">
        <v>3088</v>
      </c>
      <c r="B753" s="12" t="s">
        <v>2524</v>
      </c>
      <c r="C753" s="13">
        <v>45876</v>
      </c>
      <c r="D753" s="12" t="s">
        <v>3371</v>
      </c>
      <c r="E753" s="12"/>
      <c r="F753" s="12"/>
      <c r="G753" s="12"/>
      <c r="H753" s="12"/>
      <c r="I753" s="12" t="s">
        <v>1281</v>
      </c>
      <c r="J753" s="12" t="s">
        <v>1282</v>
      </c>
      <c r="K753" s="12" t="s">
        <v>50</v>
      </c>
      <c r="L753" s="12" t="s">
        <v>78</v>
      </c>
      <c r="M753" s="12" t="s">
        <v>2166</v>
      </c>
      <c r="N753" s="12"/>
      <c r="O753" s="12" t="s">
        <v>135</v>
      </c>
      <c r="P753" s="12">
        <v>8940170368</v>
      </c>
      <c r="Q753" s="12" t="s">
        <v>55</v>
      </c>
      <c r="R753" s="12" t="s">
        <v>136</v>
      </c>
      <c r="S753" s="12" t="s">
        <v>57</v>
      </c>
      <c r="T753" s="12" t="s">
        <v>137</v>
      </c>
      <c r="U753" s="12" t="s">
        <v>301</v>
      </c>
      <c r="V753" s="12" t="s">
        <v>99</v>
      </c>
      <c r="W753" s="1" t="s">
        <v>125</v>
      </c>
      <c r="X753" s="12" t="s">
        <v>295</v>
      </c>
      <c r="Y753" t="s">
        <v>429</v>
      </c>
      <c r="Z753" s="12" t="s">
        <v>38</v>
      </c>
      <c r="AA753" s="12" t="s">
        <v>63</v>
      </c>
      <c r="AB753" s="12" t="s">
        <v>38</v>
      </c>
      <c r="AC753" s="12" t="s">
        <v>64</v>
      </c>
      <c r="AD753" s="12" t="s">
        <v>85</v>
      </c>
      <c r="AE753" s="12" t="s">
        <v>66</v>
      </c>
      <c r="AF753" s="12" t="s">
        <v>67</v>
      </c>
      <c r="AG753" s="12" t="s">
        <v>68</v>
      </c>
      <c r="AH753" s="12" t="s">
        <v>88</v>
      </c>
      <c r="AI753" s="12" t="s">
        <v>269</v>
      </c>
      <c r="AJ753" s="12">
        <f>IFERROR(_xlfn.XLOOKUP(Table1[[#This Row],[Audio Url]],Qc!C:C,Qc!F:F),"")</f>
        <v>0</v>
      </c>
      <c r="AK753" s="12">
        <f>IFERROR(_xlfn.XLOOKUP(Table1[[#This Row],[Audio Url]],Qc!C:C,Qc!E:E),"")</f>
        <v>0</v>
      </c>
      <c r="AL753" s="12"/>
      <c r="AM753" s="12"/>
      <c r="AN753" s="1" t="str">
        <f>VLOOKUP(Table1[[#This Row],[LOCALITY]],Sheet2!$F:$H,3,0)</f>
        <v>Rural</v>
      </c>
      <c r="AO753" s="1" t="s">
        <v>2241</v>
      </c>
      <c r="AP753" t="str">
        <f>IF(Table1[[#This Row],[Audio Duration (in secs)]]&gt;180,"Greater than 3 Minutes","Less than 3 Minutes")</f>
        <v>Less than 3 Minutes</v>
      </c>
      <c r="AQ753" t="str">
        <f>IFERROR(VLOOKUP(Table1[[#This Row],[சாதி/Caste]],MApping!$E$1:$F$10,2,0),"Others")</f>
        <v>MUTTARAIYAR</v>
      </c>
      <c r="AR753">
        <f>VLOOKUP(Table1[[#This Row],[பாலினம்/Gender]],Factor!$F$26:$I$28,4,0)</f>
        <v>1.047034764826176</v>
      </c>
      <c r="AS753">
        <f>VLOOKUP(Table1[[#This Row],[பதிலளித்தவரின் வயது/Age Group]],Factor!$F$35:$I$39,4,0)</f>
        <v>1.0951871657754011</v>
      </c>
      <c r="AT753">
        <f>VLOOKUP(Table1[[#This Row],[பதிலளித்தவரின் வயது/Age Group]]&amp;Table1[[#This Row],[பாலினம்/Gender]],Factor!$A$45:$G$53,7,0)</f>
        <v>1.107027027027027</v>
      </c>
      <c r="AU75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53">
        <f>VLOOKUP(Table1[[#This Row],[Rev Caste]],Factor!$F$59:$I$68,4,0)</f>
        <v>1.2358620689655173</v>
      </c>
      <c r="AW753">
        <f>Table1[[#This Row],[2021 Ae Factor]]*Table1[[#This Row],[Age &amp; Gender Factor]]</f>
        <v>1.4523558321984489</v>
      </c>
      <c r="AX753">
        <f>Table1[[#This Row],[2021 Ae Factor]]*Table1[[#This Row],[Caste Factor]]</f>
        <v>1.6213800023249925</v>
      </c>
      <c r="AY753">
        <f t="shared" si="16"/>
        <v>78.525874999999999</v>
      </c>
    </row>
    <row r="754" spans="1:51" x14ac:dyDescent="0.25">
      <c r="A754" s="12" t="s">
        <v>3088</v>
      </c>
      <c r="B754" s="12" t="s">
        <v>2532</v>
      </c>
      <c r="C754" s="13">
        <v>45876</v>
      </c>
      <c r="D754" s="12" t="s">
        <v>3372</v>
      </c>
      <c r="E754" s="12"/>
      <c r="F754" s="12"/>
      <c r="G754" s="12"/>
      <c r="H754" s="12"/>
      <c r="I754" s="12" t="s">
        <v>1289</v>
      </c>
      <c r="J754" s="12" t="s">
        <v>1290</v>
      </c>
      <c r="K754" s="12" t="s">
        <v>50</v>
      </c>
      <c r="L754" s="12" t="s">
        <v>78</v>
      </c>
      <c r="M754" s="12" t="s">
        <v>2166</v>
      </c>
      <c r="N754" s="12"/>
      <c r="O754" s="12" t="s">
        <v>54</v>
      </c>
      <c r="P754" s="12">
        <v>8760047663</v>
      </c>
      <c r="Q754" s="12" t="s">
        <v>360</v>
      </c>
      <c r="R754" s="12" t="s">
        <v>56</v>
      </c>
      <c r="S754" s="12" t="s">
        <v>57</v>
      </c>
      <c r="T754" s="12" t="s">
        <v>58</v>
      </c>
      <c r="U754" s="12" t="s">
        <v>301</v>
      </c>
      <c r="V754" s="12" t="s">
        <v>99</v>
      </c>
      <c r="W754" s="12" t="s">
        <v>100</v>
      </c>
      <c r="X754" s="12" t="s">
        <v>101</v>
      </c>
      <c r="Y754" t="s">
        <v>428</v>
      </c>
      <c r="Z754" s="12" t="s">
        <v>95</v>
      </c>
      <c r="AA754" s="12" t="s">
        <v>126</v>
      </c>
      <c r="AB754" s="12" t="s">
        <v>99</v>
      </c>
      <c r="AC754" s="12" t="s">
        <v>58</v>
      </c>
      <c r="AD754" s="12" t="s">
        <v>127</v>
      </c>
      <c r="AE754" s="12" t="s">
        <v>66</v>
      </c>
      <c r="AF754" s="12" t="s">
        <v>101</v>
      </c>
      <c r="AG754" s="12" t="s">
        <v>116</v>
      </c>
      <c r="AH754" s="12" t="s">
        <v>88</v>
      </c>
      <c r="AI754" s="12" t="s">
        <v>269</v>
      </c>
      <c r="AJ754" s="12">
        <f>IFERROR(_xlfn.XLOOKUP(Table1[[#This Row],[Audio Url]],Qc!C:C,Qc!F:F),"")</f>
        <v>0</v>
      </c>
      <c r="AK754" s="12">
        <f>IFERROR(_xlfn.XLOOKUP(Table1[[#This Row],[Audio Url]],Qc!C:C,Qc!E:E),"")</f>
        <v>0</v>
      </c>
      <c r="AL754" s="12"/>
      <c r="AM754" s="12"/>
      <c r="AN754" s="1" t="str">
        <f>VLOOKUP(Table1[[#This Row],[LOCALITY]],Sheet2!$F:$H,3,0)</f>
        <v>Rural</v>
      </c>
      <c r="AO754" s="1" t="s">
        <v>2241</v>
      </c>
      <c r="AP754" t="str">
        <f>IF(Table1[[#This Row],[Audio Duration (in secs)]]&gt;180,"Greater than 3 Minutes","Less than 3 Minutes")</f>
        <v>Less than 3 Minutes</v>
      </c>
      <c r="AQ754" t="str">
        <f>IFERROR(VLOOKUP(Table1[[#This Row],[சாதி/Caste]],MApping!$E$1:$F$10,2,0),"Others")</f>
        <v>MUTTARAIYAR</v>
      </c>
      <c r="AR754">
        <f>VLOOKUP(Table1[[#This Row],[பாலினம்/Gender]],Factor!$F$26:$I$28,4,0)</f>
        <v>0.95700934579439256</v>
      </c>
      <c r="AS754">
        <f>VLOOKUP(Table1[[#This Row],[பதிலளித்தவரின் வயது/Age Group]],Factor!$F$35:$I$39,4,0)</f>
        <v>1.0308724832214764</v>
      </c>
      <c r="AT754">
        <f>VLOOKUP(Table1[[#This Row],[பதிலளித்தவரின் வயது/Age Group]]&amp;Table1[[#This Row],[பாலினம்/Gender]],Factor!$A$45:$G$53,7,0)</f>
        <v>0.86292134831460676</v>
      </c>
      <c r="AU75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54">
        <f>VLOOKUP(Table1[[#This Row],[Rev Caste]],Factor!$F$59:$I$68,4,0)</f>
        <v>1.2358620689655173</v>
      </c>
      <c r="AW754">
        <f>Table1[[#This Row],[2021 Ae Factor]]*Table1[[#This Row],[Age &amp; Gender Factor]]</f>
        <v>1.1321032118962628</v>
      </c>
      <c r="AX754">
        <f>Table1[[#This Row],[2021 Ae Factor]]*Table1[[#This Row],[Caste Factor]]</f>
        <v>1.6213800023249925</v>
      </c>
      <c r="AY754">
        <f t="shared" si="16"/>
        <v>78.525986000000003</v>
      </c>
    </row>
    <row r="755" spans="1:51" x14ac:dyDescent="0.25">
      <c r="A755" s="12" t="s">
        <v>3088</v>
      </c>
      <c r="B755" s="12" t="s">
        <v>2537</v>
      </c>
      <c r="C755" s="13">
        <v>45876</v>
      </c>
      <c r="D755" s="12" t="s">
        <v>3373</v>
      </c>
      <c r="E755" s="12"/>
      <c r="F755" s="12"/>
      <c r="G755" s="12"/>
      <c r="H755" s="12"/>
      <c r="I755" s="12" t="s">
        <v>48</v>
      </c>
      <c r="J755" s="12" t="s">
        <v>49</v>
      </c>
      <c r="K755" s="12" t="s">
        <v>50</v>
      </c>
      <c r="L755" s="12" t="s">
        <v>78</v>
      </c>
      <c r="M755" s="12" t="s">
        <v>2166</v>
      </c>
      <c r="N755" s="12"/>
      <c r="O755" s="12" t="s">
        <v>54</v>
      </c>
      <c r="P755" s="12">
        <v>8778104078</v>
      </c>
      <c r="Q755" s="12" t="s">
        <v>81</v>
      </c>
      <c r="R755" s="12" t="s">
        <v>97</v>
      </c>
      <c r="S755" s="12" t="s">
        <v>1006</v>
      </c>
      <c r="T755" s="12" t="s">
        <v>58</v>
      </c>
      <c r="U755" s="12" t="s">
        <v>83</v>
      </c>
      <c r="V755" s="12" t="s">
        <v>60</v>
      </c>
      <c r="W755" s="12" t="s">
        <v>61</v>
      </c>
      <c r="X755" s="12" t="s">
        <v>62</v>
      </c>
      <c r="Y755" t="s">
        <v>430</v>
      </c>
      <c r="Z755" s="12" t="s">
        <v>38</v>
      </c>
      <c r="AA755" s="12" t="s">
        <v>126</v>
      </c>
      <c r="AB755" s="12" t="s">
        <v>60</v>
      </c>
      <c r="AC755" s="12" t="s">
        <v>58</v>
      </c>
      <c r="AD755" s="12" t="s">
        <v>127</v>
      </c>
      <c r="AE755" s="12" t="s">
        <v>102</v>
      </c>
      <c r="AF755" s="12" t="s">
        <v>622</v>
      </c>
      <c r="AG755" s="12" t="s">
        <v>400</v>
      </c>
      <c r="AH755" s="12" t="s">
        <v>88</v>
      </c>
      <c r="AI755" s="12" t="s">
        <v>269</v>
      </c>
      <c r="AJ755" s="12">
        <f>IFERROR(_xlfn.XLOOKUP(Table1[[#This Row],[Audio Url]],Qc!C:C,Qc!F:F),"")</f>
        <v>0</v>
      </c>
      <c r="AK755" s="12">
        <f>IFERROR(_xlfn.XLOOKUP(Table1[[#This Row],[Audio Url]],Qc!C:C,Qc!E:E),"")</f>
        <v>0</v>
      </c>
      <c r="AL755" s="12"/>
      <c r="AM755" s="12"/>
      <c r="AN755" s="1" t="str">
        <f>VLOOKUP(Table1[[#This Row],[LOCALITY]],Sheet2!$F:$H,3,0)</f>
        <v>Rural</v>
      </c>
      <c r="AO755" s="1" t="s">
        <v>2241</v>
      </c>
      <c r="AP755" t="str">
        <f>IF(Table1[[#This Row],[Audio Duration (in secs)]]&gt;180,"Greater than 3 Minutes","Less than 3 Minutes")</f>
        <v>Less than 3 Minutes</v>
      </c>
      <c r="AQ755" t="str">
        <f>IFERROR(VLOOKUP(Table1[[#This Row],[சாதி/Caste]],MApping!$E$1:$F$10,2,0),"Others")</f>
        <v>MUTTARAIYAR</v>
      </c>
      <c r="AR755">
        <f>VLOOKUP(Table1[[#This Row],[பாலினம்/Gender]],Factor!$F$26:$I$28,4,0)</f>
        <v>0.95700934579439256</v>
      </c>
      <c r="AS755">
        <f>VLOOKUP(Table1[[#This Row],[பதிலளித்தவரின் வயது/Age Group]],Factor!$F$35:$I$39,4,0)</f>
        <v>0.97523809523809524</v>
      </c>
      <c r="AT755">
        <f>VLOOKUP(Table1[[#This Row],[பதிலளித்தவரின் வயது/Age Group]]&amp;Table1[[#This Row],[பாலினம்/Gender]],Factor!$A$45:$G$53,7,0)</f>
        <v>1.0666666666666667</v>
      </c>
      <c r="AU75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55">
        <f>VLOOKUP(Table1[[#This Row],[Rev Caste]],Factor!$F$59:$I$68,4,0)</f>
        <v>1.2358620689655173</v>
      </c>
      <c r="AW755">
        <f>Table1[[#This Row],[2021 Ae Factor]]*Table1[[#This Row],[Age &amp; Gender Factor]]</f>
        <v>0.78592087946627776</v>
      </c>
      <c r="AX755">
        <f>Table1[[#This Row],[2021 Ae Factor]]*Table1[[#This Row],[Caste Factor]]</f>
        <v>0.91058419138161839</v>
      </c>
      <c r="AY755">
        <f t="shared" si="16"/>
        <v>78.525621000000001</v>
      </c>
    </row>
    <row r="756" spans="1:51" x14ac:dyDescent="0.25">
      <c r="A756" s="12" t="s">
        <v>3088</v>
      </c>
      <c r="B756" s="12" t="s">
        <v>2542</v>
      </c>
      <c r="C756" s="13">
        <v>45876</v>
      </c>
      <c r="D756" s="12" t="s">
        <v>3374</v>
      </c>
      <c r="E756" s="12"/>
      <c r="F756" s="12"/>
      <c r="G756" s="12"/>
      <c r="H756" s="12"/>
      <c r="I756" s="12" t="s">
        <v>48</v>
      </c>
      <c r="J756" s="12" t="s">
        <v>49</v>
      </c>
      <c r="K756" s="12" t="s">
        <v>50</v>
      </c>
      <c r="L756" s="12" t="s">
        <v>78</v>
      </c>
      <c r="M756" s="12" t="s">
        <v>2166</v>
      </c>
      <c r="N756" s="12"/>
      <c r="O756" s="12" t="s">
        <v>54</v>
      </c>
      <c r="P756" s="12">
        <v>7448456053</v>
      </c>
      <c r="Q756" s="12" t="s">
        <v>39</v>
      </c>
      <c r="R756" s="12" t="s">
        <v>97</v>
      </c>
      <c r="S756" s="12" t="s">
        <v>113</v>
      </c>
      <c r="T756" s="12" t="s">
        <v>137</v>
      </c>
      <c r="U756" s="12" t="s">
        <v>83</v>
      </c>
      <c r="V756" s="12" t="s">
        <v>99</v>
      </c>
      <c r="W756" s="12" t="s">
        <v>100</v>
      </c>
      <c r="X756" s="12" t="s">
        <v>101</v>
      </c>
      <c r="Y756" t="s">
        <v>428</v>
      </c>
      <c r="Z756" s="12" t="s">
        <v>288</v>
      </c>
      <c r="AA756" s="12" t="s">
        <v>63</v>
      </c>
      <c r="AB756" s="12" t="s">
        <v>38</v>
      </c>
      <c r="AC756" s="12" t="s">
        <v>64</v>
      </c>
      <c r="AD756" s="12" t="s">
        <v>85</v>
      </c>
      <c r="AE756" s="12" t="s">
        <v>66</v>
      </c>
      <c r="AF756" s="12" t="s">
        <v>67</v>
      </c>
      <c r="AG756" s="12" t="s">
        <v>116</v>
      </c>
      <c r="AH756" s="12" t="s">
        <v>88</v>
      </c>
      <c r="AI756" s="12" t="s">
        <v>269</v>
      </c>
      <c r="AJ756" s="12">
        <f>IFERROR(_xlfn.XLOOKUP(Table1[[#This Row],[Audio Url]],Qc!C:C,Qc!F:F),"")</f>
        <v>0</v>
      </c>
      <c r="AK756" s="12">
        <f>IFERROR(_xlfn.XLOOKUP(Table1[[#This Row],[Audio Url]],Qc!C:C,Qc!E:E),"")</f>
        <v>0</v>
      </c>
      <c r="AL756" s="12"/>
      <c r="AM756" s="12"/>
      <c r="AN756" s="1" t="str">
        <f>VLOOKUP(Table1[[#This Row],[LOCALITY]],Sheet2!$F:$H,3,0)</f>
        <v>Rural</v>
      </c>
      <c r="AO756" s="1" t="s">
        <v>2241</v>
      </c>
      <c r="AP756" t="str">
        <f>IF(Table1[[#This Row],[Audio Duration (in secs)]]&gt;180,"Greater than 3 Minutes","Less than 3 Minutes")</f>
        <v>Less than 3 Minutes</v>
      </c>
      <c r="AQ756" t="str">
        <f>IFERROR(VLOOKUP(Table1[[#This Row],[சாதி/Caste]],MApping!$E$1:$F$10,2,0),"Others")</f>
        <v>MUTTARAIYAR</v>
      </c>
      <c r="AR756">
        <f>VLOOKUP(Table1[[#This Row],[பாலினம்/Gender]],Factor!$F$26:$I$28,4,0)</f>
        <v>0.95700934579439256</v>
      </c>
      <c r="AS756">
        <f>VLOOKUP(Table1[[#This Row],[பதிலளித்தவரின் வயது/Age Group]],Factor!$F$35:$I$39,4,0)</f>
        <v>0.8797250859106529</v>
      </c>
      <c r="AT756">
        <f>VLOOKUP(Table1[[#This Row],[பதிலளித்தவரின் வயது/Age Group]]&amp;Table1[[#This Row],[பாலினம்/Gender]],Factor!$A$45:$G$53,7,0)</f>
        <v>0.79503105590062106</v>
      </c>
      <c r="AU75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56">
        <f>VLOOKUP(Table1[[#This Row],[Rev Caste]],Factor!$F$59:$I$68,4,0)</f>
        <v>1.2358620689655173</v>
      </c>
      <c r="AW756">
        <f>Table1[[#This Row],[2021 Ae Factor]]*Table1[[#This Row],[Age &amp; Gender Factor]]</f>
        <v>1.043035050297799</v>
      </c>
      <c r="AX756">
        <f>Table1[[#This Row],[2021 Ae Factor]]*Table1[[#This Row],[Caste Factor]]</f>
        <v>1.6213800023249925</v>
      </c>
      <c r="AY756">
        <f t="shared" si="16"/>
        <v>78.526408000000004</v>
      </c>
    </row>
    <row r="757" spans="1:51" x14ac:dyDescent="0.25">
      <c r="A757" s="12" t="s">
        <v>3088</v>
      </c>
      <c r="B757" s="12" t="s">
        <v>2553</v>
      </c>
      <c r="C757" s="13">
        <v>45876</v>
      </c>
      <c r="D757" s="12" t="s">
        <v>3375</v>
      </c>
      <c r="E757" s="12"/>
      <c r="F757" s="12"/>
      <c r="G757" s="12"/>
      <c r="H757" s="12"/>
      <c r="I757" s="12" t="s">
        <v>1289</v>
      </c>
      <c r="J757" s="12" t="s">
        <v>1290</v>
      </c>
      <c r="K757" s="12" t="s">
        <v>50</v>
      </c>
      <c r="L757" s="12" t="s">
        <v>78</v>
      </c>
      <c r="M757" s="12" t="s">
        <v>2166</v>
      </c>
      <c r="N757" s="12"/>
      <c r="O757" s="12" t="s">
        <v>54</v>
      </c>
      <c r="P757" s="12">
        <v>8903989371</v>
      </c>
      <c r="Q757" s="12" t="s">
        <v>55</v>
      </c>
      <c r="R757" s="12" t="s">
        <v>56</v>
      </c>
      <c r="S757" s="12" t="s">
        <v>57</v>
      </c>
      <c r="T757" s="12" t="s">
        <v>58</v>
      </c>
      <c r="U757" s="12" t="s">
        <v>59</v>
      </c>
      <c r="V757" s="12" t="s">
        <v>60</v>
      </c>
      <c r="W757" s="12" t="s">
        <v>61</v>
      </c>
      <c r="X757" s="12" t="s">
        <v>101</v>
      </c>
      <c r="Y757" s="45" t="s">
        <v>430</v>
      </c>
      <c r="Z757" s="12" t="s">
        <v>175</v>
      </c>
      <c r="AA757" s="12" t="s">
        <v>63</v>
      </c>
      <c r="AB757" s="12" t="s">
        <v>38</v>
      </c>
      <c r="AC757" s="12" t="s">
        <v>58</v>
      </c>
      <c r="AD757" s="12" t="s">
        <v>65</v>
      </c>
      <c r="AE757" s="12" t="s">
        <v>66</v>
      </c>
      <c r="AF757" s="12" t="s">
        <v>101</v>
      </c>
      <c r="AG757" s="12" t="s">
        <v>103</v>
      </c>
      <c r="AH757" s="12" t="s">
        <v>88</v>
      </c>
      <c r="AI757" s="12" t="s">
        <v>519</v>
      </c>
      <c r="AJ757" s="12">
        <f>IFERROR(_xlfn.XLOOKUP(Table1[[#This Row],[Audio Url]],Qc!C:C,Qc!F:F),"")</f>
        <v>0</v>
      </c>
      <c r="AK757" s="12">
        <f>IFERROR(_xlfn.XLOOKUP(Table1[[#This Row],[Audio Url]],Qc!C:C,Qc!E:E),"")</f>
        <v>0</v>
      </c>
      <c r="AL757" s="12"/>
      <c r="AM757" s="12"/>
      <c r="AN757" s="1" t="str">
        <f>VLOOKUP(Table1[[#This Row],[LOCALITY]],Sheet2!$F:$H,3,0)</f>
        <v>Rural</v>
      </c>
      <c r="AO757" s="1" t="s">
        <v>2241</v>
      </c>
      <c r="AP757" t="str">
        <f>IF(Table1[[#This Row],[Audio Duration (in secs)]]&gt;180,"Greater than 3 Minutes","Less than 3 Minutes")</f>
        <v>Less than 3 Minutes</v>
      </c>
      <c r="AQ757" t="str">
        <f>IFERROR(VLOOKUP(Table1[[#This Row],[சாதி/Caste]],MApping!$E$1:$F$10,2,0),"Others")</f>
        <v>CHOLIA VELLALAR</v>
      </c>
      <c r="AR757">
        <f>VLOOKUP(Table1[[#This Row],[பாலினம்/Gender]],Factor!$F$26:$I$28,4,0)</f>
        <v>0.95700934579439256</v>
      </c>
      <c r="AS757">
        <f>VLOOKUP(Table1[[#This Row],[பதிலளித்தவரின் வயது/Age Group]],Factor!$F$35:$I$39,4,0)</f>
        <v>1.0951871657754011</v>
      </c>
      <c r="AT757">
        <f>VLOOKUP(Table1[[#This Row],[பதிலளித்தவரின் வயது/Age Group]]&amp;Table1[[#This Row],[பாலினம்/Gender]],Factor!$A$45:$G$53,7,0)</f>
        <v>1.0835978835978837</v>
      </c>
      <c r="AU75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57">
        <f>VLOOKUP(Table1[[#This Row],[Rev Caste]],Factor!$F$59:$I$68,4,0)</f>
        <v>1.0666666666666667</v>
      </c>
      <c r="AW757">
        <f>Table1[[#This Row],[2021 Ae Factor]]*Table1[[#This Row],[Age &amp; Gender Factor]]</f>
        <v>0.79839581406098059</v>
      </c>
      <c r="AX757">
        <f>Table1[[#This Row],[2021 Ae Factor]]*Table1[[#This Row],[Caste Factor]]</f>
        <v>0.78592087946627776</v>
      </c>
      <c r="AY757">
        <f t="shared" si="16"/>
        <v>78.525632999999999</v>
      </c>
    </row>
    <row r="758" spans="1:51" x14ac:dyDescent="0.25">
      <c r="A758" s="12" t="s">
        <v>3088</v>
      </c>
      <c r="B758" s="12" t="s">
        <v>2593</v>
      </c>
      <c r="C758" s="13">
        <v>45876</v>
      </c>
      <c r="D758" s="12" t="s">
        <v>3376</v>
      </c>
      <c r="E758" s="12"/>
      <c r="F758" s="12"/>
      <c r="G758" s="12"/>
      <c r="H758" s="12"/>
      <c r="I758" s="12" t="s">
        <v>2100</v>
      </c>
      <c r="J758" s="12" t="s">
        <v>2101</v>
      </c>
      <c r="K758" s="12" t="s">
        <v>50</v>
      </c>
      <c r="L758" s="12" t="s">
        <v>78</v>
      </c>
      <c r="M758" s="12" t="s">
        <v>324</v>
      </c>
      <c r="N758" s="12"/>
      <c r="O758" s="12" t="s">
        <v>135</v>
      </c>
      <c r="P758" s="12">
        <v>9976279144</v>
      </c>
      <c r="Q758" s="12" t="s">
        <v>39</v>
      </c>
      <c r="R758" s="12" t="s">
        <v>124</v>
      </c>
      <c r="S758" s="12" t="s">
        <v>113</v>
      </c>
      <c r="T758" s="12" t="s">
        <v>137</v>
      </c>
      <c r="U758" s="12" t="s">
        <v>59</v>
      </c>
      <c r="V758" s="12" t="s">
        <v>60</v>
      </c>
      <c r="W758" s="12" t="s">
        <v>61</v>
      </c>
      <c r="X758" s="12" t="s">
        <v>62</v>
      </c>
      <c r="Y758" t="s">
        <v>430</v>
      </c>
      <c r="Z758" s="12" t="s">
        <v>38</v>
      </c>
      <c r="AA758" s="12" t="s">
        <v>63</v>
      </c>
      <c r="AB758" s="12" t="s">
        <v>38</v>
      </c>
      <c r="AC758" s="12" t="s">
        <v>64</v>
      </c>
      <c r="AD758" s="12" t="s">
        <v>85</v>
      </c>
      <c r="AE758" s="12" t="s">
        <v>86</v>
      </c>
      <c r="AF758" s="12" t="s">
        <v>67</v>
      </c>
      <c r="AG758" s="12" t="s">
        <v>116</v>
      </c>
      <c r="AH758" s="12" t="s">
        <v>88</v>
      </c>
      <c r="AI758" s="12" t="s">
        <v>70</v>
      </c>
      <c r="AJ758" s="12">
        <f>IFERROR(_xlfn.XLOOKUP(Table1[[#This Row],[Audio Url]],Qc!C:C,Qc!F:F),"")</f>
        <v>0</v>
      </c>
      <c r="AK758" s="12">
        <f>IFERROR(_xlfn.XLOOKUP(Table1[[#This Row],[Audio Url]],Qc!C:C,Qc!E:E),"")</f>
        <v>0</v>
      </c>
      <c r="AL758" s="12"/>
      <c r="AM758" s="12"/>
      <c r="AN758" s="1" t="str">
        <f>VLOOKUP(Table1[[#This Row],[LOCALITY]],Sheet2!$F:$H,3,0)</f>
        <v>Rural</v>
      </c>
      <c r="AO758" s="1" t="s">
        <v>2241</v>
      </c>
      <c r="AP758" t="str">
        <f>IF(Table1[[#This Row],[Audio Duration (in secs)]]&gt;180,"Greater than 3 Minutes","Less than 3 Minutes")</f>
        <v>Less than 3 Minutes</v>
      </c>
      <c r="AQ758" t="str">
        <f>IFERROR(VLOOKUP(Table1[[#This Row],[சாதி/Caste]],MApping!$E$1:$F$10,2,0),"Others")</f>
        <v>URALI GOUNDER</v>
      </c>
      <c r="AR758">
        <f>VLOOKUP(Table1[[#This Row],[பாலினம்/Gender]],Factor!$F$26:$I$28,4,0)</f>
        <v>1.047034764826176</v>
      </c>
      <c r="AS758">
        <f>VLOOKUP(Table1[[#This Row],[பதிலளித்தவரின் வயது/Age Group]],Factor!$F$35:$I$39,4,0)</f>
        <v>0.8797250859106529</v>
      </c>
      <c r="AT758">
        <f>VLOOKUP(Table1[[#This Row],[பதிலளித்தவரின் வயது/Age Group]]&amp;Table1[[#This Row],[பாலினம்/Gender]],Factor!$A$45:$G$53,7,0)</f>
        <v>0.98461538461538467</v>
      </c>
      <c r="AU75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58">
        <f>VLOOKUP(Table1[[#This Row],[Rev Caste]],Factor!$F$59:$I$68,4,0)</f>
        <v>1.0593103448275862</v>
      </c>
      <c r="AW758">
        <f>Table1[[#This Row],[2021 Ae Factor]]*Table1[[#This Row],[Age &amp; Gender Factor]]</f>
        <v>0.72546542719964102</v>
      </c>
      <c r="AX758">
        <f>Table1[[#This Row],[2021 Ae Factor]]*Table1[[#This Row],[Caste Factor]]</f>
        <v>0.78050073546995857</v>
      </c>
      <c r="AY758">
        <f t="shared" si="16"/>
        <v>78.679450000000003</v>
      </c>
    </row>
    <row r="759" spans="1:51" x14ac:dyDescent="0.25">
      <c r="A759" s="12" t="s">
        <v>3088</v>
      </c>
      <c r="B759" s="12" t="s">
        <v>2609</v>
      </c>
      <c r="C759" s="13">
        <v>45876</v>
      </c>
      <c r="D759" s="12" t="s">
        <v>3377</v>
      </c>
      <c r="E759" s="12"/>
      <c r="F759" s="12"/>
      <c r="G759" s="12"/>
      <c r="H759" s="12"/>
      <c r="I759" s="12" t="s">
        <v>48</v>
      </c>
      <c r="J759" s="12" t="s">
        <v>49</v>
      </c>
      <c r="K759" s="12" t="s">
        <v>50</v>
      </c>
      <c r="L759" s="12" t="s">
        <v>78</v>
      </c>
      <c r="M759" s="12" t="s">
        <v>324</v>
      </c>
      <c r="N759" s="12"/>
      <c r="O759" s="12" t="s">
        <v>135</v>
      </c>
      <c r="P759" s="12">
        <v>9655668044</v>
      </c>
      <c r="Q759" s="12" t="s">
        <v>39</v>
      </c>
      <c r="R759" s="12" t="s">
        <v>124</v>
      </c>
      <c r="S759" s="12" t="s">
        <v>113</v>
      </c>
      <c r="T759" s="12" t="s">
        <v>137</v>
      </c>
      <c r="U759" s="12" t="s">
        <v>83</v>
      </c>
      <c r="V759" s="12" t="s">
        <v>60</v>
      </c>
      <c r="W759" s="12" t="s">
        <v>61</v>
      </c>
      <c r="X759" s="12" t="s">
        <v>62</v>
      </c>
      <c r="Y759" t="s">
        <v>430</v>
      </c>
      <c r="Z759" s="12" t="s">
        <v>38</v>
      </c>
      <c r="AA759" s="1" t="s">
        <v>126</v>
      </c>
      <c r="AB759" s="1" t="s">
        <v>60</v>
      </c>
      <c r="AC759" s="12" t="s">
        <v>58</v>
      </c>
      <c r="AD759" s="12" t="s">
        <v>85</v>
      </c>
      <c r="AE759" s="12" t="s">
        <v>66</v>
      </c>
      <c r="AF759" s="12" t="s">
        <v>622</v>
      </c>
      <c r="AG759" s="12" t="s">
        <v>68</v>
      </c>
      <c r="AH759" s="12" t="s">
        <v>88</v>
      </c>
      <c r="AI759" s="12" t="s">
        <v>70</v>
      </c>
      <c r="AJ759" s="12">
        <f>IFERROR(_xlfn.XLOOKUP(Table1[[#This Row],[Audio Url]],Qc!C:C,Qc!F:F),"")</f>
        <v>0</v>
      </c>
      <c r="AK759" s="12">
        <f>IFERROR(_xlfn.XLOOKUP(Table1[[#This Row],[Audio Url]],Qc!C:C,Qc!E:E),"")</f>
        <v>0</v>
      </c>
      <c r="AL759" s="12"/>
      <c r="AM759" s="12"/>
      <c r="AN759" s="1" t="str">
        <f>VLOOKUP(Table1[[#This Row],[LOCALITY]],Sheet2!$F:$H,3,0)</f>
        <v>Rural</v>
      </c>
      <c r="AO759" s="1" t="s">
        <v>2241</v>
      </c>
      <c r="AP759" t="str">
        <f>IF(Table1[[#This Row],[Audio Duration (in secs)]]&gt;180,"Greater than 3 Minutes","Less than 3 Minutes")</f>
        <v>Less than 3 Minutes</v>
      </c>
      <c r="AQ759" t="str">
        <f>IFERROR(VLOOKUP(Table1[[#This Row],[சாதி/Caste]],MApping!$E$1:$F$10,2,0),"Others")</f>
        <v>URALI GOUNDER</v>
      </c>
      <c r="AR759">
        <f>VLOOKUP(Table1[[#This Row],[பாலினம்/Gender]],Factor!$F$26:$I$28,4,0)</f>
        <v>1.047034764826176</v>
      </c>
      <c r="AS759">
        <f>VLOOKUP(Table1[[#This Row],[பதிலளித்தவரின் வயது/Age Group]],Factor!$F$35:$I$39,4,0)</f>
        <v>0.8797250859106529</v>
      </c>
      <c r="AT759">
        <f>VLOOKUP(Table1[[#This Row],[பதிலளித்தவரின் வயது/Age Group]]&amp;Table1[[#This Row],[பாலினம்/Gender]],Factor!$A$45:$G$53,7,0)</f>
        <v>0.98461538461538467</v>
      </c>
      <c r="AU75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59">
        <f>VLOOKUP(Table1[[#This Row],[Rev Caste]],Factor!$F$59:$I$68,4,0)</f>
        <v>1.0593103448275862</v>
      </c>
      <c r="AW759">
        <f>Table1[[#This Row],[2021 Ae Factor]]*Table1[[#This Row],[Age &amp; Gender Factor]]</f>
        <v>0.72546542719964102</v>
      </c>
      <c r="AX759">
        <f>Table1[[#This Row],[2021 Ae Factor]]*Table1[[#This Row],[Caste Factor]]</f>
        <v>0.78050073546995857</v>
      </c>
      <c r="AY759">
        <f t="shared" si="16"/>
        <v>78.680014</v>
      </c>
    </row>
    <row r="760" spans="1:51" x14ac:dyDescent="0.25">
      <c r="A760" s="12" t="s">
        <v>3088</v>
      </c>
      <c r="B760" s="12" t="s">
        <v>2615</v>
      </c>
      <c r="C760" s="13">
        <v>45876</v>
      </c>
      <c r="D760" s="12" t="s">
        <v>3378</v>
      </c>
      <c r="E760" s="12"/>
      <c r="F760" s="12"/>
      <c r="G760" s="12"/>
      <c r="H760" s="12"/>
      <c r="I760" s="12" t="s">
        <v>1289</v>
      </c>
      <c r="J760" s="12" t="s">
        <v>1290</v>
      </c>
      <c r="K760" s="12" t="s">
        <v>50</v>
      </c>
      <c r="L760" s="12" t="s">
        <v>78</v>
      </c>
      <c r="M760" s="12" t="s">
        <v>324</v>
      </c>
      <c r="N760" s="12"/>
      <c r="O760" s="12" t="s">
        <v>135</v>
      </c>
      <c r="P760" s="12">
        <v>6381748641</v>
      </c>
      <c r="Q760" s="12" t="s">
        <v>55</v>
      </c>
      <c r="R760" s="12" t="s">
        <v>136</v>
      </c>
      <c r="S760" s="12" t="s">
        <v>113</v>
      </c>
      <c r="T760" s="12" t="s">
        <v>58</v>
      </c>
      <c r="U760" s="12" t="s">
        <v>301</v>
      </c>
      <c r="V760" s="12" t="s">
        <v>99</v>
      </c>
      <c r="W760" s="12" t="s">
        <v>100</v>
      </c>
      <c r="X760" s="12" t="s">
        <v>101</v>
      </c>
      <c r="Y760" t="s">
        <v>428</v>
      </c>
      <c r="Z760" s="12" t="s">
        <v>95</v>
      </c>
      <c r="AA760" s="12" t="s">
        <v>63</v>
      </c>
      <c r="AB760" s="12" t="s">
        <v>38</v>
      </c>
      <c r="AC760" s="12" t="s">
        <v>84</v>
      </c>
      <c r="AD760" s="12" t="s">
        <v>127</v>
      </c>
      <c r="AE760" s="12" t="s">
        <v>66</v>
      </c>
      <c r="AF760" s="12" t="s">
        <v>67</v>
      </c>
      <c r="AG760" s="12" t="s">
        <v>68</v>
      </c>
      <c r="AH760" s="12" t="s">
        <v>88</v>
      </c>
      <c r="AI760" s="12" t="s">
        <v>519</v>
      </c>
      <c r="AJ760" s="12">
        <f>IFERROR(_xlfn.XLOOKUP(Table1[[#This Row],[Audio Url]],Qc!C:C,Qc!F:F),"")</f>
        <v>0</v>
      </c>
      <c r="AK760" s="12">
        <f>IFERROR(_xlfn.XLOOKUP(Table1[[#This Row],[Audio Url]],Qc!C:C,Qc!E:E),"")</f>
        <v>0</v>
      </c>
      <c r="AL760" s="12"/>
      <c r="AM760" s="12"/>
      <c r="AN760" s="1" t="str">
        <f>VLOOKUP(Table1[[#This Row],[LOCALITY]],Sheet2!$F:$H,3,0)</f>
        <v>Rural</v>
      </c>
      <c r="AO760" s="1" t="s">
        <v>2241</v>
      </c>
      <c r="AP760" t="str">
        <f>IF(Table1[[#This Row],[Audio Duration (in secs)]]&gt;180,"Greater than 3 Minutes","Less than 3 Minutes")</f>
        <v>Less than 3 Minutes</v>
      </c>
      <c r="AQ760" t="str">
        <f>IFERROR(VLOOKUP(Table1[[#This Row],[சாதி/Caste]],MApping!$E$1:$F$10,2,0),"Others")</f>
        <v>CHOLIA VELLALAR</v>
      </c>
      <c r="AR760">
        <f>VLOOKUP(Table1[[#This Row],[பாலினம்/Gender]],Factor!$F$26:$I$28,4,0)</f>
        <v>1.047034764826176</v>
      </c>
      <c r="AS760">
        <f>VLOOKUP(Table1[[#This Row],[பதிலளித்தவரின் வயது/Age Group]],Factor!$F$35:$I$39,4,0)</f>
        <v>1.0951871657754011</v>
      </c>
      <c r="AT760">
        <f>VLOOKUP(Table1[[#This Row],[பதிலளித்தவரின் வயது/Age Group]]&amp;Table1[[#This Row],[பாலினம்/Gender]],Factor!$A$45:$G$53,7,0)</f>
        <v>1.107027027027027</v>
      </c>
      <c r="AU76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60">
        <f>VLOOKUP(Table1[[#This Row],[Rev Caste]],Factor!$F$59:$I$68,4,0)</f>
        <v>1.0666666666666667</v>
      </c>
      <c r="AW760">
        <f>Table1[[#This Row],[2021 Ae Factor]]*Table1[[#This Row],[Age &amp; Gender Factor]]</f>
        <v>1.4523558321984489</v>
      </c>
      <c r="AX760">
        <f>Table1[[#This Row],[2021 Ae Factor]]*Table1[[#This Row],[Caste Factor]]</f>
        <v>1.399405359149547</v>
      </c>
      <c r="AY760">
        <f t="shared" si="16"/>
        <v>78.6785</v>
      </c>
    </row>
    <row r="761" spans="1:51" x14ac:dyDescent="0.25">
      <c r="A761" s="12" t="s">
        <v>3088</v>
      </c>
      <c r="B761" s="12" t="s">
        <v>2631</v>
      </c>
      <c r="C761" s="13">
        <v>45876</v>
      </c>
      <c r="D761" s="12" t="s">
        <v>3379</v>
      </c>
      <c r="E761" s="12"/>
      <c r="F761" s="12"/>
      <c r="G761" s="12"/>
      <c r="H761" s="12"/>
      <c r="I761" s="12" t="s">
        <v>2100</v>
      </c>
      <c r="J761" s="12" t="s">
        <v>2101</v>
      </c>
      <c r="K761" s="12" t="s">
        <v>50</v>
      </c>
      <c r="L761" s="12" t="s">
        <v>78</v>
      </c>
      <c r="M761" s="12" t="s">
        <v>324</v>
      </c>
      <c r="N761" s="12"/>
      <c r="O761" s="12" t="s">
        <v>54</v>
      </c>
      <c r="P761" s="12">
        <v>9578274659</v>
      </c>
      <c r="Q761" s="12" t="s">
        <v>55</v>
      </c>
      <c r="R761" s="12" t="s">
        <v>56</v>
      </c>
      <c r="S761" s="12" t="s">
        <v>113</v>
      </c>
      <c r="T761" s="12" t="s">
        <v>137</v>
      </c>
      <c r="U761" s="12" t="s">
        <v>83</v>
      </c>
      <c r="V761" s="12" t="s">
        <v>60</v>
      </c>
      <c r="W761" s="12" t="s">
        <v>61</v>
      </c>
      <c r="X761" s="12" t="s">
        <v>62</v>
      </c>
      <c r="Y761" t="s">
        <v>430</v>
      </c>
      <c r="Z761" s="12" t="s">
        <v>38</v>
      </c>
      <c r="AA761" s="12" t="s">
        <v>126</v>
      </c>
      <c r="AB761" s="12" t="s">
        <v>138</v>
      </c>
      <c r="AC761" s="12" t="s">
        <v>64</v>
      </c>
      <c r="AD761" s="12" t="s">
        <v>127</v>
      </c>
      <c r="AE761" s="12" t="s">
        <v>66</v>
      </c>
      <c r="AF761" s="12" t="s">
        <v>622</v>
      </c>
      <c r="AG761" s="12" t="s">
        <v>116</v>
      </c>
      <c r="AH761" s="12" t="s">
        <v>88</v>
      </c>
      <c r="AI761" s="12" t="s">
        <v>70</v>
      </c>
      <c r="AJ761" s="12">
        <f>IFERROR(_xlfn.XLOOKUP(Table1[[#This Row],[Audio Url]],Qc!C:C,Qc!F:F),"")</f>
        <v>0</v>
      </c>
      <c r="AK761" s="12">
        <f>IFERROR(_xlfn.XLOOKUP(Table1[[#This Row],[Audio Url]],Qc!C:C,Qc!E:E),"")</f>
        <v>0</v>
      </c>
      <c r="AL761" s="12"/>
      <c r="AM761" s="12"/>
      <c r="AN761" s="1" t="str">
        <f>VLOOKUP(Table1[[#This Row],[LOCALITY]],Sheet2!$F:$H,3,0)</f>
        <v>Rural</v>
      </c>
      <c r="AO761" s="1" t="s">
        <v>2241</v>
      </c>
      <c r="AP761" t="str">
        <f>IF(Table1[[#This Row],[Audio Duration (in secs)]]&gt;180,"Greater than 3 Minutes","Less than 3 Minutes")</f>
        <v>Less than 3 Minutes</v>
      </c>
      <c r="AQ761" t="str">
        <f>IFERROR(VLOOKUP(Table1[[#This Row],[சாதி/Caste]],MApping!$E$1:$F$10,2,0),"Others")</f>
        <v>URALI GOUNDER</v>
      </c>
      <c r="AR761">
        <f>VLOOKUP(Table1[[#This Row],[பாலினம்/Gender]],Factor!$F$26:$I$28,4,0)</f>
        <v>0.95700934579439256</v>
      </c>
      <c r="AS761">
        <f>VLOOKUP(Table1[[#This Row],[பதிலளித்தவரின் வயது/Age Group]],Factor!$F$35:$I$39,4,0)</f>
        <v>1.0951871657754011</v>
      </c>
      <c r="AT761">
        <f>VLOOKUP(Table1[[#This Row],[பதிலளித்தவரின் வயது/Age Group]]&amp;Table1[[#This Row],[பாலினம்/Gender]],Factor!$A$45:$G$53,7,0)</f>
        <v>1.0835978835978837</v>
      </c>
      <c r="AU76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61">
        <f>VLOOKUP(Table1[[#This Row],[Rev Caste]],Factor!$F$59:$I$68,4,0)</f>
        <v>1.0593103448275862</v>
      </c>
      <c r="AW761">
        <f>Table1[[#This Row],[2021 Ae Factor]]*Table1[[#This Row],[Age &amp; Gender Factor]]</f>
        <v>0.79839581406098059</v>
      </c>
      <c r="AX761">
        <f>Table1[[#This Row],[2021 Ae Factor]]*Table1[[#This Row],[Caste Factor]]</f>
        <v>0.78050073546995857</v>
      </c>
      <c r="AY761">
        <f t="shared" ref="AY761:AY782" si="17">VALUE(MID(D761, FIND(",",D761)+2, FIND(")",D761)-FIND(",",D761)-2))</f>
        <v>78.677098999999998</v>
      </c>
    </row>
    <row r="762" spans="1:51" x14ac:dyDescent="0.25">
      <c r="A762" s="12" t="s">
        <v>3088</v>
      </c>
      <c r="B762" s="12" t="s">
        <v>2636</v>
      </c>
      <c r="C762" s="13">
        <v>45876</v>
      </c>
      <c r="D762" s="12" t="s">
        <v>3380</v>
      </c>
      <c r="E762" s="12"/>
      <c r="F762" s="12"/>
      <c r="G762" s="12"/>
      <c r="H762" s="12"/>
      <c r="I762" s="12" t="s">
        <v>1289</v>
      </c>
      <c r="J762" s="12" t="s">
        <v>1290</v>
      </c>
      <c r="K762" s="12" t="s">
        <v>50</v>
      </c>
      <c r="L762" s="12" t="s">
        <v>78</v>
      </c>
      <c r="M762" s="12" t="s">
        <v>324</v>
      </c>
      <c r="N762" s="12"/>
      <c r="O762" s="12" t="s">
        <v>54</v>
      </c>
      <c r="P762" s="12">
        <v>9566826547</v>
      </c>
      <c r="Q762" s="12" t="s">
        <v>55</v>
      </c>
      <c r="R762" s="12" t="s">
        <v>219</v>
      </c>
      <c r="S762" s="12" t="s">
        <v>57</v>
      </c>
      <c r="T762" s="12" t="s">
        <v>137</v>
      </c>
      <c r="U762" s="12" t="s">
        <v>301</v>
      </c>
      <c r="V762" s="12" t="s">
        <v>99</v>
      </c>
      <c r="W762" s="12" t="s">
        <v>125</v>
      </c>
      <c r="X762" s="12" t="s">
        <v>101</v>
      </c>
      <c r="Y762" s="45" t="s">
        <v>429</v>
      </c>
      <c r="Z762" s="12" t="s">
        <v>95</v>
      </c>
      <c r="AA762" s="12" t="s">
        <v>126</v>
      </c>
      <c r="AB762" s="12" t="s">
        <v>60</v>
      </c>
      <c r="AC762" s="12" t="s">
        <v>58</v>
      </c>
      <c r="AD762" s="12" t="s">
        <v>127</v>
      </c>
      <c r="AE762" s="12" t="s">
        <v>115</v>
      </c>
      <c r="AF762" s="12" t="s">
        <v>67</v>
      </c>
      <c r="AG762" s="12" t="s">
        <v>418</v>
      </c>
      <c r="AH762" s="12" t="s">
        <v>117</v>
      </c>
      <c r="AI762" s="12" t="s">
        <v>42</v>
      </c>
      <c r="AJ762" s="12">
        <f>IFERROR(_xlfn.XLOOKUP(Table1[[#This Row],[Audio Url]],Qc!C:C,Qc!F:F),"")</f>
        <v>0</v>
      </c>
      <c r="AK762" s="12">
        <f>IFERROR(_xlfn.XLOOKUP(Table1[[#This Row],[Audio Url]],Qc!C:C,Qc!E:E),"")</f>
        <v>0</v>
      </c>
      <c r="AL762" s="12"/>
      <c r="AM762" s="12"/>
      <c r="AN762" s="1" t="str">
        <f>VLOOKUP(Table1[[#This Row],[LOCALITY]],Sheet2!$F:$H,3,0)</f>
        <v>Rural</v>
      </c>
      <c r="AO762" s="1" t="s">
        <v>2241</v>
      </c>
      <c r="AP762" t="str">
        <f>IF(Table1[[#This Row],[Audio Duration (in secs)]]&gt;180,"Greater than 3 Minutes","Less than 3 Minutes")</f>
        <v>Less than 3 Minutes</v>
      </c>
      <c r="AQ762" t="str">
        <f>IFERROR(VLOOKUP(Table1[[#This Row],[சாதி/Caste]],MApping!$E$1:$F$10,2,0),"Others")</f>
        <v>DEVENDRA KULA VELLALAR</v>
      </c>
      <c r="AR762">
        <f>VLOOKUP(Table1[[#This Row],[பாலினம்/Gender]],Factor!$F$26:$I$28,4,0)</f>
        <v>0.95700934579439256</v>
      </c>
      <c r="AS762">
        <f>VLOOKUP(Table1[[#This Row],[பதிலளித்தவரின் வயது/Age Group]],Factor!$F$35:$I$39,4,0)</f>
        <v>1.0951871657754011</v>
      </c>
      <c r="AT762">
        <f>VLOOKUP(Table1[[#This Row],[பதிலளித்தவரின் வயது/Age Group]]&amp;Table1[[#This Row],[பாலினம்/Gender]],Factor!$A$45:$G$53,7,0)</f>
        <v>1.0835978835978837</v>
      </c>
      <c r="AU76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62">
        <f>VLOOKUP(Table1[[#This Row],[Rev Caste]],Factor!$F$59:$I$68,4,0)</f>
        <v>0.99902439024390244</v>
      </c>
      <c r="AW762">
        <f>Table1[[#This Row],[2021 Ae Factor]]*Table1[[#This Row],[Age &amp; Gender Factor]]</f>
        <v>1.4216181426281114</v>
      </c>
      <c r="AX762">
        <f>Table1[[#This Row],[2021 Ae Factor]]*Table1[[#This Row],[Caste Factor]]</f>
        <v>1.3106625802766489</v>
      </c>
      <c r="AY762">
        <f t="shared" si="17"/>
        <v>78.680529000000007</v>
      </c>
    </row>
    <row r="763" spans="1:51" x14ac:dyDescent="0.25">
      <c r="A763" s="12" t="s">
        <v>3088</v>
      </c>
      <c r="B763" s="12" t="s">
        <v>2642</v>
      </c>
      <c r="C763" s="13">
        <v>45876</v>
      </c>
      <c r="D763" s="12" t="s">
        <v>3381</v>
      </c>
      <c r="E763" s="12"/>
      <c r="F763" s="12"/>
      <c r="G763" s="12"/>
      <c r="H763" s="12"/>
      <c r="I763" s="12" t="s">
        <v>1289</v>
      </c>
      <c r="J763" s="12" t="s">
        <v>1290</v>
      </c>
      <c r="K763" s="12" t="s">
        <v>50</v>
      </c>
      <c r="L763" s="12" t="s">
        <v>78</v>
      </c>
      <c r="M763" s="12" t="s">
        <v>324</v>
      </c>
      <c r="N763" s="12"/>
      <c r="O763" s="12" t="s">
        <v>135</v>
      </c>
      <c r="P763" s="12">
        <v>9629279811</v>
      </c>
      <c r="Q763" s="12" t="s">
        <v>55</v>
      </c>
      <c r="R763" s="12" t="s">
        <v>136</v>
      </c>
      <c r="S763" s="12" t="s">
        <v>113</v>
      </c>
      <c r="T763" s="12" t="s">
        <v>137</v>
      </c>
      <c r="U763" s="12" t="s">
        <v>301</v>
      </c>
      <c r="V763" s="12" t="s">
        <v>99</v>
      </c>
      <c r="W763" s="12" t="s">
        <v>177</v>
      </c>
      <c r="X763" s="12" t="s">
        <v>101</v>
      </c>
      <c r="Y763" t="s">
        <v>428</v>
      </c>
      <c r="Z763" s="12" t="s">
        <v>95</v>
      </c>
      <c r="AA763" s="12" t="s">
        <v>126</v>
      </c>
      <c r="AB763" s="12" t="s">
        <v>60</v>
      </c>
      <c r="AC763" s="12" t="s">
        <v>58</v>
      </c>
      <c r="AD763" s="12" t="s">
        <v>127</v>
      </c>
      <c r="AE763" s="12" t="s">
        <v>66</v>
      </c>
      <c r="AF763" s="12" t="s">
        <v>101</v>
      </c>
      <c r="AG763" s="12" t="s">
        <v>116</v>
      </c>
      <c r="AH763" s="12" t="s">
        <v>117</v>
      </c>
      <c r="AI763" s="12" t="s">
        <v>89</v>
      </c>
      <c r="AJ763" s="12">
        <f>IFERROR(_xlfn.XLOOKUP(Table1[[#This Row],[Audio Url]],Qc!C:C,Qc!F:F),"")</f>
        <v>0</v>
      </c>
      <c r="AK763" s="12">
        <f>IFERROR(_xlfn.XLOOKUP(Table1[[#This Row],[Audio Url]],Qc!C:C,Qc!E:E),"")</f>
        <v>0</v>
      </c>
      <c r="AL763" s="12"/>
      <c r="AM763" s="12"/>
      <c r="AN763" s="1" t="str">
        <f>VLOOKUP(Table1[[#This Row],[LOCALITY]],Sheet2!$F:$H,3,0)</f>
        <v>Rural</v>
      </c>
      <c r="AO763" s="1" t="s">
        <v>2241</v>
      </c>
      <c r="AP763" t="str">
        <f>IF(Table1[[#This Row],[Audio Duration (in secs)]]&gt;180,"Greater than 3 Minutes","Less than 3 Minutes")</f>
        <v>Less than 3 Minutes</v>
      </c>
      <c r="AQ763" t="str">
        <f>IFERROR(VLOOKUP(Table1[[#This Row],[சாதி/Caste]],MApping!$E$1:$F$10,2,0),"Others")</f>
        <v>MUKKULATHOR</v>
      </c>
      <c r="AR763">
        <f>VLOOKUP(Table1[[#This Row],[பாலினம்/Gender]],Factor!$F$26:$I$28,4,0)</f>
        <v>1.047034764826176</v>
      </c>
      <c r="AS763">
        <f>VLOOKUP(Table1[[#This Row],[பதிலளித்தவரின் வயது/Age Group]],Factor!$F$35:$I$39,4,0)</f>
        <v>1.0951871657754011</v>
      </c>
      <c r="AT763">
        <f>VLOOKUP(Table1[[#This Row],[பதிலளித்தவரின் வயது/Age Group]]&amp;Table1[[#This Row],[பாலினம்/Gender]],Factor!$A$45:$G$53,7,0)</f>
        <v>1.107027027027027</v>
      </c>
      <c r="AU76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63">
        <f>VLOOKUP(Table1[[#This Row],[Rev Caste]],Factor!$F$59:$I$68,4,0)</f>
        <v>1.3479183673469388</v>
      </c>
      <c r="AW763">
        <f>Table1[[#This Row],[2021 Ae Factor]]*Table1[[#This Row],[Age &amp; Gender Factor]]</f>
        <v>1.4523558321984489</v>
      </c>
      <c r="AX763">
        <f>Table1[[#This Row],[2021 Ae Factor]]*Table1[[#This Row],[Caste Factor]]</f>
        <v>1.7683914252763255</v>
      </c>
      <c r="AY763">
        <f t="shared" si="17"/>
        <v>78.678584000000001</v>
      </c>
    </row>
    <row r="764" spans="1:51" x14ac:dyDescent="0.25">
      <c r="A764" s="12" t="s">
        <v>3088</v>
      </c>
      <c r="B764" s="12" t="s">
        <v>2647</v>
      </c>
      <c r="C764" s="13">
        <v>45876</v>
      </c>
      <c r="D764" s="12" t="s">
        <v>3382</v>
      </c>
      <c r="E764" s="12"/>
      <c r="F764" s="12"/>
      <c r="G764" s="12"/>
      <c r="H764" s="12"/>
      <c r="I764" s="12" t="s">
        <v>1281</v>
      </c>
      <c r="J764" s="12" t="s">
        <v>1282</v>
      </c>
      <c r="K764" s="12" t="s">
        <v>50</v>
      </c>
      <c r="L764" s="12" t="s">
        <v>78</v>
      </c>
      <c r="M764" s="12" t="s">
        <v>324</v>
      </c>
      <c r="N764" s="12"/>
      <c r="O764" s="12" t="s">
        <v>54</v>
      </c>
      <c r="P764" s="12">
        <v>9500970613</v>
      </c>
      <c r="Q764" s="12" t="s">
        <v>55</v>
      </c>
      <c r="R764" s="12" t="s">
        <v>219</v>
      </c>
      <c r="S764" s="12" t="s">
        <v>57</v>
      </c>
      <c r="T764" s="12" t="s">
        <v>137</v>
      </c>
      <c r="U764" s="12" t="s">
        <v>83</v>
      </c>
      <c r="V764" s="12" t="s">
        <v>295</v>
      </c>
      <c r="W764" s="12" t="s">
        <v>439</v>
      </c>
      <c r="X764" s="12" t="s">
        <v>295</v>
      </c>
      <c r="Y764" t="s">
        <v>439</v>
      </c>
      <c r="Z764" s="12" t="s">
        <v>38</v>
      </c>
      <c r="AA764" s="12" t="s">
        <v>63</v>
      </c>
      <c r="AB764" s="12" t="s">
        <v>38</v>
      </c>
      <c r="AC764" s="12" t="s">
        <v>64</v>
      </c>
      <c r="AD764" s="12" t="s">
        <v>85</v>
      </c>
      <c r="AE764" s="12" t="s">
        <v>86</v>
      </c>
      <c r="AF764" s="12" t="s">
        <v>67</v>
      </c>
      <c r="AG764" s="12" t="s">
        <v>68</v>
      </c>
      <c r="AH764" s="12" t="s">
        <v>1456</v>
      </c>
      <c r="AI764" s="12" t="s">
        <v>129</v>
      </c>
      <c r="AJ764" s="12">
        <f>IFERROR(_xlfn.XLOOKUP(Table1[[#This Row],[Audio Url]],Qc!C:C,Qc!F:F),"")</f>
        <v>0</v>
      </c>
      <c r="AK764" s="12">
        <f>IFERROR(_xlfn.XLOOKUP(Table1[[#This Row],[Audio Url]],Qc!C:C,Qc!E:E),"")</f>
        <v>0</v>
      </c>
      <c r="AL764" s="12"/>
      <c r="AM764" s="12"/>
      <c r="AN764" s="1" t="str">
        <f>VLOOKUP(Table1[[#This Row],[LOCALITY]],Sheet2!$F:$H,3,0)</f>
        <v>Rural</v>
      </c>
      <c r="AO764" s="1" t="s">
        <v>2241</v>
      </c>
      <c r="AP764" t="str">
        <f>IF(Table1[[#This Row],[Audio Duration (in secs)]]&gt;180,"Greater than 3 Minutes","Less than 3 Minutes")</f>
        <v>Less than 3 Minutes</v>
      </c>
      <c r="AQ764" t="str">
        <f>IFERROR(VLOOKUP(Table1[[#This Row],[சாதி/Caste]],MApping!$E$1:$F$10,2,0),"Others")</f>
        <v>CHRISTIAN</v>
      </c>
      <c r="AR764">
        <f>VLOOKUP(Table1[[#This Row],[பாலினம்/Gender]],Factor!$F$26:$I$28,4,0)</f>
        <v>0.95700934579439256</v>
      </c>
      <c r="AS764">
        <f>VLOOKUP(Table1[[#This Row],[பதிலளித்தவரின் வயது/Age Group]],Factor!$F$35:$I$39,4,0)</f>
        <v>1.0951871657754011</v>
      </c>
      <c r="AT764">
        <f>VLOOKUP(Table1[[#This Row],[பதிலளித்தவரின் வயது/Age Group]]&amp;Table1[[#This Row],[பாலினம்/Gender]],Factor!$A$45:$G$53,7,0)</f>
        <v>1.0835978835978837</v>
      </c>
      <c r="AU76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764">
        <f>VLOOKUP(Table1[[#This Row],[Rev Caste]],Factor!$F$59:$I$68,4,0)</f>
        <v>0.93090909090909091</v>
      </c>
      <c r="AW764">
        <f>Table1[[#This Row],[2021 Ae Factor]]*Table1[[#This Row],[Age &amp; Gender Factor]]</f>
        <v>1.5438978165389909</v>
      </c>
      <c r="AX764">
        <f>Table1[[#This Row],[2021 Ae Factor]]*Table1[[#This Row],[Caste Factor]]</f>
        <v>1.3263485787539513</v>
      </c>
      <c r="AY764">
        <f t="shared" si="17"/>
        <v>78.680859999999996</v>
      </c>
    </row>
    <row r="765" spans="1:51" x14ac:dyDescent="0.25">
      <c r="A765" s="12" t="s">
        <v>3088</v>
      </c>
      <c r="B765" s="12" t="s">
        <v>2653</v>
      </c>
      <c r="C765" s="13">
        <v>45876</v>
      </c>
      <c r="D765" s="12" t="s">
        <v>3383</v>
      </c>
      <c r="E765" s="12"/>
      <c r="F765" s="12"/>
      <c r="G765" s="12"/>
      <c r="H765" s="12"/>
      <c r="I765" s="12" t="s">
        <v>1289</v>
      </c>
      <c r="J765" s="12" t="s">
        <v>1290</v>
      </c>
      <c r="K765" s="12" t="s">
        <v>50</v>
      </c>
      <c r="L765" s="12" t="s">
        <v>78</v>
      </c>
      <c r="M765" s="12" t="s">
        <v>324</v>
      </c>
      <c r="N765" s="12"/>
      <c r="O765" s="12" t="s">
        <v>54</v>
      </c>
      <c r="P765" s="12">
        <v>7394651462</v>
      </c>
      <c r="Q765" s="12" t="s">
        <v>55</v>
      </c>
      <c r="R765" s="12" t="s">
        <v>56</v>
      </c>
      <c r="S765" s="12" t="s">
        <v>113</v>
      </c>
      <c r="T765" s="12" t="s">
        <v>137</v>
      </c>
      <c r="U765" s="12" t="s">
        <v>59</v>
      </c>
      <c r="V765" s="12" t="s">
        <v>165</v>
      </c>
      <c r="W765" s="12" t="s">
        <v>125</v>
      </c>
      <c r="X765" s="12" t="s">
        <v>62</v>
      </c>
      <c r="Y765" s="45" t="s">
        <v>429</v>
      </c>
      <c r="Z765" s="12" t="s">
        <v>38</v>
      </c>
      <c r="AA765" s="12" t="s">
        <v>63</v>
      </c>
      <c r="AB765" s="12" t="s">
        <v>38</v>
      </c>
      <c r="AC765" s="12" t="s">
        <v>84</v>
      </c>
      <c r="AD765" s="12" t="s">
        <v>65</v>
      </c>
      <c r="AE765" s="12" t="s">
        <v>66</v>
      </c>
      <c r="AF765" s="12" t="s">
        <v>67</v>
      </c>
      <c r="AG765" s="12" t="s">
        <v>68</v>
      </c>
      <c r="AH765" s="12" t="s">
        <v>117</v>
      </c>
      <c r="AI765" s="12" t="s">
        <v>89</v>
      </c>
      <c r="AJ765" s="12">
        <f>IFERROR(_xlfn.XLOOKUP(Table1[[#This Row],[Audio Url]],Qc!C:C,Qc!F:F),"")</f>
        <v>0</v>
      </c>
      <c r="AK765" s="12">
        <f>IFERROR(_xlfn.XLOOKUP(Table1[[#This Row],[Audio Url]],Qc!C:C,Qc!E:E),"")</f>
        <v>0</v>
      </c>
      <c r="AL765" s="12"/>
      <c r="AM765" s="12"/>
      <c r="AN765" s="1" t="str">
        <f>VLOOKUP(Table1[[#This Row],[LOCALITY]],Sheet2!$F:$H,3,0)</f>
        <v>Rural</v>
      </c>
      <c r="AO765" s="1" t="s">
        <v>2241</v>
      </c>
      <c r="AP765" t="str">
        <f>IF(Table1[[#This Row],[Audio Duration (in secs)]]&gt;180,"Greater than 3 Minutes","Less than 3 Minutes")</f>
        <v>Less than 3 Minutes</v>
      </c>
      <c r="AQ765" t="str">
        <f>IFERROR(VLOOKUP(Table1[[#This Row],[சாதி/Caste]],MApping!$E$1:$F$10,2,0),"Others")</f>
        <v>MUKKULATHOR</v>
      </c>
      <c r="AR765">
        <f>VLOOKUP(Table1[[#This Row],[பாலினம்/Gender]],Factor!$F$26:$I$28,4,0)</f>
        <v>0.95700934579439256</v>
      </c>
      <c r="AS765">
        <f>VLOOKUP(Table1[[#This Row],[பதிலளித்தவரின் வயது/Age Group]],Factor!$F$35:$I$39,4,0)</f>
        <v>1.0951871657754011</v>
      </c>
      <c r="AT765">
        <f>VLOOKUP(Table1[[#This Row],[பதிலளித்தவரின் வயது/Age Group]]&amp;Table1[[#This Row],[பாலினம்/Gender]],Factor!$A$45:$G$53,7,0)</f>
        <v>1.0835978835978837</v>
      </c>
      <c r="AU76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765">
        <f>VLOOKUP(Table1[[#This Row],[Rev Caste]],Factor!$F$59:$I$68,4,0)</f>
        <v>1.3479183673469388</v>
      </c>
      <c r="AW765">
        <f>Table1[[#This Row],[2021 Ae Factor]]*Table1[[#This Row],[Age &amp; Gender Factor]]</f>
        <v>1.0835978835978837</v>
      </c>
      <c r="AX765">
        <f>Table1[[#This Row],[2021 Ae Factor]]*Table1[[#This Row],[Caste Factor]]</f>
        <v>1.3479183673469388</v>
      </c>
      <c r="AY765">
        <f t="shared" si="17"/>
        <v>78.679918999999998</v>
      </c>
    </row>
    <row r="766" spans="1:51" x14ac:dyDescent="0.25">
      <c r="A766" s="12" t="s">
        <v>3088</v>
      </c>
      <c r="B766" s="12" t="s">
        <v>2659</v>
      </c>
      <c r="C766" s="13">
        <v>45876</v>
      </c>
      <c r="D766" s="12" t="s">
        <v>3384</v>
      </c>
      <c r="E766" s="12"/>
      <c r="F766" s="12"/>
      <c r="G766" s="12"/>
      <c r="H766" s="12"/>
      <c r="I766" s="12" t="s">
        <v>1281</v>
      </c>
      <c r="J766" s="12" t="s">
        <v>1282</v>
      </c>
      <c r="K766" s="12" t="s">
        <v>50</v>
      </c>
      <c r="L766" s="12" t="s">
        <v>78</v>
      </c>
      <c r="M766" s="12" t="s">
        <v>324</v>
      </c>
      <c r="N766" s="12"/>
      <c r="O766" s="12" t="s">
        <v>54</v>
      </c>
      <c r="P766" s="12">
        <v>7639779082</v>
      </c>
      <c r="Q766" s="12" t="s">
        <v>55</v>
      </c>
      <c r="R766" s="12" t="s">
        <v>56</v>
      </c>
      <c r="S766" s="12" t="s">
        <v>57</v>
      </c>
      <c r="T766" s="12" t="s">
        <v>58</v>
      </c>
      <c r="U766" s="12" t="s">
        <v>59</v>
      </c>
      <c r="V766" s="12" t="s">
        <v>99</v>
      </c>
      <c r="W766" s="12" t="s">
        <v>125</v>
      </c>
      <c r="X766" s="12" t="s">
        <v>295</v>
      </c>
      <c r="Y766" t="s">
        <v>429</v>
      </c>
      <c r="Z766" s="12" t="s">
        <v>38</v>
      </c>
      <c r="AA766" s="12" t="s">
        <v>126</v>
      </c>
      <c r="AB766" s="12" t="s">
        <v>99</v>
      </c>
      <c r="AC766" s="12" t="s">
        <v>58</v>
      </c>
      <c r="AD766" s="12" t="s">
        <v>65</v>
      </c>
      <c r="AE766" s="12" t="s">
        <v>66</v>
      </c>
      <c r="AF766" s="12" t="s">
        <v>101</v>
      </c>
      <c r="AG766" s="12" t="s">
        <v>116</v>
      </c>
      <c r="AH766" s="12" t="s">
        <v>117</v>
      </c>
      <c r="AI766" s="12" t="s">
        <v>89</v>
      </c>
      <c r="AJ766" s="12">
        <f>IFERROR(_xlfn.XLOOKUP(Table1[[#This Row],[Audio Url]],Qc!C:C,Qc!F:F),"")</f>
        <v>0</v>
      </c>
      <c r="AK766" s="12">
        <f>IFERROR(_xlfn.XLOOKUP(Table1[[#This Row],[Audio Url]],Qc!C:C,Qc!E:E),"")</f>
        <v>0</v>
      </c>
      <c r="AL766" s="12"/>
      <c r="AM766" s="12"/>
      <c r="AN766" s="1" t="str">
        <f>VLOOKUP(Table1[[#This Row],[LOCALITY]],Sheet2!$F:$H,3,0)</f>
        <v>Rural</v>
      </c>
      <c r="AO766" s="1" t="s">
        <v>2241</v>
      </c>
      <c r="AP766" t="str">
        <f>IF(Table1[[#This Row],[Audio Duration (in secs)]]&gt;180,"Greater than 3 Minutes","Less than 3 Minutes")</f>
        <v>Less than 3 Minutes</v>
      </c>
      <c r="AQ766" t="str">
        <f>IFERROR(VLOOKUP(Table1[[#This Row],[சாதி/Caste]],MApping!$E$1:$F$10,2,0),"Others")</f>
        <v>MUKKULATHOR</v>
      </c>
      <c r="AR766">
        <f>VLOOKUP(Table1[[#This Row],[பாலினம்/Gender]],Factor!$F$26:$I$28,4,0)</f>
        <v>0.95700934579439256</v>
      </c>
      <c r="AS766">
        <f>VLOOKUP(Table1[[#This Row],[பதிலளித்தவரின் வயது/Age Group]],Factor!$F$35:$I$39,4,0)</f>
        <v>1.0951871657754011</v>
      </c>
      <c r="AT766">
        <f>VLOOKUP(Table1[[#This Row],[பதிலளித்தவரின் வயது/Age Group]]&amp;Table1[[#This Row],[பாலினம்/Gender]],Factor!$A$45:$G$53,7,0)</f>
        <v>1.0835978835978837</v>
      </c>
      <c r="AU76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66">
        <f>VLOOKUP(Table1[[#This Row],[Rev Caste]],Factor!$F$59:$I$68,4,0)</f>
        <v>1.3479183673469388</v>
      </c>
      <c r="AW766">
        <f>Table1[[#This Row],[2021 Ae Factor]]*Table1[[#This Row],[Age &amp; Gender Factor]]</f>
        <v>1.4216181426281114</v>
      </c>
      <c r="AX766">
        <f>Table1[[#This Row],[2021 Ae Factor]]*Table1[[#This Row],[Caste Factor]]</f>
        <v>1.7683914252763255</v>
      </c>
      <c r="AY766">
        <f t="shared" si="17"/>
        <v>78.676930999999996</v>
      </c>
    </row>
    <row r="767" spans="1:51" x14ac:dyDescent="0.25">
      <c r="A767" s="12" t="s">
        <v>3088</v>
      </c>
      <c r="B767" s="12" t="s">
        <v>2665</v>
      </c>
      <c r="C767" s="13">
        <v>45876</v>
      </c>
      <c r="D767" s="12" t="s">
        <v>3385</v>
      </c>
      <c r="E767" s="12"/>
      <c r="F767" s="12"/>
      <c r="G767" s="12"/>
      <c r="H767" s="12"/>
      <c r="I767" s="12" t="s">
        <v>48</v>
      </c>
      <c r="J767" s="12" t="s">
        <v>49</v>
      </c>
      <c r="K767" s="12" t="s">
        <v>50</v>
      </c>
      <c r="L767" s="12" t="s">
        <v>78</v>
      </c>
      <c r="M767" s="12" t="s">
        <v>324</v>
      </c>
      <c r="N767" s="12"/>
      <c r="O767" s="12" t="s">
        <v>54</v>
      </c>
      <c r="P767" s="12">
        <v>9842614529</v>
      </c>
      <c r="Q767" s="12" t="s">
        <v>39</v>
      </c>
      <c r="R767" s="12" t="s">
        <v>97</v>
      </c>
      <c r="S767" s="12" t="s">
        <v>113</v>
      </c>
      <c r="T767" s="12" t="s">
        <v>98</v>
      </c>
      <c r="U767" s="12" t="s">
        <v>83</v>
      </c>
      <c r="V767" s="12" t="s">
        <v>99</v>
      </c>
      <c r="W767" s="12" t="s">
        <v>100</v>
      </c>
      <c r="X767" s="12" t="s">
        <v>101</v>
      </c>
      <c r="Y767" t="s">
        <v>428</v>
      </c>
      <c r="Z767" s="12" t="s">
        <v>288</v>
      </c>
      <c r="AA767" s="12" t="s">
        <v>63</v>
      </c>
      <c r="AB767" s="12" t="s">
        <v>38</v>
      </c>
      <c r="AC767" s="12" t="s">
        <v>64</v>
      </c>
      <c r="AD767" s="12" t="s">
        <v>65</v>
      </c>
      <c r="AE767" s="12" t="s">
        <v>66</v>
      </c>
      <c r="AF767" s="12" t="s">
        <v>276</v>
      </c>
      <c r="AG767" s="12" t="s">
        <v>68</v>
      </c>
      <c r="AH767" s="12" t="s">
        <v>88</v>
      </c>
      <c r="AI767" s="12" t="s">
        <v>70</v>
      </c>
      <c r="AJ767" s="12">
        <f>IFERROR(_xlfn.XLOOKUP(Table1[[#This Row],[Audio Url]],Qc!C:C,Qc!F:F),"")</f>
        <v>0</v>
      </c>
      <c r="AK767" s="12">
        <f>IFERROR(_xlfn.XLOOKUP(Table1[[#This Row],[Audio Url]],Qc!C:C,Qc!E:E),"")</f>
        <v>0</v>
      </c>
      <c r="AL767" s="12"/>
      <c r="AM767" s="12"/>
      <c r="AN767" s="1" t="str">
        <f>VLOOKUP(Table1[[#This Row],[LOCALITY]],Sheet2!$F:$H,3,0)</f>
        <v>Rural</v>
      </c>
      <c r="AO767" s="1" t="s">
        <v>2241</v>
      </c>
      <c r="AP767" t="str">
        <f>IF(Table1[[#This Row],[Audio Duration (in secs)]]&gt;180,"Greater than 3 Minutes","Less than 3 Minutes")</f>
        <v>Less than 3 Minutes</v>
      </c>
      <c r="AQ767" t="str">
        <f>IFERROR(VLOOKUP(Table1[[#This Row],[சாதி/Caste]],MApping!$E$1:$F$10,2,0),"Others")</f>
        <v>URALI GOUNDER</v>
      </c>
      <c r="AR767">
        <f>VLOOKUP(Table1[[#This Row],[பாலினம்/Gender]],Factor!$F$26:$I$28,4,0)</f>
        <v>0.95700934579439256</v>
      </c>
      <c r="AS767">
        <f>VLOOKUP(Table1[[#This Row],[பதிலளித்தவரின் வயது/Age Group]],Factor!$F$35:$I$39,4,0)</f>
        <v>0.8797250859106529</v>
      </c>
      <c r="AT767">
        <f>VLOOKUP(Table1[[#This Row],[பதிலளித்தவரின் வயது/Age Group]]&amp;Table1[[#This Row],[பாலினம்/Gender]],Factor!$A$45:$G$53,7,0)</f>
        <v>0.79503105590062106</v>
      </c>
      <c r="AU76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67">
        <f>VLOOKUP(Table1[[#This Row],[Rev Caste]],Factor!$F$59:$I$68,4,0)</f>
        <v>1.0593103448275862</v>
      </c>
      <c r="AW767">
        <f>Table1[[#This Row],[2021 Ae Factor]]*Table1[[#This Row],[Age &amp; Gender Factor]]</f>
        <v>1.043035050297799</v>
      </c>
      <c r="AX767">
        <f>Table1[[#This Row],[2021 Ae Factor]]*Table1[[#This Row],[Caste Factor]]</f>
        <v>1.3897542877071363</v>
      </c>
      <c r="AY767">
        <f t="shared" si="17"/>
        <v>78.678433999999996</v>
      </c>
    </row>
    <row r="768" spans="1:51" x14ac:dyDescent="0.25">
      <c r="A768" s="12" t="s">
        <v>3088</v>
      </c>
      <c r="B768" s="12" t="s">
        <v>2670</v>
      </c>
      <c r="C768" s="13">
        <v>45876</v>
      </c>
      <c r="D768" s="12" t="s">
        <v>3386</v>
      </c>
      <c r="E768" s="12"/>
      <c r="F768" s="12"/>
      <c r="G768" s="12"/>
      <c r="H768" s="12"/>
      <c r="I768" s="12" t="s">
        <v>1281</v>
      </c>
      <c r="J768" s="12" t="s">
        <v>1282</v>
      </c>
      <c r="K768" s="12" t="s">
        <v>50</v>
      </c>
      <c r="L768" s="12" t="s">
        <v>78</v>
      </c>
      <c r="M768" s="12" t="s">
        <v>324</v>
      </c>
      <c r="N768" s="12"/>
      <c r="O768" s="12" t="s">
        <v>135</v>
      </c>
      <c r="P768" s="12">
        <v>6383461737</v>
      </c>
      <c r="Q768" s="12" t="s">
        <v>55</v>
      </c>
      <c r="R768" s="12" t="s">
        <v>136</v>
      </c>
      <c r="S768" s="12" t="s">
        <v>57</v>
      </c>
      <c r="T768" s="12" t="s">
        <v>98</v>
      </c>
      <c r="U768" s="12" t="s">
        <v>83</v>
      </c>
      <c r="V768" s="12" t="s">
        <v>185</v>
      </c>
      <c r="W768" s="12" t="s">
        <v>125</v>
      </c>
      <c r="X768" s="12" t="s">
        <v>857</v>
      </c>
      <c r="Y768" t="s">
        <v>433</v>
      </c>
      <c r="Z768" s="12" t="s">
        <v>38</v>
      </c>
      <c r="AA768" s="12" t="s">
        <v>126</v>
      </c>
      <c r="AB768" s="12" t="s">
        <v>60</v>
      </c>
      <c r="AC768" s="12" t="s">
        <v>58</v>
      </c>
      <c r="AD768" s="12" t="s">
        <v>127</v>
      </c>
      <c r="AE768" s="12" t="s">
        <v>102</v>
      </c>
      <c r="AF768" s="12" t="s">
        <v>857</v>
      </c>
      <c r="AG768" s="12" t="s">
        <v>68</v>
      </c>
      <c r="AH768" s="12" t="s">
        <v>1456</v>
      </c>
      <c r="AI768" s="12" t="s">
        <v>129</v>
      </c>
      <c r="AJ768" s="12">
        <f>IFERROR(_xlfn.XLOOKUP(Table1[[#This Row],[Audio Url]],Qc!C:C,Qc!F:F),"")</f>
        <v>0</v>
      </c>
      <c r="AK768" s="12">
        <f>IFERROR(_xlfn.XLOOKUP(Table1[[#This Row],[Audio Url]],Qc!C:C,Qc!E:E),"")</f>
        <v>0</v>
      </c>
      <c r="AL768" s="12"/>
      <c r="AM768" s="12"/>
      <c r="AN768" s="1" t="str">
        <f>VLOOKUP(Table1[[#This Row],[LOCALITY]],Sheet2!$F:$H,3,0)</f>
        <v>Rural</v>
      </c>
      <c r="AO768" s="1" t="s">
        <v>2241</v>
      </c>
      <c r="AP768" t="str">
        <f>IF(Table1[[#This Row],[Audio Duration (in secs)]]&gt;180,"Greater than 3 Minutes","Less than 3 Minutes")</f>
        <v>Less than 3 Minutes</v>
      </c>
      <c r="AQ768" t="str">
        <f>IFERROR(VLOOKUP(Table1[[#This Row],[சாதி/Caste]],MApping!$E$1:$F$10,2,0),"Others")</f>
        <v>CHRISTIAN</v>
      </c>
      <c r="AR768">
        <f>VLOOKUP(Table1[[#This Row],[பாலினம்/Gender]],Factor!$F$26:$I$28,4,0)</f>
        <v>1.047034764826176</v>
      </c>
      <c r="AS768">
        <f>VLOOKUP(Table1[[#This Row],[பதிலளித்தவரின் வயது/Age Group]],Factor!$F$35:$I$39,4,0)</f>
        <v>1.0951871657754011</v>
      </c>
      <c r="AT768">
        <f>VLOOKUP(Table1[[#This Row],[பதிலளித்தவரின் வயது/Age Group]]&amp;Table1[[#This Row],[பாலினம்/Gender]],Factor!$A$45:$G$53,7,0)</f>
        <v>1.107027027027027</v>
      </c>
      <c r="AU76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768">
        <f>VLOOKUP(Table1[[#This Row],[Rev Caste]],Factor!$F$59:$I$68,4,0)</f>
        <v>0.93090909090909091</v>
      </c>
      <c r="AW768">
        <f>Table1[[#This Row],[2021 Ae Factor]]*Table1[[#This Row],[Age &amp; Gender Factor]]</f>
        <v>1.107027027027027</v>
      </c>
      <c r="AX768">
        <f>Table1[[#This Row],[2021 Ae Factor]]*Table1[[#This Row],[Caste Factor]]</f>
        <v>0.93090909090909091</v>
      </c>
      <c r="AY768">
        <f t="shared" si="17"/>
        <v>78.680018000000004</v>
      </c>
    </row>
    <row r="769" spans="1:51" x14ac:dyDescent="0.25">
      <c r="A769" s="12" t="s">
        <v>3088</v>
      </c>
      <c r="B769" s="12" t="s">
        <v>2676</v>
      </c>
      <c r="C769" s="13">
        <v>45876</v>
      </c>
      <c r="D769" s="12" t="s">
        <v>3387</v>
      </c>
      <c r="E769" s="12"/>
      <c r="F769" s="12"/>
      <c r="G769" s="12"/>
      <c r="H769" s="12"/>
      <c r="I769" s="12" t="s">
        <v>1289</v>
      </c>
      <c r="J769" s="12" t="s">
        <v>1290</v>
      </c>
      <c r="K769" s="12" t="s">
        <v>50</v>
      </c>
      <c r="L769" s="12" t="s">
        <v>78</v>
      </c>
      <c r="M769" s="12" t="s">
        <v>324</v>
      </c>
      <c r="N769" s="12"/>
      <c r="O769" s="12" t="s">
        <v>135</v>
      </c>
      <c r="P769" s="12">
        <v>7604830300</v>
      </c>
      <c r="Q769" s="12" t="s">
        <v>81</v>
      </c>
      <c r="R769" s="12" t="s">
        <v>136</v>
      </c>
      <c r="S769" s="12" t="s">
        <v>113</v>
      </c>
      <c r="T769" s="12" t="s">
        <v>137</v>
      </c>
      <c r="U769" s="12" t="s">
        <v>83</v>
      </c>
      <c r="V769" s="12" t="s">
        <v>185</v>
      </c>
      <c r="W769" s="12" t="s">
        <v>125</v>
      </c>
      <c r="X769" s="12" t="s">
        <v>295</v>
      </c>
      <c r="Y769" t="s">
        <v>429</v>
      </c>
      <c r="Z769" s="12" t="s">
        <v>38</v>
      </c>
      <c r="AA769" s="12" t="s">
        <v>126</v>
      </c>
      <c r="AB769" s="12" t="s">
        <v>60</v>
      </c>
      <c r="AC769" s="12" t="s">
        <v>84</v>
      </c>
      <c r="AD769" s="12" t="s">
        <v>65</v>
      </c>
      <c r="AE769" s="12" t="s">
        <v>66</v>
      </c>
      <c r="AF769" s="12" t="s">
        <v>67</v>
      </c>
      <c r="AG769" s="12" t="s">
        <v>116</v>
      </c>
      <c r="AH769" s="12" t="s">
        <v>69</v>
      </c>
      <c r="AI769" s="12" t="s">
        <v>70</v>
      </c>
      <c r="AJ769" s="12">
        <f>IFERROR(_xlfn.XLOOKUP(Table1[[#This Row],[Audio Url]],Qc!C:C,Qc!F:F),"")</f>
        <v>0</v>
      </c>
      <c r="AK769" s="12">
        <f>IFERROR(_xlfn.XLOOKUP(Table1[[#This Row],[Audio Url]],Qc!C:C,Qc!E:E),"")</f>
        <v>0</v>
      </c>
      <c r="AL769" s="12"/>
      <c r="AM769" s="12"/>
      <c r="AN769" s="1" t="str">
        <f>VLOOKUP(Table1[[#This Row],[LOCALITY]],Sheet2!$F:$H,3,0)</f>
        <v>Rural</v>
      </c>
      <c r="AO769" s="1" t="s">
        <v>2241</v>
      </c>
      <c r="AP769" t="str">
        <f>IF(Table1[[#This Row],[Audio Duration (in secs)]]&gt;180,"Greater than 3 Minutes","Less than 3 Minutes")</f>
        <v>Less than 3 Minutes</v>
      </c>
      <c r="AQ769" t="str">
        <f>IFERROR(VLOOKUP(Table1[[#This Row],[சாதி/Caste]],MApping!$E$1:$F$10,2,0),"Others")</f>
        <v>URALI GOUNDER</v>
      </c>
      <c r="AR769">
        <f>VLOOKUP(Table1[[#This Row],[பாலினம்/Gender]],Factor!$F$26:$I$28,4,0)</f>
        <v>1.047034764826176</v>
      </c>
      <c r="AS769">
        <f>VLOOKUP(Table1[[#This Row],[பதிலளித்தவரின் வயது/Age Group]],Factor!$F$35:$I$39,4,0)</f>
        <v>0.97523809523809524</v>
      </c>
      <c r="AT769">
        <f>VLOOKUP(Table1[[#This Row],[பதிலளித்தவரின் வயது/Age Group]]&amp;Table1[[#This Row],[பாலினம்/Gender]],Factor!$A$45:$G$53,7,0)</f>
        <v>0.89824561403508774</v>
      </c>
      <c r="AU76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769">
        <f>VLOOKUP(Table1[[#This Row],[Rev Caste]],Factor!$F$59:$I$68,4,0)</f>
        <v>1.0593103448275862</v>
      </c>
      <c r="AW769">
        <f>Table1[[#This Row],[2021 Ae Factor]]*Table1[[#This Row],[Age &amp; Gender Factor]]</f>
        <v>0.89824561403508774</v>
      </c>
      <c r="AX769">
        <f>Table1[[#This Row],[2021 Ae Factor]]*Table1[[#This Row],[Caste Factor]]</f>
        <v>1.0593103448275862</v>
      </c>
      <c r="AY769">
        <f t="shared" si="17"/>
        <v>78.678505999999999</v>
      </c>
    </row>
    <row r="770" spans="1:51" x14ac:dyDescent="0.25">
      <c r="A770" s="12" t="s">
        <v>3088</v>
      </c>
      <c r="B770" s="12" t="s">
        <v>2686</v>
      </c>
      <c r="C770" s="13">
        <v>45876</v>
      </c>
      <c r="D770" s="12" t="s">
        <v>3388</v>
      </c>
      <c r="E770" s="12"/>
      <c r="F770" s="12"/>
      <c r="G770" s="12"/>
      <c r="H770" s="12"/>
      <c r="I770" s="12" t="s">
        <v>48</v>
      </c>
      <c r="J770" s="12" t="s">
        <v>49</v>
      </c>
      <c r="K770" s="12" t="s">
        <v>50</v>
      </c>
      <c r="L770" s="12" t="s">
        <v>78</v>
      </c>
      <c r="M770" s="12" t="s">
        <v>324</v>
      </c>
      <c r="N770" s="12"/>
      <c r="O770" s="12" t="s">
        <v>54</v>
      </c>
      <c r="P770" s="12">
        <v>9865629970</v>
      </c>
      <c r="Q770" s="12" t="s">
        <v>55</v>
      </c>
      <c r="R770" s="12" t="s">
        <v>56</v>
      </c>
      <c r="S770" s="12" t="s">
        <v>113</v>
      </c>
      <c r="T770" s="12" t="s">
        <v>58</v>
      </c>
      <c r="U770" s="12" t="s">
        <v>301</v>
      </c>
      <c r="V770" s="12" t="s">
        <v>165</v>
      </c>
      <c r="W770" s="12" t="s">
        <v>61</v>
      </c>
      <c r="X770" s="12" t="s">
        <v>62</v>
      </c>
      <c r="Y770" s="45" t="s">
        <v>429</v>
      </c>
      <c r="Z770" s="12" t="s">
        <v>38</v>
      </c>
      <c r="AA770" s="12" t="s">
        <v>63</v>
      </c>
      <c r="AB770" s="12" t="s">
        <v>38</v>
      </c>
      <c r="AC770" s="12" t="s">
        <v>64</v>
      </c>
      <c r="AD770" s="12" t="s">
        <v>85</v>
      </c>
      <c r="AE770" s="12" t="s">
        <v>66</v>
      </c>
      <c r="AF770" s="12" t="s">
        <v>67</v>
      </c>
      <c r="AG770" s="12" t="s">
        <v>68</v>
      </c>
      <c r="AH770" s="12" t="s">
        <v>88</v>
      </c>
      <c r="AI770" s="12" t="s">
        <v>70</v>
      </c>
      <c r="AJ770" s="12">
        <f>IFERROR(_xlfn.XLOOKUP(Table1[[#This Row],[Audio Url]],Qc!C:C,Qc!F:F),"")</f>
        <v>0</v>
      </c>
      <c r="AK770" s="12">
        <f>IFERROR(_xlfn.XLOOKUP(Table1[[#This Row],[Audio Url]],Qc!C:C,Qc!E:E),"")</f>
        <v>0</v>
      </c>
      <c r="AL770" s="12"/>
      <c r="AM770" s="12"/>
      <c r="AN770" s="1" t="str">
        <f>VLOOKUP(Table1[[#This Row],[LOCALITY]],Sheet2!$F:$H,3,0)</f>
        <v>Rural</v>
      </c>
      <c r="AO770" s="1" t="s">
        <v>2241</v>
      </c>
      <c r="AP770" t="str">
        <f>IF(Table1[[#This Row],[Audio Duration (in secs)]]&gt;180,"Greater than 3 Minutes","Less than 3 Minutes")</f>
        <v>Less than 3 Minutes</v>
      </c>
      <c r="AQ770" t="str">
        <f>IFERROR(VLOOKUP(Table1[[#This Row],[சாதி/Caste]],MApping!$E$1:$F$10,2,0),"Others")</f>
        <v>URALI GOUNDER</v>
      </c>
      <c r="AR770">
        <f>VLOOKUP(Table1[[#This Row],[பாலினம்/Gender]],Factor!$F$26:$I$28,4,0)</f>
        <v>0.95700934579439256</v>
      </c>
      <c r="AS770">
        <f>VLOOKUP(Table1[[#This Row],[பதிலளித்தவரின் வயது/Age Group]],Factor!$F$35:$I$39,4,0)</f>
        <v>1.0951871657754011</v>
      </c>
      <c r="AT770">
        <f>VLOOKUP(Table1[[#This Row],[பதிலளித்தவரின் வயது/Age Group]]&amp;Table1[[#This Row],[பாலினம்/Gender]],Factor!$A$45:$G$53,7,0)</f>
        <v>1.0835978835978837</v>
      </c>
      <c r="AU77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770">
        <f>VLOOKUP(Table1[[#This Row],[Rev Caste]],Factor!$F$59:$I$68,4,0)</f>
        <v>1.0593103448275862</v>
      </c>
      <c r="AW770">
        <f>Table1[[#This Row],[2021 Ae Factor]]*Table1[[#This Row],[Age &amp; Gender Factor]]</f>
        <v>1.0835978835978837</v>
      </c>
      <c r="AX770">
        <f>Table1[[#This Row],[2021 Ae Factor]]*Table1[[#This Row],[Caste Factor]]</f>
        <v>1.0593103448275862</v>
      </c>
      <c r="AY770">
        <f t="shared" si="17"/>
        <v>78.677099999999996</v>
      </c>
    </row>
    <row r="771" spans="1:51" x14ac:dyDescent="0.25">
      <c r="A771" s="12" t="s">
        <v>3088</v>
      </c>
      <c r="B771" s="12" t="s">
        <v>2692</v>
      </c>
      <c r="C771" s="13">
        <v>45876</v>
      </c>
      <c r="D771" s="12" t="s">
        <v>3389</v>
      </c>
      <c r="E771" s="12"/>
      <c r="F771" s="12"/>
      <c r="G771" s="12"/>
      <c r="H771" s="12"/>
      <c r="I771" s="12" t="s">
        <v>2100</v>
      </c>
      <c r="J771" s="12" t="s">
        <v>2101</v>
      </c>
      <c r="K771" s="12" t="s">
        <v>50</v>
      </c>
      <c r="L771" s="12" t="s">
        <v>78</v>
      </c>
      <c r="M771" s="12" t="s">
        <v>324</v>
      </c>
      <c r="N771" s="12"/>
      <c r="O771" s="12" t="s">
        <v>54</v>
      </c>
      <c r="P771" s="12">
        <v>9578541236</v>
      </c>
      <c r="Q771" s="12" t="s">
        <v>39</v>
      </c>
      <c r="R771" s="12" t="s">
        <v>56</v>
      </c>
      <c r="S771" s="12" t="s">
        <v>57</v>
      </c>
      <c r="T771" s="12" t="s">
        <v>98</v>
      </c>
      <c r="U771" s="12" t="s">
        <v>83</v>
      </c>
      <c r="V771" s="12" t="s">
        <v>99</v>
      </c>
      <c r="W771" s="12" t="s">
        <v>100</v>
      </c>
      <c r="X771" s="12" t="s">
        <v>101</v>
      </c>
      <c r="Y771" t="s">
        <v>428</v>
      </c>
      <c r="Z771" s="12" t="s">
        <v>95</v>
      </c>
      <c r="AA771" s="12" t="s">
        <v>63</v>
      </c>
      <c r="AB771" s="12" t="s">
        <v>38</v>
      </c>
      <c r="AC771" s="12" t="s">
        <v>64</v>
      </c>
      <c r="AD771" s="12" t="s">
        <v>85</v>
      </c>
      <c r="AE771" s="12" t="s">
        <v>66</v>
      </c>
      <c r="AF771" s="12" t="s">
        <v>67</v>
      </c>
      <c r="AG771" s="12" t="s">
        <v>68</v>
      </c>
      <c r="AH771" s="12" t="s">
        <v>88</v>
      </c>
      <c r="AI771" s="12" t="s">
        <v>519</v>
      </c>
      <c r="AJ771" s="12">
        <f>IFERROR(_xlfn.XLOOKUP(Table1[[#This Row],[Audio Url]],Qc!C:C,Qc!F:F),"")</f>
        <v>0</v>
      </c>
      <c r="AK771" s="12">
        <f>IFERROR(_xlfn.XLOOKUP(Table1[[#This Row],[Audio Url]],Qc!C:C,Qc!E:E),"")</f>
        <v>0</v>
      </c>
      <c r="AL771" s="12"/>
      <c r="AM771" s="12"/>
      <c r="AN771" s="1" t="str">
        <f>VLOOKUP(Table1[[#This Row],[LOCALITY]],Sheet2!$F:$H,3,0)</f>
        <v>Rural</v>
      </c>
      <c r="AO771" s="1" t="s">
        <v>2241</v>
      </c>
      <c r="AP771" t="str">
        <f>IF(Table1[[#This Row],[Audio Duration (in secs)]]&gt;180,"Greater than 3 Minutes","Less than 3 Minutes")</f>
        <v>Less than 3 Minutes</v>
      </c>
      <c r="AQ771" t="str">
        <f>IFERROR(VLOOKUP(Table1[[#This Row],[சாதி/Caste]],MApping!$E$1:$F$10,2,0),"Others")</f>
        <v>CHOLIA VELLALAR</v>
      </c>
      <c r="AR771">
        <f>VLOOKUP(Table1[[#This Row],[பாலினம்/Gender]],Factor!$F$26:$I$28,4,0)</f>
        <v>0.95700934579439256</v>
      </c>
      <c r="AS771">
        <f>VLOOKUP(Table1[[#This Row],[பதிலளித்தவரின் வயது/Age Group]],Factor!$F$35:$I$39,4,0)</f>
        <v>0.8797250859106529</v>
      </c>
      <c r="AT771">
        <f>VLOOKUP(Table1[[#This Row],[பதிலளித்தவரின் வயது/Age Group]]&amp;Table1[[#This Row],[பாலினம்/Gender]],Factor!$A$45:$G$53,7,0)</f>
        <v>0.79503105590062106</v>
      </c>
      <c r="AU77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71">
        <f>VLOOKUP(Table1[[#This Row],[Rev Caste]],Factor!$F$59:$I$68,4,0)</f>
        <v>1.0666666666666667</v>
      </c>
      <c r="AW771">
        <f>Table1[[#This Row],[2021 Ae Factor]]*Table1[[#This Row],[Age &amp; Gender Factor]]</f>
        <v>1.043035050297799</v>
      </c>
      <c r="AX771">
        <f>Table1[[#This Row],[2021 Ae Factor]]*Table1[[#This Row],[Caste Factor]]</f>
        <v>1.399405359149547</v>
      </c>
      <c r="AY771">
        <f t="shared" si="17"/>
        <v>78.680531000000002</v>
      </c>
    </row>
    <row r="772" spans="1:51" x14ac:dyDescent="0.25">
      <c r="A772" s="12" t="s">
        <v>3088</v>
      </c>
      <c r="B772" s="12" t="s">
        <v>2707</v>
      </c>
      <c r="C772" s="13">
        <v>45876</v>
      </c>
      <c r="D772" s="12" t="s">
        <v>3390</v>
      </c>
      <c r="E772" s="12"/>
      <c r="F772" s="12"/>
      <c r="G772" s="12"/>
      <c r="H772" s="12"/>
      <c r="I772" s="12" t="s">
        <v>2100</v>
      </c>
      <c r="J772" s="12" t="s">
        <v>2101</v>
      </c>
      <c r="K772" s="12" t="s">
        <v>50</v>
      </c>
      <c r="L772" s="12" t="s">
        <v>78</v>
      </c>
      <c r="M772" s="12" t="s">
        <v>324</v>
      </c>
      <c r="N772" s="12"/>
      <c r="O772" s="12" t="s">
        <v>54</v>
      </c>
      <c r="P772" s="12">
        <v>9994647009</v>
      </c>
      <c r="Q772" s="12" t="s">
        <v>39</v>
      </c>
      <c r="R772" s="12" t="s">
        <v>56</v>
      </c>
      <c r="S772" s="12" t="s">
        <v>113</v>
      </c>
      <c r="T772" s="12" t="s">
        <v>58</v>
      </c>
      <c r="U772" s="12" t="s">
        <v>59</v>
      </c>
      <c r="V772" s="12" t="s">
        <v>60</v>
      </c>
      <c r="W772" s="12" t="s">
        <v>61</v>
      </c>
      <c r="X772" s="12" t="s">
        <v>101</v>
      </c>
      <c r="Y772" s="45" t="s">
        <v>430</v>
      </c>
      <c r="Z772" s="12" t="s">
        <v>95</v>
      </c>
      <c r="AA772" s="1" t="s">
        <v>126</v>
      </c>
      <c r="AB772" s="1" t="s">
        <v>60</v>
      </c>
      <c r="AC772" s="12" t="s">
        <v>84</v>
      </c>
      <c r="AD772" s="12" t="s">
        <v>127</v>
      </c>
      <c r="AE772" s="12" t="s">
        <v>66</v>
      </c>
      <c r="AF772" s="12" t="s">
        <v>67</v>
      </c>
      <c r="AG772" s="12" t="s">
        <v>418</v>
      </c>
      <c r="AH772" s="12" t="s">
        <v>117</v>
      </c>
      <c r="AI772" s="12" t="s">
        <v>118</v>
      </c>
      <c r="AJ772" s="12">
        <f>IFERROR(_xlfn.XLOOKUP(Table1[[#This Row],[Audio Url]],Qc!C:C,Qc!F:F),"")</f>
        <v>0</v>
      </c>
      <c r="AK772" s="12">
        <f>IFERROR(_xlfn.XLOOKUP(Table1[[#This Row],[Audio Url]],Qc!C:C,Qc!E:E),"")</f>
        <v>0</v>
      </c>
      <c r="AL772" s="12"/>
      <c r="AM772" s="12"/>
      <c r="AN772" s="1" t="str">
        <f>VLOOKUP(Table1[[#This Row],[LOCALITY]],Sheet2!$F:$H,3,0)</f>
        <v>Rural</v>
      </c>
      <c r="AO772" s="1" t="s">
        <v>2241</v>
      </c>
      <c r="AP772" t="str">
        <f>IF(Table1[[#This Row],[Audio Duration (in secs)]]&gt;180,"Greater than 3 Minutes","Less than 3 Minutes")</f>
        <v>Less than 3 Minutes</v>
      </c>
      <c r="AQ772" t="str">
        <f>IFERROR(VLOOKUP(Table1[[#This Row],[சாதி/Caste]],MApping!$E$1:$F$10,2,0),"Others")</f>
        <v>PALLAR SC</v>
      </c>
      <c r="AR772">
        <f>VLOOKUP(Table1[[#This Row],[பாலினம்/Gender]],Factor!$F$26:$I$28,4,0)</f>
        <v>0.95700934579439256</v>
      </c>
      <c r="AS772">
        <f>VLOOKUP(Table1[[#This Row],[பதிலளித்தவரின் வயது/Age Group]],Factor!$F$35:$I$39,4,0)</f>
        <v>0.8797250859106529</v>
      </c>
      <c r="AT772">
        <f>VLOOKUP(Table1[[#This Row],[பதிலளித்தவரின் வயது/Age Group]]&amp;Table1[[#This Row],[பாலினம்/Gender]],Factor!$A$45:$G$53,7,0)</f>
        <v>0.79503105590062106</v>
      </c>
      <c r="AU77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72">
        <f>VLOOKUP(Table1[[#This Row],[Rev Caste]],Factor!$F$59:$I$68,4,0)</f>
        <v>1.28</v>
      </c>
      <c r="AW772">
        <f>Table1[[#This Row],[2021 Ae Factor]]*Table1[[#This Row],[Age &amp; Gender Factor]]</f>
        <v>0.58577953749039324</v>
      </c>
      <c r="AX772">
        <f>Table1[[#This Row],[2021 Ae Factor]]*Table1[[#This Row],[Caste Factor]]</f>
        <v>0.94310505535953326</v>
      </c>
      <c r="AY772">
        <f t="shared" si="17"/>
        <v>78.678588000000005</v>
      </c>
    </row>
    <row r="773" spans="1:51" x14ac:dyDescent="0.25">
      <c r="A773" s="12" t="s">
        <v>3088</v>
      </c>
      <c r="B773" s="12" t="s">
        <v>2713</v>
      </c>
      <c r="C773" s="13">
        <v>45876</v>
      </c>
      <c r="D773" s="12" t="s">
        <v>3391</v>
      </c>
      <c r="E773" s="12"/>
      <c r="F773" s="12"/>
      <c r="G773" s="12"/>
      <c r="H773" s="12"/>
      <c r="I773" s="12" t="s">
        <v>48</v>
      </c>
      <c r="J773" s="12" t="s">
        <v>49</v>
      </c>
      <c r="K773" s="12" t="s">
        <v>50</v>
      </c>
      <c r="L773" s="12" t="s">
        <v>78</v>
      </c>
      <c r="M773" s="12" t="s">
        <v>324</v>
      </c>
      <c r="N773" s="12"/>
      <c r="O773" s="12" t="s">
        <v>54</v>
      </c>
      <c r="P773" s="12">
        <v>9698953208</v>
      </c>
      <c r="Q773" s="12" t="s">
        <v>81</v>
      </c>
      <c r="R773" s="12" t="s">
        <v>56</v>
      </c>
      <c r="S773" s="12" t="s">
        <v>57</v>
      </c>
      <c r="T773" s="12" t="s">
        <v>58</v>
      </c>
      <c r="U773" s="12" t="s">
        <v>59</v>
      </c>
      <c r="V773" s="12" t="s">
        <v>60</v>
      </c>
      <c r="W773" s="12" t="s">
        <v>61</v>
      </c>
      <c r="X773" s="12" t="s">
        <v>101</v>
      </c>
      <c r="Y773" t="s">
        <v>430</v>
      </c>
      <c r="Z773" s="12" t="s">
        <v>288</v>
      </c>
      <c r="AA773" s="12" t="s">
        <v>126</v>
      </c>
      <c r="AB773" s="12" t="s">
        <v>87</v>
      </c>
      <c r="AC773" s="12" t="s">
        <v>64</v>
      </c>
      <c r="AD773" s="12" t="s">
        <v>85</v>
      </c>
      <c r="AE773" s="12" t="s">
        <v>66</v>
      </c>
      <c r="AF773" s="12" t="s">
        <v>622</v>
      </c>
      <c r="AG773" s="12" t="s">
        <v>382</v>
      </c>
      <c r="AH773" s="12" t="s">
        <v>117</v>
      </c>
      <c r="AI773" s="12" t="s">
        <v>89</v>
      </c>
      <c r="AJ773" s="12">
        <f>IFERROR(_xlfn.XLOOKUP(Table1[[#This Row],[Audio Url]],Qc!C:C,Qc!F:F),"")</f>
        <v>0</v>
      </c>
      <c r="AK773" s="12">
        <f>IFERROR(_xlfn.XLOOKUP(Table1[[#This Row],[Audio Url]],Qc!C:C,Qc!E:E),"")</f>
        <v>0</v>
      </c>
      <c r="AL773" s="12"/>
      <c r="AM773" s="12"/>
      <c r="AN773" s="1" t="str">
        <f>VLOOKUP(Table1[[#This Row],[LOCALITY]],Sheet2!$F:$H,3,0)</f>
        <v>Rural</v>
      </c>
      <c r="AO773" s="1" t="s">
        <v>2241</v>
      </c>
      <c r="AP773" t="str">
        <f>IF(Table1[[#This Row],[Audio Duration (in secs)]]&gt;180,"Greater than 3 Minutes","Less than 3 Minutes")</f>
        <v>Less than 3 Minutes</v>
      </c>
      <c r="AQ773" t="str">
        <f>IFERROR(VLOOKUP(Table1[[#This Row],[சாதி/Caste]],MApping!$E$1:$F$10,2,0),"Others")</f>
        <v>MUKKULATHOR</v>
      </c>
      <c r="AR773">
        <f>VLOOKUP(Table1[[#This Row],[பாலினம்/Gender]],Factor!$F$26:$I$28,4,0)</f>
        <v>0.95700934579439256</v>
      </c>
      <c r="AS773">
        <f>VLOOKUP(Table1[[#This Row],[பதிலளித்தவரின் வயது/Age Group]],Factor!$F$35:$I$39,4,0)</f>
        <v>0.97523809523809524</v>
      </c>
      <c r="AT773">
        <f>VLOOKUP(Table1[[#This Row],[பதிலளித்தவரின் வயது/Age Group]]&amp;Table1[[#This Row],[பாலினம்/Gender]],Factor!$A$45:$G$53,7,0)</f>
        <v>1.0666666666666667</v>
      </c>
      <c r="AU77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73">
        <f>VLOOKUP(Table1[[#This Row],[Rev Caste]],Factor!$F$59:$I$68,4,0)</f>
        <v>1.3479183673469388</v>
      </c>
      <c r="AW773">
        <f>Table1[[#This Row],[2021 Ae Factor]]*Table1[[#This Row],[Age &amp; Gender Factor]]</f>
        <v>0.78592087946627776</v>
      </c>
      <c r="AX773">
        <f>Table1[[#This Row],[2021 Ae Factor]]*Table1[[#This Row],[Caste Factor]]</f>
        <v>0.99314736441942686</v>
      </c>
      <c r="AY773">
        <f t="shared" si="17"/>
        <v>78.680865999999995</v>
      </c>
    </row>
    <row r="774" spans="1:51" x14ac:dyDescent="0.25">
      <c r="A774" s="12" t="s">
        <v>3088</v>
      </c>
      <c r="B774" s="12" t="s">
        <v>2718</v>
      </c>
      <c r="C774" s="13">
        <v>45876</v>
      </c>
      <c r="D774" s="12" t="s">
        <v>3392</v>
      </c>
      <c r="E774" s="12"/>
      <c r="F774" s="12"/>
      <c r="G774" s="12"/>
      <c r="H774" s="12"/>
      <c r="I774" s="12" t="s">
        <v>2100</v>
      </c>
      <c r="J774" s="12" t="s">
        <v>2101</v>
      </c>
      <c r="K774" s="12" t="s">
        <v>50</v>
      </c>
      <c r="L774" s="12" t="s">
        <v>78</v>
      </c>
      <c r="M774" s="12" t="s">
        <v>324</v>
      </c>
      <c r="N774" s="12"/>
      <c r="O774" s="12" t="s">
        <v>54</v>
      </c>
      <c r="P774" s="12">
        <v>8870910486</v>
      </c>
      <c r="Q774" s="12" t="s">
        <v>39</v>
      </c>
      <c r="R774" s="12" t="s">
        <v>56</v>
      </c>
      <c r="S774" s="12" t="s">
        <v>113</v>
      </c>
      <c r="T774" s="12" t="s">
        <v>98</v>
      </c>
      <c r="U774" s="12" t="s">
        <v>83</v>
      </c>
      <c r="V774" s="12" t="s">
        <v>99</v>
      </c>
      <c r="W774" s="12" t="s">
        <v>100</v>
      </c>
      <c r="X774" s="12" t="s">
        <v>101</v>
      </c>
      <c r="Y774" t="s">
        <v>428</v>
      </c>
      <c r="Z774" s="12" t="s">
        <v>95</v>
      </c>
      <c r="AA774" s="12" t="s">
        <v>63</v>
      </c>
      <c r="AB774" s="12" t="s">
        <v>38</v>
      </c>
      <c r="AC774" s="12" t="s">
        <v>58</v>
      </c>
      <c r="AD774" s="12" t="s">
        <v>85</v>
      </c>
      <c r="AE774" s="12" t="s">
        <v>102</v>
      </c>
      <c r="AF774" s="12" t="s">
        <v>101</v>
      </c>
      <c r="AG774" s="12" t="s">
        <v>400</v>
      </c>
      <c r="AH774" s="12" t="s">
        <v>117</v>
      </c>
      <c r="AI774" s="12" t="s">
        <v>118</v>
      </c>
      <c r="AJ774" s="12">
        <f>IFERROR(_xlfn.XLOOKUP(Table1[[#This Row],[Audio Url]],Qc!C:C,Qc!F:F),"")</f>
        <v>0</v>
      </c>
      <c r="AK774" s="12">
        <f>IFERROR(_xlfn.XLOOKUP(Table1[[#This Row],[Audio Url]],Qc!C:C,Qc!E:E),"")</f>
        <v>0</v>
      </c>
      <c r="AL774" s="12"/>
      <c r="AM774" s="12"/>
      <c r="AN774" s="1" t="str">
        <f>VLOOKUP(Table1[[#This Row],[LOCALITY]],Sheet2!$F:$H,3,0)</f>
        <v>Rural</v>
      </c>
      <c r="AO774" s="1" t="s">
        <v>2241</v>
      </c>
      <c r="AP774" t="str">
        <f>IF(Table1[[#This Row],[Audio Duration (in secs)]]&gt;180,"Greater than 3 Minutes","Less than 3 Minutes")</f>
        <v>Less than 3 Minutes</v>
      </c>
      <c r="AQ774" t="str">
        <f>IFERROR(VLOOKUP(Table1[[#This Row],[சாதி/Caste]],MApping!$E$1:$F$10,2,0),"Others")</f>
        <v>PALLAR SC</v>
      </c>
      <c r="AR774">
        <f>VLOOKUP(Table1[[#This Row],[பாலினம்/Gender]],Factor!$F$26:$I$28,4,0)</f>
        <v>0.95700934579439256</v>
      </c>
      <c r="AS774">
        <f>VLOOKUP(Table1[[#This Row],[பதிலளித்தவரின் வயது/Age Group]],Factor!$F$35:$I$39,4,0)</f>
        <v>0.8797250859106529</v>
      </c>
      <c r="AT774">
        <f>VLOOKUP(Table1[[#This Row],[பதிலளித்தவரின் வயது/Age Group]]&amp;Table1[[#This Row],[பாலினம்/Gender]],Factor!$A$45:$G$53,7,0)</f>
        <v>0.79503105590062106</v>
      </c>
      <c r="AU77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74">
        <f>VLOOKUP(Table1[[#This Row],[Rev Caste]],Factor!$F$59:$I$68,4,0)</f>
        <v>1.28</v>
      </c>
      <c r="AW774">
        <f>Table1[[#This Row],[2021 Ae Factor]]*Table1[[#This Row],[Age &amp; Gender Factor]]</f>
        <v>1.043035050297799</v>
      </c>
      <c r="AX774">
        <f>Table1[[#This Row],[2021 Ae Factor]]*Table1[[#This Row],[Caste Factor]]</f>
        <v>1.6792864309794564</v>
      </c>
      <c r="AY774">
        <f t="shared" si="17"/>
        <v>78.679919999999996</v>
      </c>
    </row>
    <row r="775" spans="1:51" x14ac:dyDescent="0.25">
      <c r="A775" s="12" t="s">
        <v>3088</v>
      </c>
      <c r="B775" s="12" t="s">
        <v>2723</v>
      </c>
      <c r="C775" s="13">
        <v>45876</v>
      </c>
      <c r="D775" s="12" t="s">
        <v>3393</v>
      </c>
      <c r="E775" s="12"/>
      <c r="F775" s="12"/>
      <c r="G775" s="12"/>
      <c r="H775" s="12"/>
      <c r="I775" s="12" t="s">
        <v>48</v>
      </c>
      <c r="J775" s="12" t="s">
        <v>49</v>
      </c>
      <c r="K775" s="12" t="s">
        <v>50</v>
      </c>
      <c r="L775" s="12" t="s">
        <v>78</v>
      </c>
      <c r="M775" s="12" t="s">
        <v>324</v>
      </c>
      <c r="N775" s="12"/>
      <c r="O775" s="12" t="s">
        <v>54</v>
      </c>
      <c r="P775" s="12">
        <v>7634589239</v>
      </c>
      <c r="Q775" s="12" t="s">
        <v>360</v>
      </c>
      <c r="R775" s="12" t="s">
        <v>56</v>
      </c>
      <c r="S775" s="12" t="s">
        <v>113</v>
      </c>
      <c r="T775" s="12" t="s">
        <v>137</v>
      </c>
      <c r="U775" s="12" t="s">
        <v>83</v>
      </c>
      <c r="V775" s="12" t="s">
        <v>60</v>
      </c>
      <c r="W775" s="12" t="s">
        <v>61</v>
      </c>
      <c r="X775" s="12" t="s">
        <v>62</v>
      </c>
      <c r="Y775" t="s">
        <v>430</v>
      </c>
      <c r="Z775" s="12" t="s">
        <v>38</v>
      </c>
      <c r="AA775" s="12" t="s">
        <v>63</v>
      </c>
      <c r="AB775" s="12" t="s">
        <v>38</v>
      </c>
      <c r="AC775" s="12" t="s">
        <v>64</v>
      </c>
      <c r="AD775" s="12" t="s">
        <v>85</v>
      </c>
      <c r="AE775" s="12" t="s">
        <v>66</v>
      </c>
      <c r="AF775" s="12" t="s">
        <v>67</v>
      </c>
      <c r="AG775" s="12" t="s">
        <v>68</v>
      </c>
      <c r="AH775" s="12" t="s">
        <v>117</v>
      </c>
      <c r="AI775" s="12" t="s">
        <v>89</v>
      </c>
      <c r="AJ775" s="12">
        <f>IFERROR(_xlfn.XLOOKUP(Table1[[#This Row],[Audio Url]],Qc!C:C,Qc!F:F),"")</f>
        <v>0</v>
      </c>
      <c r="AK775" s="12">
        <f>IFERROR(_xlfn.XLOOKUP(Table1[[#This Row],[Audio Url]],Qc!C:C,Qc!E:E),"")</f>
        <v>0</v>
      </c>
      <c r="AL775" s="12"/>
      <c r="AM775" s="12"/>
      <c r="AN775" s="1" t="str">
        <f>VLOOKUP(Table1[[#This Row],[LOCALITY]],Sheet2!$F:$H,3,0)</f>
        <v>Rural</v>
      </c>
      <c r="AO775" s="1" t="s">
        <v>2241</v>
      </c>
      <c r="AP775" t="str">
        <f>IF(Table1[[#This Row],[Audio Duration (in secs)]]&gt;180,"Greater than 3 Minutes","Less than 3 Minutes")</f>
        <v>Less than 3 Minutes</v>
      </c>
      <c r="AQ775" t="str">
        <f>IFERROR(VLOOKUP(Table1[[#This Row],[சாதி/Caste]],MApping!$E$1:$F$10,2,0),"Others")</f>
        <v>MUKKULATHOR</v>
      </c>
      <c r="AR775">
        <f>VLOOKUP(Table1[[#This Row],[பாலினம்/Gender]],Factor!$F$26:$I$28,4,0)</f>
        <v>0.95700934579439256</v>
      </c>
      <c r="AS775">
        <f>VLOOKUP(Table1[[#This Row],[பதிலளித்தவரின் வயது/Age Group]],Factor!$F$35:$I$39,4,0)</f>
        <v>1.0308724832214764</v>
      </c>
      <c r="AT775">
        <f>VLOOKUP(Table1[[#This Row],[பதிலளித்தவரின் வயது/Age Group]]&amp;Table1[[#This Row],[பாலினம்/Gender]],Factor!$A$45:$G$53,7,0)</f>
        <v>0.86292134831460676</v>
      </c>
      <c r="AU77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75">
        <f>VLOOKUP(Table1[[#This Row],[Rev Caste]],Factor!$F$59:$I$68,4,0)</f>
        <v>1.3479183673469388</v>
      </c>
      <c r="AW775">
        <f>Table1[[#This Row],[2021 Ae Factor]]*Table1[[#This Row],[Age &amp; Gender Factor]]</f>
        <v>0.63580116091653927</v>
      </c>
      <c r="AX775">
        <f>Table1[[#This Row],[2021 Ae Factor]]*Table1[[#This Row],[Caste Factor]]</f>
        <v>0.99314736441942686</v>
      </c>
      <c r="AY775">
        <f t="shared" si="17"/>
        <v>78.676933000000005</v>
      </c>
    </row>
    <row r="776" spans="1:51" x14ac:dyDescent="0.25">
      <c r="A776" s="12" t="s">
        <v>3088</v>
      </c>
      <c r="B776" s="12" t="s">
        <v>2728</v>
      </c>
      <c r="C776" s="13">
        <v>45876</v>
      </c>
      <c r="D776" s="12" t="s">
        <v>3394</v>
      </c>
      <c r="E776" s="12"/>
      <c r="F776" s="12"/>
      <c r="G776" s="12"/>
      <c r="H776" s="12"/>
      <c r="I776" s="12" t="s">
        <v>2100</v>
      </c>
      <c r="J776" s="12" t="s">
        <v>2101</v>
      </c>
      <c r="K776" s="12" t="s">
        <v>50</v>
      </c>
      <c r="L776" s="12" t="s">
        <v>78</v>
      </c>
      <c r="M776" s="12" t="s">
        <v>324</v>
      </c>
      <c r="N776" s="12"/>
      <c r="O776" s="12" t="s">
        <v>54</v>
      </c>
      <c r="P776" s="12">
        <v>9944276614</v>
      </c>
      <c r="Q776" s="12" t="s">
        <v>55</v>
      </c>
      <c r="R776" s="12" t="s">
        <v>124</v>
      </c>
      <c r="S776" s="12" t="s">
        <v>113</v>
      </c>
      <c r="T776" s="12" t="s">
        <v>58</v>
      </c>
      <c r="U776" s="12" t="s">
        <v>59</v>
      </c>
      <c r="V776" s="12" t="s">
        <v>60</v>
      </c>
      <c r="W776" s="12" t="s">
        <v>61</v>
      </c>
      <c r="X776" s="12" t="s">
        <v>62</v>
      </c>
      <c r="Y776" t="s">
        <v>430</v>
      </c>
      <c r="Z776" s="12" t="s">
        <v>38</v>
      </c>
      <c r="AA776" s="1" t="s">
        <v>126</v>
      </c>
      <c r="AB776" s="1" t="s">
        <v>60</v>
      </c>
      <c r="AC776" s="12" t="s">
        <v>84</v>
      </c>
      <c r="AD776" s="12" t="s">
        <v>85</v>
      </c>
      <c r="AE776" s="12" t="s">
        <v>86</v>
      </c>
      <c r="AF776" s="12" t="s">
        <v>67</v>
      </c>
      <c r="AG776" s="12" t="s">
        <v>103</v>
      </c>
      <c r="AH776" s="12" t="s">
        <v>88</v>
      </c>
      <c r="AI776" s="12" t="s">
        <v>70</v>
      </c>
      <c r="AJ776" s="12">
        <f>IFERROR(_xlfn.XLOOKUP(Table1[[#This Row],[Audio Url]],Qc!C:C,Qc!F:F),"")</f>
        <v>0</v>
      </c>
      <c r="AK776" s="12">
        <f>IFERROR(_xlfn.XLOOKUP(Table1[[#This Row],[Audio Url]],Qc!C:C,Qc!E:E),"")</f>
        <v>0</v>
      </c>
      <c r="AL776" s="12"/>
      <c r="AM776" s="12"/>
      <c r="AN776" s="1" t="str">
        <f>VLOOKUP(Table1[[#This Row],[LOCALITY]],Sheet2!$F:$H,3,0)</f>
        <v>Rural</v>
      </c>
      <c r="AO776" s="1" t="s">
        <v>2241</v>
      </c>
      <c r="AP776" t="str">
        <f>IF(Table1[[#This Row],[Audio Duration (in secs)]]&gt;180,"Greater than 3 Minutes","Less than 3 Minutes")</f>
        <v>Less than 3 Minutes</v>
      </c>
      <c r="AQ776" t="str">
        <f>IFERROR(VLOOKUP(Table1[[#This Row],[சாதி/Caste]],MApping!$E$1:$F$10,2,0),"Others")</f>
        <v>URALI GOUNDER</v>
      </c>
      <c r="AR776">
        <f>VLOOKUP(Table1[[#This Row],[பாலினம்/Gender]],Factor!$F$26:$I$28,4,0)</f>
        <v>0.95700934579439256</v>
      </c>
      <c r="AS776">
        <f>VLOOKUP(Table1[[#This Row],[பதிலளித்தவரின் வயது/Age Group]],Factor!$F$35:$I$39,4,0)</f>
        <v>1.0951871657754011</v>
      </c>
      <c r="AT776">
        <f>VLOOKUP(Table1[[#This Row],[பதிலளித்தவரின் வயது/Age Group]]&amp;Table1[[#This Row],[பாலினம்/Gender]],Factor!$A$45:$G$53,7,0)</f>
        <v>1.0835978835978837</v>
      </c>
      <c r="AU77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76">
        <f>VLOOKUP(Table1[[#This Row],[Rev Caste]],Factor!$F$59:$I$68,4,0)</f>
        <v>1.0593103448275862</v>
      </c>
      <c r="AW776">
        <f>Table1[[#This Row],[2021 Ae Factor]]*Table1[[#This Row],[Age &amp; Gender Factor]]</f>
        <v>0.79839581406098059</v>
      </c>
      <c r="AX776">
        <f>Table1[[#This Row],[2021 Ae Factor]]*Table1[[#This Row],[Caste Factor]]</f>
        <v>0.78050073546995857</v>
      </c>
      <c r="AY776">
        <f t="shared" si="17"/>
        <v>78.679454000000007</v>
      </c>
    </row>
    <row r="777" spans="1:51" x14ac:dyDescent="0.25">
      <c r="A777" s="12" t="s">
        <v>3088</v>
      </c>
      <c r="B777" s="12" t="s">
        <v>2746</v>
      </c>
      <c r="C777" s="13">
        <v>45876</v>
      </c>
      <c r="D777" s="12" t="s">
        <v>3395</v>
      </c>
      <c r="E777" s="12"/>
      <c r="F777" s="12"/>
      <c r="G777" s="12"/>
      <c r="H777" s="12"/>
      <c r="I777" s="12" t="s">
        <v>48</v>
      </c>
      <c r="J777" s="12" t="s">
        <v>49</v>
      </c>
      <c r="K777" s="12" t="s">
        <v>50</v>
      </c>
      <c r="L777" s="12" t="s">
        <v>78</v>
      </c>
      <c r="M777" s="12" t="s">
        <v>324</v>
      </c>
      <c r="N777" s="12"/>
      <c r="O777" s="12" t="s">
        <v>54</v>
      </c>
      <c r="P777" s="12">
        <v>9095706030</v>
      </c>
      <c r="Q777" s="12" t="s">
        <v>55</v>
      </c>
      <c r="R777" s="12" t="s">
        <v>56</v>
      </c>
      <c r="S777" s="12" t="s">
        <v>57</v>
      </c>
      <c r="T777" s="12" t="s">
        <v>58</v>
      </c>
      <c r="U777" s="12" t="s">
        <v>59</v>
      </c>
      <c r="V777" s="12" t="s">
        <v>60</v>
      </c>
      <c r="W777" s="12" t="s">
        <v>61</v>
      </c>
      <c r="X777" s="12" t="s">
        <v>62</v>
      </c>
      <c r="Y777" t="s">
        <v>430</v>
      </c>
      <c r="Z777" s="12" t="s">
        <v>38</v>
      </c>
      <c r="AA777" s="12" t="s">
        <v>63</v>
      </c>
      <c r="AB777" s="12" t="s">
        <v>38</v>
      </c>
      <c r="AC777" s="12" t="s">
        <v>64</v>
      </c>
      <c r="AD777" s="12" t="s">
        <v>85</v>
      </c>
      <c r="AE777" s="12" t="s">
        <v>66</v>
      </c>
      <c r="AF777" s="12" t="s">
        <v>67</v>
      </c>
      <c r="AG777" s="12" t="s">
        <v>103</v>
      </c>
      <c r="AH777" s="12" t="s">
        <v>69</v>
      </c>
      <c r="AI777" s="12" t="s">
        <v>70</v>
      </c>
      <c r="AJ777" s="12">
        <f>IFERROR(_xlfn.XLOOKUP(Table1[[#This Row],[Audio Url]],Qc!C:C,Qc!F:F),"")</f>
        <v>0</v>
      </c>
      <c r="AK777" s="12">
        <f>IFERROR(_xlfn.XLOOKUP(Table1[[#This Row],[Audio Url]],Qc!C:C,Qc!E:E),"")</f>
        <v>0</v>
      </c>
      <c r="AL777" s="12"/>
      <c r="AM777" s="12"/>
      <c r="AN777" s="1" t="str">
        <f>VLOOKUP(Table1[[#This Row],[LOCALITY]],Sheet2!$F:$H,3,0)</f>
        <v>Rural</v>
      </c>
      <c r="AO777" s="1" t="s">
        <v>2241</v>
      </c>
      <c r="AP777" t="str">
        <f>IF(Table1[[#This Row],[Audio Duration (in secs)]]&gt;180,"Greater than 3 Minutes","Less than 3 Minutes")</f>
        <v>Less than 3 Minutes</v>
      </c>
      <c r="AQ777" t="str">
        <f>IFERROR(VLOOKUP(Table1[[#This Row],[சாதி/Caste]],MApping!$E$1:$F$10,2,0),"Others")</f>
        <v>URALI GOUNDER</v>
      </c>
      <c r="AR777">
        <f>VLOOKUP(Table1[[#This Row],[பாலினம்/Gender]],Factor!$F$26:$I$28,4,0)</f>
        <v>0.95700934579439256</v>
      </c>
      <c r="AS777">
        <f>VLOOKUP(Table1[[#This Row],[பதிலளித்தவரின் வயது/Age Group]],Factor!$F$35:$I$39,4,0)</f>
        <v>1.0951871657754011</v>
      </c>
      <c r="AT777">
        <f>VLOOKUP(Table1[[#This Row],[பதிலளித்தவரின் வயது/Age Group]]&amp;Table1[[#This Row],[பாலினம்/Gender]],Factor!$A$45:$G$53,7,0)</f>
        <v>1.0835978835978837</v>
      </c>
      <c r="AU77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77">
        <f>VLOOKUP(Table1[[#This Row],[Rev Caste]],Factor!$F$59:$I$68,4,0)</f>
        <v>1.0593103448275862</v>
      </c>
      <c r="AW777">
        <f>Table1[[#This Row],[2021 Ae Factor]]*Table1[[#This Row],[Age &amp; Gender Factor]]</f>
        <v>0.79839581406098059</v>
      </c>
      <c r="AX777">
        <f>Table1[[#This Row],[2021 Ae Factor]]*Table1[[#This Row],[Caste Factor]]</f>
        <v>0.78050073546995857</v>
      </c>
      <c r="AY777">
        <f t="shared" si="17"/>
        <v>78.680019999999999</v>
      </c>
    </row>
    <row r="778" spans="1:51" x14ac:dyDescent="0.25">
      <c r="A778" s="12" t="s">
        <v>3088</v>
      </c>
      <c r="B778" s="12" t="s">
        <v>2930</v>
      </c>
      <c r="C778" s="13">
        <v>45877</v>
      </c>
      <c r="D778" s="12" t="s">
        <v>3396</v>
      </c>
      <c r="E778" s="12"/>
      <c r="F778" s="12"/>
      <c r="G778" s="12"/>
      <c r="H778" s="12"/>
      <c r="I778" s="12" t="s">
        <v>1281</v>
      </c>
      <c r="J778" s="12" t="s">
        <v>1282</v>
      </c>
      <c r="K778" s="12" t="s">
        <v>50</v>
      </c>
      <c r="L778" s="12" t="s">
        <v>78</v>
      </c>
      <c r="M778" s="12" t="s">
        <v>324</v>
      </c>
      <c r="N778" s="12"/>
      <c r="O778" s="12" t="s">
        <v>54</v>
      </c>
      <c r="P778" s="12">
        <v>9842693088</v>
      </c>
      <c r="Q778" s="12" t="s">
        <v>39</v>
      </c>
      <c r="R778" s="12" t="s">
        <v>124</v>
      </c>
      <c r="S778" s="12" t="s">
        <v>57</v>
      </c>
      <c r="T778" s="12" t="s">
        <v>58</v>
      </c>
      <c r="U778" s="12" t="s">
        <v>59</v>
      </c>
      <c r="V778" s="12" t="s">
        <v>60</v>
      </c>
      <c r="W778" s="12" t="s">
        <v>61</v>
      </c>
      <c r="X778" s="12" t="s">
        <v>62</v>
      </c>
      <c r="Y778" t="s">
        <v>430</v>
      </c>
      <c r="Z778" s="12" t="s">
        <v>38</v>
      </c>
      <c r="AA778" s="12" t="s">
        <v>63</v>
      </c>
      <c r="AB778" s="12" t="s">
        <v>38</v>
      </c>
      <c r="AC778" s="12" t="s">
        <v>64</v>
      </c>
      <c r="AD778" s="12" t="s">
        <v>85</v>
      </c>
      <c r="AE778" s="12" t="s">
        <v>102</v>
      </c>
      <c r="AF778" s="12" t="s">
        <v>67</v>
      </c>
      <c r="AG778" s="12" t="s">
        <v>3052</v>
      </c>
      <c r="AH778" s="12" t="s">
        <v>88</v>
      </c>
      <c r="AI778" s="12" t="s">
        <v>70</v>
      </c>
      <c r="AJ778" s="12">
        <f>IFERROR(_xlfn.XLOOKUP(Table1[[#This Row],[Audio Url]],Qc!C:C,Qc!F:F),"")</f>
        <v>0</v>
      </c>
      <c r="AK778" s="12">
        <f>IFERROR(_xlfn.XLOOKUP(Table1[[#This Row],[Audio Url]],Qc!C:C,Qc!E:E),"")</f>
        <v>0</v>
      </c>
      <c r="AL778" s="12"/>
      <c r="AM778" s="12"/>
      <c r="AN778" s="1" t="str">
        <f>VLOOKUP(Table1[[#This Row],[LOCALITY]],Sheet2!$F:$H,3,0)</f>
        <v>Rural</v>
      </c>
      <c r="AO778" s="1" t="s">
        <v>2241</v>
      </c>
      <c r="AP778" t="str">
        <f>IF(Table1[[#This Row],[Audio Duration (in secs)]]&gt;180,"Greater than 3 Minutes","Less than 3 Minutes")</f>
        <v>Less than 3 Minutes</v>
      </c>
      <c r="AQ778" t="str">
        <f>IFERROR(VLOOKUP(Table1[[#This Row],[சாதி/Caste]],MApping!$E$1:$F$10,2,0),"Others")</f>
        <v>URALI GOUNDER</v>
      </c>
      <c r="AR778">
        <f>VLOOKUP(Table1[[#This Row],[பாலினம்/Gender]],Factor!$F$26:$I$28,4,0)</f>
        <v>0.95700934579439256</v>
      </c>
      <c r="AS778">
        <f>VLOOKUP(Table1[[#This Row],[பதிலளித்தவரின் வயது/Age Group]],Factor!$F$35:$I$39,4,0)</f>
        <v>0.8797250859106529</v>
      </c>
      <c r="AT778">
        <f>VLOOKUP(Table1[[#This Row],[பதிலளித்தவரின் வயது/Age Group]]&amp;Table1[[#This Row],[பாலினம்/Gender]],Factor!$A$45:$G$53,7,0)</f>
        <v>0.79503105590062106</v>
      </c>
      <c r="AU77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78">
        <f>VLOOKUP(Table1[[#This Row],[Rev Caste]],Factor!$F$59:$I$68,4,0)</f>
        <v>1.0593103448275862</v>
      </c>
      <c r="AW778">
        <f>Table1[[#This Row],[2021 Ae Factor]]*Table1[[#This Row],[Age &amp; Gender Factor]]</f>
        <v>0.58577953749039324</v>
      </c>
      <c r="AX778">
        <f>Table1[[#This Row],[2021 Ae Factor]]*Table1[[#This Row],[Caste Factor]]</f>
        <v>0.78050073546995857</v>
      </c>
      <c r="AY778">
        <f t="shared" si="17"/>
        <v>78.678500999999997</v>
      </c>
    </row>
    <row r="779" spans="1:51" x14ac:dyDescent="0.25">
      <c r="A779" s="12" t="s">
        <v>3088</v>
      </c>
      <c r="B779" s="12" t="s">
        <v>2940</v>
      </c>
      <c r="C779" s="13">
        <v>45877</v>
      </c>
      <c r="D779" s="12" t="s">
        <v>3388</v>
      </c>
      <c r="E779" s="12"/>
      <c r="F779" s="12"/>
      <c r="G779" s="12"/>
      <c r="H779" s="12"/>
      <c r="I779" s="12" t="s">
        <v>1289</v>
      </c>
      <c r="J779" s="12" t="s">
        <v>1290</v>
      </c>
      <c r="K779" s="12" t="s">
        <v>50</v>
      </c>
      <c r="L779" s="12" t="s">
        <v>78</v>
      </c>
      <c r="M779" s="12" t="s">
        <v>324</v>
      </c>
      <c r="N779" s="12"/>
      <c r="O779" s="12" t="s">
        <v>54</v>
      </c>
      <c r="P779" s="12">
        <v>9384570064</v>
      </c>
      <c r="Q779" s="12" t="s">
        <v>39</v>
      </c>
      <c r="R779" s="12" t="s">
        <v>124</v>
      </c>
      <c r="S779" s="12" t="s">
        <v>113</v>
      </c>
      <c r="T779" s="12" t="s">
        <v>137</v>
      </c>
      <c r="U779" s="12" t="s">
        <v>83</v>
      </c>
      <c r="V779" s="12" t="s">
        <v>295</v>
      </c>
      <c r="W779" s="12" t="s">
        <v>439</v>
      </c>
      <c r="X779" s="12" t="s">
        <v>101</v>
      </c>
      <c r="Y779" s="45" t="s">
        <v>439</v>
      </c>
      <c r="Z779" s="12" t="s">
        <v>95</v>
      </c>
      <c r="AA779" s="12" t="s">
        <v>63</v>
      </c>
      <c r="AB779" s="12" t="s">
        <v>38</v>
      </c>
      <c r="AC779" s="12" t="s">
        <v>58</v>
      </c>
      <c r="AD779" s="12" t="s">
        <v>127</v>
      </c>
      <c r="AE779" s="12" t="s">
        <v>115</v>
      </c>
      <c r="AF779" s="12" t="s">
        <v>478</v>
      </c>
      <c r="AG779" s="12" t="s">
        <v>68</v>
      </c>
      <c r="AH779" s="12" t="s">
        <v>88</v>
      </c>
      <c r="AI779" s="12" t="s">
        <v>129</v>
      </c>
      <c r="AJ779" s="12">
        <f>IFERROR(_xlfn.XLOOKUP(Table1[[#This Row],[Audio Url]],Qc!C:C,Qc!F:F),"")</f>
        <v>0</v>
      </c>
      <c r="AK779" s="12">
        <f>IFERROR(_xlfn.XLOOKUP(Table1[[#This Row],[Audio Url]],Qc!C:C,Qc!E:E),"")</f>
        <v>0</v>
      </c>
      <c r="AL779" s="12"/>
      <c r="AM779" s="12"/>
      <c r="AN779" s="1" t="str">
        <f>VLOOKUP(Table1[[#This Row],[LOCALITY]],Sheet2!$F:$H,3,0)</f>
        <v>Rural</v>
      </c>
      <c r="AO779" s="1" t="s">
        <v>2241</v>
      </c>
      <c r="AP779" t="str">
        <f>IF(Table1[[#This Row],[Audio Duration (in secs)]]&gt;180,"Greater than 3 Minutes","Less than 3 Minutes")</f>
        <v>Less than 3 Minutes</v>
      </c>
      <c r="AQ779" t="str">
        <f>IFERROR(VLOOKUP(Table1[[#This Row],[சாதி/Caste]],MApping!$E$1:$F$10,2,0),"Others")</f>
        <v>CHRISTIAN</v>
      </c>
      <c r="AR779">
        <f>VLOOKUP(Table1[[#This Row],[பாலினம்/Gender]],Factor!$F$26:$I$28,4,0)</f>
        <v>0.95700934579439256</v>
      </c>
      <c r="AS779">
        <f>VLOOKUP(Table1[[#This Row],[பதிலளித்தவரின் வயது/Age Group]],Factor!$F$35:$I$39,4,0)</f>
        <v>0.8797250859106529</v>
      </c>
      <c r="AT779">
        <f>VLOOKUP(Table1[[#This Row],[பதிலளித்தவரின் வயது/Age Group]]&amp;Table1[[#This Row],[பாலினம்/Gender]],Factor!$A$45:$G$53,7,0)</f>
        <v>0.79503105590062106</v>
      </c>
      <c r="AU77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779">
        <f>VLOOKUP(Table1[[#This Row],[Rev Caste]],Factor!$F$59:$I$68,4,0)</f>
        <v>0.93090909090909091</v>
      </c>
      <c r="AW779">
        <f>Table1[[#This Row],[2021 Ae Factor]]*Table1[[#This Row],[Age &amp; Gender Factor]]</f>
        <v>1.1327511153954553</v>
      </c>
      <c r="AX779">
        <f>Table1[[#This Row],[2021 Ae Factor]]*Table1[[#This Row],[Caste Factor]]</f>
        <v>1.3263485787539513</v>
      </c>
      <c r="AY779">
        <f t="shared" si="17"/>
        <v>78.677099999999996</v>
      </c>
    </row>
    <row r="780" spans="1:51" x14ac:dyDescent="0.25">
      <c r="A780" s="12" t="s">
        <v>3088</v>
      </c>
      <c r="B780" s="12" t="s">
        <v>2973</v>
      </c>
      <c r="C780" s="13">
        <v>45877</v>
      </c>
      <c r="D780" s="12" t="s">
        <v>3389</v>
      </c>
      <c r="E780" s="12"/>
      <c r="F780" s="12"/>
      <c r="G780" s="12"/>
      <c r="H780" s="12"/>
      <c r="I780" s="12" t="s">
        <v>1289</v>
      </c>
      <c r="J780" s="12" t="s">
        <v>1290</v>
      </c>
      <c r="K780" s="12" t="s">
        <v>50</v>
      </c>
      <c r="L780" s="12" t="s">
        <v>78</v>
      </c>
      <c r="M780" s="12" t="s">
        <v>324</v>
      </c>
      <c r="N780" s="12"/>
      <c r="O780" s="12" t="s">
        <v>135</v>
      </c>
      <c r="P780" s="12">
        <v>8870173298</v>
      </c>
      <c r="Q780" s="12" t="s">
        <v>81</v>
      </c>
      <c r="R780" s="12" t="s">
        <v>136</v>
      </c>
      <c r="S780" s="12" t="s">
        <v>57</v>
      </c>
      <c r="T780" s="12" t="s">
        <v>58</v>
      </c>
      <c r="U780" s="12" t="s">
        <v>59</v>
      </c>
      <c r="V780" s="12" t="s">
        <v>60</v>
      </c>
      <c r="W780" s="12" t="s">
        <v>61</v>
      </c>
      <c r="X780" s="12" t="s">
        <v>295</v>
      </c>
      <c r="Y780" t="s">
        <v>430</v>
      </c>
      <c r="Z780" s="12" t="s">
        <v>38</v>
      </c>
      <c r="AA780" s="12" t="s">
        <v>63</v>
      </c>
      <c r="AB780" s="12" t="s">
        <v>38</v>
      </c>
      <c r="AC780" s="12" t="s">
        <v>64</v>
      </c>
      <c r="AD780" s="12" t="s">
        <v>85</v>
      </c>
      <c r="AE780" s="12" t="s">
        <v>66</v>
      </c>
      <c r="AF780" s="12" t="s">
        <v>67</v>
      </c>
      <c r="AG780" s="12" t="s">
        <v>116</v>
      </c>
      <c r="AH780" s="12" t="s">
        <v>88</v>
      </c>
      <c r="AI780" s="12" t="s">
        <v>129</v>
      </c>
      <c r="AJ780" s="12">
        <f>IFERROR(_xlfn.XLOOKUP(Table1[[#This Row],[Audio Url]],Qc!C:C,Qc!F:F),"")</f>
        <v>0</v>
      </c>
      <c r="AK780" s="12">
        <f>IFERROR(_xlfn.XLOOKUP(Table1[[#This Row],[Audio Url]],Qc!C:C,Qc!E:E),"")</f>
        <v>0</v>
      </c>
      <c r="AL780" s="12"/>
      <c r="AM780" s="12"/>
      <c r="AN780" s="1" t="str">
        <f>VLOOKUP(Table1[[#This Row],[LOCALITY]],Sheet2!$F:$H,3,0)</f>
        <v>Rural</v>
      </c>
      <c r="AO780" s="1" t="s">
        <v>2241</v>
      </c>
      <c r="AP780" t="str">
        <f>IF(Table1[[#This Row],[Audio Duration (in secs)]]&gt;180,"Greater than 3 Minutes","Less than 3 Minutes")</f>
        <v>Less than 3 Minutes</v>
      </c>
      <c r="AQ780" t="str">
        <f>IFERROR(VLOOKUP(Table1[[#This Row],[சாதி/Caste]],MApping!$E$1:$F$10,2,0),"Others")</f>
        <v>CHRISTIAN</v>
      </c>
      <c r="AR780">
        <f>VLOOKUP(Table1[[#This Row],[பாலினம்/Gender]],Factor!$F$26:$I$28,4,0)</f>
        <v>1.047034764826176</v>
      </c>
      <c r="AS780">
        <f>VLOOKUP(Table1[[#This Row],[பதிலளித்தவரின் வயது/Age Group]],Factor!$F$35:$I$39,4,0)</f>
        <v>0.97523809523809524</v>
      </c>
      <c r="AT780">
        <f>VLOOKUP(Table1[[#This Row],[பதிலளித்தவரின் வயது/Age Group]]&amp;Table1[[#This Row],[பாலினம்/Gender]],Factor!$A$45:$G$53,7,0)</f>
        <v>0.89824561403508774</v>
      </c>
      <c r="AU78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80">
        <f>VLOOKUP(Table1[[#This Row],[Rev Caste]],Factor!$F$59:$I$68,4,0)</f>
        <v>0.93090909090909091</v>
      </c>
      <c r="AW780">
        <f>Table1[[#This Row],[2021 Ae Factor]]*Table1[[#This Row],[Age &amp; Gender Factor]]</f>
        <v>0.66182810902423383</v>
      </c>
      <c r="AX780">
        <f>Table1[[#This Row],[2021 Ae Factor]]*Table1[[#This Row],[Caste Factor]]</f>
        <v>0.68589458571602413</v>
      </c>
      <c r="AY780">
        <f t="shared" si="17"/>
        <v>78.680531000000002</v>
      </c>
    </row>
    <row r="781" spans="1:51" x14ac:dyDescent="0.25">
      <c r="A781" s="12" t="s">
        <v>3088</v>
      </c>
      <c r="B781" s="12" t="s">
        <v>2979</v>
      </c>
      <c r="C781" s="13">
        <v>45877</v>
      </c>
      <c r="D781" s="12" t="s">
        <v>3390</v>
      </c>
      <c r="E781" s="12"/>
      <c r="F781" s="12"/>
      <c r="G781" s="12"/>
      <c r="H781" s="12"/>
      <c r="I781" s="12" t="s">
        <v>1281</v>
      </c>
      <c r="J781" s="12" t="s">
        <v>1282</v>
      </c>
      <c r="K781" s="12" t="s">
        <v>50</v>
      </c>
      <c r="L781" s="12" t="s">
        <v>78</v>
      </c>
      <c r="M781" s="12" t="s">
        <v>324</v>
      </c>
      <c r="N781" s="12"/>
      <c r="O781" s="12" t="s">
        <v>54</v>
      </c>
      <c r="P781" s="12">
        <v>9965816240</v>
      </c>
      <c r="Q781" s="12" t="s">
        <v>55</v>
      </c>
      <c r="R781" s="12" t="s">
        <v>124</v>
      </c>
      <c r="S781" s="12" t="s">
        <v>57</v>
      </c>
      <c r="T781" s="12" t="s">
        <v>137</v>
      </c>
      <c r="U781" s="12" t="s">
        <v>59</v>
      </c>
      <c r="V781" s="12" t="s">
        <v>60</v>
      </c>
      <c r="W781" s="12" t="s">
        <v>61</v>
      </c>
      <c r="X781" s="12" t="s">
        <v>101</v>
      </c>
      <c r="Y781" s="45" t="s">
        <v>430</v>
      </c>
      <c r="Z781" s="12" t="s">
        <v>288</v>
      </c>
      <c r="AA781" s="12" t="s">
        <v>63</v>
      </c>
      <c r="AB781" s="12" t="s">
        <v>38</v>
      </c>
      <c r="AC781" s="12" t="s">
        <v>64</v>
      </c>
      <c r="AD781" s="12" t="s">
        <v>85</v>
      </c>
      <c r="AE781" s="12" t="s">
        <v>66</v>
      </c>
      <c r="AF781" s="12" t="s">
        <v>67</v>
      </c>
      <c r="AG781" s="12" t="s">
        <v>418</v>
      </c>
      <c r="AH781" s="12" t="s">
        <v>117</v>
      </c>
      <c r="AI781" s="12" t="s">
        <v>129</v>
      </c>
      <c r="AJ781" s="12">
        <f>IFERROR(_xlfn.XLOOKUP(Table1[[#This Row],[Audio Url]],Qc!C:C,Qc!F:F),"")</f>
        <v>0</v>
      </c>
      <c r="AK781" s="12">
        <f>IFERROR(_xlfn.XLOOKUP(Table1[[#This Row],[Audio Url]],Qc!C:C,Qc!E:E),"")</f>
        <v>0</v>
      </c>
      <c r="AL781" s="12"/>
      <c r="AM781" s="12"/>
      <c r="AN781" s="1" t="str">
        <f>VLOOKUP(Table1[[#This Row],[LOCALITY]],Sheet2!$F:$H,3,0)</f>
        <v>Rural</v>
      </c>
      <c r="AO781" s="1" t="s">
        <v>2241</v>
      </c>
      <c r="AP781" t="str">
        <f>IF(Table1[[#This Row],[Audio Duration (in secs)]]&gt;180,"Greater than 3 Minutes","Less than 3 Minutes")</f>
        <v>Less than 3 Minutes</v>
      </c>
      <c r="AQ781" t="str">
        <f>IFERROR(VLOOKUP(Table1[[#This Row],[சாதி/Caste]],MApping!$E$1:$F$10,2,0),"Others")</f>
        <v>CHRISTIAN</v>
      </c>
      <c r="AR781">
        <f>VLOOKUP(Table1[[#This Row],[பாலினம்/Gender]],Factor!$F$26:$I$28,4,0)</f>
        <v>0.95700934579439256</v>
      </c>
      <c r="AS781">
        <f>VLOOKUP(Table1[[#This Row],[பதிலளித்தவரின் வயது/Age Group]],Factor!$F$35:$I$39,4,0)</f>
        <v>1.0951871657754011</v>
      </c>
      <c r="AT781">
        <f>VLOOKUP(Table1[[#This Row],[பதிலளித்தவரின் வயது/Age Group]]&amp;Table1[[#This Row],[பாலினம்/Gender]],Factor!$A$45:$G$53,7,0)</f>
        <v>1.0835978835978837</v>
      </c>
      <c r="AU78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81">
        <f>VLOOKUP(Table1[[#This Row],[Rev Caste]],Factor!$F$59:$I$68,4,0)</f>
        <v>0.93090909090909091</v>
      </c>
      <c r="AW781">
        <f>Table1[[#This Row],[2021 Ae Factor]]*Table1[[#This Row],[Age &amp; Gender Factor]]</f>
        <v>0.79839581406098059</v>
      </c>
      <c r="AX781">
        <f>Table1[[#This Row],[2021 Ae Factor]]*Table1[[#This Row],[Caste Factor]]</f>
        <v>0.68589458571602413</v>
      </c>
      <c r="AY781">
        <f t="shared" si="17"/>
        <v>78.678588000000005</v>
      </c>
    </row>
    <row r="782" spans="1:51" x14ac:dyDescent="0.25">
      <c r="A782" s="12" t="s">
        <v>3088</v>
      </c>
      <c r="B782" s="12" t="s">
        <v>3013</v>
      </c>
      <c r="C782" s="13">
        <v>45877</v>
      </c>
      <c r="D782" s="12" t="s">
        <v>3391</v>
      </c>
      <c r="E782" s="12"/>
      <c r="F782" s="12"/>
      <c r="G782" s="12"/>
      <c r="H782" s="12"/>
      <c r="I782" s="12" t="s">
        <v>1281</v>
      </c>
      <c r="J782" s="12" t="s">
        <v>1282</v>
      </c>
      <c r="K782" s="12" t="s">
        <v>50</v>
      </c>
      <c r="L782" s="12" t="s">
        <v>78</v>
      </c>
      <c r="M782" s="12" t="s">
        <v>324</v>
      </c>
      <c r="N782" s="12"/>
      <c r="O782" s="12" t="s">
        <v>135</v>
      </c>
      <c r="P782" s="12">
        <v>9842682255</v>
      </c>
      <c r="Q782" s="12" t="s">
        <v>81</v>
      </c>
      <c r="R782" s="12" t="s">
        <v>136</v>
      </c>
      <c r="S782" s="12" t="s">
        <v>57</v>
      </c>
      <c r="T782" s="12" t="s">
        <v>137</v>
      </c>
      <c r="U782" s="12" t="s">
        <v>83</v>
      </c>
      <c r="V782" s="12" t="s">
        <v>165</v>
      </c>
      <c r="W782" s="12" t="s">
        <v>100</v>
      </c>
      <c r="X782" s="12" t="s">
        <v>101</v>
      </c>
      <c r="Y782" t="s">
        <v>428</v>
      </c>
      <c r="Z782" s="12" t="s">
        <v>95</v>
      </c>
      <c r="AA782" s="12" t="s">
        <v>126</v>
      </c>
      <c r="AB782" s="12" t="s">
        <v>60</v>
      </c>
      <c r="AC782" s="12" t="s">
        <v>58</v>
      </c>
      <c r="AD782" s="12" t="s">
        <v>127</v>
      </c>
      <c r="AE782" s="12" t="s">
        <v>86</v>
      </c>
      <c r="AF782" s="12" t="s">
        <v>101</v>
      </c>
      <c r="AG782" s="12" t="s">
        <v>382</v>
      </c>
      <c r="AH782" s="12" t="s">
        <v>88</v>
      </c>
      <c r="AI782" s="12" t="s">
        <v>89</v>
      </c>
      <c r="AJ782" s="12">
        <f>IFERROR(_xlfn.XLOOKUP(Table1[[#This Row],[Audio Url]],Qc!C:C,Qc!F:F),"")</f>
        <v>0</v>
      </c>
      <c r="AK782" s="12">
        <f>IFERROR(_xlfn.XLOOKUP(Table1[[#This Row],[Audio Url]],Qc!C:C,Qc!E:E),"")</f>
        <v>0</v>
      </c>
      <c r="AL782" s="12"/>
      <c r="AM782" s="12"/>
      <c r="AN782" s="1" t="str">
        <f>VLOOKUP(Table1[[#This Row],[LOCALITY]],Sheet2!$F:$H,3,0)</f>
        <v>Rural</v>
      </c>
      <c r="AO782" s="1" t="s">
        <v>2241</v>
      </c>
      <c r="AP782" t="str">
        <f>IF(Table1[[#This Row],[Audio Duration (in secs)]]&gt;180,"Greater than 3 Minutes","Less than 3 Minutes")</f>
        <v>Less than 3 Minutes</v>
      </c>
      <c r="AQ782" t="str">
        <f>IFERROR(VLOOKUP(Table1[[#This Row],[சாதி/Caste]],MApping!$E$1:$F$10,2,0),"Others")</f>
        <v>MUKKULATHOR</v>
      </c>
      <c r="AR782">
        <f>VLOOKUP(Table1[[#This Row],[பாலினம்/Gender]],Factor!$F$26:$I$28,4,0)</f>
        <v>1.047034764826176</v>
      </c>
      <c r="AS782">
        <f>VLOOKUP(Table1[[#This Row],[பதிலளித்தவரின் வயது/Age Group]],Factor!$F$35:$I$39,4,0)</f>
        <v>0.97523809523809524</v>
      </c>
      <c r="AT782">
        <f>VLOOKUP(Table1[[#This Row],[பதிலளித்தவரின் வயது/Age Group]]&amp;Table1[[#This Row],[பாலினம்/Gender]],Factor!$A$45:$G$53,7,0)</f>
        <v>0.89824561403508774</v>
      </c>
      <c r="AU78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782">
        <f>VLOOKUP(Table1[[#This Row],[Rev Caste]],Factor!$F$59:$I$68,4,0)</f>
        <v>1.3479183673469388</v>
      </c>
      <c r="AW782">
        <f>Table1[[#This Row],[2021 Ae Factor]]*Table1[[#This Row],[Age &amp; Gender Factor]]</f>
        <v>0.89824561403508774</v>
      </c>
      <c r="AX782">
        <f>Table1[[#This Row],[2021 Ae Factor]]*Table1[[#This Row],[Caste Factor]]</f>
        <v>1.3479183673469388</v>
      </c>
      <c r="AY782">
        <f t="shared" si="17"/>
        <v>78.680865999999995</v>
      </c>
    </row>
    <row r="783" spans="1:51" x14ac:dyDescent="0.25">
      <c r="A783" s="12" t="s">
        <v>3088</v>
      </c>
      <c r="B783" s="12" t="s">
        <v>187</v>
      </c>
      <c r="C783" s="13">
        <v>45868</v>
      </c>
      <c r="D783" s="12" t="s">
        <v>3392</v>
      </c>
      <c r="E783" s="12"/>
      <c r="F783" s="12"/>
      <c r="G783" s="12"/>
      <c r="H783" s="12"/>
      <c r="I783" s="12" t="s">
        <v>76</v>
      </c>
      <c r="J783" s="12" t="s">
        <v>77</v>
      </c>
      <c r="K783" s="12" t="s">
        <v>50</v>
      </c>
      <c r="L783" s="12" t="s">
        <v>78</v>
      </c>
      <c r="M783" s="12" t="s">
        <v>324</v>
      </c>
      <c r="N783" s="12"/>
      <c r="O783" s="12" t="s">
        <v>54</v>
      </c>
      <c r="P783" s="12">
        <v>9865320934</v>
      </c>
      <c r="Q783" s="12" t="s">
        <v>55</v>
      </c>
      <c r="R783" s="12" t="s">
        <v>56</v>
      </c>
      <c r="S783" s="12" t="s">
        <v>57</v>
      </c>
      <c r="T783" s="12" t="s">
        <v>98</v>
      </c>
      <c r="U783" s="12" t="s">
        <v>83</v>
      </c>
      <c r="V783" s="12" t="s">
        <v>99</v>
      </c>
      <c r="W783" s="12" t="s">
        <v>125</v>
      </c>
      <c r="X783" s="12" t="s">
        <v>114</v>
      </c>
      <c r="Y783" t="s">
        <v>429</v>
      </c>
      <c r="Z783" s="12" t="s">
        <v>38</v>
      </c>
      <c r="AA783" s="12" t="s">
        <v>126</v>
      </c>
      <c r="AB783" s="12" t="s">
        <v>99</v>
      </c>
      <c r="AC783" s="12" t="s">
        <v>84</v>
      </c>
      <c r="AD783" s="12" t="s">
        <v>127</v>
      </c>
      <c r="AE783" s="12" t="s">
        <v>115</v>
      </c>
      <c r="AF783" s="12" t="s">
        <v>67</v>
      </c>
      <c r="AG783" s="12" t="s">
        <v>68</v>
      </c>
      <c r="AH783" s="12" t="s">
        <v>117</v>
      </c>
      <c r="AI783" s="12" t="s">
        <v>42</v>
      </c>
      <c r="AJ783" s="12">
        <f>IFERROR(_xlfn.XLOOKUP(Table1[[#This Row],[Audio Url]],Qc!C:C,Qc!F:F),"")</f>
        <v>0</v>
      </c>
      <c r="AK783" s="12">
        <f>IFERROR(_xlfn.XLOOKUP(Table1[[#This Row],[Audio Url]],Qc!C:C,Qc!E:E),"")</f>
        <v>0</v>
      </c>
      <c r="AL783" s="12"/>
      <c r="AM783" s="12"/>
      <c r="AN783" s="1" t="str">
        <f>VLOOKUP(Table1[[#This Row],[LOCALITY]],Sheet2!$F:$H,3,0)</f>
        <v>Rural</v>
      </c>
      <c r="AO783" s="1" t="s">
        <v>2241</v>
      </c>
      <c r="AP783" t="str">
        <f>IF(Table1[[#This Row],[Audio Duration (in secs)]]&gt;180,"Greater than 3 Minutes","Less than 3 Minutes")</f>
        <v>Less than 3 Minutes</v>
      </c>
      <c r="AQ783" t="str">
        <f>IFERROR(VLOOKUP(Table1[[#This Row],[சாதி/Caste]],MApping!$E$1:$F$10,2,0),"Others")</f>
        <v>DEVENDRA KULA VELLALAR</v>
      </c>
      <c r="AR783">
        <f>VLOOKUP(Table1[[#This Row],[பாலினம்/Gender]],Factor!$F$26:$I$28,4,0)</f>
        <v>0.95700934579439256</v>
      </c>
      <c r="AS783">
        <f>VLOOKUP(Table1[[#This Row],[பதிலளித்தவரின் வயது/Age Group]],Factor!$F$35:$I$39,4,0)</f>
        <v>1.0951871657754011</v>
      </c>
      <c r="AT783">
        <f>VLOOKUP(Table1[[#This Row],[பதிலளித்தவரின் வயது/Age Group]]&amp;Table1[[#This Row],[பாலினம்/Gender]],Factor!$A$45:$G$53,7,0)</f>
        <v>1.0835978835978837</v>
      </c>
      <c r="AU78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83">
        <f>VLOOKUP(Table1[[#This Row],[Rev Caste]],Factor!$F$59:$I$68,4,0)</f>
        <v>0.99902439024390244</v>
      </c>
      <c r="AW783">
        <f>Table1[[#This Row],[2021 Ae Factor]]*Table1[[#This Row],[Age &amp; Gender Factor]]</f>
        <v>1.4216181426281114</v>
      </c>
      <c r="AX783">
        <f>Table1[[#This Row],[2021 Ae Factor]]*Table1[[#This Row],[Caste Factor]]</f>
        <v>1.3106625802766489</v>
      </c>
      <c r="AY783">
        <f>VALUE(MID(D783, FIND(",",D783)+2, FIND(")",D783)-FIND(",",D783)-2))</f>
        <v>78.679919999999996</v>
      </c>
    </row>
    <row r="784" spans="1:51" x14ac:dyDescent="0.25">
      <c r="A784" s="12" t="s">
        <v>3088</v>
      </c>
      <c r="B784" s="12" t="s">
        <v>265</v>
      </c>
      <c r="C784" s="13">
        <v>45868</v>
      </c>
      <c r="D784" s="12" t="s">
        <v>3393</v>
      </c>
      <c r="E784" s="12"/>
      <c r="F784" s="12"/>
      <c r="G784" s="12"/>
      <c r="H784" s="12"/>
      <c r="I784" s="12" t="s">
        <v>244</v>
      </c>
      <c r="J784" s="12" t="s">
        <v>245</v>
      </c>
      <c r="K784" s="12" t="s">
        <v>50</v>
      </c>
      <c r="L784" s="12" t="s">
        <v>78</v>
      </c>
      <c r="M784" s="12" t="s">
        <v>324</v>
      </c>
      <c r="N784" s="12"/>
      <c r="O784" s="12" t="s">
        <v>54</v>
      </c>
      <c r="P784" s="12">
        <v>8531952279</v>
      </c>
      <c r="Q784" s="12" t="s">
        <v>39</v>
      </c>
      <c r="R784" s="12" t="s">
        <v>124</v>
      </c>
      <c r="S784" s="12" t="s">
        <v>113</v>
      </c>
      <c r="T784" s="12" t="s">
        <v>137</v>
      </c>
      <c r="U784" s="12" t="s">
        <v>83</v>
      </c>
      <c r="V784" s="12" t="s">
        <v>99</v>
      </c>
      <c r="W784" s="12" t="s">
        <v>100</v>
      </c>
      <c r="X784" s="12" t="s">
        <v>101</v>
      </c>
      <c r="Y784" t="s">
        <v>428</v>
      </c>
      <c r="Z784" s="12" t="s">
        <v>175</v>
      </c>
      <c r="AA784" s="12" t="s">
        <v>126</v>
      </c>
      <c r="AB784" s="12" t="s">
        <v>60</v>
      </c>
      <c r="AC784" s="12" t="s">
        <v>64</v>
      </c>
      <c r="AD784" s="12" t="s">
        <v>65</v>
      </c>
      <c r="AE784" s="12" t="s">
        <v>115</v>
      </c>
      <c r="AF784" s="12" t="s">
        <v>67</v>
      </c>
      <c r="AG784" s="12" t="s">
        <v>103</v>
      </c>
      <c r="AH784" s="12" t="s">
        <v>88</v>
      </c>
      <c r="AI784" s="12" t="s">
        <v>269</v>
      </c>
      <c r="AJ784" s="12">
        <f>IFERROR(_xlfn.XLOOKUP(Table1[[#This Row],[Audio Url]],Qc!C:C,Qc!F:F),"")</f>
        <v>0</v>
      </c>
      <c r="AK784" s="12">
        <f>IFERROR(_xlfn.XLOOKUP(Table1[[#This Row],[Audio Url]],Qc!C:C,Qc!E:E),"")</f>
        <v>0</v>
      </c>
      <c r="AL784" s="12"/>
      <c r="AM784" s="12"/>
      <c r="AN784" s="1" t="str">
        <f>VLOOKUP(Table1[[#This Row],[LOCALITY]],Sheet2!$F:$H,3,0)</f>
        <v>Rural</v>
      </c>
      <c r="AO784" s="1" t="s">
        <v>2241</v>
      </c>
      <c r="AP784" t="str">
        <f>IF(Table1[[#This Row],[Audio Duration (in secs)]]&gt;180,"Greater than 3 Minutes","Less than 3 Minutes")</f>
        <v>Less than 3 Minutes</v>
      </c>
      <c r="AQ784" t="str">
        <f>IFERROR(VLOOKUP(Table1[[#This Row],[சாதி/Caste]],MApping!$E$1:$F$10,2,0),"Others")</f>
        <v>MUTTARAIYAR</v>
      </c>
      <c r="AR784">
        <f>VLOOKUP(Table1[[#This Row],[பாலினம்/Gender]],Factor!$F$26:$I$28,4,0)</f>
        <v>0.95700934579439256</v>
      </c>
      <c r="AS784">
        <f>VLOOKUP(Table1[[#This Row],[பதிலளித்தவரின் வயது/Age Group]],Factor!$F$35:$I$39,4,0)</f>
        <v>0.8797250859106529</v>
      </c>
      <c r="AT784">
        <f>VLOOKUP(Table1[[#This Row],[பதிலளித்தவரின் வயது/Age Group]]&amp;Table1[[#This Row],[பாலினம்/Gender]],Factor!$A$45:$G$53,7,0)</f>
        <v>0.79503105590062106</v>
      </c>
      <c r="AU78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84">
        <f>VLOOKUP(Table1[[#This Row],[Rev Caste]],Factor!$F$59:$I$68,4,0)</f>
        <v>1.2358620689655173</v>
      </c>
      <c r="AW784">
        <f>Table1[[#This Row],[2021 Ae Factor]]*Table1[[#This Row],[Age &amp; Gender Factor]]</f>
        <v>1.043035050297799</v>
      </c>
      <c r="AX784">
        <f>Table1[[#This Row],[2021 Ae Factor]]*Table1[[#This Row],[Caste Factor]]</f>
        <v>1.6213800023249925</v>
      </c>
      <c r="AY784">
        <f t="shared" ref="AY784:AY795" si="18">VALUE(MID(D784, FIND(",",D784)+2, FIND(")",D784)-FIND(",",D784)-2))</f>
        <v>78.676933000000005</v>
      </c>
    </row>
    <row r="785" spans="1:51" x14ac:dyDescent="0.25">
      <c r="A785" s="12" t="s">
        <v>3088</v>
      </c>
      <c r="B785" s="12" t="s">
        <v>271</v>
      </c>
      <c r="C785" s="13">
        <v>45868</v>
      </c>
      <c r="D785" s="12" t="s">
        <v>3397</v>
      </c>
      <c r="E785" s="12"/>
      <c r="F785" s="12"/>
      <c r="G785" s="12"/>
      <c r="H785" s="12"/>
      <c r="I785" s="12" t="s">
        <v>76</v>
      </c>
      <c r="J785" s="12" t="s">
        <v>77</v>
      </c>
      <c r="K785" s="12" t="s">
        <v>50</v>
      </c>
      <c r="L785" s="12" t="s">
        <v>78</v>
      </c>
      <c r="M785" s="12" t="s">
        <v>324</v>
      </c>
      <c r="N785" s="12"/>
      <c r="O785" s="12" t="s">
        <v>54</v>
      </c>
      <c r="P785" s="12">
        <v>6384537092</v>
      </c>
      <c r="Q785" s="12" t="s">
        <v>39</v>
      </c>
      <c r="R785" s="12" t="s">
        <v>97</v>
      </c>
      <c r="S785" s="12" t="s">
        <v>57</v>
      </c>
      <c r="T785" s="12" t="s">
        <v>58</v>
      </c>
      <c r="U785" s="12" t="s">
        <v>83</v>
      </c>
      <c r="V785" s="12" t="s">
        <v>60</v>
      </c>
      <c r="W785" s="12" t="s">
        <v>61</v>
      </c>
      <c r="X785" s="12" t="s">
        <v>101</v>
      </c>
      <c r="Y785" t="s">
        <v>430</v>
      </c>
      <c r="Z785" s="12" t="s">
        <v>95</v>
      </c>
      <c r="AA785" s="12" t="s">
        <v>63</v>
      </c>
      <c r="AB785" s="12" t="s">
        <v>38</v>
      </c>
      <c r="AC785" s="12" t="s">
        <v>64</v>
      </c>
      <c r="AD785" s="12" t="s">
        <v>85</v>
      </c>
      <c r="AE785" s="12" t="s">
        <v>115</v>
      </c>
      <c r="AF785" s="12" t="s">
        <v>276</v>
      </c>
      <c r="AG785" s="12" t="s">
        <v>68</v>
      </c>
      <c r="AH785" s="12" t="s">
        <v>277</v>
      </c>
      <c r="AI785" s="12" t="s">
        <v>278</v>
      </c>
      <c r="AJ785" s="12">
        <f>IFERROR(_xlfn.XLOOKUP(Table1[[#This Row],[Audio Url]],Qc!C:C,Qc!F:F),"")</f>
        <v>0</v>
      </c>
      <c r="AK785" s="12">
        <f>IFERROR(_xlfn.XLOOKUP(Table1[[#This Row],[Audio Url]],Qc!C:C,Qc!E:E),"")</f>
        <v>0</v>
      </c>
      <c r="AL785" s="12"/>
      <c r="AM785" s="12"/>
      <c r="AN785" s="1" t="str">
        <f>VLOOKUP(Table1[[#This Row],[LOCALITY]],Sheet2!$F:$H,3,0)</f>
        <v>Rural</v>
      </c>
      <c r="AO785" s="1" t="s">
        <v>2241</v>
      </c>
      <c r="AP785" t="str">
        <f>IF(Table1[[#This Row],[Audio Duration (in secs)]]&gt;180,"Greater than 3 Minutes","Less than 3 Minutes")</f>
        <v>Less than 3 Minutes</v>
      </c>
      <c r="AQ785" t="str">
        <f>IFERROR(VLOOKUP(Table1[[#This Row],[சாதி/Caste]],MApping!$E$1:$F$10,2,0),"Others")</f>
        <v>MUSLIM</v>
      </c>
      <c r="AR785">
        <f>VLOOKUP(Table1[[#This Row],[பாலினம்/Gender]],Factor!$F$26:$I$28,4,0)</f>
        <v>0.95700934579439256</v>
      </c>
      <c r="AS785">
        <f>VLOOKUP(Table1[[#This Row],[பதிலளித்தவரின் வயது/Age Group]],Factor!$F$35:$I$39,4,0)</f>
        <v>0.8797250859106529</v>
      </c>
      <c r="AT785">
        <f>VLOOKUP(Table1[[#This Row],[பதிலளித்தவரின் வயது/Age Group]]&amp;Table1[[#This Row],[பாலினம்/Gender]],Factor!$A$45:$G$53,7,0)</f>
        <v>0.79503105590062106</v>
      </c>
      <c r="AU78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85">
        <f>VLOOKUP(Table1[[#This Row],[Rev Caste]],Factor!$F$59:$I$68,4,0)</f>
        <v>1.024</v>
      </c>
      <c r="AW785">
        <f>Table1[[#This Row],[2021 Ae Factor]]*Table1[[#This Row],[Age &amp; Gender Factor]]</f>
        <v>0.58577953749039324</v>
      </c>
      <c r="AX785">
        <f>Table1[[#This Row],[2021 Ae Factor]]*Table1[[#This Row],[Caste Factor]]</f>
        <v>0.75448404428762661</v>
      </c>
      <c r="AY785">
        <f t="shared" si="18"/>
        <v>78.679456000000002</v>
      </c>
    </row>
    <row r="786" spans="1:51" x14ac:dyDescent="0.25">
      <c r="A786" s="12" t="s">
        <v>3088</v>
      </c>
      <c r="B786" s="12" t="s">
        <v>280</v>
      </c>
      <c r="C786" s="13">
        <v>45868</v>
      </c>
      <c r="D786" s="12" t="s">
        <v>3398</v>
      </c>
      <c r="E786" s="12"/>
      <c r="F786" s="12"/>
      <c r="G786" s="12"/>
      <c r="H786" s="12"/>
      <c r="I786" s="12" t="s">
        <v>244</v>
      </c>
      <c r="J786" s="12" t="s">
        <v>245</v>
      </c>
      <c r="K786" s="12" t="s">
        <v>50</v>
      </c>
      <c r="L786" s="12" t="s">
        <v>78</v>
      </c>
      <c r="M786" s="12" t="s">
        <v>324</v>
      </c>
      <c r="N786" s="12"/>
      <c r="O786" s="12" t="s">
        <v>135</v>
      </c>
      <c r="P786" s="12">
        <v>9688656449</v>
      </c>
      <c r="Q786" s="12" t="s">
        <v>39</v>
      </c>
      <c r="R786" s="12" t="s">
        <v>136</v>
      </c>
      <c r="S786" s="12" t="s">
        <v>113</v>
      </c>
      <c r="T786" s="12" t="s">
        <v>58</v>
      </c>
      <c r="U786" s="12" t="s">
        <v>83</v>
      </c>
      <c r="V786" s="12" t="s">
        <v>165</v>
      </c>
      <c r="W786" s="12" t="s">
        <v>61</v>
      </c>
      <c r="X786" s="12" t="s">
        <v>62</v>
      </c>
      <c r="Y786" t="s">
        <v>430</v>
      </c>
      <c r="Z786" s="12" t="s">
        <v>38</v>
      </c>
      <c r="AA786" s="12" t="s">
        <v>126</v>
      </c>
      <c r="AB786" s="12" t="s">
        <v>60</v>
      </c>
      <c r="AC786" s="12" t="s">
        <v>84</v>
      </c>
      <c r="AD786" s="12" t="s">
        <v>127</v>
      </c>
      <c r="AE786" s="12" t="s">
        <v>86</v>
      </c>
      <c r="AF786" s="12" t="s">
        <v>67</v>
      </c>
      <c r="AG786" s="12" t="s">
        <v>103</v>
      </c>
      <c r="AH786" s="12" t="s">
        <v>88</v>
      </c>
      <c r="AI786" s="12" t="s">
        <v>269</v>
      </c>
      <c r="AJ786" s="12">
        <f>IFERROR(_xlfn.XLOOKUP(Table1[[#This Row],[Audio Url]],Qc!C:C,Qc!F:F),"")</f>
        <v>0</v>
      </c>
      <c r="AK786" s="12">
        <f>IFERROR(_xlfn.XLOOKUP(Table1[[#This Row],[Audio Url]],Qc!C:C,Qc!E:E),"")</f>
        <v>0</v>
      </c>
      <c r="AL786" s="12"/>
      <c r="AM786" s="12"/>
      <c r="AN786" s="1" t="str">
        <f>VLOOKUP(Table1[[#This Row],[LOCALITY]],Sheet2!$F:$H,3,0)</f>
        <v>Rural</v>
      </c>
      <c r="AO786" s="1" t="s">
        <v>2241</v>
      </c>
      <c r="AP786" t="str">
        <f>IF(Table1[[#This Row],[Audio Duration (in secs)]]&gt;180,"Greater than 3 Minutes","Less than 3 Minutes")</f>
        <v>Less than 3 Minutes</v>
      </c>
      <c r="AQ786" t="str">
        <f>IFERROR(VLOOKUP(Table1[[#This Row],[சாதி/Caste]],MApping!$E$1:$F$10,2,0),"Others")</f>
        <v>MUTTARAIYAR</v>
      </c>
      <c r="AR786">
        <f>VLOOKUP(Table1[[#This Row],[பாலினம்/Gender]],Factor!$F$26:$I$28,4,0)</f>
        <v>1.047034764826176</v>
      </c>
      <c r="AS786">
        <f>VLOOKUP(Table1[[#This Row],[பதிலளித்தவரின் வயது/Age Group]],Factor!$F$35:$I$39,4,0)</f>
        <v>0.8797250859106529</v>
      </c>
      <c r="AT786">
        <f>VLOOKUP(Table1[[#This Row],[பதிலளித்தவரின் வயது/Age Group]]&amp;Table1[[#This Row],[பாலினம்/Gender]],Factor!$A$45:$G$53,7,0)</f>
        <v>0.98461538461538467</v>
      </c>
      <c r="AU78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786">
        <f>VLOOKUP(Table1[[#This Row],[Rev Caste]],Factor!$F$59:$I$68,4,0)</f>
        <v>1.2358620689655173</v>
      </c>
      <c r="AW786">
        <f>Table1[[#This Row],[2021 Ae Factor]]*Table1[[#This Row],[Age &amp; Gender Factor]]</f>
        <v>0.98461538461538467</v>
      </c>
      <c r="AX786">
        <f>Table1[[#This Row],[2021 Ae Factor]]*Table1[[#This Row],[Caste Factor]]</f>
        <v>1.2358620689655173</v>
      </c>
      <c r="AY786">
        <f t="shared" si="18"/>
        <v>78.680024000000003</v>
      </c>
    </row>
    <row r="787" spans="1:51" x14ac:dyDescent="0.25">
      <c r="A787" s="12" t="s">
        <v>3088</v>
      </c>
      <c r="B787" s="12" t="s">
        <v>291</v>
      </c>
      <c r="C787" s="13">
        <v>45868</v>
      </c>
      <c r="D787" s="12" t="s">
        <v>3399</v>
      </c>
      <c r="E787" s="12"/>
      <c r="F787" s="12"/>
      <c r="G787" s="12"/>
      <c r="H787" s="12"/>
      <c r="I787" s="12" t="s">
        <v>244</v>
      </c>
      <c r="J787" s="12" t="s">
        <v>245</v>
      </c>
      <c r="K787" s="12" t="s">
        <v>50</v>
      </c>
      <c r="L787" s="12" t="s">
        <v>78</v>
      </c>
      <c r="M787" s="12" t="s">
        <v>324</v>
      </c>
      <c r="N787" s="12"/>
      <c r="O787" s="12" t="s">
        <v>135</v>
      </c>
      <c r="P787" s="12">
        <v>9524909610</v>
      </c>
      <c r="Q787" s="12" t="s">
        <v>39</v>
      </c>
      <c r="R787" s="12" t="s">
        <v>136</v>
      </c>
      <c r="S787" s="12" t="s">
        <v>113</v>
      </c>
      <c r="T787" s="12" t="s">
        <v>137</v>
      </c>
      <c r="U787" s="12" t="s">
        <v>83</v>
      </c>
      <c r="V787" s="12" t="s">
        <v>295</v>
      </c>
      <c r="W787" s="12" t="s">
        <v>177</v>
      </c>
      <c r="X787" s="12" t="s">
        <v>178</v>
      </c>
      <c r="Y787" t="s">
        <v>431</v>
      </c>
      <c r="Z787" s="12" t="s">
        <v>288</v>
      </c>
      <c r="AA787" s="12" t="s">
        <v>126</v>
      </c>
      <c r="AB787" s="12" t="s">
        <v>60</v>
      </c>
      <c r="AC787" s="12" t="s">
        <v>84</v>
      </c>
      <c r="AD787" s="12" t="s">
        <v>65</v>
      </c>
      <c r="AE787" s="12" t="s">
        <v>115</v>
      </c>
      <c r="AF787" s="12" t="s">
        <v>67</v>
      </c>
      <c r="AG787" s="12" t="s">
        <v>103</v>
      </c>
      <c r="AH787" s="12" t="s">
        <v>88</v>
      </c>
      <c r="AI787" s="12" t="s">
        <v>269</v>
      </c>
      <c r="AJ787" s="12">
        <f>IFERROR(_xlfn.XLOOKUP(Table1[[#This Row],[Audio Url]],Qc!C:C,Qc!F:F),"")</f>
        <v>0</v>
      </c>
      <c r="AK787" s="12">
        <f>IFERROR(_xlfn.XLOOKUP(Table1[[#This Row],[Audio Url]],Qc!C:C,Qc!E:E),"")</f>
        <v>0</v>
      </c>
      <c r="AL787" s="12"/>
      <c r="AM787" s="12"/>
      <c r="AN787" s="1" t="str">
        <f>VLOOKUP(Table1[[#This Row],[LOCALITY]],Sheet2!$F:$H,3,0)</f>
        <v>Rural</v>
      </c>
      <c r="AO787" s="1" t="s">
        <v>2241</v>
      </c>
      <c r="AP787" t="str">
        <f>IF(Table1[[#This Row],[Audio Duration (in secs)]]&gt;180,"Greater than 3 Minutes","Less than 3 Minutes")</f>
        <v>Less than 3 Minutes</v>
      </c>
      <c r="AQ787" t="str">
        <f>IFERROR(VLOOKUP(Table1[[#This Row],[சாதி/Caste]],MApping!$E$1:$F$10,2,0),"Others")</f>
        <v>MUTTARAIYAR</v>
      </c>
      <c r="AR787">
        <f>VLOOKUP(Table1[[#This Row],[பாலினம்/Gender]],Factor!$F$26:$I$28,4,0)</f>
        <v>1.047034764826176</v>
      </c>
      <c r="AS787">
        <f>VLOOKUP(Table1[[#This Row],[பதிலளித்தவரின் வயது/Age Group]],Factor!$F$35:$I$39,4,0)</f>
        <v>0.8797250859106529</v>
      </c>
      <c r="AT787">
        <f>VLOOKUP(Table1[[#This Row],[பதிலளித்தவரின் வயது/Age Group]]&amp;Table1[[#This Row],[பாலினம்/Gender]],Factor!$A$45:$G$53,7,0)</f>
        <v>0.98461538461538467</v>
      </c>
      <c r="AU78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787">
        <f>VLOOKUP(Table1[[#This Row],[Rev Caste]],Factor!$F$59:$I$68,4,0)</f>
        <v>1.2358620689655173</v>
      </c>
      <c r="AW787">
        <f>Table1[[#This Row],[2021 Ae Factor]]*Table1[[#This Row],[Age &amp; Gender Factor]]</f>
        <v>1.4028686890666793</v>
      </c>
      <c r="AX787">
        <f>Table1[[#This Row],[2021 Ae Factor]]*Table1[[#This Row],[Caste Factor]]</f>
        <v>1.7608420786905907</v>
      </c>
      <c r="AY787">
        <f t="shared" si="18"/>
        <v>78.678506999999996</v>
      </c>
    </row>
    <row r="788" spans="1:51" x14ac:dyDescent="0.25">
      <c r="A788" s="12" t="s">
        <v>3088</v>
      </c>
      <c r="B788" s="12" t="s">
        <v>309</v>
      </c>
      <c r="C788" s="13">
        <v>45868</v>
      </c>
      <c r="D788" s="12" t="s">
        <v>3400</v>
      </c>
      <c r="E788" s="12"/>
      <c r="F788" s="12"/>
      <c r="G788" s="12"/>
      <c r="H788" s="12"/>
      <c r="I788" s="12" t="s">
        <v>244</v>
      </c>
      <c r="J788" s="12" t="s">
        <v>245</v>
      </c>
      <c r="K788" s="12" t="s">
        <v>50</v>
      </c>
      <c r="L788" s="12" t="s">
        <v>78</v>
      </c>
      <c r="M788" s="12" t="s">
        <v>324</v>
      </c>
      <c r="N788" s="12"/>
      <c r="O788" s="12" t="s">
        <v>54</v>
      </c>
      <c r="P788" s="12">
        <v>9655350702</v>
      </c>
      <c r="Q788" s="12" t="s">
        <v>39</v>
      </c>
      <c r="R788" s="12" t="s">
        <v>124</v>
      </c>
      <c r="S788" s="12" t="s">
        <v>57</v>
      </c>
      <c r="T788" s="12" t="s">
        <v>137</v>
      </c>
      <c r="U788" s="12" t="s">
        <v>301</v>
      </c>
      <c r="V788" s="12" t="s">
        <v>165</v>
      </c>
      <c r="W788" s="12" t="s">
        <v>197</v>
      </c>
      <c r="X788" s="12" t="s">
        <v>62</v>
      </c>
      <c r="Y788" t="s">
        <v>430</v>
      </c>
      <c r="Z788" s="12" t="s">
        <v>38</v>
      </c>
      <c r="AA788" s="12" t="s">
        <v>126</v>
      </c>
      <c r="AB788" s="12" t="s">
        <v>60</v>
      </c>
      <c r="AC788" s="12" t="s">
        <v>84</v>
      </c>
      <c r="AD788" s="12" t="s">
        <v>127</v>
      </c>
      <c r="AE788" s="12" t="s">
        <v>115</v>
      </c>
      <c r="AF788" s="12" t="s">
        <v>67</v>
      </c>
      <c r="AG788" s="12" t="s">
        <v>103</v>
      </c>
      <c r="AH788" s="12" t="s">
        <v>88</v>
      </c>
      <c r="AI788" s="12" t="s">
        <v>269</v>
      </c>
      <c r="AJ788" s="12">
        <f>IFERROR(_xlfn.XLOOKUP(Table1[[#This Row],[Audio Url]],Qc!C:C,Qc!F:F),"")</f>
        <v>0</v>
      </c>
      <c r="AK788" s="12">
        <f>IFERROR(_xlfn.XLOOKUP(Table1[[#This Row],[Audio Url]],Qc!C:C,Qc!E:E),"")</f>
        <v>0</v>
      </c>
      <c r="AL788" s="12"/>
      <c r="AM788" s="12"/>
      <c r="AN788" s="1" t="str">
        <f>VLOOKUP(Table1[[#This Row],[LOCALITY]],Sheet2!$F:$H,3,0)</f>
        <v>Rural</v>
      </c>
      <c r="AO788" s="1" t="s">
        <v>2241</v>
      </c>
      <c r="AP788" t="str">
        <f>IF(Table1[[#This Row],[Audio Duration (in secs)]]&gt;180,"Greater than 3 Minutes","Less than 3 Minutes")</f>
        <v>Less than 3 Minutes</v>
      </c>
      <c r="AQ788" t="str">
        <f>IFERROR(VLOOKUP(Table1[[#This Row],[சாதி/Caste]],MApping!$E$1:$F$10,2,0),"Others")</f>
        <v>MUTTARAIYAR</v>
      </c>
      <c r="AR788">
        <f>VLOOKUP(Table1[[#This Row],[பாலினம்/Gender]],Factor!$F$26:$I$28,4,0)</f>
        <v>0.95700934579439256</v>
      </c>
      <c r="AS788">
        <f>VLOOKUP(Table1[[#This Row],[பதிலளித்தவரின் வயது/Age Group]],Factor!$F$35:$I$39,4,0)</f>
        <v>0.8797250859106529</v>
      </c>
      <c r="AT788">
        <f>VLOOKUP(Table1[[#This Row],[பதிலளித்தவரின் வயது/Age Group]]&amp;Table1[[#This Row],[பாலினம்/Gender]],Factor!$A$45:$G$53,7,0)</f>
        <v>0.79503105590062106</v>
      </c>
      <c r="AU78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788">
        <f>VLOOKUP(Table1[[#This Row],[Rev Caste]],Factor!$F$59:$I$68,4,0)</f>
        <v>1.2358620689655173</v>
      </c>
      <c r="AW788">
        <f>Table1[[#This Row],[2021 Ae Factor]]*Table1[[#This Row],[Age &amp; Gender Factor]]</f>
        <v>0.79503105590062106</v>
      </c>
      <c r="AX788">
        <f>Table1[[#This Row],[2021 Ae Factor]]*Table1[[#This Row],[Caste Factor]]</f>
        <v>1.2358620689655173</v>
      </c>
      <c r="AY788">
        <f t="shared" si="18"/>
        <v>78.677102000000005</v>
      </c>
    </row>
    <row r="789" spans="1:51" x14ac:dyDescent="0.25">
      <c r="A789" s="12" t="s">
        <v>3088</v>
      </c>
      <c r="B789" s="12" t="s">
        <v>332</v>
      </c>
      <c r="C789" s="13">
        <v>45868</v>
      </c>
      <c r="D789" s="12" t="s">
        <v>3401</v>
      </c>
      <c r="E789" s="12"/>
      <c r="F789" s="12"/>
      <c r="G789" s="12"/>
      <c r="H789" s="12"/>
      <c r="I789" s="12" t="s">
        <v>244</v>
      </c>
      <c r="J789" s="12" t="s">
        <v>245</v>
      </c>
      <c r="K789" s="12" t="s">
        <v>50</v>
      </c>
      <c r="L789" s="12" t="s">
        <v>78</v>
      </c>
      <c r="M789" s="12" t="s">
        <v>324</v>
      </c>
      <c r="N789" s="12"/>
      <c r="O789" s="12" t="s">
        <v>135</v>
      </c>
      <c r="P789" s="12">
        <v>8072379197</v>
      </c>
      <c r="Q789" s="12" t="s">
        <v>55</v>
      </c>
      <c r="R789" s="12" t="s">
        <v>136</v>
      </c>
      <c r="S789" s="12" t="s">
        <v>113</v>
      </c>
      <c r="T789" s="12" t="s">
        <v>58</v>
      </c>
      <c r="U789" s="12" t="s">
        <v>301</v>
      </c>
      <c r="V789" s="12" t="s">
        <v>60</v>
      </c>
      <c r="W789" s="12" t="s">
        <v>125</v>
      </c>
      <c r="X789" s="12" t="s">
        <v>101</v>
      </c>
      <c r="Y789" s="45" t="s">
        <v>429</v>
      </c>
      <c r="Z789" s="12" t="s">
        <v>95</v>
      </c>
      <c r="AA789" s="12" t="s">
        <v>126</v>
      </c>
      <c r="AB789" s="12" t="s">
        <v>99</v>
      </c>
      <c r="AC789" s="12" t="s">
        <v>58</v>
      </c>
      <c r="AD789" s="12" t="s">
        <v>127</v>
      </c>
      <c r="AE789" s="12" t="s">
        <v>86</v>
      </c>
      <c r="AF789" s="12" t="s">
        <v>67</v>
      </c>
      <c r="AG789" s="12" t="s">
        <v>336</v>
      </c>
      <c r="AH789" s="12" t="s">
        <v>88</v>
      </c>
      <c r="AI789" s="12" t="s">
        <v>269</v>
      </c>
      <c r="AJ789" s="12">
        <f>IFERROR(_xlfn.XLOOKUP(Table1[[#This Row],[Audio Url]],Qc!C:C,Qc!F:F),"")</f>
        <v>0</v>
      </c>
      <c r="AK789" s="12">
        <f>IFERROR(_xlfn.XLOOKUP(Table1[[#This Row],[Audio Url]],Qc!C:C,Qc!E:E),"")</f>
        <v>0</v>
      </c>
      <c r="AL789" s="12"/>
      <c r="AM789" s="12"/>
      <c r="AN789" s="1" t="str">
        <f>VLOOKUP(Table1[[#This Row],[LOCALITY]],Sheet2!$F:$H,3,0)</f>
        <v>Rural</v>
      </c>
      <c r="AO789" s="1" t="s">
        <v>2241</v>
      </c>
      <c r="AP789" t="str">
        <f>IF(Table1[[#This Row],[Audio Duration (in secs)]]&gt;180,"Greater than 3 Minutes","Less than 3 Minutes")</f>
        <v>Less than 3 Minutes</v>
      </c>
      <c r="AQ789" t="str">
        <f>IFERROR(VLOOKUP(Table1[[#This Row],[சாதி/Caste]],MApping!$E$1:$F$10,2,0),"Others")</f>
        <v>MUTTARAIYAR</v>
      </c>
      <c r="AR789">
        <f>VLOOKUP(Table1[[#This Row],[பாலினம்/Gender]],Factor!$F$26:$I$28,4,0)</f>
        <v>1.047034764826176</v>
      </c>
      <c r="AS789">
        <f>VLOOKUP(Table1[[#This Row],[பதிலளித்தவரின் வயது/Age Group]],Factor!$F$35:$I$39,4,0)</f>
        <v>1.0951871657754011</v>
      </c>
      <c r="AT789">
        <f>VLOOKUP(Table1[[#This Row],[பதிலளித்தவரின் வயது/Age Group]]&amp;Table1[[#This Row],[பாலினம்/Gender]],Factor!$A$45:$G$53,7,0)</f>
        <v>1.107027027027027</v>
      </c>
      <c r="AU78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89">
        <f>VLOOKUP(Table1[[#This Row],[Rev Caste]],Factor!$F$59:$I$68,4,0)</f>
        <v>1.2358620689655173</v>
      </c>
      <c r="AW789">
        <f>Table1[[#This Row],[2021 Ae Factor]]*Table1[[#This Row],[Age &amp; Gender Factor]]</f>
        <v>0.81565842625689366</v>
      </c>
      <c r="AX789">
        <f>Table1[[#This Row],[2021 Ae Factor]]*Table1[[#This Row],[Caste Factor]]</f>
        <v>0.91058419138161839</v>
      </c>
      <c r="AY789">
        <f t="shared" si="18"/>
        <v>78.680535000000006</v>
      </c>
    </row>
    <row r="790" spans="1:51" x14ac:dyDescent="0.25">
      <c r="A790" s="12" t="s">
        <v>3088</v>
      </c>
      <c r="B790" s="12" t="s">
        <v>338</v>
      </c>
      <c r="C790" s="13">
        <v>45868</v>
      </c>
      <c r="D790" s="12" t="s">
        <v>3402</v>
      </c>
      <c r="E790" s="12"/>
      <c r="F790" s="12"/>
      <c r="G790" s="12"/>
      <c r="H790" s="12"/>
      <c r="I790" s="12" t="s">
        <v>76</v>
      </c>
      <c r="J790" s="12" t="s">
        <v>77</v>
      </c>
      <c r="K790" s="12" t="s">
        <v>50</v>
      </c>
      <c r="L790" s="12" t="s">
        <v>78</v>
      </c>
      <c r="M790" s="12" t="s">
        <v>324</v>
      </c>
      <c r="N790" s="12"/>
      <c r="O790" s="12" t="s">
        <v>54</v>
      </c>
      <c r="P790" s="12" t="s">
        <v>1267</v>
      </c>
      <c r="Q790" s="12" t="s">
        <v>55</v>
      </c>
      <c r="R790" s="12" t="s">
        <v>97</v>
      </c>
      <c r="S790" s="12" t="s">
        <v>57</v>
      </c>
      <c r="T790" s="12" t="s">
        <v>98</v>
      </c>
      <c r="U790" s="12" t="s">
        <v>83</v>
      </c>
      <c r="V790" s="12" t="s">
        <v>165</v>
      </c>
      <c r="W790" s="12" t="s">
        <v>177</v>
      </c>
      <c r="X790" s="12" t="s">
        <v>178</v>
      </c>
      <c r="Y790" t="s">
        <v>431</v>
      </c>
      <c r="Z790" s="12" t="s">
        <v>95</v>
      </c>
      <c r="AA790" s="12" t="s">
        <v>63</v>
      </c>
      <c r="AB790" s="12" t="s">
        <v>38</v>
      </c>
      <c r="AC790" s="12" t="s">
        <v>58</v>
      </c>
      <c r="AD790" s="12" t="s">
        <v>127</v>
      </c>
      <c r="AE790" s="12" t="s">
        <v>102</v>
      </c>
      <c r="AF790" s="12" t="s">
        <v>128</v>
      </c>
      <c r="AG790" s="12" t="s">
        <v>68</v>
      </c>
      <c r="AH790" s="12" t="s">
        <v>117</v>
      </c>
      <c r="AI790" s="12" t="s">
        <v>42</v>
      </c>
      <c r="AJ790" s="12">
        <f>IFERROR(_xlfn.XLOOKUP(Table1[[#This Row],[Audio Url]],Qc!C:C,Qc!F:F),"")</f>
        <v>0</v>
      </c>
      <c r="AK790" s="12">
        <f>IFERROR(_xlfn.XLOOKUP(Table1[[#This Row],[Audio Url]],Qc!C:C,Qc!E:E),"")</f>
        <v>0</v>
      </c>
      <c r="AL790" s="12"/>
      <c r="AM790" s="12"/>
      <c r="AN790" s="1" t="str">
        <f>VLOOKUP(Table1[[#This Row],[LOCALITY]],Sheet2!$F:$H,3,0)</f>
        <v>Rural</v>
      </c>
      <c r="AO790" s="1" t="s">
        <v>2241</v>
      </c>
      <c r="AP790" t="str">
        <f>IF(Table1[[#This Row],[Audio Duration (in secs)]]&gt;180,"Greater than 3 Minutes","Less than 3 Minutes")</f>
        <v>Less than 3 Minutes</v>
      </c>
      <c r="AQ790" t="str">
        <f>IFERROR(VLOOKUP(Table1[[#This Row],[சாதி/Caste]],MApping!$E$1:$F$10,2,0),"Others")</f>
        <v>DEVENDRA KULA VELLALAR</v>
      </c>
      <c r="AR790">
        <f>VLOOKUP(Table1[[#This Row],[பாலினம்/Gender]],Factor!$F$26:$I$28,4,0)</f>
        <v>0.95700934579439256</v>
      </c>
      <c r="AS790">
        <f>VLOOKUP(Table1[[#This Row],[பதிலளித்தவரின் வயது/Age Group]],Factor!$F$35:$I$39,4,0)</f>
        <v>1.0951871657754011</v>
      </c>
      <c r="AT790">
        <f>VLOOKUP(Table1[[#This Row],[பதிலளித்தவரின் வயது/Age Group]]&amp;Table1[[#This Row],[பாலினம்/Gender]],Factor!$A$45:$G$53,7,0)</f>
        <v>1.0835978835978837</v>
      </c>
      <c r="AU79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790">
        <f>VLOOKUP(Table1[[#This Row],[Rev Caste]],Factor!$F$59:$I$68,4,0)</f>
        <v>0.99902439024390244</v>
      </c>
      <c r="AW790">
        <f>Table1[[#This Row],[2021 Ae Factor]]*Table1[[#This Row],[Age &amp; Gender Factor]]</f>
        <v>1.0835978835978837</v>
      </c>
      <c r="AX790">
        <f>Table1[[#This Row],[2021 Ae Factor]]*Table1[[#This Row],[Caste Factor]]</f>
        <v>0.99902439024390244</v>
      </c>
      <c r="AY790">
        <f t="shared" si="18"/>
        <v>78.678594000000004</v>
      </c>
    </row>
    <row r="791" spans="1:51" x14ac:dyDescent="0.25">
      <c r="A791" s="12" t="s">
        <v>3088</v>
      </c>
      <c r="B791" s="12" t="s">
        <v>373</v>
      </c>
      <c r="C791" s="13">
        <v>45868</v>
      </c>
      <c r="D791" s="12" t="s">
        <v>3403</v>
      </c>
      <c r="E791" s="12"/>
      <c r="F791" s="12"/>
      <c r="G791" s="12"/>
      <c r="H791" s="12"/>
      <c r="I791" s="12" t="s">
        <v>244</v>
      </c>
      <c r="J791" s="12" t="s">
        <v>245</v>
      </c>
      <c r="K791" s="12" t="s">
        <v>50</v>
      </c>
      <c r="L791" s="12" t="s">
        <v>78</v>
      </c>
      <c r="M791" s="12" t="s">
        <v>324</v>
      </c>
      <c r="N791" s="12"/>
      <c r="O791" s="12" t="s">
        <v>54</v>
      </c>
      <c r="P791" s="12">
        <v>7010675442</v>
      </c>
      <c r="Q791" s="12" t="s">
        <v>39</v>
      </c>
      <c r="R791" s="12" t="s">
        <v>56</v>
      </c>
      <c r="S791" s="12" t="s">
        <v>57</v>
      </c>
      <c r="T791" s="12" t="s">
        <v>58</v>
      </c>
      <c r="U791" s="12" t="s">
        <v>59</v>
      </c>
      <c r="V791" s="12" t="s">
        <v>60</v>
      </c>
      <c r="W791" s="12" t="s">
        <v>61</v>
      </c>
      <c r="X791" s="12" t="s">
        <v>62</v>
      </c>
      <c r="Y791" t="s">
        <v>430</v>
      </c>
      <c r="Z791" s="12" t="s">
        <v>38</v>
      </c>
      <c r="AA791" s="12" t="s">
        <v>63</v>
      </c>
      <c r="AB791" s="12" t="s">
        <v>38</v>
      </c>
      <c r="AC791" s="12" t="s">
        <v>64</v>
      </c>
      <c r="AD791" s="12" t="s">
        <v>85</v>
      </c>
      <c r="AE791" s="12" t="s">
        <v>86</v>
      </c>
      <c r="AF791" s="12" t="s">
        <v>67</v>
      </c>
      <c r="AG791" s="12" t="s">
        <v>116</v>
      </c>
      <c r="AH791" s="12" t="s">
        <v>277</v>
      </c>
      <c r="AI791" s="12" t="s">
        <v>278</v>
      </c>
      <c r="AJ791" s="12">
        <f>IFERROR(_xlfn.XLOOKUP(Table1[[#This Row],[Audio Url]],Qc!C:C,Qc!F:F),"")</f>
        <v>0</v>
      </c>
      <c r="AK791" s="12">
        <f>IFERROR(_xlfn.XLOOKUP(Table1[[#This Row],[Audio Url]],Qc!C:C,Qc!E:E),"")</f>
        <v>0</v>
      </c>
      <c r="AL791" s="12"/>
      <c r="AM791" s="12"/>
      <c r="AN791" s="1" t="str">
        <f>VLOOKUP(Table1[[#This Row],[LOCALITY]],Sheet2!$F:$H,3,0)</f>
        <v>Rural</v>
      </c>
      <c r="AO791" s="1" t="s">
        <v>2241</v>
      </c>
      <c r="AP791" t="str">
        <f>IF(Table1[[#This Row],[Audio Duration (in secs)]]&gt;180,"Greater than 3 Minutes","Less than 3 Minutes")</f>
        <v>Less than 3 Minutes</v>
      </c>
      <c r="AQ791" t="str">
        <f>IFERROR(VLOOKUP(Table1[[#This Row],[சாதி/Caste]],MApping!$E$1:$F$10,2,0),"Others")</f>
        <v>MUSLIM</v>
      </c>
      <c r="AR791">
        <f>VLOOKUP(Table1[[#This Row],[பாலினம்/Gender]],Factor!$F$26:$I$28,4,0)</f>
        <v>0.95700934579439256</v>
      </c>
      <c r="AS791">
        <f>VLOOKUP(Table1[[#This Row],[பதிலளித்தவரின் வயது/Age Group]],Factor!$F$35:$I$39,4,0)</f>
        <v>0.8797250859106529</v>
      </c>
      <c r="AT791">
        <f>VLOOKUP(Table1[[#This Row],[பதிலளித்தவரின் வயது/Age Group]]&amp;Table1[[#This Row],[பாலினம்/Gender]],Factor!$A$45:$G$53,7,0)</f>
        <v>0.79503105590062106</v>
      </c>
      <c r="AU79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91">
        <f>VLOOKUP(Table1[[#This Row],[Rev Caste]],Factor!$F$59:$I$68,4,0)</f>
        <v>1.024</v>
      </c>
      <c r="AW791">
        <f>Table1[[#This Row],[2021 Ae Factor]]*Table1[[#This Row],[Age &amp; Gender Factor]]</f>
        <v>0.58577953749039324</v>
      </c>
      <c r="AX791">
        <f>Table1[[#This Row],[2021 Ae Factor]]*Table1[[#This Row],[Caste Factor]]</f>
        <v>0.75448404428762661</v>
      </c>
      <c r="AY791">
        <f t="shared" si="18"/>
        <v>78.680867000000006</v>
      </c>
    </row>
    <row r="792" spans="1:51" x14ac:dyDescent="0.25">
      <c r="A792" s="12" t="s">
        <v>3088</v>
      </c>
      <c r="B792" s="12" t="s">
        <v>395</v>
      </c>
      <c r="C792" s="13">
        <v>45868</v>
      </c>
      <c r="D792" s="12" t="s">
        <v>3404</v>
      </c>
      <c r="E792" s="12"/>
      <c r="F792" s="12"/>
      <c r="G792" s="12"/>
      <c r="H792" s="12"/>
      <c r="I792" s="12" t="s">
        <v>244</v>
      </c>
      <c r="J792" s="12" t="s">
        <v>245</v>
      </c>
      <c r="K792" s="12" t="s">
        <v>50</v>
      </c>
      <c r="L792" s="12" t="s">
        <v>78</v>
      </c>
      <c r="M792" s="12" t="s">
        <v>324</v>
      </c>
      <c r="N792" s="12"/>
      <c r="O792" s="12" t="s">
        <v>54</v>
      </c>
      <c r="P792" s="12">
        <v>9655507498</v>
      </c>
      <c r="Q792" s="12" t="s">
        <v>360</v>
      </c>
      <c r="R792" s="12" t="s">
        <v>97</v>
      </c>
      <c r="S792" s="12" t="s">
        <v>57</v>
      </c>
      <c r="T792" s="12" t="s">
        <v>58</v>
      </c>
      <c r="U792" s="12" t="s">
        <v>59</v>
      </c>
      <c r="V792" s="12" t="s">
        <v>60</v>
      </c>
      <c r="W792" s="12" t="s">
        <v>61</v>
      </c>
      <c r="X792" s="12" t="s">
        <v>62</v>
      </c>
      <c r="Y792" t="s">
        <v>430</v>
      </c>
      <c r="Z792" s="12" t="s">
        <v>38</v>
      </c>
      <c r="AA792" s="12" t="s">
        <v>63</v>
      </c>
      <c r="AB792" s="12" t="s">
        <v>38</v>
      </c>
      <c r="AC792" s="12" t="s">
        <v>84</v>
      </c>
      <c r="AD792" s="12" t="s">
        <v>65</v>
      </c>
      <c r="AE792" s="12" t="s">
        <v>86</v>
      </c>
      <c r="AF792" s="12" t="s">
        <v>67</v>
      </c>
      <c r="AG792" s="12" t="s">
        <v>400</v>
      </c>
      <c r="AH792" s="12" t="s">
        <v>277</v>
      </c>
      <c r="AI792" s="12" t="s">
        <v>278</v>
      </c>
      <c r="AJ792" s="12">
        <f>IFERROR(_xlfn.XLOOKUP(Table1[[#This Row],[Audio Url]],Qc!C:C,Qc!F:F),"")</f>
        <v>0</v>
      </c>
      <c r="AK792" s="12">
        <f>IFERROR(_xlfn.XLOOKUP(Table1[[#This Row],[Audio Url]],Qc!C:C,Qc!E:E),"")</f>
        <v>0</v>
      </c>
      <c r="AL792" s="12"/>
      <c r="AM792" s="12"/>
      <c r="AN792" s="1" t="str">
        <f>VLOOKUP(Table1[[#This Row],[LOCALITY]],Sheet2!$F:$H,3,0)</f>
        <v>Rural</v>
      </c>
      <c r="AO792" s="1" t="s">
        <v>2241</v>
      </c>
      <c r="AP792" t="str">
        <f>IF(Table1[[#This Row],[Audio Duration (in secs)]]&gt;180,"Greater than 3 Minutes","Less than 3 Minutes")</f>
        <v>Less than 3 Minutes</v>
      </c>
      <c r="AQ792" t="str">
        <f>IFERROR(VLOOKUP(Table1[[#This Row],[சாதி/Caste]],MApping!$E$1:$F$10,2,0),"Others")</f>
        <v>MUSLIM</v>
      </c>
      <c r="AR792">
        <f>VLOOKUP(Table1[[#This Row],[பாலினம்/Gender]],Factor!$F$26:$I$28,4,0)</f>
        <v>0.95700934579439256</v>
      </c>
      <c r="AS792">
        <f>VLOOKUP(Table1[[#This Row],[பதிலளித்தவரின் வயது/Age Group]],Factor!$F$35:$I$39,4,0)</f>
        <v>1.0308724832214764</v>
      </c>
      <c r="AT792">
        <f>VLOOKUP(Table1[[#This Row],[பதிலளித்தவரின் வயது/Age Group]]&amp;Table1[[#This Row],[பாலினம்/Gender]],Factor!$A$45:$G$53,7,0)</f>
        <v>0.86292134831460676</v>
      </c>
      <c r="AU79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92">
        <f>VLOOKUP(Table1[[#This Row],[Rev Caste]],Factor!$F$59:$I$68,4,0)</f>
        <v>1.024</v>
      </c>
      <c r="AW792">
        <f>Table1[[#This Row],[2021 Ae Factor]]*Table1[[#This Row],[Age &amp; Gender Factor]]</f>
        <v>0.63580116091653927</v>
      </c>
      <c r="AX792">
        <f>Table1[[#This Row],[2021 Ae Factor]]*Table1[[#This Row],[Caste Factor]]</f>
        <v>0.75448404428762661</v>
      </c>
      <c r="AY792">
        <f t="shared" si="18"/>
        <v>78.679922000000005</v>
      </c>
    </row>
    <row r="793" spans="1:51" x14ac:dyDescent="0.25">
      <c r="A793" s="12" t="s">
        <v>3088</v>
      </c>
      <c r="B793" s="12" t="s">
        <v>402</v>
      </c>
      <c r="C793" s="13">
        <v>45868</v>
      </c>
      <c r="D793" s="12" t="s">
        <v>3405</v>
      </c>
      <c r="E793" s="12"/>
      <c r="F793" s="12"/>
      <c r="G793" s="12"/>
      <c r="H793" s="12"/>
      <c r="I793" s="12" t="s">
        <v>76</v>
      </c>
      <c r="J793" s="12" t="s">
        <v>77</v>
      </c>
      <c r="K793" s="12" t="s">
        <v>50</v>
      </c>
      <c r="L793" s="12" t="s">
        <v>78</v>
      </c>
      <c r="M793" s="12" t="s">
        <v>324</v>
      </c>
      <c r="N793" s="12"/>
      <c r="O793" s="12" t="s">
        <v>54</v>
      </c>
      <c r="P793" s="12">
        <v>9750219287</v>
      </c>
      <c r="Q793" s="12" t="s">
        <v>55</v>
      </c>
      <c r="R793" s="12" t="s">
        <v>56</v>
      </c>
      <c r="S793" s="12" t="s">
        <v>57</v>
      </c>
      <c r="T793" s="12" t="s">
        <v>98</v>
      </c>
      <c r="U793" s="12" t="s">
        <v>83</v>
      </c>
      <c r="V793" s="12" t="s">
        <v>99</v>
      </c>
      <c r="W793" s="12" t="s">
        <v>197</v>
      </c>
      <c r="X793" s="12" t="s">
        <v>101</v>
      </c>
      <c r="Y793" t="s">
        <v>428</v>
      </c>
      <c r="Z793" s="12" t="s">
        <v>288</v>
      </c>
      <c r="AA793" s="12" t="s">
        <v>63</v>
      </c>
      <c r="AB793" s="12" t="s">
        <v>38</v>
      </c>
      <c r="AC793" s="12" t="s">
        <v>64</v>
      </c>
      <c r="AD793" s="12" t="s">
        <v>85</v>
      </c>
      <c r="AE793" s="12" t="s">
        <v>102</v>
      </c>
      <c r="AF793" s="12" t="s">
        <v>67</v>
      </c>
      <c r="AG793" s="12" t="s">
        <v>3052</v>
      </c>
      <c r="AH793" s="12" t="s">
        <v>117</v>
      </c>
      <c r="AI793" s="12" t="s">
        <v>42</v>
      </c>
      <c r="AJ793" s="12">
        <f>IFERROR(_xlfn.XLOOKUP(Table1[[#This Row],[Audio Url]],Qc!C:C,Qc!F:F),"")</f>
        <v>0</v>
      </c>
      <c r="AK793" s="12">
        <f>IFERROR(_xlfn.XLOOKUP(Table1[[#This Row],[Audio Url]],Qc!C:C,Qc!E:E),"")</f>
        <v>0</v>
      </c>
      <c r="AL793" s="12"/>
      <c r="AM793" s="12"/>
      <c r="AN793" s="1" t="str">
        <f>VLOOKUP(Table1[[#This Row],[LOCALITY]],Sheet2!$F:$H,3,0)</f>
        <v>Rural</v>
      </c>
      <c r="AO793" s="1" t="s">
        <v>2241</v>
      </c>
      <c r="AP793" t="str">
        <f>IF(Table1[[#This Row],[Audio Duration (in secs)]]&gt;180,"Greater than 3 Minutes","Less than 3 Minutes")</f>
        <v>Less than 3 Minutes</v>
      </c>
      <c r="AQ793" t="str">
        <f>IFERROR(VLOOKUP(Table1[[#This Row],[சாதி/Caste]],MApping!$E$1:$F$10,2,0),"Others")</f>
        <v>DEVENDRA KULA VELLALAR</v>
      </c>
      <c r="AR793">
        <f>VLOOKUP(Table1[[#This Row],[பாலினம்/Gender]],Factor!$F$26:$I$28,4,0)</f>
        <v>0.95700934579439256</v>
      </c>
      <c r="AS793">
        <f>VLOOKUP(Table1[[#This Row],[பதிலளித்தவரின் வயது/Age Group]],Factor!$F$35:$I$39,4,0)</f>
        <v>1.0951871657754011</v>
      </c>
      <c r="AT793">
        <f>VLOOKUP(Table1[[#This Row],[பதிலளித்தவரின் வயது/Age Group]]&amp;Table1[[#This Row],[பாலினம்/Gender]],Factor!$A$45:$G$53,7,0)</f>
        <v>1.0835978835978837</v>
      </c>
      <c r="AU79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93">
        <f>VLOOKUP(Table1[[#This Row],[Rev Caste]],Factor!$F$59:$I$68,4,0)</f>
        <v>0.99902439024390244</v>
      </c>
      <c r="AW793">
        <f>Table1[[#This Row],[2021 Ae Factor]]*Table1[[#This Row],[Age &amp; Gender Factor]]</f>
        <v>1.4216181426281114</v>
      </c>
      <c r="AX793">
        <f>Table1[[#This Row],[2021 Ae Factor]]*Table1[[#This Row],[Caste Factor]]</f>
        <v>1.3106625802766489</v>
      </c>
      <c r="AY793">
        <f t="shared" si="18"/>
        <v>78.676936999999995</v>
      </c>
    </row>
    <row r="794" spans="1:51" x14ac:dyDescent="0.25">
      <c r="A794" s="12" t="s">
        <v>3088</v>
      </c>
      <c r="B794" s="12" t="s">
        <v>442</v>
      </c>
      <c r="C794" s="13">
        <v>45869</v>
      </c>
      <c r="D794" s="12" t="s">
        <v>3406</v>
      </c>
      <c r="E794" s="12"/>
      <c r="F794" s="12"/>
      <c r="G794" s="12"/>
      <c r="H794" s="12"/>
      <c r="I794" s="12" t="s">
        <v>48</v>
      </c>
      <c r="J794" s="12" t="s">
        <v>49</v>
      </c>
      <c r="K794" s="12" t="s">
        <v>50</v>
      </c>
      <c r="L794" s="12" t="s">
        <v>78</v>
      </c>
      <c r="M794" s="12" t="s">
        <v>324</v>
      </c>
      <c r="N794" s="12"/>
      <c r="O794" s="12" t="s">
        <v>54</v>
      </c>
      <c r="P794" s="12">
        <v>8438382863</v>
      </c>
      <c r="Q794" s="12" t="s">
        <v>55</v>
      </c>
      <c r="R794" s="12" t="s">
        <v>56</v>
      </c>
      <c r="S794" s="12" t="s">
        <v>57</v>
      </c>
      <c r="T794" s="12" t="s">
        <v>58</v>
      </c>
      <c r="U794" s="12" t="s">
        <v>59</v>
      </c>
      <c r="V794" s="12" t="s">
        <v>99</v>
      </c>
      <c r="W794" s="12" t="s">
        <v>125</v>
      </c>
      <c r="X794" s="12" t="s">
        <v>101</v>
      </c>
      <c r="Y794" t="s">
        <v>429</v>
      </c>
      <c r="Z794" s="12" t="s">
        <v>288</v>
      </c>
      <c r="AA794" s="12" t="s">
        <v>63</v>
      </c>
      <c r="AB794" s="12" t="s">
        <v>38</v>
      </c>
      <c r="AC794" s="12" t="s">
        <v>84</v>
      </c>
      <c r="AD794" s="12" t="s">
        <v>65</v>
      </c>
      <c r="AE794" s="12" t="s">
        <v>66</v>
      </c>
      <c r="AF794" s="12" t="s">
        <v>447</v>
      </c>
      <c r="AG794" s="12" t="s">
        <v>382</v>
      </c>
      <c r="AH794" s="12" t="s">
        <v>69</v>
      </c>
      <c r="AI794" s="12" t="s">
        <v>70</v>
      </c>
      <c r="AJ794" s="12">
        <f>IFERROR(_xlfn.XLOOKUP(Table1[[#This Row],[Audio Url]],Qc!C:C,Qc!F:F),"")</f>
        <v>0</v>
      </c>
      <c r="AK794" s="12">
        <f>IFERROR(_xlfn.XLOOKUP(Table1[[#This Row],[Audio Url]],Qc!C:C,Qc!E:E),"")</f>
        <v>0</v>
      </c>
      <c r="AL794" s="12"/>
      <c r="AM794" s="12"/>
      <c r="AN794" s="1" t="str">
        <f>VLOOKUP(Table1[[#This Row],[LOCALITY]],Sheet2!$F:$H,3,0)</f>
        <v>Rural</v>
      </c>
      <c r="AO794" s="1" t="s">
        <v>2241</v>
      </c>
      <c r="AP794" t="str">
        <f>IF(Table1[[#This Row],[Audio Duration (in secs)]]&gt;180,"Greater than 3 Minutes","Less than 3 Minutes")</f>
        <v>Less than 3 Minutes</v>
      </c>
      <c r="AQ794" t="str">
        <f>IFERROR(VLOOKUP(Table1[[#This Row],[சாதி/Caste]],MApping!$E$1:$F$10,2,0),"Others")</f>
        <v>URALI GOUNDER</v>
      </c>
      <c r="AR794">
        <f>VLOOKUP(Table1[[#This Row],[பாலினம்/Gender]],Factor!$F$26:$I$28,4,0)</f>
        <v>0.95700934579439256</v>
      </c>
      <c r="AS794">
        <f>VLOOKUP(Table1[[#This Row],[பதிலளித்தவரின் வயது/Age Group]],Factor!$F$35:$I$39,4,0)</f>
        <v>1.0951871657754011</v>
      </c>
      <c r="AT794">
        <f>VLOOKUP(Table1[[#This Row],[பதிலளித்தவரின் வயது/Age Group]]&amp;Table1[[#This Row],[பாலினம்/Gender]],Factor!$A$45:$G$53,7,0)</f>
        <v>1.0835978835978837</v>
      </c>
      <c r="AU79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94">
        <f>VLOOKUP(Table1[[#This Row],[Rev Caste]],Factor!$F$59:$I$68,4,0)</f>
        <v>1.0593103448275862</v>
      </c>
      <c r="AW794">
        <f>Table1[[#This Row],[2021 Ae Factor]]*Table1[[#This Row],[Age &amp; Gender Factor]]</f>
        <v>1.4216181426281114</v>
      </c>
      <c r="AX794">
        <f>Table1[[#This Row],[2021 Ae Factor]]*Table1[[#This Row],[Caste Factor]]</f>
        <v>1.3897542877071363</v>
      </c>
      <c r="AY794">
        <f t="shared" si="18"/>
        <v>78.678439999999995</v>
      </c>
    </row>
    <row r="795" spans="1:51" x14ac:dyDescent="0.25">
      <c r="A795" s="12" t="s">
        <v>3088</v>
      </c>
      <c r="B795" s="12" t="s">
        <v>449</v>
      </c>
      <c r="C795" s="13">
        <v>45869</v>
      </c>
      <c r="D795" s="12" t="s">
        <v>3407</v>
      </c>
      <c r="E795" s="12"/>
      <c r="F795" s="12"/>
      <c r="G795" s="12"/>
      <c r="H795" s="12"/>
      <c r="I795" s="12" t="s">
        <v>76</v>
      </c>
      <c r="J795" s="12" t="s">
        <v>77</v>
      </c>
      <c r="K795" s="12" t="s">
        <v>50</v>
      </c>
      <c r="L795" s="12" t="s">
        <v>78</v>
      </c>
      <c r="M795" s="12" t="s">
        <v>324</v>
      </c>
      <c r="N795" s="12"/>
      <c r="O795" s="12" t="s">
        <v>54</v>
      </c>
      <c r="P795" s="12">
        <v>8489816500</v>
      </c>
      <c r="Q795" s="12" t="s">
        <v>55</v>
      </c>
      <c r="R795" s="12" t="s">
        <v>490</v>
      </c>
      <c r="S795" s="12" t="s">
        <v>57</v>
      </c>
      <c r="T795" s="12" t="s">
        <v>98</v>
      </c>
      <c r="U795" s="12" t="s">
        <v>83</v>
      </c>
      <c r="V795" s="12" t="s">
        <v>165</v>
      </c>
      <c r="W795" s="12" t="s">
        <v>125</v>
      </c>
      <c r="X795" s="12" t="s">
        <v>114</v>
      </c>
      <c r="Y795" t="s">
        <v>429</v>
      </c>
      <c r="Z795" s="12" t="s">
        <v>38</v>
      </c>
      <c r="AA795" s="12" t="s">
        <v>126</v>
      </c>
      <c r="AB795" s="12" t="s">
        <v>60</v>
      </c>
      <c r="AC795" s="12" t="s">
        <v>58</v>
      </c>
      <c r="AD795" s="12" t="s">
        <v>127</v>
      </c>
      <c r="AE795" s="12" t="s">
        <v>102</v>
      </c>
      <c r="AF795" s="12" t="s">
        <v>128</v>
      </c>
      <c r="AG795" s="12" t="s">
        <v>68</v>
      </c>
      <c r="AH795" s="12" t="s">
        <v>117</v>
      </c>
      <c r="AI795" s="12" t="s">
        <v>42</v>
      </c>
      <c r="AJ795" s="12">
        <f>IFERROR(_xlfn.XLOOKUP(Table1[[#This Row],[Audio Url]],Qc!C:C,Qc!F:F),"")</f>
        <v>0</v>
      </c>
      <c r="AK795" s="12">
        <f>IFERROR(_xlfn.XLOOKUP(Table1[[#This Row],[Audio Url]],Qc!C:C,Qc!E:E),"")</f>
        <v>0</v>
      </c>
      <c r="AL795" s="12"/>
      <c r="AM795" s="12"/>
      <c r="AN795" s="1" t="str">
        <f>VLOOKUP(Table1[[#This Row],[LOCALITY]],Sheet2!$F:$H,3,0)</f>
        <v>Rural</v>
      </c>
      <c r="AO795" s="1" t="s">
        <v>2241</v>
      </c>
      <c r="AP795" t="str">
        <f>IF(Table1[[#This Row],[Audio Duration (in secs)]]&gt;180,"Greater than 3 Minutes","Less than 3 Minutes")</f>
        <v>Less than 3 Minutes</v>
      </c>
      <c r="AQ795" t="str">
        <f>IFERROR(VLOOKUP(Table1[[#This Row],[சாதி/Caste]],MApping!$E$1:$F$10,2,0),"Others")</f>
        <v>DEVENDRA KULA VELLALAR</v>
      </c>
      <c r="AR795">
        <f>VLOOKUP(Table1[[#This Row],[பாலினம்/Gender]],Factor!$F$26:$I$28,4,0)</f>
        <v>0.95700934579439256</v>
      </c>
      <c r="AS795">
        <f>VLOOKUP(Table1[[#This Row],[பதிலளித்தவரின் வயது/Age Group]],Factor!$F$35:$I$39,4,0)</f>
        <v>1.0951871657754011</v>
      </c>
      <c r="AT795">
        <f>VLOOKUP(Table1[[#This Row],[பதிலளித்தவரின் வயது/Age Group]]&amp;Table1[[#This Row],[பாலினம்/Gender]],Factor!$A$45:$G$53,7,0)</f>
        <v>1.0835978835978837</v>
      </c>
      <c r="AU79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795">
        <f>VLOOKUP(Table1[[#This Row],[Rev Caste]],Factor!$F$59:$I$68,4,0)</f>
        <v>0.99902439024390244</v>
      </c>
      <c r="AW795">
        <f>Table1[[#This Row],[2021 Ae Factor]]*Table1[[#This Row],[Age &amp; Gender Factor]]</f>
        <v>1.0835978835978837</v>
      </c>
      <c r="AX795">
        <f>Table1[[#This Row],[2021 Ae Factor]]*Table1[[#This Row],[Caste Factor]]</f>
        <v>0.99902439024390244</v>
      </c>
      <c r="AY795">
        <f t="shared" si="18"/>
        <v>78.678434999999993</v>
      </c>
    </row>
    <row r="796" spans="1:51" x14ac:dyDescent="0.25">
      <c r="A796" s="12" t="s">
        <v>3088</v>
      </c>
      <c r="B796" s="12" t="s">
        <v>486</v>
      </c>
      <c r="C796" s="13">
        <v>45869</v>
      </c>
      <c r="D796" s="12" t="s">
        <v>3408</v>
      </c>
      <c r="E796" s="12"/>
      <c r="F796" s="12"/>
      <c r="G796" s="12"/>
      <c r="H796" s="12"/>
      <c r="I796" s="12" t="s">
        <v>76</v>
      </c>
      <c r="J796" s="12" t="s">
        <v>77</v>
      </c>
      <c r="K796" s="12" t="s">
        <v>50</v>
      </c>
      <c r="L796" s="12" t="s">
        <v>78</v>
      </c>
      <c r="M796" s="12" t="s">
        <v>2165</v>
      </c>
      <c r="N796" s="12"/>
      <c r="O796" s="12" t="s">
        <v>54</v>
      </c>
      <c r="P796" s="12">
        <v>9952564869</v>
      </c>
      <c r="Q796" s="12" t="s">
        <v>39</v>
      </c>
      <c r="R796" s="12" t="s">
        <v>490</v>
      </c>
      <c r="S796" s="12" t="s">
        <v>57</v>
      </c>
      <c r="T796" s="12" t="s">
        <v>137</v>
      </c>
      <c r="U796" s="12" t="s">
        <v>83</v>
      </c>
      <c r="V796" s="12" t="s">
        <v>60</v>
      </c>
      <c r="W796" s="12" t="s">
        <v>61</v>
      </c>
      <c r="X796" s="12" t="s">
        <v>101</v>
      </c>
      <c r="Y796" t="s">
        <v>430</v>
      </c>
      <c r="Z796" s="12" t="s">
        <v>95</v>
      </c>
      <c r="AA796" s="12" t="s">
        <v>126</v>
      </c>
      <c r="AB796" s="12" t="s">
        <v>138</v>
      </c>
      <c r="AC796" s="12" t="s">
        <v>64</v>
      </c>
      <c r="AD796" s="12" t="s">
        <v>85</v>
      </c>
      <c r="AE796" s="12" t="s">
        <v>86</v>
      </c>
      <c r="AF796" s="12" t="s">
        <v>447</v>
      </c>
      <c r="AG796" s="12" t="s">
        <v>3052</v>
      </c>
      <c r="AH796" s="12" t="s">
        <v>277</v>
      </c>
      <c r="AI796" s="12" t="s">
        <v>278</v>
      </c>
      <c r="AJ796" s="12">
        <f>IFERROR(_xlfn.XLOOKUP(Table1[[#This Row],[Audio Url]],Qc!C:C,Qc!F:F),"")</f>
        <v>0</v>
      </c>
      <c r="AK796" s="12">
        <f>IFERROR(_xlfn.XLOOKUP(Table1[[#This Row],[Audio Url]],Qc!C:C,Qc!E:E),"")</f>
        <v>0</v>
      </c>
      <c r="AL796" s="12"/>
      <c r="AM796" s="12"/>
      <c r="AN796" s="1" t="str">
        <f>VLOOKUP(Table1[[#This Row],[LOCALITY]],Sheet2!$F:$H,3,0)</f>
        <v>Rural</v>
      </c>
      <c r="AO796" s="1" t="s">
        <v>2241</v>
      </c>
      <c r="AP796" t="str">
        <f>IF(Table1[[#This Row],[Audio Duration (in secs)]]&gt;180,"Greater than 3 Minutes","Less than 3 Minutes")</f>
        <v>Less than 3 Minutes</v>
      </c>
      <c r="AQ796" t="str">
        <f>IFERROR(VLOOKUP(Table1[[#This Row],[சாதி/Caste]],MApping!$E$1:$F$10,2,0),"Others")</f>
        <v>MUSLIM</v>
      </c>
      <c r="AR796">
        <f>VLOOKUP(Table1[[#This Row],[பாலினம்/Gender]],Factor!$F$26:$I$28,4,0)</f>
        <v>0.95700934579439256</v>
      </c>
      <c r="AS796">
        <f>VLOOKUP(Table1[[#This Row],[பதிலளித்தவரின் வயது/Age Group]],Factor!$F$35:$I$39,4,0)</f>
        <v>0.8797250859106529</v>
      </c>
      <c r="AT796">
        <f>VLOOKUP(Table1[[#This Row],[பதிலளித்தவரின் வயது/Age Group]]&amp;Table1[[#This Row],[பாலினம்/Gender]],Factor!$A$45:$G$53,7,0)</f>
        <v>0.79503105590062106</v>
      </c>
      <c r="AU79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96">
        <f>VLOOKUP(Table1[[#This Row],[Rev Caste]],Factor!$F$59:$I$68,4,0)</f>
        <v>1.024</v>
      </c>
      <c r="AW796">
        <f>Table1[[#This Row],[2021 Ae Factor]]*Table1[[#This Row],[Age &amp; Gender Factor]]</f>
        <v>0.58577953749039324</v>
      </c>
      <c r="AX796">
        <f>Table1[[#This Row],[2021 Ae Factor]]*Table1[[#This Row],[Caste Factor]]</f>
        <v>0.75448404428762661</v>
      </c>
      <c r="AY796">
        <f t="shared" ref="AY796:AY808" si="19">VALUE(MID(D796, FIND(",",D796)+2, FIND(")",D796)-FIND(",",D796)-2))</f>
        <v>78.512652000000003</v>
      </c>
    </row>
    <row r="797" spans="1:51" x14ac:dyDescent="0.25">
      <c r="A797" s="12" t="s">
        <v>3088</v>
      </c>
      <c r="B797" s="12" t="s">
        <v>492</v>
      </c>
      <c r="C797" s="13">
        <v>45869</v>
      </c>
      <c r="D797" s="12" t="s">
        <v>3409</v>
      </c>
      <c r="E797" s="12"/>
      <c r="F797" s="12"/>
      <c r="G797" s="12"/>
      <c r="H797" s="12"/>
      <c r="I797" s="12" t="s">
        <v>76</v>
      </c>
      <c r="J797" s="12" t="s">
        <v>77</v>
      </c>
      <c r="K797" s="12" t="s">
        <v>50</v>
      </c>
      <c r="L797" s="12" t="s">
        <v>78</v>
      </c>
      <c r="M797" s="12" t="s">
        <v>2165</v>
      </c>
      <c r="N797" s="12"/>
      <c r="O797" s="12" t="s">
        <v>135</v>
      </c>
      <c r="P797" s="12">
        <v>9842453264</v>
      </c>
      <c r="Q797" s="12" t="s">
        <v>360</v>
      </c>
      <c r="R797" s="12" t="s">
        <v>136</v>
      </c>
      <c r="S797" s="12" t="s">
        <v>57</v>
      </c>
      <c r="T797" s="12" t="s">
        <v>137</v>
      </c>
      <c r="U797" s="12" t="s">
        <v>83</v>
      </c>
      <c r="V797" s="12" t="s">
        <v>99</v>
      </c>
      <c r="W797" s="12" t="s">
        <v>61</v>
      </c>
      <c r="X797" s="12" t="s">
        <v>101</v>
      </c>
      <c r="Y797" t="s">
        <v>430</v>
      </c>
      <c r="Z797" s="12" t="s">
        <v>175</v>
      </c>
      <c r="AA797" s="12" t="s">
        <v>126</v>
      </c>
      <c r="AB797" s="12" t="s">
        <v>60</v>
      </c>
      <c r="AC797" s="12" t="s">
        <v>84</v>
      </c>
      <c r="AD797" s="12" t="s">
        <v>65</v>
      </c>
      <c r="AE797" s="12" t="s">
        <v>86</v>
      </c>
      <c r="AF797" s="12" t="s">
        <v>447</v>
      </c>
      <c r="AG797" s="12" t="s">
        <v>68</v>
      </c>
      <c r="AH797" s="12" t="s">
        <v>117</v>
      </c>
      <c r="AI797" s="12" t="s">
        <v>42</v>
      </c>
      <c r="AJ797" s="12">
        <f>IFERROR(_xlfn.XLOOKUP(Table1[[#This Row],[Audio Url]],Qc!C:C,Qc!F:F),"")</f>
        <v>0</v>
      </c>
      <c r="AK797" s="12">
        <f>IFERROR(_xlfn.XLOOKUP(Table1[[#This Row],[Audio Url]],Qc!C:C,Qc!E:E),"")</f>
        <v>0</v>
      </c>
      <c r="AL797" s="12"/>
      <c r="AM797" s="12"/>
      <c r="AN797" s="1" t="str">
        <f>VLOOKUP(Table1[[#This Row],[LOCALITY]],Sheet2!$F:$H,3,0)</f>
        <v>Rural</v>
      </c>
      <c r="AO797" s="1" t="s">
        <v>2241</v>
      </c>
      <c r="AP797" t="str">
        <f>IF(Table1[[#This Row],[Audio Duration (in secs)]]&gt;180,"Greater than 3 Minutes","Less than 3 Minutes")</f>
        <v>Less than 3 Minutes</v>
      </c>
      <c r="AQ797" t="str">
        <f>IFERROR(VLOOKUP(Table1[[#This Row],[சாதி/Caste]],MApping!$E$1:$F$10,2,0),"Others")</f>
        <v>DEVENDRA KULA VELLALAR</v>
      </c>
      <c r="AR797">
        <f>VLOOKUP(Table1[[#This Row],[பாலினம்/Gender]],Factor!$F$26:$I$28,4,0)</f>
        <v>1.047034764826176</v>
      </c>
      <c r="AS797">
        <f>VLOOKUP(Table1[[#This Row],[பதிலளித்தவரின் வயது/Age Group]],Factor!$F$35:$I$39,4,0)</f>
        <v>1.0308724832214764</v>
      </c>
      <c r="AT797">
        <f>VLOOKUP(Table1[[#This Row],[பதிலளித்தவரின் வயது/Age Group]]&amp;Table1[[#This Row],[பாலினம்/Gender]],Factor!$A$45:$G$53,7,0)</f>
        <v>1.28</v>
      </c>
      <c r="AU79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797">
        <f>VLOOKUP(Table1[[#This Row],[Rev Caste]],Factor!$F$59:$I$68,4,0)</f>
        <v>0.99902439024390244</v>
      </c>
      <c r="AW797">
        <f>Table1[[#This Row],[2021 Ae Factor]]*Table1[[#This Row],[Age &amp; Gender Factor]]</f>
        <v>1.6792864309794564</v>
      </c>
      <c r="AX797">
        <f>Table1[[#This Row],[2021 Ae Factor]]*Table1[[#This Row],[Caste Factor]]</f>
        <v>1.3106625802766489</v>
      </c>
      <c r="AY797">
        <f t="shared" si="19"/>
        <v>78.512728999999993</v>
      </c>
    </row>
    <row r="798" spans="1:51" x14ac:dyDescent="0.25">
      <c r="A798" s="12" t="s">
        <v>3088</v>
      </c>
      <c r="B798" s="12" t="s">
        <v>497</v>
      </c>
      <c r="C798" s="13">
        <v>45869</v>
      </c>
      <c r="D798" s="12" t="s">
        <v>3410</v>
      </c>
      <c r="E798" s="12"/>
      <c r="F798" s="12"/>
      <c r="G798" s="12"/>
      <c r="H798" s="12"/>
      <c r="I798" s="12" t="s">
        <v>76</v>
      </c>
      <c r="J798" s="12" t="s">
        <v>77</v>
      </c>
      <c r="K798" s="12" t="s">
        <v>50</v>
      </c>
      <c r="L798" s="12" t="s">
        <v>78</v>
      </c>
      <c r="M798" s="12" t="s">
        <v>2165</v>
      </c>
      <c r="N798" s="12"/>
      <c r="O798" s="12" t="s">
        <v>54</v>
      </c>
      <c r="P798" s="12">
        <v>8056086512</v>
      </c>
      <c r="Q798" s="12" t="s">
        <v>81</v>
      </c>
      <c r="R798" s="12" t="s">
        <v>82</v>
      </c>
      <c r="S798" s="12" t="s">
        <v>57</v>
      </c>
      <c r="T798" s="12" t="s">
        <v>58</v>
      </c>
      <c r="U798" s="12" t="s">
        <v>59</v>
      </c>
      <c r="V798" s="12" t="s">
        <v>60</v>
      </c>
      <c r="W798" s="12" t="s">
        <v>61</v>
      </c>
      <c r="X798" s="12" t="s">
        <v>62</v>
      </c>
      <c r="Y798" t="s">
        <v>430</v>
      </c>
      <c r="Z798" s="12" t="s">
        <v>38</v>
      </c>
      <c r="AA798" s="1" t="s">
        <v>126</v>
      </c>
      <c r="AB798" s="1" t="s">
        <v>60</v>
      </c>
      <c r="AC798" s="12" t="s">
        <v>58</v>
      </c>
      <c r="AD798" s="12" t="s">
        <v>127</v>
      </c>
      <c r="AE798" s="12" t="s">
        <v>66</v>
      </c>
      <c r="AF798" s="12" t="s">
        <v>128</v>
      </c>
      <c r="AG798" s="12" t="s">
        <v>116</v>
      </c>
      <c r="AH798" s="12" t="s">
        <v>277</v>
      </c>
      <c r="AI798" s="12" t="s">
        <v>278</v>
      </c>
      <c r="AJ798" s="12">
        <f>IFERROR(_xlfn.XLOOKUP(Table1[[#This Row],[Audio Url]],Qc!C:C,Qc!F:F),"")</f>
        <v>0</v>
      </c>
      <c r="AK798" s="12">
        <f>IFERROR(_xlfn.XLOOKUP(Table1[[#This Row],[Audio Url]],Qc!C:C,Qc!E:E),"")</f>
        <v>0</v>
      </c>
      <c r="AL798" s="12"/>
      <c r="AM798" s="12"/>
      <c r="AN798" s="1" t="str">
        <f>VLOOKUP(Table1[[#This Row],[LOCALITY]],Sheet2!$F:$H,3,0)</f>
        <v>Rural</v>
      </c>
      <c r="AO798" s="1" t="s">
        <v>2241</v>
      </c>
      <c r="AP798" t="str">
        <f>IF(Table1[[#This Row],[Audio Duration (in secs)]]&gt;180,"Greater than 3 Minutes","Less than 3 Minutes")</f>
        <v>Less than 3 Minutes</v>
      </c>
      <c r="AQ798" t="str">
        <f>IFERROR(VLOOKUP(Table1[[#This Row],[சாதி/Caste]],MApping!$E$1:$F$10,2,0),"Others")</f>
        <v>MUSLIM</v>
      </c>
      <c r="AR798">
        <f>VLOOKUP(Table1[[#This Row],[பாலினம்/Gender]],Factor!$F$26:$I$28,4,0)</f>
        <v>0.95700934579439256</v>
      </c>
      <c r="AS798">
        <f>VLOOKUP(Table1[[#This Row],[பதிலளித்தவரின் வயது/Age Group]],Factor!$F$35:$I$39,4,0)</f>
        <v>0.97523809523809524</v>
      </c>
      <c r="AT798">
        <f>VLOOKUP(Table1[[#This Row],[பதிலளித்தவரின் வயது/Age Group]]&amp;Table1[[#This Row],[பாலினம்/Gender]],Factor!$A$45:$G$53,7,0)</f>
        <v>1.0666666666666667</v>
      </c>
      <c r="AU79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98">
        <f>VLOOKUP(Table1[[#This Row],[Rev Caste]],Factor!$F$59:$I$68,4,0)</f>
        <v>1.024</v>
      </c>
      <c r="AW798">
        <f>Table1[[#This Row],[2021 Ae Factor]]*Table1[[#This Row],[Age &amp; Gender Factor]]</f>
        <v>0.78592087946627776</v>
      </c>
      <c r="AX798">
        <f>Table1[[#This Row],[2021 Ae Factor]]*Table1[[#This Row],[Caste Factor]]</f>
        <v>0.75448404428762661</v>
      </c>
      <c r="AY798">
        <f t="shared" si="19"/>
        <v>78.513323</v>
      </c>
    </row>
    <row r="799" spans="1:51" x14ac:dyDescent="0.25">
      <c r="A799" s="12" t="s">
        <v>3088</v>
      </c>
      <c r="B799" s="12" t="s">
        <v>502</v>
      </c>
      <c r="C799" s="13">
        <v>45869</v>
      </c>
      <c r="D799" s="12" t="s">
        <v>3411</v>
      </c>
      <c r="E799" s="12"/>
      <c r="F799" s="12"/>
      <c r="G799" s="12"/>
      <c r="H799" s="12"/>
      <c r="I799" s="12" t="s">
        <v>76</v>
      </c>
      <c r="J799" s="12" t="s">
        <v>77</v>
      </c>
      <c r="K799" s="12" t="s">
        <v>50</v>
      </c>
      <c r="L799" s="12" t="s">
        <v>78</v>
      </c>
      <c r="M799" s="12" t="s">
        <v>2165</v>
      </c>
      <c r="N799" s="12"/>
      <c r="O799" s="12" t="s">
        <v>54</v>
      </c>
      <c r="P799" s="12">
        <v>6382108585</v>
      </c>
      <c r="Q799" s="12" t="s">
        <v>81</v>
      </c>
      <c r="R799" s="12" t="s">
        <v>82</v>
      </c>
      <c r="S799" s="12" t="s">
        <v>57</v>
      </c>
      <c r="T799" s="12" t="s">
        <v>58</v>
      </c>
      <c r="U799" s="12" t="s">
        <v>59</v>
      </c>
      <c r="V799" s="12" t="s">
        <v>60</v>
      </c>
      <c r="W799" s="12" t="s">
        <v>61</v>
      </c>
      <c r="X799" s="12" t="s">
        <v>62</v>
      </c>
      <c r="Y799" t="s">
        <v>430</v>
      </c>
      <c r="Z799" s="12" t="s">
        <v>38</v>
      </c>
      <c r="AA799" s="12" t="s">
        <v>63</v>
      </c>
      <c r="AB799" s="12" t="s">
        <v>38</v>
      </c>
      <c r="AC799" s="12" t="s">
        <v>64</v>
      </c>
      <c r="AD799" s="12" t="s">
        <v>127</v>
      </c>
      <c r="AE799" s="12" t="s">
        <v>66</v>
      </c>
      <c r="AF799" s="12" t="s">
        <v>128</v>
      </c>
      <c r="AG799" s="12" t="s">
        <v>116</v>
      </c>
      <c r="AH799" s="12" t="s">
        <v>277</v>
      </c>
      <c r="AI799" s="12" t="s">
        <v>278</v>
      </c>
      <c r="AJ799" s="12">
        <f>IFERROR(_xlfn.XLOOKUP(Table1[[#This Row],[Audio Url]],Qc!C:C,Qc!F:F),"")</f>
        <v>0</v>
      </c>
      <c r="AK799" s="12">
        <f>IFERROR(_xlfn.XLOOKUP(Table1[[#This Row],[Audio Url]],Qc!C:C,Qc!E:E),"")</f>
        <v>0</v>
      </c>
      <c r="AL799" s="12"/>
      <c r="AM799" s="12"/>
      <c r="AN799" s="1" t="str">
        <f>VLOOKUP(Table1[[#This Row],[LOCALITY]],Sheet2!$F:$H,3,0)</f>
        <v>Rural</v>
      </c>
      <c r="AO799" s="1" t="s">
        <v>2241</v>
      </c>
      <c r="AP799" t="str">
        <f>IF(Table1[[#This Row],[Audio Duration (in secs)]]&gt;180,"Greater than 3 Minutes","Less than 3 Minutes")</f>
        <v>Less than 3 Minutes</v>
      </c>
      <c r="AQ799" t="str">
        <f>IFERROR(VLOOKUP(Table1[[#This Row],[சாதி/Caste]],MApping!$E$1:$F$10,2,0),"Others")</f>
        <v>MUSLIM</v>
      </c>
      <c r="AR799">
        <f>VLOOKUP(Table1[[#This Row],[பாலினம்/Gender]],Factor!$F$26:$I$28,4,0)</f>
        <v>0.95700934579439256</v>
      </c>
      <c r="AS799">
        <f>VLOOKUP(Table1[[#This Row],[பதிலளித்தவரின் வயது/Age Group]],Factor!$F$35:$I$39,4,0)</f>
        <v>0.97523809523809524</v>
      </c>
      <c r="AT799">
        <f>VLOOKUP(Table1[[#This Row],[பதிலளித்தவரின் வயது/Age Group]]&amp;Table1[[#This Row],[பாலினம்/Gender]],Factor!$A$45:$G$53,7,0)</f>
        <v>1.0666666666666667</v>
      </c>
      <c r="AU79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799">
        <f>VLOOKUP(Table1[[#This Row],[Rev Caste]],Factor!$F$59:$I$68,4,0)</f>
        <v>1.024</v>
      </c>
      <c r="AW799">
        <f>Table1[[#This Row],[2021 Ae Factor]]*Table1[[#This Row],[Age &amp; Gender Factor]]</f>
        <v>0.78592087946627776</v>
      </c>
      <c r="AX799">
        <f>Table1[[#This Row],[2021 Ae Factor]]*Table1[[#This Row],[Caste Factor]]</f>
        <v>0.75448404428762661</v>
      </c>
      <c r="AY799">
        <f t="shared" si="19"/>
        <v>78.513639999999995</v>
      </c>
    </row>
    <row r="800" spans="1:51" x14ac:dyDescent="0.25">
      <c r="A800" s="12" t="s">
        <v>3088</v>
      </c>
      <c r="B800" s="12" t="s">
        <v>507</v>
      </c>
      <c r="C800" s="13">
        <v>45869</v>
      </c>
      <c r="D800" s="12" t="s">
        <v>3412</v>
      </c>
      <c r="E800" s="12"/>
      <c r="F800" s="12"/>
      <c r="G800" s="12"/>
      <c r="H800" s="12"/>
      <c r="I800" s="12" t="s">
        <v>109</v>
      </c>
      <c r="J800" s="12" t="s">
        <v>110</v>
      </c>
      <c r="K800" s="12" t="s">
        <v>50</v>
      </c>
      <c r="L800" s="12" t="s">
        <v>78</v>
      </c>
      <c r="M800" s="12" t="s">
        <v>2165</v>
      </c>
      <c r="N800" s="12"/>
      <c r="O800" s="12" t="s">
        <v>54</v>
      </c>
      <c r="P800" s="12">
        <v>6384503095</v>
      </c>
      <c r="Q800" s="12" t="s">
        <v>360</v>
      </c>
      <c r="R800" s="12" t="s">
        <v>124</v>
      </c>
      <c r="S800" s="12" t="s">
        <v>113</v>
      </c>
      <c r="T800" s="12" t="s">
        <v>58</v>
      </c>
      <c r="U800" s="12" t="s">
        <v>83</v>
      </c>
      <c r="V800" s="12" t="s">
        <v>60</v>
      </c>
      <c r="W800" s="12" t="s">
        <v>61</v>
      </c>
      <c r="X800" s="12" t="s">
        <v>101</v>
      </c>
      <c r="Y800" t="s">
        <v>430</v>
      </c>
      <c r="Z800" s="12" t="s">
        <v>288</v>
      </c>
      <c r="AA800" s="12" t="s">
        <v>126</v>
      </c>
      <c r="AB800" s="12" t="s">
        <v>99</v>
      </c>
      <c r="AC800" s="12" t="s">
        <v>58</v>
      </c>
      <c r="AD800" s="12" t="s">
        <v>65</v>
      </c>
      <c r="AE800" s="12" t="s">
        <v>115</v>
      </c>
      <c r="AF800" s="12" t="s">
        <v>67</v>
      </c>
      <c r="AG800" s="12" t="s">
        <v>68</v>
      </c>
      <c r="AH800" s="12" t="s">
        <v>117</v>
      </c>
      <c r="AI800" s="12" t="s">
        <v>118</v>
      </c>
      <c r="AJ800" s="12">
        <f>IFERROR(_xlfn.XLOOKUP(Table1[[#This Row],[Audio Url]],Qc!C:C,Qc!F:F),"")</f>
        <v>0</v>
      </c>
      <c r="AK800" s="12">
        <f>IFERROR(_xlfn.XLOOKUP(Table1[[#This Row],[Audio Url]],Qc!C:C,Qc!E:E),"")</f>
        <v>0</v>
      </c>
      <c r="AL800" s="12"/>
      <c r="AM800" s="12"/>
      <c r="AN800" s="1" t="str">
        <f>VLOOKUP(Table1[[#This Row],[LOCALITY]],Sheet2!$F:$H,3,0)</f>
        <v>Rural</v>
      </c>
      <c r="AO800" s="1" t="s">
        <v>2241</v>
      </c>
      <c r="AP800" t="str">
        <f>IF(Table1[[#This Row],[Audio Duration (in secs)]]&gt;180,"Greater than 3 Minutes","Less than 3 Minutes")</f>
        <v>Less than 3 Minutes</v>
      </c>
      <c r="AQ800" t="str">
        <f>IFERROR(VLOOKUP(Table1[[#This Row],[சாதி/Caste]],MApping!$E$1:$F$10,2,0),"Others")</f>
        <v>PALLAR SC</v>
      </c>
      <c r="AR800">
        <f>VLOOKUP(Table1[[#This Row],[பாலினம்/Gender]],Factor!$F$26:$I$28,4,0)</f>
        <v>0.95700934579439256</v>
      </c>
      <c r="AS800">
        <f>VLOOKUP(Table1[[#This Row],[பதிலளித்தவரின் வயது/Age Group]],Factor!$F$35:$I$39,4,0)</f>
        <v>1.0308724832214764</v>
      </c>
      <c r="AT800">
        <f>VLOOKUP(Table1[[#This Row],[பதிலளித்தவரின் வயது/Age Group]]&amp;Table1[[#This Row],[பாலினம்/Gender]],Factor!$A$45:$G$53,7,0)</f>
        <v>0.86292134831460676</v>
      </c>
      <c r="AU80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00">
        <f>VLOOKUP(Table1[[#This Row],[Rev Caste]],Factor!$F$59:$I$68,4,0)</f>
        <v>1.28</v>
      </c>
      <c r="AW800">
        <f>Table1[[#This Row],[2021 Ae Factor]]*Table1[[#This Row],[Age &amp; Gender Factor]]</f>
        <v>0.63580116091653927</v>
      </c>
      <c r="AX800">
        <f>Table1[[#This Row],[2021 Ae Factor]]*Table1[[#This Row],[Caste Factor]]</f>
        <v>0.94310505535953326</v>
      </c>
      <c r="AY800">
        <f t="shared" si="19"/>
        <v>78.511673999999999</v>
      </c>
    </row>
    <row r="801" spans="1:51" x14ac:dyDescent="0.25">
      <c r="A801" s="12" t="s">
        <v>3088</v>
      </c>
      <c r="B801" s="12" t="s">
        <v>514</v>
      </c>
      <c r="C801" s="13">
        <v>45869</v>
      </c>
      <c r="D801" s="12" t="s">
        <v>3413</v>
      </c>
      <c r="E801" s="12"/>
      <c r="F801" s="12"/>
      <c r="G801" s="12"/>
      <c r="H801" s="12"/>
      <c r="I801" s="12" t="s">
        <v>109</v>
      </c>
      <c r="J801" s="12" t="s">
        <v>110</v>
      </c>
      <c r="K801" s="12" t="s">
        <v>50</v>
      </c>
      <c r="L801" s="12" t="s">
        <v>78</v>
      </c>
      <c r="M801" s="12" t="s">
        <v>2165</v>
      </c>
      <c r="N801" s="12"/>
      <c r="O801" s="12" t="s">
        <v>54</v>
      </c>
      <c r="P801" s="12">
        <v>9443488965</v>
      </c>
      <c r="Q801" s="12" t="s">
        <v>39</v>
      </c>
      <c r="R801" s="12" t="s">
        <v>219</v>
      </c>
      <c r="S801" s="12" t="s">
        <v>57</v>
      </c>
      <c r="T801" s="12" t="s">
        <v>58</v>
      </c>
      <c r="U801" s="12" t="s">
        <v>59</v>
      </c>
      <c r="V801" s="12" t="s">
        <v>60</v>
      </c>
      <c r="W801" s="12" t="s">
        <v>61</v>
      </c>
      <c r="X801" s="12" t="s">
        <v>62</v>
      </c>
      <c r="Y801" t="s">
        <v>430</v>
      </c>
      <c r="Z801" s="12" t="s">
        <v>38</v>
      </c>
      <c r="AA801" s="12" t="s">
        <v>63</v>
      </c>
      <c r="AB801" s="12" t="s">
        <v>38</v>
      </c>
      <c r="AC801" s="12" t="s">
        <v>64</v>
      </c>
      <c r="AD801" s="12" t="s">
        <v>85</v>
      </c>
      <c r="AE801" s="12" t="s">
        <v>86</v>
      </c>
      <c r="AF801" s="12" t="s">
        <v>67</v>
      </c>
      <c r="AG801" s="12" t="s">
        <v>103</v>
      </c>
      <c r="AH801" s="12" t="s">
        <v>69</v>
      </c>
      <c r="AI801" s="12" t="s">
        <v>519</v>
      </c>
      <c r="AJ801" s="12">
        <f>IFERROR(_xlfn.XLOOKUP(Table1[[#This Row],[Audio Url]],Qc!C:C,Qc!F:F),"")</f>
        <v>0</v>
      </c>
      <c r="AK801" s="12">
        <f>IFERROR(_xlfn.XLOOKUP(Table1[[#This Row],[Audio Url]],Qc!C:C,Qc!E:E),"")</f>
        <v>0</v>
      </c>
      <c r="AL801" s="12"/>
      <c r="AM801" s="12"/>
      <c r="AN801" s="1" t="str">
        <f>VLOOKUP(Table1[[#This Row],[LOCALITY]],Sheet2!$F:$H,3,0)</f>
        <v>Rural</v>
      </c>
      <c r="AO801" s="1" t="s">
        <v>2241</v>
      </c>
      <c r="AP801" t="str">
        <f>IF(Table1[[#This Row],[Audio Duration (in secs)]]&gt;180,"Greater than 3 Minutes","Less than 3 Minutes")</f>
        <v>Less than 3 Minutes</v>
      </c>
      <c r="AQ801" t="str">
        <f>IFERROR(VLOOKUP(Table1[[#This Row],[சாதி/Caste]],MApping!$E$1:$F$10,2,0),"Others")</f>
        <v>CHOLIA VELLALAR</v>
      </c>
      <c r="AR801">
        <f>VLOOKUP(Table1[[#This Row],[பாலினம்/Gender]],Factor!$F$26:$I$28,4,0)</f>
        <v>0.95700934579439256</v>
      </c>
      <c r="AS801">
        <f>VLOOKUP(Table1[[#This Row],[பதிலளித்தவரின் வயது/Age Group]],Factor!$F$35:$I$39,4,0)</f>
        <v>0.8797250859106529</v>
      </c>
      <c r="AT801">
        <f>VLOOKUP(Table1[[#This Row],[பதிலளித்தவரின் வயது/Age Group]]&amp;Table1[[#This Row],[பாலினம்/Gender]],Factor!$A$45:$G$53,7,0)</f>
        <v>0.79503105590062106</v>
      </c>
      <c r="AU80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01">
        <f>VLOOKUP(Table1[[#This Row],[Rev Caste]],Factor!$F$59:$I$68,4,0)</f>
        <v>1.0666666666666667</v>
      </c>
      <c r="AW801">
        <f>Table1[[#This Row],[2021 Ae Factor]]*Table1[[#This Row],[Age &amp; Gender Factor]]</f>
        <v>0.58577953749039324</v>
      </c>
      <c r="AX801">
        <f>Table1[[#This Row],[2021 Ae Factor]]*Table1[[#This Row],[Caste Factor]]</f>
        <v>0.78592087946627776</v>
      </c>
      <c r="AY801">
        <f t="shared" si="19"/>
        <v>78.504326000000006</v>
      </c>
    </row>
    <row r="802" spans="1:51" x14ac:dyDescent="0.25">
      <c r="A802" s="12" t="s">
        <v>3088</v>
      </c>
      <c r="B802" s="12" t="s">
        <v>526</v>
      </c>
      <c r="C802" s="13">
        <v>45869</v>
      </c>
      <c r="D802" s="12" t="s">
        <v>3414</v>
      </c>
      <c r="E802" s="12"/>
      <c r="F802" s="12"/>
      <c r="G802" s="12"/>
      <c r="H802" s="12"/>
      <c r="I802" s="12" t="s">
        <v>76</v>
      </c>
      <c r="J802" s="12" t="s">
        <v>77</v>
      </c>
      <c r="K802" s="12" t="s">
        <v>50</v>
      </c>
      <c r="L802" s="12" t="s">
        <v>78</v>
      </c>
      <c r="M802" s="12" t="s">
        <v>2165</v>
      </c>
      <c r="N802" s="12"/>
      <c r="O802" s="12" t="s">
        <v>54</v>
      </c>
      <c r="P802" s="12">
        <v>8675072373</v>
      </c>
      <c r="Q802" s="12" t="s">
        <v>81</v>
      </c>
      <c r="R802" s="12" t="s">
        <v>97</v>
      </c>
      <c r="S802" s="12" t="s">
        <v>57</v>
      </c>
      <c r="T802" s="12" t="s">
        <v>137</v>
      </c>
      <c r="U802" s="12" t="s">
        <v>59</v>
      </c>
      <c r="V802" s="12" t="s">
        <v>60</v>
      </c>
      <c r="W802" s="12" t="s">
        <v>439</v>
      </c>
      <c r="X802" s="12" t="s">
        <v>62</v>
      </c>
      <c r="Y802" t="s">
        <v>430</v>
      </c>
      <c r="Z802" s="12" t="s">
        <v>38</v>
      </c>
      <c r="AA802" s="12" t="s">
        <v>126</v>
      </c>
      <c r="AB802" s="12" t="s">
        <v>60</v>
      </c>
      <c r="AC802" s="12" t="s">
        <v>58</v>
      </c>
      <c r="AD802" s="12" t="s">
        <v>127</v>
      </c>
      <c r="AE802" s="12" t="s">
        <v>102</v>
      </c>
      <c r="AF802" s="12" t="s">
        <v>447</v>
      </c>
      <c r="AG802" s="12" t="s">
        <v>116</v>
      </c>
      <c r="AH802" s="12" t="s">
        <v>88</v>
      </c>
      <c r="AI802" s="12" t="s">
        <v>278</v>
      </c>
      <c r="AJ802" s="12">
        <f>IFERROR(_xlfn.XLOOKUP(Table1[[#This Row],[Audio Url]],Qc!C:C,Qc!F:F),"")</f>
        <v>0</v>
      </c>
      <c r="AK802" s="12">
        <f>IFERROR(_xlfn.XLOOKUP(Table1[[#This Row],[Audio Url]],Qc!C:C,Qc!E:E),"")</f>
        <v>0</v>
      </c>
      <c r="AL802" s="12"/>
      <c r="AM802" s="12"/>
      <c r="AN802" s="1" t="str">
        <f>VLOOKUP(Table1[[#This Row],[LOCALITY]],Sheet2!$F:$H,3,0)</f>
        <v>Rural</v>
      </c>
      <c r="AO802" s="1" t="s">
        <v>2241</v>
      </c>
      <c r="AP802" t="str">
        <f>IF(Table1[[#This Row],[Audio Duration (in secs)]]&gt;180,"Greater than 3 Minutes","Less than 3 Minutes")</f>
        <v>Less than 3 Minutes</v>
      </c>
      <c r="AQ802" t="str">
        <f>IFERROR(VLOOKUP(Table1[[#This Row],[சாதி/Caste]],MApping!$E$1:$F$10,2,0),"Others")</f>
        <v>MUSLIM</v>
      </c>
      <c r="AR802">
        <f>VLOOKUP(Table1[[#This Row],[பாலினம்/Gender]],Factor!$F$26:$I$28,4,0)</f>
        <v>0.95700934579439256</v>
      </c>
      <c r="AS802">
        <f>VLOOKUP(Table1[[#This Row],[பதிலளித்தவரின் வயது/Age Group]],Factor!$F$35:$I$39,4,0)</f>
        <v>0.97523809523809524</v>
      </c>
      <c r="AT802">
        <f>VLOOKUP(Table1[[#This Row],[பதிலளித்தவரின் வயது/Age Group]]&amp;Table1[[#This Row],[பாலினம்/Gender]],Factor!$A$45:$G$53,7,0)</f>
        <v>1.0666666666666667</v>
      </c>
      <c r="AU80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02">
        <f>VLOOKUP(Table1[[#This Row],[Rev Caste]],Factor!$F$59:$I$68,4,0)</f>
        <v>1.024</v>
      </c>
      <c r="AW802">
        <f>Table1[[#This Row],[2021 Ae Factor]]*Table1[[#This Row],[Age &amp; Gender Factor]]</f>
        <v>0.78592087946627776</v>
      </c>
      <c r="AX802">
        <f>Table1[[#This Row],[2021 Ae Factor]]*Table1[[#This Row],[Caste Factor]]</f>
        <v>0.75448404428762661</v>
      </c>
      <c r="AY802">
        <f t="shared" si="19"/>
        <v>78.504366000000005</v>
      </c>
    </row>
    <row r="803" spans="1:51" x14ac:dyDescent="0.25">
      <c r="A803" s="12" t="s">
        <v>3088</v>
      </c>
      <c r="B803" s="12" t="s">
        <v>531</v>
      </c>
      <c r="C803" s="13">
        <v>45869</v>
      </c>
      <c r="D803" s="12" t="s">
        <v>3415</v>
      </c>
      <c r="E803" s="12"/>
      <c r="F803" s="12"/>
      <c r="G803" s="12"/>
      <c r="H803" s="12"/>
      <c r="I803" s="12" t="s">
        <v>109</v>
      </c>
      <c r="J803" s="12" t="s">
        <v>110</v>
      </c>
      <c r="K803" s="12" t="s">
        <v>50</v>
      </c>
      <c r="L803" s="12" t="s">
        <v>78</v>
      </c>
      <c r="M803" s="12" t="s">
        <v>2165</v>
      </c>
      <c r="N803" s="12"/>
      <c r="O803" s="12" t="s">
        <v>135</v>
      </c>
      <c r="P803" s="12">
        <v>7825018464</v>
      </c>
      <c r="Q803" s="12" t="s">
        <v>360</v>
      </c>
      <c r="R803" s="12" t="s">
        <v>136</v>
      </c>
      <c r="S803" s="12" t="s">
        <v>113</v>
      </c>
      <c r="T803" s="12" t="s">
        <v>98</v>
      </c>
      <c r="U803" s="12" t="s">
        <v>301</v>
      </c>
      <c r="V803" s="12" t="s">
        <v>99</v>
      </c>
      <c r="W803" s="12" t="s">
        <v>61</v>
      </c>
      <c r="X803" s="12" t="s">
        <v>101</v>
      </c>
      <c r="Y803" t="s">
        <v>430</v>
      </c>
      <c r="Z803" s="12" t="s">
        <v>288</v>
      </c>
      <c r="AA803" s="12" t="s">
        <v>126</v>
      </c>
      <c r="AB803" s="12" t="s">
        <v>60</v>
      </c>
      <c r="AC803" s="12" t="s">
        <v>64</v>
      </c>
      <c r="AD803" s="12" t="s">
        <v>85</v>
      </c>
      <c r="AE803" s="12" t="s">
        <v>115</v>
      </c>
      <c r="AF803" s="12" t="s">
        <v>67</v>
      </c>
      <c r="AG803" s="12" t="s">
        <v>68</v>
      </c>
      <c r="AH803" s="12" t="s">
        <v>88</v>
      </c>
      <c r="AI803" s="12" t="s">
        <v>269</v>
      </c>
      <c r="AJ803" s="12">
        <f>IFERROR(_xlfn.XLOOKUP(Table1[[#This Row],[Audio Url]],Qc!C:C,Qc!F:F),"")</f>
        <v>0</v>
      </c>
      <c r="AK803" s="12">
        <f>IFERROR(_xlfn.XLOOKUP(Table1[[#This Row],[Audio Url]],Qc!C:C,Qc!E:E),"")</f>
        <v>0</v>
      </c>
      <c r="AL803" s="12"/>
      <c r="AM803" s="12"/>
      <c r="AN803" s="1" t="str">
        <f>VLOOKUP(Table1[[#This Row],[LOCALITY]],Sheet2!$F:$H,3,0)</f>
        <v>Rural</v>
      </c>
      <c r="AO803" s="1" t="s">
        <v>2241</v>
      </c>
      <c r="AP803" t="str">
        <f>IF(Table1[[#This Row],[Audio Duration (in secs)]]&gt;180,"Greater than 3 Minutes","Less than 3 Minutes")</f>
        <v>Less than 3 Minutes</v>
      </c>
      <c r="AQ803" t="str">
        <f>IFERROR(VLOOKUP(Table1[[#This Row],[சாதி/Caste]],MApping!$E$1:$F$10,2,0),"Others")</f>
        <v>MUTTARAIYAR</v>
      </c>
      <c r="AR803">
        <f>VLOOKUP(Table1[[#This Row],[பாலினம்/Gender]],Factor!$F$26:$I$28,4,0)</f>
        <v>1.047034764826176</v>
      </c>
      <c r="AS803">
        <f>VLOOKUP(Table1[[#This Row],[பதிலளித்தவரின் வயது/Age Group]],Factor!$F$35:$I$39,4,0)</f>
        <v>1.0308724832214764</v>
      </c>
      <c r="AT803">
        <f>VLOOKUP(Table1[[#This Row],[பதிலளித்தவரின் வயது/Age Group]]&amp;Table1[[#This Row],[பாலினம்/Gender]],Factor!$A$45:$G$53,7,0)</f>
        <v>1.28</v>
      </c>
      <c r="AU80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03">
        <f>VLOOKUP(Table1[[#This Row],[Rev Caste]],Factor!$F$59:$I$68,4,0)</f>
        <v>1.2358620689655173</v>
      </c>
      <c r="AW803">
        <f>Table1[[#This Row],[2021 Ae Factor]]*Table1[[#This Row],[Age &amp; Gender Factor]]</f>
        <v>1.6792864309794564</v>
      </c>
      <c r="AX803">
        <f>Table1[[#This Row],[2021 Ae Factor]]*Table1[[#This Row],[Caste Factor]]</f>
        <v>1.6213800023249925</v>
      </c>
      <c r="AY803">
        <f t="shared" si="19"/>
        <v>78.506904000000006</v>
      </c>
    </row>
    <row r="804" spans="1:51" x14ac:dyDescent="0.25">
      <c r="A804" s="12" t="s">
        <v>3088</v>
      </c>
      <c r="B804" s="12" t="s">
        <v>537</v>
      </c>
      <c r="C804" s="13">
        <v>45869</v>
      </c>
      <c r="D804" s="12" t="s">
        <v>3416</v>
      </c>
      <c r="E804" s="12"/>
      <c r="F804" s="12"/>
      <c r="G804" s="12"/>
      <c r="H804" s="12"/>
      <c r="I804" s="12" t="s">
        <v>76</v>
      </c>
      <c r="J804" s="12" t="s">
        <v>77</v>
      </c>
      <c r="K804" s="12" t="s">
        <v>50</v>
      </c>
      <c r="L804" s="12" t="s">
        <v>78</v>
      </c>
      <c r="M804" s="12" t="s">
        <v>2165</v>
      </c>
      <c r="N804" s="12"/>
      <c r="O804" s="12" t="s">
        <v>54</v>
      </c>
      <c r="P804" s="12">
        <v>9384493452</v>
      </c>
      <c r="Q804" s="12" t="s">
        <v>360</v>
      </c>
      <c r="R804" s="12" t="s">
        <v>124</v>
      </c>
      <c r="S804" s="12" t="s">
        <v>57</v>
      </c>
      <c r="T804" s="12" t="s">
        <v>137</v>
      </c>
      <c r="U804" s="12" t="s">
        <v>59</v>
      </c>
      <c r="V804" s="12" t="s">
        <v>60</v>
      </c>
      <c r="W804" s="12" t="s">
        <v>61</v>
      </c>
      <c r="X804" s="12" t="s">
        <v>477</v>
      </c>
      <c r="Y804" t="s">
        <v>432</v>
      </c>
      <c r="Z804" s="12" t="s">
        <v>95</v>
      </c>
      <c r="AA804" s="1" t="s">
        <v>126</v>
      </c>
      <c r="AB804" s="1" t="s">
        <v>99</v>
      </c>
      <c r="AC804" s="12" t="s">
        <v>84</v>
      </c>
      <c r="AD804" s="12" t="s">
        <v>127</v>
      </c>
      <c r="AE804" s="12" t="s">
        <v>66</v>
      </c>
      <c r="AF804" s="12" t="s">
        <v>447</v>
      </c>
      <c r="AG804" s="12" t="s">
        <v>68</v>
      </c>
      <c r="AH804" s="12" t="s">
        <v>117</v>
      </c>
      <c r="AI804" s="12" t="s">
        <v>42</v>
      </c>
      <c r="AJ804" s="12">
        <f>IFERROR(_xlfn.XLOOKUP(Table1[[#This Row],[Audio Url]],Qc!C:C,Qc!F:F),"")</f>
        <v>0</v>
      </c>
      <c r="AK804" s="12">
        <f>IFERROR(_xlfn.XLOOKUP(Table1[[#This Row],[Audio Url]],Qc!C:C,Qc!E:E),"")</f>
        <v>0</v>
      </c>
      <c r="AL804" s="12"/>
      <c r="AM804" s="12"/>
      <c r="AN804" s="1" t="str">
        <f>VLOOKUP(Table1[[#This Row],[LOCALITY]],Sheet2!$F:$H,3,0)</f>
        <v>Rural</v>
      </c>
      <c r="AO804" s="1" t="s">
        <v>2241</v>
      </c>
      <c r="AP804" t="str">
        <f>IF(Table1[[#This Row],[Audio Duration (in secs)]]&gt;180,"Greater than 3 Minutes","Less than 3 Minutes")</f>
        <v>Less than 3 Minutes</v>
      </c>
      <c r="AQ804" t="str">
        <f>IFERROR(VLOOKUP(Table1[[#This Row],[சாதி/Caste]],MApping!$E$1:$F$10,2,0),"Others")</f>
        <v>DEVENDRA KULA VELLALAR</v>
      </c>
      <c r="AR804">
        <f>VLOOKUP(Table1[[#This Row],[பாலினம்/Gender]],Factor!$F$26:$I$28,4,0)</f>
        <v>0.95700934579439256</v>
      </c>
      <c r="AS804">
        <f>VLOOKUP(Table1[[#This Row],[பதிலளித்தவரின் வயது/Age Group]],Factor!$F$35:$I$39,4,0)</f>
        <v>1.0308724832214764</v>
      </c>
      <c r="AT804">
        <f>VLOOKUP(Table1[[#This Row],[பதிலளித்தவரின் வயது/Age Group]]&amp;Table1[[#This Row],[பாலினம்/Gender]],Factor!$A$45:$G$53,7,0)</f>
        <v>0.86292134831460676</v>
      </c>
      <c r="AU80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04">
        <f>VLOOKUP(Table1[[#This Row],[Rev Caste]],Factor!$F$59:$I$68,4,0)</f>
        <v>0.99902439024390244</v>
      </c>
      <c r="AW804">
        <f>Table1[[#This Row],[2021 Ae Factor]]*Table1[[#This Row],[Age &amp; Gender Factor]]</f>
        <v>0.63580116091653927</v>
      </c>
      <c r="AX804">
        <f>Table1[[#This Row],[2021 Ae Factor]]*Table1[[#This Row],[Caste Factor]]</f>
        <v>0.73608199442695277</v>
      </c>
      <c r="AY804">
        <f t="shared" si="19"/>
        <v>78.507210000000001</v>
      </c>
    </row>
    <row r="805" spans="1:51" x14ac:dyDescent="0.25">
      <c r="A805" s="12" t="s">
        <v>3088</v>
      </c>
      <c r="B805" s="12" t="s">
        <v>547</v>
      </c>
      <c r="C805" s="13">
        <v>45869</v>
      </c>
      <c r="D805" s="12" t="s">
        <v>3417</v>
      </c>
      <c r="E805" s="12"/>
      <c r="F805" s="12"/>
      <c r="G805" s="12"/>
      <c r="H805" s="12"/>
      <c r="I805" s="12" t="s">
        <v>109</v>
      </c>
      <c r="J805" s="12" t="s">
        <v>110</v>
      </c>
      <c r="K805" s="12" t="s">
        <v>50</v>
      </c>
      <c r="L805" s="12" t="s">
        <v>78</v>
      </c>
      <c r="M805" s="12" t="s">
        <v>2165</v>
      </c>
      <c r="N805" s="12"/>
      <c r="O805" s="12" t="s">
        <v>135</v>
      </c>
      <c r="P805" s="12">
        <v>9514560831</v>
      </c>
      <c r="Q805" s="12" t="s">
        <v>39</v>
      </c>
      <c r="R805" s="12" t="s">
        <v>136</v>
      </c>
      <c r="S805" s="12" t="s">
        <v>113</v>
      </c>
      <c r="T805" s="12" t="s">
        <v>58</v>
      </c>
      <c r="U805" s="12" t="s">
        <v>59</v>
      </c>
      <c r="V805" s="12" t="s">
        <v>60</v>
      </c>
      <c r="W805" s="12" t="s">
        <v>61</v>
      </c>
      <c r="X805" s="12" t="s">
        <v>62</v>
      </c>
      <c r="Y805" t="s">
        <v>430</v>
      </c>
      <c r="Z805" s="12" t="s">
        <v>38</v>
      </c>
      <c r="AA805" s="12" t="s">
        <v>63</v>
      </c>
      <c r="AB805" s="12" t="s">
        <v>38</v>
      </c>
      <c r="AC805" s="12" t="s">
        <v>64</v>
      </c>
      <c r="AD805" s="12" t="s">
        <v>85</v>
      </c>
      <c r="AE805" s="12" t="s">
        <v>86</v>
      </c>
      <c r="AF805" s="12" t="s">
        <v>67</v>
      </c>
      <c r="AG805" s="12" t="s">
        <v>103</v>
      </c>
      <c r="AH805" s="12" t="s">
        <v>88</v>
      </c>
      <c r="AI805" s="12" t="s">
        <v>269</v>
      </c>
      <c r="AJ805" s="12">
        <f>IFERROR(_xlfn.XLOOKUP(Table1[[#This Row],[Audio Url]],Qc!C:C,Qc!F:F),"")</f>
        <v>0</v>
      </c>
      <c r="AK805" s="12">
        <f>IFERROR(_xlfn.XLOOKUP(Table1[[#This Row],[Audio Url]],Qc!C:C,Qc!E:E),"")</f>
        <v>0</v>
      </c>
      <c r="AL805" s="12"/>
      <c r="AM805" s="12"/>
      <c r="AN805" s="1" t="str">
        <f>VLOOKUP(Table1[[#This Row],[LOCALITY]],Sheet2!$F:$H,3,0)</f>
        <v>Rural</v>
      </c>
      <c r="AO805" s="1" t="s">
        <v>2241</v>
      </c>
      <c r="AP805" t="str">
        <f>IF(Table1[[#This Row],[Audio Duration (in secs)]]&gt;180,"Greater than 3 Minutes","Less than 3 Minutes")</f>
        <v>Less than 3 Minutes</v>
      </c>
      <c r="AQ805" t="str">
        <f>IFERROR(VLOOKUP(Table1[[#This Row],[சாதி/Caste]],MApping!$E$1:$F$10,2,0),"Others")</f>
        <v>MUTTARAIYAR</v>
      </c>
      <c r="AR805">
        <f>VLOOKUP(Table1[[#This Row],[பாலினம்/Gender]],Factor!$F$26:$I$28,4,0)</f>
        <v>1.047034764826176</v>
      </c>
      <c r="AS805">
        <f>VLOOKUP(Table1[[#This Row],[பதிலளித்தவரின் வயது/Age Group]],Factor!$F$35:$I$39,4,0)</f>
        <v>0.8797250859106529</v>
      </c>
      <c r="AT805">
        <f>VLOOKUP(Table1[[#This Row],[பதிலளித்தவரின் வயது/Age Group]]&amp;Table1[[#This Row],[பாலினம்/Gender]],Factor!$A$45:$G$53,7,0)</f>
        <v>0.98461538461538467</v>
      </c>
      <c r="AU80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05">
        <f>VLOOKUP(Table1[[#This Row],[Rev Caste]],Factor!$F$59:$I$68,4,0)</f>
        <v>1.2358620689655173</v>
      </c>
      <c r="AW805">
        <f>Table1[[#This Row],[2021 Ae Factor]]*Table1[[#This Row],[Age &amp; Gender Factor]]</f>
        <v>0.72546542719964102</v>
      </c>
      <c r="AX805">
        <f>Table1[[#This Row],[2021 Ae Factor]]*Table1[[#This Row],[Caste Factor]]</f>
        <v>0.91058419138161839</v>
      </c>
      <c r="AY805">
        <f t="shared" si="19"/>
        <v>78.513276000000005</v>
      </c>
    </row>
    <row r="806" spans="1:51" x14ac:dyDescent="0.25">
      <c r="A806" s="12" t="s">
        <v>3088</v>
      </c>
      <c r="B806" s="12" t="s">
        <v>558</v>
      </c>
      <c r="C806" s="13">
        <v>45869</v>
      </c>
      <c r="D806" s="12" t="s">
        <v>3418</v>
      </c>
      <c r="E806" s="12"/>
      <c r="F806" s="12"/>
      <c r="G806" s="12"/>
      <c r="H806" s="12"/>
      <c r="I806" s="12" t="s">
        <v>109</v>
      </c>
      <c r="J806" s="12" t="s">
        <v>110</v>
      </c>
      <c r="K806" s="12" t="s">
        <v>50</v>
      </c>
      <c r="L806" s="12" t="s">
        <v>78</v>
      </c>
      <c r="M806" s="12" t="s">
        <v>2165</v>
      </c>
      <c r="N806" s="12"/>
      <c r="O806" s="12" t="s">
        <v>54</v>
      </c>
      <c r="P806" s="12">
        <v>9786518127</v>
      </c>
      <c r="Q806" s="12" t="s">
        <v>360</v>
      </c>
      <c r="R806" s="12" t="s">
        <v>97</v>
      </c>
      <c r="S806" s="12" t="s">
        <v>113</v>
      </c>
      <c r="T806" s="12" t="s">
        <v>137</v>
      </c>
      <c r="U806" s="12" t="s">
        <v>83</v>
      </c>
      <c r="V806" s="12" t="s">
        <v>99</v>
      </c>
      <c r="W806" s="12" t="s">
        <v>100</v>
      </c>
      <c r="X806" s="12" t="s">
        <v>101</v>
      </c>
      <c r="Y806" t="s">
        <v>428</v>
      </c>
      <c r="Z806" s="12" t="s">
        <v>288</v>
      </c>
      <c r="AA806" s="12" t="s">
        <v>63</v>
      </c>
      <c r="AB806" s="12" t="s">
        <v>38</v>
      </c>
      <c r="AC806" s="12" t="s">
        <v>84</v>
      </c>
      <c r="AD806" s="12" t="s">
        <v>65</v>
      </c>
      <c r="AE806" s="12" t="s">
        <v>102</v>
      </c>
      <c r="AF806" s="12" t="s">
        <v>67</v>
      </c>
      <c r="AG806" s="12" t="s">
        <v>103</v>
      </c>
      <c r="AH806" s="12" t="s">
        <v>88</v>
      </c>
      <c r="AI806" s="12" t="s">
        <v>269</v>
      </c>
      <c r="AJ806" s="12">
        <f>IFERROR(_xlfn.XLOOKUP(Table1[[#This Row],[Audio Url]],Qc!C:C,Qc!F:F),"")</f>
        <v>0</v>
      </c>
      <c r="AK806" s="12">
        <f>IFERROR(_xlfn.XLOOKUP(Table1[[#This Row],[Audio Url]],Qc!C:C,Qc!E:E),"")</f>
        <v>0</v>
      </c>
      <c r="AL806" s="12"/>
      <c r="AM806" s="12"/>
      <c r="AN806" s="1" t="str">
        <f>VLOOKUP(Table1[[#This Row],[LOCALITY]],Sheet2!$F:$H,3,0)</f>
        <v>Rural</v>
      </c>
      <c r="AO806" s="1" t="s">
        <v>2241</v>
      </c>
      <c r="AP806" t="str">
        <f>IF(Table1[[#This Row],[Audio Duration (in secs)]]&gt;180,"Greater than 3 Minutes","Less than 3 Minutes")</f>
        <v>Less than 3 Minutes</v>
      </c>
      <c r="AQ806" t="str">
        <f>IFERROR(VLOOKUP(Table1[[#This Row],[சாதி/Caste]],MApping!$E$1:$F$10,2,0),"Others")</f>
        <v>MUTTARAIYAR</v>
      </c>
      <c r="AR806">
        <f>VLOOKUP(Table1[[#This Row],[பாலினம்/Gender]],Factor!$F$26:$I$28,4,0)</f>
        <v>0.95700934579439256</v>
      </c>
      <c r="AS806">
        <f>VLOOKUP(Table1[[#This Row],[பதிலளித்தவரின் வயது/Age Group]],Factor!$F$35:$I$39,4,0)</f>
        <v>1.0308724832214764</v>
      </c>
      <c r="AT806">
        <f>VLOOKUP(Table1[[#This Row],[பதிலளித்தவரின் வயது/Age Group]]&amp;Table1[[#This Row],[பாலினம்/Gender]],Factor!$A$45:$G$53,7,0)</f>
        <v>0.86292134831460676</v>
      </c>
      <c r="AU80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06">
        <f>VLOOKUP(Table1[[#This Row],[Rev Caste]],Factor!$F$59:$I$68,4,0)</f>
        <v>1.2358620689655173</v>
      </c>
      <c r="AW806">
        <f>Table1[[#This Row],[2021 Ae Factor]]*Table1[[#This Row],[Age &amp; Gender Factor]]</f>
        <v>1.1321032118962628</v>
      </c>
      <c r="AX806">
        <f>Table1[[#This Row],[2021 Ae Factor]]*Table1[[#This Row],[Caste Factor]]</f>
        <v>1.6213800023249925</v>
      </c>
      <c r="AY806">
        <f t="shared" si="19"/>
        <v>78.512656000000007</v>
      </c>
    </row>
    <row r="807" spans="1:51" x14ac:dyDescent="0.25">
      <c r="A807" s="12" t="s">
        <v>3088</v>
      </c>
      <c r="B807" s="12" t="s">
        <v>571</v>
      </c>
      <c r="C807" s="13">
        <v>45869</v>
      </c>
      <c r="D807" s="12" t="s">
        <v>3419</v>
      </c>
      <c r="E807" s="12"/>
      <c r="F807" s="12"/>
      <c r="G807" s="12"/>
      <c r="H807" s="12"/>
      <c r="I807" s="12" t="s">
        <v>109</v>
      </c>
      <c r="J807" s="12" t="s">
        <v>110</v>
      </c>
      <c r="K807" s="12" t="s">
        <v>50</v>
      </c>
      <c r="L807" s="12" t="s">
        <v>78</v>
      </c>
      <c r="M807" s="12" t="s">
        <v>2165</v>
      </c>
      <c r="N807" s="12"/>
      <c r="O807" s="12" t="s">
        <v>135</v>
      </c>
      <c r="P807" s="12">
        <v>6379686026</v>
      </c>
      <c r="Q807" s="12" t="s">
        <v>55</v>
      </c>
      <c r="R807" s="12" t="s">
        <v>136</v>
      </c>
      <c r="S807" s="12" t="s">
        <v>113</v>
      </c>
      <c r="T807" s="12" t="s">
        <v>137</v>
      </c>
      <c r="U807" s="12" t="s">
        <v>83</v>
      </c>
      <c r="V807" s="12" t="s">
        <v>165</v>
      </c>
      <c r="W807" s="12" t="s">
        <v>125</v>
      </c>
      <c r="X807" s="12" t="s">
        <v>62</v>
      </c>
      <c r="Y807" t="s">
        <v>430</v>
      </c>
      <c r="Z807" s="12" t="s">
        <v>38</v>
      </c>
      <c r="AA807" s="12" t="s">
        <v>126</v>
      </c>
      <c r="AB807" s="12" t="s">
        <v>60</v>
      </c>
      <c r="AC807" s="12" t="s">
        <v>58</v>
      </c>
      <c r="AD807" s="12" t="s">
        <v>127</v>
      </c>
      <c r="AE807" s="12" t="s">
        <v>115</v>
      </c>
      <c r="AF807" s="12" t="s">
        <v>67</v>
      </c>
      <c r="AG807" s="12" t="s">
        <v>382</v>
      </c>
      <c r="AH807" s="12" t="s">
        <v>88</v>
      </c>
      <c r="AI807" s="12" t="s">
        <v>519</v>
      </c>
      <c r="AJ807" s="12">
        <f>IFERROR(_xlfn.XLOOKUP(Table1[[#This Row],[Audio Url]],Qc!C:C,Qc!F:F),"")</f>
        <v>0</v>
      </c>
      <c r="AK807" s="12">
        <f>IFERROR(_xlfn.XLOOKUP(Table1[[#This Row],[Audio Url]],Qc!C:C,Qc!E:E),"")</f>
        <v>0</v>
      </c>
      <c r="AL807" s="12"/>
      <c r="AM807" s="12"/>
      <c r="AN807" s="1" t="str">
        <f>VLOOKUP(Table1[[#This Row],[LOCALITY]],Sheet2!$F:$H,3,0)</f>
        <v>Rural</v>
      </c>
      <c r="AO807" s="1" t="s">
        <v>2241</v>
      </c>
      <c r="AP807" t="str">
        <f>IF(Table1[[#This Row],[Audio Duration (in secs)]]&gt;180,"Greater than 3 Minutes","Less than 3 Minutes")</f>
        <v>Less than 3 Minutes</v>
      </c>
      <c r="AQ807" t="str">
        <f>IFERROR(VLOOKUP(Table1[[#This Row],[சாதி/Caste]],MApping!$E$1:$F$10,2,0),"Others")</f>
        <v>CHOLIA VELLALAR</v>
      </c>
      <c r="AR807">
        <f>VLOOKUP(Table1[[#This Row],[பாலினம்/Gender]],Factor!$F$26:$I$28,4,0)</f>
        <v>1.047034764826176</v>
      </c>
      <c r="AS807">
        <f>VLOOKUP(Table1[[#This Row],[பதிலளித்தவரின் வயது/Age Group]],Factor!$F$35:$I$39,4,0)</f>
        <v>1.0951871657754011</v>
      </c>
      <c r="AT807">
        <f>VLOOKUP(Table1[[#This Row],[பதிலளித்தவரின் வயது/Age Group]]&amp;Table1[[#This Row],[பாலினம்/Gender]],Factor!$A$45:$G$53,7,0)</f>
        <v>1.107027027027027</v>
      </c>
      <c r="AU80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07">
        <f>VLOOKUP(Table1[[#This Row],[Rev Caste]],Factor!$F$59:$I$68,4,0)</f>
        <v>1.0666666666666667</v>
      </c>
      <c r="AW807">
        <f>Table1[[#This Row],[2021 Ae Factor]]*Table1[[#This Row],[Age &amp; Gender Factor]]</f>
        <v>1.107027027027027</v>
      </c>
      <c r="AX807">
        <f>Table1[[#This Row],[2021 Ae Factor]]*Table1[[#This Row],[Caste Factor]]</f>
        <v>1.0666666666666667</v>
      </c>
      <c r="AY807">
        <f t="shared" si="19"/>
        <v>78.512735000000006</v>
      </c>
    </row>
    <row r="808" spans="1:51" x14ac:dyDescent="0.25">
      <c r="A808" s="12" t="s">
        <v>3088</v>
      </c>
      <c r="B808" s="12" t="s">
        <v>586</v>
      </c>
      <c r="C808" s="13">
        <v>45869</v>
      </c>
      <c r="D808" s="12" t="s">
        <v>3420</v>
      </c>
      <c r="E808" s="12"/>
      <c r="F808" s="12"/>
      <c r="G808" s="12"/>
      <c r="H808" s="12"/>
      <c r="I808" s="12" t="s">
        <v>109</v>
      </c>
      <c r="J808" s="12" t="s">
        <v>110</v>
      </c>
      <c r="K808" s="12" t="s">
        <v>50</v>
      </c>
      <c r="L808" s="12" t="s">
        <v>78</v>
      </c>
      <c r="M808" s="12" t="s">
        <v>2165</v>
      </c>
      <c r="N808" s="12"/>
      <c r="O808" s="12" t="s">
        <v>135</v>
      </c>
      <c r="P808" s="12">
        <v>6385107834</v>
      </c>
      <c r="Q808" s="12" t="s">
        <v>39</v>
      </c>
      <c r="R808" s="12" t="s">
        <v>136</v>
      </c>
      <c r="S808" s="12" t="s">
        <v>113</v>
      </c>
      <c r="T808" s="12" t="s">
        <v>137</v>
      </c>
      <c r="U808" s="12" t="s">
        <v>301</v>
      </c>
      <c r="V808" s="12" t="s">
        <v>99</v>
      </c>
      <c r="W808" s="12" t="s">
        <v>125</v>
      </c>
      <c r="X808" s="12" t="s">
        <v>101</v>
      </c>
      <c r="Y808" t="s">
        <v>428</v>
      </c>
      <c r="Z808" s="12" t="s">
        <v>95</v>
      </c>
      <c r="AA808" s="12" t="s">
        <v>126</v>
      </c>
      <c r="AB808" s="12" t="s">
        <v>60</v>
      </c>
      <c r="AC808" s="12" t="s">
        <v>84</v>
      </c>
      <c r="AD808" s="12" t="s">
        <v>65</v>
      </c>
      <c r="AE808" s="12" t="s">
        <v>102</v>
      </c>
      <c r="AF808" s="12" t="s">
        <v>67</v>
      </c>
      <c r="AG808" s="12" t="s">
        <v>103</v>
      </c>
      <c r="AH808" s="12" t="s">
        <v>88</v>
      </c>
      <c r="AI808" s="12" t="s">
        <v>269</v>
      </c>
      <c r="AJ808" s="12">
        <f>IFERROR(_xlfn.XLOOKUP(Table1[[#This Row],[Audio Url]],Qc!C:C,Qc!F:F),"")</f>
        <v>0</v>
      </c>
      <c r="AK808" s="12">
        <f>IFERROR(_xlfn.XLOOKUP(Table1[[#This Row],[Audio Url]],Qc!C:C,Qc!E:E),"")</f>
        <v>0</v>
      </c>
      <c r="AL808" s="12"/>
      <c r="AM808" s="12"/>
      <c r="AN808" s="1" t="str">
        <f>VLOOKUP(Table1[[#This Row],[LOCALITY]],Sheet2!$F:$H,3,0)</f>
        <v>Rural</v>
      </c>
      <c r="AO808" s="1" t="s">
        <v>2241</v>
      </c>
      <c r="AP808" t="str">
        <f>IF(Table1[[#This Row],[Audio Duration (in secs)]]&gt;180,"Greater than 3 Minutes","Less than 3 Minutes")</f>
        <v>Less than 3 Minutes</v>
      </c>
      <c r="AQ808" t="str">
        <f>IFERROR(VLOOKUP(Table1[[#This Row],[சாதி/Caste]],MApping!$E$1:$F$10,2,0),"Others")</f>
        <v>MUTTARAIYAR</v>
      </c>
      <c r="AR808">
        <f>VLOOKUP(Table1[[#This Row],[பாலினம்/Gender]],Factor!$F$26:$I$28,4,0)</f>
        <v>1.047034764826176</v>
      </c>
      <c r="AS808">
        <f>VLOOKUP(Table1[[#This Row],[பதிலளித்தவரின் வயது/Age Group]],Factor!$F$35:$I$39,4,0)</f>
        <v>0.8797250859106529</v>
      </c>
      <c r="AT808">
        <f>VLOOKUP(Table1[[#This Row],[பதிலளித்தவரின் வயது/Age Group]]&amp;Table1[[#This Row],[பாலினம்/Gender]],Factor!$A$45:$G$53,7,0)</f>
        <v>0.98461538461538467</v>
      </c>
      <c r="AU80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08">
        <f>VLOOKUP(Table1[[#This Row],[Rev Caste]],Factor!$F$59:$I$68,4,0)</f>
        <v>1.2358620689655173</v>
      </c>
      <c r="AW808">
        <f>Table1[[#This Row],[2021 Ae Factor]]*Table1[[#This Row],[Age &amp; Gender Factor]]</f>
        <v>1.2917587930611203</v>
      </c>
      <c r="AX808">
        <f>Table1[[#This Row],[2021 Ae Factor]]*Table1[[#This Row],[Caste Factor]]</f>
        <v>1.6213800023249925</v>
      </c>
      <c r="AY808">
        <f t="shared" si="19"/>
        <v>78.513323999999997</v>
      </c>
    </row>
    <row r="809" spans="1:51" x14ac:dyDescent="0.25">
      <c r="A809" s="12" t="s">
        <v>3088</v>
      </c>
      <c r="B809" s="12" t="s">
        <v>613</v>
      </c>
      <c r="C809" s="13">
        <v>45869</v>
      </c>
      <c r="D809" s="12" t="s">
        <v>3421</v>
      </c>
      <c r="E809" s="12"/>
      <c r="F809" s="12"/>
      <c r="G809" s="12"/>
      <c r="H809" s="12"/>
      <c r="I809" s="12" t="s">
        <v>244</v>
      </c>
      <c r="J809" s="12" t="s">
        <v>245</v>
      </c>
      <c r="K809" s="12" t="s">
        <v>50</v>
      </c>
      <c r="L809" s="12" t="s">
        <v>78</v>
      </c>
      <c r="M809" s="12" t="s">
        <v>2165</v>
      </c>
      <c r="N809" s="12"/>
      <c r="O809" s="12" t="s">
        <v>54</v>
      </c>
      <c r="P809" s="12">
        <v>7538805131</v>
      </c>
      <c r="Q809" s="12" t="s">
        <v>39</v>
      </c>
      <c r="R809" s="12" t="s">
        <v>97</v>
      </c>
      <c r="S809" s="12" t="s">
        <v>113</v>
      </c>
      <c r="T809" s="12" t="s">
        <v>98</v>
      </c>
      <c r="U809" s="12" t="s">
        <v>83</v>
      </c>
      <c r="V809" s="12" t="s">
        <v>99</v>
      </c>
      <c r="W809" s="12" t="s">
        <v>125</v>
      </c>
      <c r="X809" s="12" t="s">
        <v>101</v>
      </c>
      <c r="Y809" s="45" t="s">
        <v>429</v>
      </c>
      <c r="Z809" s="12" t="s">
        <v>288</v>
      </c>
      <c r="AA809" s="12" t="s">
        <v>126</v>
      </c>
      <c r="AB809" s="12" t="s">
        <v>60</v>
      </c>
      <c r="AC809" s="12" t="s">
        <v>84</v>
      </c>
      <c r="AD809" s="12" t="s">
        <v>127</v>
      </c>
      <c r="AE809" s="12" t="s">
        <v>102</v>
      </c>
      <c r="AF809" s="12" t="s">
        <v>101</v>
      </c>
      <c r="AG809" s="12" t="s">
        <v>116</v>
      </c>
      <c r="AH809" s="12" t="s">
        <v>69</v>
      </c>
      <c r="AI809" s="12" t="s">
        <v>70</v>
      </c>
      <c r="AJ809" s="12">
        <f>IFERROR(_xlfn.XLOOKUP(Table1[[#This Row],[Audio Url]],Qc!C:C,Qc!F:F),"")</f>
        <v>0</v>
      </c>
      <c r="AK809" s="12">
        <f>IFERROR(_xlfn.XLOOKUP(Table1[[#This Row],[Audio Url]],Qc!C:C,Qc!E:E),"")</f>
        <v>0</v>
      </c>
      <c r="AL809" s="12"/>
      <c r="AM809" s="12"/>
      <c r="AN809" s="1" t="str">
        <f>VLOOKUP(Table1[[#This Row],[LOCALITY]],Sheet2!$F:$H,3,0)</f>
        <v>Rural</v>
      </c>
      <c r="AO809" s="1" t="s">
        <v>2241</v>
      </c>
      <c r="AP809" t="str">
        <f>IF(Table1[[#This Row],[Audio Duration (in secs)]]&gt;180,"Greater than 3 Minutes","Less than 3 Minutes")</f>
        <v>Less than 3 Minutes</v>
      </c>
      <c r="AQ809" t="str">
        <f>IFERROR(VLOOKUP(Table1[[#This Row],[சாதி/Caste]],MApping!$E$1:$F$10,2,0),"Others")</f>
        <v>URALI GOUNDER</v>
      </c>
      <c r="AR809">
        <f>VLOOKUP(Table1[[#This Row],[பாலினம்/Gender]],Factor!$F$26:$I$28,4,0)</f>
        <v>0.95700934579439256</v>
      </c>
      <c r="AS809">
        <f>VLOOKUP(Table1[[#This Row],[பதிலளித்தவரின் வயது/Age Group]],Factor!$F$35:$I$39,4,0)</f>
        <v>0.8797250859106529</v>
      </c>
      <c r="AT809">
        <f>VLOOKUP(Table1[[#This Row],[பதிலளித்தவரின் வயது/Age Group]]&amp;Table1[[#This Row],[பாலினம்/Gender]],Factor!$A$45:$G$53,7,0)</f>
        <v>0.79503105590062106</v>
      </c>
      <c r="AU80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09">
        <f>VLOOKUP(Table1[[#This Row],[Rev Caste]],Factor!$F$59:$I$68,4,0)</f>
        <v>1.0593103448275862</v>
      </c>
      <c r="AW809">
        <f>Table1[[#This Row],[2021 Ae Factor]]*Table1[[#This Row],[Age &amp; Gender Factor]]</f>
        <v>1.043035050297799</v>
      </c>
      <c r="AX809">
        <f>Table1[[#This Row],[2021 Ae Factor]]*Table1[[#This Row],[Caste Factor]]</f>
        <v>1.3897542877071363</v>
      </c>
      <c r="AY809">
        <f t="shared" ref="AY809:AY811" si="20">VALUE(MID(D809, FIND(",",D809)+2, FIND(")",D809)-FIND(",",D809)-2))</f>
        <v>78.513642000000004</v>
      </c>
    </row>
    <row r="810" spans="1:51" x14ac:dyDescent="0.25">
      <c r="A810" s="12" t="s">
        <v>3088</v>
      </c>
      <c r="B810" s="12" t="s">
        <v>618</v>
      </c>
      <c r="C810" s="13">
        <v>45869</v>
      </c>
      <c r="D810" s="12" t="s">
        <v>3422</v>
      </c>
      <c r="E810" s="12"/>
      <c r="F810" s="12"/>
      <c r="G810" s="12"/>
      <c r="H810" s="12"/>
      <c r="I810" s="12" t="s">
        <v>244</v>
      </c>
      <c r="J810" s="12" t="s">
        <v>245</v>
      </c>
      <c r="K810" s="12" t="s">
        <v>50</v>
      </c>
      <c r="L810" s="12" t="s">
        <v>78</v>
      </c>
      <c r="M810" s="12" t="s">
        <v>2165</v>
      </c>
      <c r="N810" s="12"/>
      <c r="O810" s="12" t="s">
        <v>135</v>
      </c>
      <c r="P810" s="12">
        <v>9159121208</v>
      </c>
      <c r="Q810" s="12" t="s">
        <v>39</v>
      </c>
      <c r="R810" s="12" t="s">
        <v>136</v>
      </c>
      <c r="S810" s="12" t="s">
        <v>113</v>
      </c>
      <c r="T810" s="12" t="s">
        <v>58</v>
      </c>
      <c r="U810" s="12" t="s">
        <v>59</v>
      </c>
      <c r="V810" s="12" t="s">
        <v>60</v>
      </c>
      <c r="W810" s="12" t="s">
        <v>61</v>
      </c>
      <c r="X810" s="12" t="s">
        <v>62</v>
      </c>
      <c r="Y810" t="s">
        <v>430</v>
      </c>
      <c r="Z810" s="12" t="s">
        <v>38</v>
      </c>
      <c r="AA810" s="1" t="s">
        <v>126</v>
      </c>
      <c r="AB810" s="1" t="s">
        <v>99</v>
      </c>
      <c r="AC810" s="12" t="s">
        <v>84</v>
      </c>
      <c r="AD810" s="12" t="s">
        <v>127</v>
      </c>
      <c r="AE810" s="12" t="s">
        <v>86</v>
      </c>
      <c r="AF810" s="12" t="s">
        <v>622</v>
      </c>
      <c r="AG810" s="12" t="s">
        <v>68</v>
      </c>
      <c r="AH810" s="12" t="s">
        <v>88</v>
      </c>
      <c r="AI810" s="12" t="s">
        <v>269</v>
      </c>
      <c r="AJ810" s="12">
        <f>IFERROR(_xlfn.XLOOKUP(Table1[[#This Row],[Audio Url]],Qc!C:C,Qc!F:F),"")</f>
        <v>0</v>
      </c>
      <c r="AK810" s="12">
        <f>IFERROR(_xlfn.XLOOKUP(Table1[[#This Row],[Audio Url]],Qc!C:C,Qc!E:E),"")</f>
        <v>0</v>
      </c>
      <c r="AL810" s="12"/>
      <c r="AM810" s="12"/>
      <c r="AN810" s="1" t="str">
        <f>VLOOKUP(Table1[[#This Row],[LOCALITY]],Sheet2!$F:$H,3,0)</f>
        <v>Rural</v>
      </c>
      <c r="AO810" s="1" t="s">
        <v>2241</v>
      </c>
      <c r="AP810" t="str">
        <f>IF(Table1[[#This Row],[Audio Duration (in secs)]]&gt;180,"Greater than 3 Minutes","Less than 3 Minutes")</f>
        <v>Less than 3 Minutes</v>
      </c>
      <c r="AQ810" t="str">
        <f>IFERROR(VLOOKUP(Table1[[#This Row],[சாதி/Caste]],MApping!$E$1:$F$10,2,0),"Others")</f>
        <v>MUTTARAIYAR</v>
      </c>
      <c r="AR810">
        <f>VLOOKUP(Table1[[#This Row],[பாலினம்/Gender]],Factor!$F$26:$I$28,4,0)</f>
        <v>1.047034764826176</v>
      </c>
      <c r="AS810">
        <f>VLOOKUP(Table1[[#This Row],[பதிலளித்தவரின் வயது/Age Group]],Factor!$F$35:$I$39,4,0)</f>
        <v>0.8797250859106529</v>
      </c>
      <c r="AT810">
        <f>VLOOKUP(Table1[[#This Row],[பதிலளித்தவரின் வயது/Age Group]]&amp;Table1[[#This Row],[பாலினம்/Gender]],Factor!$A$45:$G$53,7,0)</f>
        <v>0.98461538461538467</v>
      </c>
      <c r="AU81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10">
        <f>VLOOKUP(Table1[[#This Row],[Rev Caste]],Factor!$F$59:$I$68,4,0)</f>
        <v>1.2358620689655173</v>
      </c>
      <c r="AW810">
        <f>Table1[[#This Row],[2021 Ae Factor]]*Table1[[#This Row],[Age &amp; Gender Factor]]</f>
        <v>0.72546542719964102</v>
      </c>
      <c r="AX810">
        <f>Table1[[#This Row],[2021 Ae Factor]]*Table1[[#This Row],[Caste Factor]]</f>
        <v>0.91058419138161839</v>
      </c>
      <c r="AY810">
        <f t="shared" si="20"/>
        <v>78.511678000000003</v>
      </c>
    </row>
    <row r="811" spans="1:51" x14ac:dyDescent="0.25">
      <c r="A811" s="12" t="s">
        <v>3088</v>
      </c>
      <c r="B811" s="12" t="s">
        <v>624</v>
      </c>
      <c r="C811" s="13">
        <v>45869</v>
      </c>
      <c r="D811" s="12" t="s">
        <v>3423</v>
      </c>
      <c r="E811" s="12"/>
      <c r="F811" s="12"/>
      <c r="G811" s="12"/>
      <c r="H811" s="12"/>
      <c r="I811" s="12" t="s">
        <v>244</v>
      </c>
      <c r="J811" s="12" t="s">
        <v>245</v>
      </c>
      <c r="K811" s="12" t="s">
        <v>50</v>
      </c>
      <c r="L811" s="12" t="s">
        <v>78</v>
      </c>
      <c r="M811" s="12" t="s">
        <v>2165</v>
      </c>
      <c r="N811" s="12"/>
      <c r="O811" s="12" t="s">
        <v>54</v>
      </c>
      <c r="P811" s="12">
        <v>9095597483</v>
      </c>
      <c r="Q811" s="12" t="s">
        <v>360</v>
      </c>
      <c r="R811" s="12" t="s">
        <v>56</v>
      </c>
      <c r="S811" s="12" t="s">
        <v>113</v>
      </c>
      <c r="T811" s="12" t="s">
        <v>137</v>
      </c>
      <c r="U811" s="12" t="s">
        <v>83</v>
      </c>
      <c r="V811" s="12" t="s">
        <v>99</v>
      </c>
      <c r="W811" s="12" t="s">
        <v>100</v>
      </c>
      <c r="X811" s="12" t="s">
        <v>101</v>
      </c>
      <c r="Y811" t="s">
        <v>428</v>
      </c>
      <c r="Z811" s="12" t="s">
        <v>288</v>
      </c>
      <c r="AA811" s="12" t="s">
        <v>63</v>
      </c>
      <c r="AB811" s="12" t="s">
        <v>38</v>
      </c>
      <c r="AC811" s="12" t="s">
        <v>64</v>
      </c>
      <c r="AD811" s="12" t="s">
        <v>85</v>
      </c>
      <c r="AE811" s="12" t="s">
        <v>102</v>
      </c>
      <c r="AF811" s="12" t="s">
        <v>101</v>
      </c>
      <c r="AG811" s="12" t="s">
        <v>68</v>
      </c>
      <c r="AH811" s="12" t="s">
        <v>277</v>
      </c>
      <c r="AI811" s="12" t="s">
        <v>278</v>
      </c>
      <c r="AJ811" s="12">
        <f>IFERROR(_xlfn.XLOOKUP(Table1[[#This Row],[Audio Url]],Qc!C:C,Qc!F:F),"")</f>
        <v>0</v>
      </c>
      <c r="AK811" s="12">
        <f>IFERROR(_xlfn.XLOOKUP(Table1[[#This Row],[Audio Url]],Qc!C:C,Qc!E:E),"")</f>
        <v>0</v>
      </c>
      <c r="AL811" s="12"/>
      <c r="AM811" s="12"/>
      <c r="AN811" s="1" t="str">
        <f>VLOOKUP(Table1[[#This Row],[LOCALITY]],Sheet2!$F:$H,3,0)</f>
        <v>Rural</v>
      </c>
      <c r="AO811" s="1" t="s">
        <v>2241</v>
      </c>
      <c r="AP811" t="str">
        <f>IF(Table1[[#This Row],[Audio Duration (in secs)]]&gt;180,"Greater than 3 Minutes","Less than 3 Minutes")</f>
        <v>Less than 3 Minutes</v>
      </c>
      <c r="AQ811" t="str">
        <f>IFERROR(VLOOKUP(Table1[[#This Row],[சாதி/Caste]],MApping!$E$1:$F$10,2,0),"Others")</f>
        <v>MUSLIM</v>
      </c>
      <c r="AR811">
        <f>VLOOKUP(Table1[[#This Row],[பாலினம்/Gender]],Factor!$F$26:$I$28,4,0)</f>
        <v>0.95700934579439256</v>
      </c>
      <c r="AS811">
        <f>VLOOKUP(Table1[[#This Row],[பதிலளித்தவரின் வயது/Age Group]],Factor!$F$35:$I$39,4,0)</f>
        <v>1.0308724832214764</v>
      </c>
      <c r="AT811">
        <f>VLOOKUP(Table1[[#This Row],[பதிலளித்தவரின் வயது/Age Group]]&amp;Table1[[#This Row],[பாலினம்/Gender]],Factor!$A$45:$G$53,7,0)</f>
        <v>0.86292134831460676</v>
      </c>
      <c r="AU81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11">
        <f>VLOOKUP(Table1[[#This Row],[Rev Caste]],Factor!$F$59:$I$68,4,0)</f>
        <v>1.024</v>
      </c>
      <c r="AW811">
        <f>Table1[[#This Row],[2021 Ae Factor]]*Table1[[#This Row],[Age &amp; Gender Factor]]</f>
        <v>1.1321032118962628</v>
      </c>
      <c r="AX811">
        <f>Table1[[#This Row],[2021 Ae Factor]]*Table1[[#This Row],[Caste Factor]]</f>
        <v>1.3434291447835651</v>
      </c>
      <c r="AY811">
        <f t="shared" si="20"/>
        <v>78.504332000000005</v>
      </c>
    </row>
    <row r="812" spans="1:51" x14ac:dyDescent="0.25">
      <c r="A812" s="12" t="s">
        <v>3088</v>
      </c>
      <c r="B812" s="12" t="s">
        <v>648</v>
      </c>
      <c r="C812" s="13">
        <v>45869</v>
      </c>
      <c r="D812" s="12" t="s">
        <v>3424</v>
      </c>
      <c r="E812" s="12"/>
      <c r="F812" s="12"/>
      <c r="G812" s="12"/>
      <c r="H812" s="12"/>
      <c r="I812" s="12" t="s">
        <v>109</v>
      </c>
      <c r="J812" s="12" t="s">
        <v>110</v>
      </c>
      <c r="K812" s="12" t="s">
        <v>50</v>
      </c>
      <c r="L812" s="12" t="s">
        <v>78</v>
      </c>
      <c r="M812" s="12" t="s">
        <v>2165</v>
      </c>
      <c r="N812" s="12"/>
      <c r="O812" s="12" t="s">
        <v>54</v>
      </c>
      <c r="P812" s="12">
        <v>9500818526</v>
      </c>
      <c r="Q812" s="12" t="s">
        <v>55</v>
      </c>
      <c r="R812" s="12" t="s">
        <v>97</v>
      </c>
      <c r="S812" s="12" t="s">
        <v>57</v>
      </c>
      <c r="T812" s="12" t="s">
        <v>137</v>
      </c>
      <c r="U812" s="12" t="s">
        <v>83</v>
      </c>
      <c r="V812" s="12" t="s">
        <v>99</v>
      </c>
      <c r="W812" s="12" t="s">
        <v>125</v>
      </c>
      <c r="X812" s="12" t="s">
        <v>101</v>
      </c>
      <c r="Y812" t="s">
        <v>429</v>
      </c>
      <c r="Z812" s="12" t="s">
        <v>288</v>
      </c>
      <c r="AA812" s="12" t="s">
        <v>63</v>
      </c>
      <c r="AB812" s="12" t="s">
        <v>38</v>
      </c>
      <c r="AC812" s="12" t="s">
        <v>58</v>
      </c>
      <c r="AD812" s="12" t="s">
        <v>127</v>
      </c>
      <c r="AE812" s="12" t="s">
        <v>86</v>
      </c>
      <c r="AF812" s="12" t="s">
        <v>67</v>
      </c>
      <c r="AG812" s="12" t="s">
        <v>68</v>
      </c>
      <c r="AH812" s="12" t="s">
        <v>277</v>
      </c>
      <c r="AI812" s="12" t="s">
        <v>278</v>
      </c>
      <c r="AJ812" s="12">
        <f>IFERROR(_xlfn.XLOOKUP(Table1[[#This Row],[Audio Url]],Qc!C:C,Qc!F:F),"")</f>
        <v>0</v>
      </c>
      <c r="AK812" s="12">
        <f>IFERROR(_xlfn.XLOOKUP(Table1[[#This Row],[Audio Url]],Qc!C:C,Qc!E:E),"")</f>
        <v>0</v>
      </c>
      <c r="AL812" s="12"/>
      <c r="AM812" s="12"/>
      <c r="AN812" s="1" t="str">
        <f>VLOOKUP(Table1[[#This Row],[LOCALITY]],Sheet2!$F:$H,3,0)</f>
        <v>Rural</v>
      </c>
      <c r="AO812" s="1" t="s">
        <v>2241</v>
      </c>
      <c r="AP812" t="str">
        <f>IF(Table1[[#This Row],[Audio Duration (in secs)]]&gt;180,"Greater than 3 Minutes","Less than 3 Minutes")</f>
        <v>Less than 3 Minutes</v>
      </c>
      <c r="AQ812" t="str">
        <f>IFERROR(VLOOKUP(Table1[[#This Row],[சாதி/Caste]],MApping!$E$1:$F$10,2,0),"Others")</f>
        <v>MUSLIM</v>
      </c>
      <c r="AR812">
        <f>VLOOKUP(Table1[[#This Row],[பாலினம்/Gender]],Factor!$F$26:$I$28,4,0)</f>
        <v>0.95700934579439256</v>
      </c>
      <c r="AS812">
        <f>VLOOKUP(Table1[[#This Row],[பதிலளித்தவரின் வயது/Age Group]],Factor!$F$35:$I$39,4,0)</f>
        <v>1.0951871657754011</v>
      </c>
      <c r="AT812">
        <f>VLOOKUP(Table1[[#This Row],[பதிலளித்தவரின் வயது/Age Group]]&amp;Table1[[#This Row],[பாலினம்/Gender]],Factor!$A$45:$G$53,7,0)</f>
        <v>1.0835978835978837</v>
      </c>
      <c r="AU81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12">
        <f>VLOOKUP(Table1[[#This Row],[Rev Caste]],Factor!$F$59:$I$68,4,0)</f>
        <v>1.024</v>
      </c>
      <c r="AW812">
        <f>Table1[[#This Row],[2021 Ae Factor]]*Table1[[#This Row],[Age &amp; Gender Factor]]</f>
        <v>1.4216181426281114</v>
      </c>
      <c r="AX812">
        <f>Table1[[#This Row],[2021 Ae Factor]]*Table1[[#This Row],[Caste Factor]]</f>
        <v>1.3434291447835651</v>
      </c>
      <c r="AY812">
        <f t="shared" ref="AY812:AY813" si="21">VALUE(MID(D812, FIND(",",D812)+2, FIND(")",D812)-FIND(",",D812)-2))</f>
        <v>78.504367000000002</v>
      </c>
    </row>
    <row r="813" spans="1:51" x14ac:dyDescent="0.25">
      <c r="A813" s="12" t="s">
        <v>3088</v>
      </c>
      <c r="B813" s="12" t="s">
        <v>654</v>
      </c>
      <c r="C813" s="13">
        <v>45869</v>
      </c>
      <c r="D813" s="12" t="s">
        <v>3425</v>
      </c>
      <c r="E813" s="12"/>
      <c r="F813" s="12"/>
      <c r="G813" s="12"/>
      <c r="H813" s="12"/>
      <c r="I813" s="12" t="s">
        <v>244</v>
      </c>
      <c r="J813" s="12" t="s">
        <v>245</v>
      </c>
      <c r="K813" s="12" t="s">
        <v>50</v>
      </c>
      <c r="L813" s="12" t="s">
        <v>78</v>
      </c>
      <c r="M813" s="12" t="s">
        <v>2165</v>
      </c>
      <c r="N813" s="12"/>
      <c r="O813" s="12" t="s">
        <v>54</v>
      </c>
      <c r="P813" s="12">
        <v>9865170835</v>
      </c>
      <c r="Q813" s="12" t="s">
        <v>39</v>
      </c>
      <c r="R813" s="12" t="s">
        <v>97</v>
      </c>
      <c r="S813" s="12" t="s">
        <v>57</v>
      </c>
      <c r="T813" s="12" t="s">
        <v>137</v>
      </c>
      <c r="U813" s="12" t="s">
        <v>83</v>
      </c>
      <c r="V813" s="12" t="s">
        <v>99</v>
      </c>
      <c r="W813" s="12" t="s">
        <v>100</v>
      </c>
      <c r="X813" s="12" t="s">
        <v>101</v>
      </c>
      <c r="Y813" t="s">
        <v>428</v>
      </c>
      <c r="Z813" s="12" t="s">
        <v>95</v>
      </c>
      <c r="AA813" s="12" t="s">
        <v>126</v>
      </c>
      <c r="AB813" s="12" t="s">
        <v>60</v>
      </c>
      <c r="AC813" s="12" t="s">
        <v>58</v>
      </c>
      <c r="AD813" s="12" t="s">
        <v>127</v>
      </c>
      <c r="AE813" s="12" t="s">
        <v>102</v>
      </c>
      <c r="AF813" s="12" t="s">
        <v>101</v>
      </c>
      <c r="AG813" s="12" t="s">
        <v>382</v>
      </c>
      <c r="AH813" s="12" t="s">
        <v>277</v>
      </c>
      <c r="AI813" s="12" t="s">
        <v>278</v>
      </c>
      <c r="AJ813" s="12">
        <f>IFERROR(_xlfn.XLOOKUP(Table1[[#This Row],[Audio Url]],Qc!C:C,Qc!F:F),"")</f>
        <v>0</v>
      </c>
      <c r="AK813" s="12">
        <f>IFERROR(_xlfn.XLOOKUP(Table1[[#This Row],[Audio Url]],Qc!C:C,Qc!E:E),"")</f>
        <v>0</v>
      </c>
      <c r="AL813" s="12"/>
      <c r="AM813" s="12"/>
      <c r="AN813" s="1" t="str">
        <f>VLOOKUP(Table1[[#This Row],[LOCALITY]],Sheet2!$F:$H,3,0)</f>
        <v>Rural</v>
      </c>
      <c r="AO813" s="1" t="s">
        <v>2241</v>
      </c>
      <c r="AP813" t="str">
        <f>IF(Table1[[#This Row],[Audio Duration (in secs)]]&gt;180,"Greater than 3 Minutes","Less than 3 Minutes")</f>
        <v>Less than 3 Minutes</v>
      </c>
      <c r="AQ813" t="str">
        <f>IFERROR(VLOOKUP(Table1[[#This Row],[சாதி/Caste]],MApping!$E$1:$F$10,2,0),"Others")</f>
        <v>MUSLIM</v>
      </c>
      <c r="AR813">
        <f>VLOOKUP(Table1[[#This Row],[பாலினம்/Gender]],Factor!$F$26:$I$28,4,0)</f>
        <v>0.95700934579439256</v>
      </c>
      <c r="AS813">
        <f>VLOOKUP(Table1[[#This Row],[பதிலளித்தவரின் வயது/Age Group]],Factor!$F$35:$I$39,4,0)</f>
        <v>0.8797250859106529</v>
      </c>
      <c r="AT813">
        <f>VLOOKUP(Table1[[#This Row],[பதிலளித்தவரின் வயது/Age Group]]&amp;Table1[[#This Row],[பாலினம்/Gender]],Factor!$A$45:$G$53,7,0)</f>
        <v>0.79503105590062106</v>
      </c>
      <c r="AU81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13">
        <f>VLOOKUP(Table1[[#This Row],[Rev Caste]],Factor!$F$59:$I$68,4,0)</f>
        <v>1.024</v>
      </c>
      <c r="AW813">
        <f>Table1[[#This Row],[2021 Ae Factor]]*Table1[[#This Row],[Age &amp; Gender Factor]]</f>
        <v>1.043035050297799</v>
      </c>
      <c r="AX813">
        <f>Table1[[#This Row],[2021 Ae Factor]]*Table1[[#This Row],[Caste Factor]]</f>
        <v>1.3434291447835651</v>
      </c>
      <c r="AY813">
        <f t="shared" si="21"/>
        <v>78.506906000000001</v>
      </c>
    </row>
    <row r="814" spans="1:51" x14ac:dyDescent="0.25">
      <c r="A814" s="12" t="s">
        <v>3088</v>
      </c>
      <c r="B814" s="12" t="s">
        <v>669</v>
      </c>
      <c r="C814" s="13">
        <v>45869</v>
      </c>
      <c r="D814" s="12" t="s">
        <v>3426</v>
      </c>
      <c r="E814" s="12"/>
      <c r="F814" s="12"/>
      <c r="G814" s="12"/>
      <c r="H814" s="12"/>
      <c r="I814" s="12" t="s">
        <v>109</v>
      </c>
      <c r="J814" s="12" t="s">
        <v>110</v>
      </c>
      <c r="K814" s="12" t="s">
        <v>50</v>
      </c>
      <c r="L814" s="12" t="s">
        <v>78</v>
      </c>
      <c r="M814" s="12" t="s">
        <v>2165</v>
      </c>
      <c r="N814" s="12"/>
      <c r="O814" s="12" t="s">
        <v>54</v>
      </c>
      <c r="P814" s="12">
        <v>9047192600</v>
      </c>
      <c r="Q814" s="12" t="s">
        <v>360</v>
      </c>
      <c r="R814" s="12" t="s">
        <v>56</v>
      </c>
      <c r="S814" s="12" t="s">
        <v>113</v>
      </c>
      <c r="T814" s="12" t="s">
        <v>137</v>
      </c>
      <c r="U814" s="12" t="s">
        <v>83</v>
      </c>
      <c r="V814" s="12" t="s">
        <v>99</v>
      </c>
      <c r="W814" s="12" t="s">
        <v>125</v>
      </c>
      <c r="X814" s="12" t="s">
        <v>101</v>
      </c>
      <c r="Y814" t="s">
        <v>429</v>
      </c>
      <c r="Z814" s="12" t="s">
        <v>288</v>
      </c>
      <c r="AA814" s="12" t="s">
        <v>126</v>
      </c>
      <c r="AB814" s="12" t="s">
        <v>99</v>
      </c>
      <c r="AC814" s="12" t="s">
        <v>84</v>
      </c>
      <c r="AD814" s="12" t="s">
        <v>65</v>
      </c>
      <c r="AE814" s="12" t="s">
        <v>86</v>
      </c>
      <c r="AF814" s="12" t="s">
        <v>67</v>
      </c>
      <c r="AG814" s="12" t="s">
        <v>418</v>
      </c>
      <c r="AH814" s="12" t="s">
        <v>88</v>
      </c>
      <c r="AI814" s="12" t="s">
        <v>42</v>
      </c>
      <c r="AJ814" s="12">
        <f>IFERROR(_xlfn.XLOOKUP(Table1[[#This Row],[Audio Url]],Qc!C:C,Qc!F:F),"")</f>
        <v>0</v>
      </c>
      <c r="AK814" s="12">
        <f>IFERROR(_xlfn.XLOOKUP(Table1[[#This Row],[Audio Url]],Qc!C:C,Qc!E:E),"")</f>
        <v>0</v>
      </c>
      <c r="AL814" s="12"/>
      <c r="AM814" s="12"/>
      <c r="AN814" s="1" t="str">
        <f>VLOOKUP(Table1[[#This Row],[LOCALITY]],Sheet2!$F:$H,3,0)</f>
        <v>Rural</v>
      </c>
      <c r="AO814" s="1" t="s">
        <v>2241</v>
      </c>
      <c r="AP814" t="str">
        <f>IF(Table1[[#This Row],[Audio Duration (in secs)]]&gt;180,"Greater than 3 Minutes","Less than 3 Minutes")</f>
        <v>Less than 3 Minutes</v>
      </c>
      <c r="AQ814" t="str">
        <f>IFERROR(VLOOKUP(Table1[[#This Row],[சாதி/Caste]],MApping!$E$1:$F$10,2,0),"Others")</f>
        <v>DEVENDRA KULA VELLALAR</v>
      </c>
      <c r="AR814">
        <f>VLOOKUP(Table1[[#This Row],[பாலினம்/Gender]],Factor!$F$26:$I$28,4,0)</f>
        <v>0.95700934579439256</v>
      </c>
      <c r="AS814">
        <f>VLOOKUP(Table1[[#This Row],[பதிலளித்தவரின் வயது/Age Group]],Factor!$F$35:$I$39,4,0)</f>
        <v>1.0308724832214764</v>
      </c>
      <c r="AT814">
        <f>VLOOKUP(Table1[[#This Row],[பதிலளித்தவரின் வயது/Age Group]]&amp;Table1[[#This Row],[பாலினம்/Gender]],Factor!$A$45:$G$53,7,0)</f>
        <v>0.86292134831460676</v>
      </c>
      <c r="AU81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14">
        <f>VLOOKUP(Table1[[#This Row],[Rev Caste]],Factor!$F$59:$I$68,4,0)</f>
        <v>0.99902439024390244</v>
      </c>
      <c r="AW814">
        <f>Table1[[#This Row],[2021 Ae Factor]]*Table1[[#This Row],[Age &amp; Gender Factor]]</f>
        <v>1.1321032118962628</v>
      </c>
      <c r="AX814">
        <f>Table1[[#This Row],[2021 Ae Factor]]*Table1[[#This Row],[Caste Factor]]</f>
        <v>1.3106625802766489</v>
      </c>
      <c r="AY814">
        <f>VALUE(MID(D814, FIND(",",D814)+2, FIND(")",D814)-FIND(",",D814)-2))</f>
        <v>78.507214000000005</v>
      </c>
    </row>
    <row r="815" spans="1:51" x14ac:dyDescent="0.25">
      <c r="A815" s="12" t="s">
        <v>3088</v>
      </c>
      <c r="B815" s="12" t="s">
        <v>680</v>
      </c>
      <c r="C815" s="13">
        <v>45869</v>
      </c>
      <c r="D815" s="12" t="s">
        <v>3427</v>
      </c>
      <c r="E815" s="12"/>
      <c r="F815" s="12"/>
      <c r="G815" s="12"/>
      <c r="H815" s="12"/>
      <c r="I815" s="12" t="s">
        <v>109</v>
      </c>
      <c r="J815" s="12" t="s">
        <v>110</v>
      </c>
      <c r="K815" s="12" t="s">
        <v>50</v>
      </c>
      <c r="L815" s="12" t="s">
        <v>78</v>
      </c>
      <c r="M815" s="12" t="s">
        <v>2165</v>
      </c>
      <c r="N815" s="12"/>
      <c r="O815" s="12" t="s">
        <v>135</v>
      </c>
      <c r="P815" s="12">
        <v>9843244714</v>
      </c>
      <c r="Q815" s="12" t="s">
        <v>55</v>
      </c>
      <c r="R815" s="12" t="s">
        <v>136</v>
      </c>
      <c r="S815" s="12" t="s">
        <v>113</v>
      </c>
      <c r="T815" s="12" t="s">
        <v>58</v>
      </c>
      <c r="U815" s="12" t="s">
        <v>83</v>
      </c>
      <c r="V815" s="12" t="s">
        <v>99</v>
      </c>
      <c r="W815" s="12" t="s">
        <v>100</v>
      </c>
      <c r="X815" s="12" t="s">
        <v>101</v>
      </c>
      <c r="Y815" t="s">
        <v>428</v>
      </c>
      <c r="Z815" s="12" t="s">
        <v>288</v>
      </c>
      <c r="AA815" s="12" t="s">
        <v>126</v>
      </c>
      <c r="AB815" s="12" t="s">
        <v>60</v>
      </c>
      <c r="AC815" s="12" t="s">
        <v>84</v>
      </c>
      <c r="AD815" s="12" t="s">
        <v>127</v>
      </c>
      <c r="AE815" s="12" t="s">
        <v>102</v>
      </c>
      <c r="AF815" s="12" t="s">
        <v>67</v>
      </c>
      <c r="AG815" s="12" t="s">
        <v>68</v>
      </c>
      <c r="AH815" s="12" t="s">
        <v>88</v>
      </c>
      <c r="AI815" s="12" t="s">
        <v>269</v>
      </c>
      <c r="AJ815" s="12">
        <f>IFERROR(_xlfn.XLOOKUP(Table1[[#This Row],[Audio Url]],Qc!C:C,Qc!F:F),"")</f>
        <v>0</v>
      </c>
      <c r="AK815" s="12">
        <f>IFERROR(_xlfn.XLOOKUP(Table1[[#This Row],[Audio Url]],Qc!C:C,Qc!E:E),"")</f>
        <v>0</v>
      </c>
      <c r="AL815" s="12"/>
      <c r="AM815" s="12"/>
      <c r="AN815" s="1" t="str">
        <f>VLOOKUP(Table1[[#This Row],[LOCALITY]],Sheet2!$F:$H,3,0)</f>
        <v>Rural</v>
      </c>
      <c r="AO815" s="1" t="s">
        <v>2241</v>
      </c>
      <c r="AP815" t="str">
        <f>IF(Table1[[#This Row],[Audio Duration (in secs)]]&gt;180,"Greater than 3 Minutes","Less than 3 Minutes")</f>
        <v>Less than 3 Minutes</v>
      </c>
      <c r="AQ815" t="str">
        <f>IFERROR(VLOOKUP(Table1[[#This Row],[சாதி/Caste]],MApping!$E$1:$F$10,2,0),"Others")</f>
        <v>MUTTARAIYAR</v>
      </c>
      <c r="AR815">
        <f>VLOOKUP(Table1[[#This Row],[பாலினம்/Gender]],Factor!$F$26:$I$28,4,0)</f>
        <v>1.047034764826176</v>
      </c>
      <c r="AS815">
        <f>VLOOKUP(Table1[[#This Row],[பதிலளித்தவரின் வயது/Age Group]],Factor!$F$35:$I$39,4,0)</f>
        <v>1.0951871657754011</v>
      </c>
      <c r="AT815">
        <f>VLOOKUP(Table1[[#This Row],[பதிலளித்தவரின் வயது/Age Group]]&amp;Table1[[#This Row],[பாலினம்/Gender]],Factor!$A$45:$G$53,7,0)</f>
        <v>1.107027027027027</v>
      </c>
      <c r="AU81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15">
        <f>VLOOKUP(Table1[[#This Row],[Rev Caste]],Factor!$F$59:$I$68,4,0)</f>
        <v>1.2358620689655173</v>
      </c>
      <c r="AW815">
        <f>Table1[[#This Row],[2021 Ae Factor]]*Table1[[#This Row],[Age &amp; Gender Factor]]</f>
        <v>1.4523558321984489</v>
      </c>
      <c r="AX815">
        <f>Table1[[#This Row],[2021 Ae Factor]]*Table1[[#This Row],[Caste Factor]]</f>
        <v>1.6213800023249925</v>
      </c>
      <c r="AY815">
        <f t="shared" ref="AY815:AY818" si="22">VALUE(MID(D815, FIND(",",D815)+2, FIND(")",D815)-FIND(",",D815)-2))</f>
        <v>78.513282000000004</v>
      </c>
    </row>
    <row r="816" spans="1:51" x14ac:dyDescent="0.25">
      <c r="A816" s="12" t="s">
        <v>3088</v>
      </c>
      <c r="B816" s="12" t="s">
        <v>685</v>
      </c>
      <c r="C816" s="13">
        <v>45869</v>
      </c>
      <c r="D816" s="12" t="s">
        <v>3428</v>
      </c>
      <c r="E816" s="12"/>
      <c r="F816" s="12"/>
      <c r="G816" s="12"/>
      <c r="H816" s="12"/>
      <c r="I816" s="12" t="s">
        <v>244</v>
      </c>
      <c r="J816" s="12" t="s">
        <v>245</v>
      </c>
      <c r="K816" s="12" t="s">
        <v>50</v>
      </c>
      <c r="L816" s="12" t="s">
        <v>78</v>
      </c>
      <c r="M816" s="12" t="s">
        <v>2165</v>
      </c>
      <c r="N816" s="12"/>
      <c r="O816" s="12" t="s">
        <v>135</v>
      </c>
      <c r="P816" s="12">
        <v>9080958818</v>
      </c>
      <c r="Q816" s="12" t="s">
        <v>39</v>
      </c>
      <c r="R816" s="12" t="s">
        <v>136</v>
      </c>
      <c r="S816" s="12" t="s">
        <v>113</v>
      </c>
      <c r="T816" s="12" t="s">
        <v>137</v>
      </c>
      <c r="U816" s="12" t="s">
        <v>83</v>
      </c>
      <c r="V816" s="12" t="s">
        <v>60</v>
      </c>
      <c r="W816" s="12" t="s">
        <v>61</v>
      </c>
      <c r="X816" s="12" t="s">
        <v>62</v>
      </c>
      <c r="Y816" t="s">
        <v>430</v>
      </c>
      <c r="Z816" s="12" t="s">
        <v>38</v>
      </c>
      <c r="AA816" s="12" t="s">
        <v>63</v>
      </c>
      <c r="AB816" s="12" t="s">
        <v>38</v>
      </c>
      <c r="AC816" s="12" t="s">
        <v>64</v>
      </c>
      <c r="AD816" s="12" t="s">
        <v>65</v>
      </c>
      <c r="AE816" s="12" t="s">
        <v>86</v>
      </c>
      <c r="AF816" s="12" t="s">
        <v>622</v>
      </c>
      <c r="AG816" s="12" t="s">
        <v>68</v>
      </c>
      <c r="AH816" s="12" t="s">
        <v>277</v>
      </c>
      <c r="AI816" s="12" t="s">
        <v>278</v>
      </c>
      <c r="AJ816" s="12">
        <f>IFERROR(_xlfn.XLOOKUP(Table1[[#This Row],[Audio Url]],Qc!C:C,Qc!F:F),"")</f>
        <v>0</v>
      </c>
      <c r="AK816" s="12">
        <f>IFERROR(_xlfn.XLOOKUP(Table1[[#This Row],[Audio Url]],Qc!C:C,Qc!E:E),"")</f>
        <v>0</v>
      </c>
      <c r="AL816" s="12"/>
      <c r="AM816" s="12"/>
      <c r="AN816" s="1" t="str">
        <f>VLOOKUP(Table1[[#This Row],[LOCALITY]],Sheet2!$F:$H,3,0)</f>
        <v>Rural</v>
      </c>
      <c r="AO816" s="1" t="s">
        <v>2241</v>
      </c>
      <c r="AP816" t="str">
        <f>IF(Table1[[#This Row],[Audio Duration (in secs)]]&gt;180,"Greater than 3 Minutes","Less than 3 Minutes")</f>
        <v>Less than 3 Minutes</v>
      </c>
      <c r="AQ816" t="str">
        <f>IFERROR(VLOOKUP(Table1[[#This Row],[சாதி/Caste]],MApping!$E$1:$F$10,2,0),"Others")</f>
        <v>MUSLIM</v>
      </c>
      <c r="AR816">
        <f>VLOOKUP(Table1[[#This Row],[பாலினம்/Gender]],Factor!$F$26:$I$28,4,0)</f>
        <v>1.047034764826176</v>
      </c>
      <c r="AS816">
        <f>VLOOKUP(Table1[[#This Row],[பதிலளித்தவரின் வயது/Age Group]],Factor!$F$35:$I$39,4,0)</f>
        <v>0.8797250859106529</v>
      </c>
      <c r="AT816">
        <f>VLOOKUP(Table1[[#This Row],[பதிலளித்தவரின் வயது/Age Group]]&amp;Table1[[#This Row],[பாலினம்/Gender]],Factor!$A$45:$G$53,7,0)</f>
        <v>0.98461538461538467</v>
      </c>
      <c r="AU81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16">
        <f>VLOOKUP(Table1[[#This Row],[Rev Caste]],Factor!$F$59:$I$68,4,0)</f>
        <v>1.024</v>
      </c>
      <c r="AW816">
        <f>Table1[[#This Row],[2021 Ae Factor]]*Table1[[#This Row],[Age &amp; Gender Factor]]</f>
        <v>0.72546542719964102</v>
      </c>
      <c r="AX816">
        <f>Table1[[#This Row],[2021 Ae Factor]]*Table1[[#This Row],[Caste Factor]]</f>
        <v>0.75448404428762661</v>
      </c>
      <c r="AY816">
        <f t="shared" si="22"/>
        <v>78.512653</v>
      </c>
    </row>
    <row r="817" spans="1:51" x14ac:dyDescent="0.25">
      <c r="A817" s="12" t="s">
        <v>3088</v>
      </c>
      <c r="B817" s="12" t="s">
        <v>696</v>
      </c>
      <c r="C817" s="13">
        <v>45869</v>
      </c>
      <c r="D817" s="12" t="s">
        <v>3429</v>
      </c>
      <c r="E817" s="12"/>
      <c r="F817" s="12"/>
      <c r="G817" s="12"/>
      <c r="H817" s="12"/>
      <c r="I817" s="12" t="s">
        <v>109</v>
      </c>
      <c r="J817" s="12" t="s">
        <v>110</v>
      </c>
      <c r="K817" s="12" t="s">
        <v>50</v>
      </c>
      <c r="L817" s="12" t="s">
        <v>78</v>
      </c>
      <c r="M817" s="12" t="s">
        <v>2165</v>
      </c>
      <c r="N817" s="12"/>
      <c r="O817" s="12" t="s">
        <v>135</v>
      </c>
      <c r="P817" s="12">
        <v>8098875742</v>
      </c>
      <c r="Q817" s="12" t="s">
        <v>81</v>
      </c>
      <c r="R817" s="12" t="s">
        <v>136</v>
      </c>
      <c r="S817" s="12" t="s">
        <v>113</v>
      </c>
      <c r="T817" s="12" t="s">
        <v>58</v>
      </c>
      <c r="U817" s="12" t="s">
        <v>301</v>
      </c>
      <c r="V817" s="12" t="s">
        <v>165</v>
      </c>
      <c r="W817" s="12" t="s">
        <v>100</v>
      </c>
      <c r="X817" s="12" t="s">
        <v>101</v>
      </c>
      <c r="Y817" t="s">
        <v>428</v>
      </c>
      <c r="Z817" s="12" t="s">
        <v>288</v>
      </c>
      <c r="AA817" s="12" t="s">
        <v>126</v>
      </c>
      <c r="AB817" s="12" t="s">
        <v>60</v>
      </c>
      <c r="AC817" s="12" t="s">
        <v>84</v>
      </c>
      <c r="AD817" s="12" t="s">
        <v>65</v>
      </c>
      <c r="AE817" s="12" t="s">
        <v>102</v>
      </c>
      <c r="AF817" s="12" t="s">
        <v>67</v>
      </c>
      <c r="AG817" s="12" t="s">
        <v>116</v>
      </c>
      <c r="AH817" s="12" t="s">
        <v>88</v>
      </c>
      <c r="AI817" s="12" t="s">
        <v>269</v>
      </c>
      <c r="AJ817" s="12">
        <f>IFERROR(_xlfn.XLOOKUP(Table1[[#This Row],[Audio Url]],Qc!C:C,Qc!F:F),"")</f>
        <v>0</v>
      </c>
      <c r="AK817" s="12">
        <f>IFERROR(_xlfn.XLOOKUP(Table1[[#This Row],[Audio Url]],Qc!C:C,Qc!E:E),"")</f>
        <v>0</v>
      </c>
      <c r="AL817" s="12"/>
      <c r="AM817" s="12"/>
      <c r="AN817" s="1" t="str">
        <f>VLOOKUP(Table1[[#This Row],[LOCALITY]],Sheet2!$F:$H,3,0)</f>
        <v>Rural</v>
      </c>
      <c r="AO817" s="1" t="s">
        <v>2241</v>
      </c>
      <c r="AP817" t="str">
        <f>IF(Table1[[#This Row],[Audio Duration (in secs)]]&gt;180,"Greater than 3 Minutes","Less than 3 Minutes")</f>
        <v>Less than 3 Minutes</v>
      </c>
      <c r="AQ817" t="str">
        <f>IFERROR(VLOOKUP(Table1[[#This Row],[சாதி/Caste]],MApping!$E$1:$F$10,2,0),"Others")</f>
        <v>MUTTARAIYAR</v>
      </c>
      <c r="AR817">
        <f>VLOOKUP(Table1[[#This Row],[பாலினம்/Gender]],Factor!$F$26:$I$28,4,0)</f>
        <v>1.047034764826176</v>
      </c>
      <c r="AS817">
        <f>VLOOKUP(Table1[[#This Row],[பதிலளித்தவரின் வயது/Age Group]],Factor!$F$35:$I$39,4,0)</f>
        <v>0.97523809523809524</v>
      </c>
      <c r="AT817">
        <f>VLOOKUP(Table1[[#This Row],[பதிலளித்தவரின் வயது/Age Group]]&amp;Table1[[#This Row],[பாலினம்/Gender]],Factor!$A$45:$G$53,7,0)</f>
        <v>0.89824561403508774</v>
      </c>
      <c r="AU81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17">
        <f>VLOOKUP(Table1[[#This Row],[Rev Caste]],Factor!$F$59:$I$68,4,0)</f>
        <v>1.2358620689655173</v>
      </c>
      <c r="AW817">
        <f>Table1[[#This Row],[2021 Ae Factor]]*Table1[[#This Row],[Age &amp; Gender Factor]]</f>
        <v>0.89824561403508774</v>
      </c>
      <c r="AX817">
        <f>Table1[[#This Row],[2021 Ae Factor]]*Table1[[#This Row],[Caste Factor]]</f>
        <v>1.2358620689655173</v>
      </c>
      <c r="AY817">
        <f t="shared" si="22"/>
        <v>78.512730000000005</v>
      </c>
    </row>
    <row r="818" spans="1:51" x14ac:dyDescent="0.25">
      <c r="A818" s="12" t="s">
        <v>3088</v>
      </c>
      <c r="B818" s="12" t="s">
        <v>701</v>
      </c>
      <c r="C818" s="13">
        <v>45869</v>
      </c>
      <c r="D818" s="12" t="s">
        <v>3430</v>
      </c>
      <c r="E818" s="12"/>
      <c r="F818" s="12"/>
      <c r="G818" s="12"/>
      <c r="H818" s="12"/>
      <c r="I818" s="12" t="s">
        <v>109</v>
      </c>
      <c r="J818" s="12" t="s">
        <v>110</v>
      </c>
      <c r="K818" s="12" t="s">
        <v>50</v>
      </c>
      <c r="L818" s="12" t="s">
        <v>78</v>
      </c>
      <c r="M818" s="12" t="s">
        <v>2165</v>
      </c>
      <c r="N818" s="12"/>
      <c r="O818" s="12" t="s">
        <v>135</v>
      </c>
      <c r="P818" s="12">
        <v>9344034698</v>
      </c>
      <c r="Q818" s="12" t="s">
        <v>55</v>
      </c>
      <c r="R818" s="12" t="s">
        <v>136</v>
      </c>
      <c r="S818" s="12" t="s">
        <v>113</v>
      </c>
      <c r="T818" s="12" t="s">
        <v>137</v>
      </c>
      <c r="U818" s="12" t="s">
        <v>83</v>
      </c>
      <c r="V818" s="12" t="s">
        <v>60</v>
      </c>
      <c r="W818" s="12" t="s">
        <v>125</v>
      </c>
      <c r="X818" s="12" t="s">
        <v>101</v>
      </c>
      <c r="Y818" s="45" t="s">
        <v>429</v>
      </c>
      <c r="Z818" s="12" t="s">
        <v>288</v>
      </c>
      <c r="AA818" s="12" t="s">
        <v>126</v>
      </c>
      <c r="AB818" s="12" t="s">
        <v>99</v>
      </c>
      <c r="AC818" s="12" t="s">
        <v>58</v>
      </c>
      <c r="AD818" s="12" t="s">
        <v>127</v>
      </c>
      <c r="AE818" s="12" t="s">
        <v>86</v>
      </c>
      <c r="AF818" s="12" t="s">
        <v>67</v>
      </c>
      <c r="AG818" s="12" t="s">
        <v>382</v>
      </c>
      <c r="AH818" s="12" t="s">
        <v>117</v>
      </c>
      <c r="AI818" s="12" t="s">
        <v>42</v>
      </c>
      <c r="AJ818" s="12">
        <f>IFERROR(_xlfn.XLOOKUP(Table1[[#This Row],[Audio Url]],Qc!C:C,Qc!F:F),"")</f>
        <v>0</v>
      </c>
      <c r="AK818" s="12">
        <f>IFERROR(_xlfn.XLOOKUP(Table1[[#This Row],[Audio Url]],Qc!C:C,Qc!E:E),"")</f>
        <v>0</v>
      </c>
      <c r="AL818" s="12"/>
      <c r="AM818" s="12"/>
      <c r="AN818" s="1" t="str">
        <f>VLOOKUP(Table1[[#This Row],[LOCALITY]],Sheet2!$F:$H,3,0)</f>
        <v>Rural</v>
      </c>
      <c r="AO818" s="1" t="s">
        <v>2241</v>
      </c>
      <c r="AP818" t="str">
        <f>IF(Table1[[#This Row],[Audio Duration (in secs)]]&gt;180,"Greater than 3 Minutes","Less than 3 Minutes")</f>
        <v>Less than 3 Minutes</v>
      </c>
      <c r="AQ818" t="str">
        <f>IFERROR(VLOOKUP(Table1[[#This Row],[சாதி/Caste]],MApping!$E$1:$F$10,2,0),"Others")</f>
        <v>DEVENDRA KULA VELLALAR</v>
      </c>
      <c r="AR818">
        <f>VLOOKUP(Table1[[#This Row],[பாலினம்/Gender]],Factor!$F$26:$I$28,4,0)</f>
        <v>1.047034764826176</v>
      </c>
      <c r="AS818">
        <f>VLOOKUP(Table1[[#This Row],[பதிலளித்தவரின் வயது/Age Group]],Factor!$F$35:$I$39,4,0)</f>
        <v>1.0951871657754011</v>
      </c>
      <c r="AT818">
        <f>VLOOKUP(Table1[[#This Row],[பதிலளித்தவரின் வயது/Age Group]]&amp;Table1[[#This Row],[பாலினம்/Gender]],Factor!$A$45:$G$53,7,0)</f>
        <v>1.107027027027027</v>
      </c>
      <c r="AU81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18">
        <f>VLOOKUP(Table1[[#This Row],[Rev Caste]],Factor!$F$59:$I$68,4,0)</f>
        <v>0.99902439024390244</v>
      </c>
      <c r="AW818">
        <f>Table1[[#This Row],[2021 Ae Factor]]*Table1[[#This Row],[Age &amp; Gender Factor]]</f>
        <v>0.81565842625689366</v>
      </c>
      <c r="AX818">
        <f>Table1[[#This Row],[2021 Ae Factor]]*Table1[[#This Row],[Caste Factor]]</f>
        <v>0.73608199442695277</v>
      </c>
      <c r="AY818">
        <f t="shared" si="22"/>
        <v>78.513324999999995</v>
      </c>
    </row>
    <row r="819" spans="1:51" x14ac:dyDescent="0.25">
      <c r="A819" s="12" t="s">
        <v>3088</v>
      </c>
      <c r="B819" s="12" t="s">
        <v>721</v>
      </c>
      <c r="C819" s="13">
        <v>45869</v>
      </c>
      <c r="D819" s="12" t="s">
        <v>3431</v>
      </c>
      <c r="E819" s="12"/>
      <c r="F819" s="12"/>
      <c r="G819" s="12"/>
      <c r="H819" s="12"/>
      <c r="I819" s="12" t="s">
        <v>76</v>
      </c>
      <c r="J819" s="12" t="s">
        <v>77</v>
      </c>
      <c r="K819" s="12" t="s">
        <v>50</v>
      </c>
      <c r="L819" s="12" t="s">
        <v>78</v>
      </c>
      <c r="M819" s="12" t="s">
        <v>2165</v>
      </c>
      <c r="N819" s="12"/>
      <c r="O819" s="12" t="s">
        <v>54</v>
      </c>
      <c r="P819" s="12">
        <v>8760919085</v>
      </c>
      <c r="Q819" s="12" t="s">
        <v>360</v>
      </c>
      <c r="R819" s="12" t="s">
        <v>56</v>
      </c>
      <c r="S819" s="12" t="s">
        <v>57</v>
      </c>
      <c r="T819" s="12" t="s">
        <v>58</v>
      </c>
      <c r="U819" s="12" t="s">
        <v>83</v>
      </c>
      <c r="V819" s="12" t="s">
        <v>165</v>
      </c>
      <c r="W819" s="12" t="s">
        <v>61</v>
      </c>
      <c r="X819" s="12" t="s">
        <v>62</v>
      </c>
      <c r="Y819" t="s">
        <v>430</v>
      </c>
      <c r="Z819" s="12" t="s">
        <v>38</v>
      </c>
      <c r="AA819" s="12" t="s">
        <v>63</v>
      </c>
      <c r="AB819" s="12" t="s">
        <v>38</v>
      </c>
      <c r="AC819" s="12" t="s">
        <v>64</v>
      </c>
      <c r="AD819" s="12" t="s">
        <v>85</v>
      </c>
      <c r="AE819" s="12" t="s">
        <v>86</v>
      </c>
      <c r="AF819" s="12" t="s">
        <v>128</v>
      </c>
      <c r="AG819" s="12" t="s">
        <v>103</v>
      </c>
      <c r="AH819" s="12" t="s">
        <v>277</v>
      </c>
      <c r="AI819" s="12" t="s">
        <v>278</v>
      </c>
      <c r="AJ819" s="12">
        <f>IFERROR(_xlfn.XLOOKUP(Table1[[#This Row],[Audio Url]],Qc!C:C,Qc!F:F),"")</f>
        <v>0</v>
      </c>
      <c r="AK819" s="12">
        <f>IFERROR(_xlfn.XLOOKUP(Table1[[#This Row],[Audio Url]],Qc!C:C,Qc!E:E),"")</f>
        <v>0</v>
      </c>
      <c r="AL819" s="12"/>
      <c r="AM819" s="12"/>
      <c r="AN819" s="1" t="str">
        <f>VLOOKUP(Table1[[#This Row],[LOCALITY]],Sheet2!$F:$H,3,0)</f>
        <v>Rural</v>
      </c>
      <c r="AO819" s="1" t="s">
        <v>2241</v>
      </c>
      <c r="AP819" t="str">
        <f>IF(Table1[[#This Row],[Audio Duration (in secs)]]&gt;180,"Greater than 3 Minutes","Less than 3 Minutes")</f>
        <v>Less than 3 Minutes</v>
      </c>
      <c r="AQ819" t="str">
        <f>IFERROR(VLOOKUP(Table1[[#This Row],[சாதி/Caste]],MApping!$E$1:$F$10,2,0),"Others")</f>
        <v>MUSLIM</v>
      </c>
      <c r="AR819">
        <f>VLOOKUP(Table1[[#This Row],[பாலினம்/Gender]],Factor!$F$26:$I$28,4,0)</f>
        <v>0.95700934579439256</v>
      </c>
      <c r="AS819">
        <f>VLOOKUP(Table1[[#This Row],[பதிலளித்தவரின் வயது/Age Group]],Factor!$F$35:$I$39,4,0)</f>
        <v>1.0308724832214764</v>
      </c>
      <c r="AT819">
        <f>VLOOKUP(Table1[[#This Row],[பதிலளித்தவரின் வயது/Age Group]]&amp;Table1[[#This Row],[பாலினம்/Gender]],Factor!$A$45:$G$53,7,0)</f>
        <v>0.86292134831460676</v>
      </c>
      <c r="AU81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19">
        <f>VLOOKUP(Table1[[#This Row],[Rev Caste]],Factor!$F$59:$I$68,4,0)</f>
        <v>1.024</v>
      </c>
      <c r="AW819">
        <f>Table1[[#This Row],[2021 Ae Factor]]*Table1[[#This Row],[Age &amp; Gender Factor]]</f>
        <v>0.86292134831460676</v>
      </c>
      <c r="AX819">
        <f>Table1[[#This Row],[2021 Ae Factor]]*Table1[[#This Row],[Caste Factor]]</f>
        <v>1.024</v>
      </c>
      <c r="AY819">
        <f t="shared" ref="AY819:AY823" si="23">VALUE(MID(D819, FIND(",",D819)+2, FIND(")",D819)-FIND(",",D819)-2))</f>
        <v>78.513643999999999</v>
      </c>
    </row>
    <row r="820" spans="1:51" x14ac:dyDescent="0.25">
      <c r="A820" s="12" t="s">
        <v>3088</v>
      </c>
      <c r="B820" s="12" t="s">
        <v>727</v>
      </c>
      <c r="C820" s="13">
        <v>45869</v>
      </c>
      <c r="D820" s="12" t="s">
        <v>3432</v>
      </c>
      <c r="E820" s="12"/>
      <c r="F820" s="12"/>
      <c r="G820" s="12"/>
      <c r="H820" s="12"/>
      <c r="I820" s="12" t="s">
        <v>76</v>
      </c>
      <c r="J820" s="12" t="s">
        <v>77</v>
      </c>
      <c r="K820" s="12" t="s">
        <v>50</v>
      </c>
      <c r="L820" s="12" t="s">
        <v>78</v>
      </c>
      <c r="M820" s="12" t="s">
        <v>2165</v>
      </c>
      <c r="N820" s="12"/>
      <c r="O820" s="12" t="s">
        <v>135</v>
      </c>
      <c r="P820" s="12">
        <v>8760919085</v>
      </c>
      <c r="Q820" s="12" t="s">
        <v>360</v>
      </c>
      <c r="R820" s="12" t="s">
        <v>136</v>
      </c>
      <c r="S820" s="12" t="s">
        <v>57</v>
      </c>
      <c r="T820" s="12" t="s">
        <v>58</v>
      </c>
      <c r="U820" s="12" t="s">
        <v>83</v>
      </c>
      <c r="V820" s="12" t="s">
        <v>165</v>
      </c>
      <c r="W820" s="12" t="s">
        <v>61</v>
      </c>
      <c r="X820" s="12" t="s">
        <v>62</v>
      </c>
      <c r="Y820" t="s">
        <v>430</v>
      </c>
      <c r="Z820" s="12" t="s">
        <v>38</v>
      </c>
      <c r="AA820" s="12" t="s">
        <v>63</v>
      </c>
      <c r="AB820" s="12" t="s">
        <v>38</v>
      </c>
      <c r="AC820" s="12" t="s">
        <v>64</v>
      </c>
      <c r="AD820" s="12" t="s">
        <v>85</v>
      </c>
      <c r="AE820" s="12" t="s">
        <v>86</v>
      </c>
      <c r="AF820" s="12" t="s">
        <v>128</v>
      </c>
      <c r="AG820" s="12" t="s">
        <v>103</v>
      </c>
      <c r="AH820" s="12" t="s">
        <v>277</v>
      </c>
      <c r="AI820" s="12" t="s">
        <v>278</v>
      </c>
      <c r="AJ820" s="12">
        <f>IFERROR(_xlfn.XLOOKUP(Table1[[#This Row],[Audio Url]],Qc!C:C,Qc!F:F),"")</f>
        <v>0</v>
      </c>
      <c r="AK820" s="12">
        <f>IFERROR(_xlfn.XLOOKUP(Table1[[#This Row],[Audio Url]],Qc!C:C,Qc!E:E),"")</f>
        <v>0</v>
      </c>
      <c r="AL820" s="12"/>
      <c r="AM820" s="12"/>
      <c r="AN820" s="1" t="str">
        <f>VLOOKUP(Table1[[#This Row],[LOCALITY]],Sheet2!$F:$H,3,0)</f>
        <v>Rural</v>
      </c>
      <c r="AO820" s="1" t="s">
        <v>2241</v>
      </c>
      <c r="AP820" t="str">
        <f>IF(Table1[[#This Row],[Audio Duration (in secs)]]&gt;180,"Greater than 3 Minutes","Less than 3 Minutes")</f>
        <v>Less than 3 Minutes</v>
      </c>
      <c r="AQ820" t="str">
        <f>IFERROR(VLOOKUP(Table1[[#This Row],[சாதி/Caste]],MApping!$E$1:$F$10,2,0),"Others")</f>
        <v>MUSLIM</v>
      </c>
      <c r="AR820">
        <f>VLOOKUP(Table1[[#This Row],[பாலினம்/Gender]],Factor!$F$26:$I$28,4,0)</f>
        <v>1.047034764826176</v>
      </c>
      <c r="AS820">
        <f>VLOOKUP(Table1[[#This Row],[பதிலளித்தவரின் வயது/Age Group]],Factor!$F$35:$I$39,4,0)</f>
        <v>1.0308724832214764</v>
      </c>
      <c r="AT820">
        <f>VLOOKUP(Table1[[#This Row],[பதிலளித்தவரின் வயது/Age Group]]&amp;Table1[[#This Row],[பாலினம்/Gender]],Factor!$A$45:$G$53,7,0)</f>
        <v>1.28</v>
      </c>
      <c r="AU82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20">
        <f>VLOOKUP(Table1[[#This Row],[Rev Caste]],Factor!$F$59:$I$68,4,0)</f>
        <v>1.024</v>
      </c>
      <c r="AW820">
        <f>Table1[[#This Row],[2021 Ae Factor]]*Table1[[#This Row],[Age &amp; Gender Factor]]</f>
        <v>1.28</v>
      </c>
      <c r="AX820">
        <f>Table1[[#This Row],[2021 Ae Factor]]*Table1[[#This Row],[Caste Factor]]</f>
        <v>1.024</v>
      </c>
      <c r="AY820">
        <f t="shared" si="23"/>
        <v>78.511679999999998</v>
      </c>
    </row>
    <row r="821" spans="1:51" x14ac:dyDescent="0.25">
      <c r="A821" s="12" t="s">
        <v>3088</v>
      </c>
      <c r="B821" s="12" t="s">
        <v>732</v>
      </c>
      <c r="C821" s="13">
        <v>45869</v>
      </c>
      <c r="D821" s="12" t="s">
        <v>3433</v>
      </c>
      <c r="E821" s="12"/>
      <c r="F821" s="12"/>
      <c r="G821" s="12"/>
      <c r="H821" s="12"/>
      <c r="I821" s="12" t="s">
        <v>76</v>
      </c>
      <c r="J821" s="12" t="s">
        <v>77</v>
      </c>
      <c r="K821" s="12" t="s">
        <v>50</v>
      </c>
      <c r="L821" s="12" t="s">
        <v>78</v>
      </c>
      <c r="M821" s="12" t="s">
        <v>2165</v>
      </c>
      <c r="N821" s="12"/>
      <c r="O821" s="12" t="s">
        <v>135</v>
      </c>
      <c r="P821" s="12">
        <v>9585056163</v>
      </c>
      <c r="Q821" s="12" t="s">
        <v>55</v>
      </c>
      <c r="R821" s="12" t="s">
        <v>136</v>
      </c>
      <c r="S821" s="12" t="s">
        <v>57</v>
      </c>
      <c r="T821" s="12" t="s">
        <v>98</v>
      </c>
      <c r="U821" s="12" t="s">
        <v>59</v>
      </c>
      <c r="V821" s="12" t="s">
        <v>99</v>
      </c>
      <c r="W821" s="12" t="s">
        <v>100</v>
      </c>
      <c r="X821" s="12" t="s">
        <v>101</v>
      </c>
      <c r="Y821" t="s">
        <v>428</v>
      </c>
      <c r="Z821" s="12" t="s">
        <v>288</v>
      </c>
      <c r="AA821" s="12" t="s">
        <v>63</v>
      </c>
      <c r="AB821" s="12" t="s">
        <v>38</v>
      </c>
      <c r="AC821" s="12" t="s">
        <v>64</v>
      </c>
      <c r="AD821" s="12" t="s">
        <v>85</v>
      </c>
      <c r="AE821" s="12" t="s">
        <v>66</v>
      </c>
      <c r="AF821" s="12" t="s">
        <v>128</v>
      </c>
      <c r="AG821" s="12" t="s">
        <v>116</v>
      </c>
      <c r="AH821" s="12" t="s">
        <v>318</v>
      </c>
      <c r="AI821" s="12" t="s">
        <v>70</v>
      </c>
      <c r="AJ821" s="12">
        <f>IFERROR(_xlfn.XLOOKUP(Table1[[#This Row],[Audio Url]],Qc!C:C,Qc!F:F),"")</f>
        <v>0</v>
      </c>
      <c r="AK821" s="12">
        <f>IFERROR(_xlfn.XLOOKUP(Table1[[#This Row],[Audio Url]],Qc!C:C,Qc!E:E),"")</f>
        <v>0</v>
      </c>
      <c r="AL821" s="12"/>
      <c r="AM821" s="12"/>
      <c r="AN821" s="1" t="str">
        <f>VLOOKUP(Table1[[#This Row],[LOCALITY]],Sheet2!$F:$H,3,0)</f>
        <v>Rural</v>
      </c>
      <c r="AO821" s="1" t="s">
        <v>2241</v>
      </c>
      <c r="AP821" t="str">
        <f>IF(Table1[[#This Row],[Audio Duration (in secs)]]&gt;180,"Greater than 3 Minutes","Less than 3 Minutes")</f>
        <v>Less than 3 Minutes</v>
      </c>
      <c r="AQ821" t="str">
        <f>IFERROR(VLOOKUP(Table1[[#This Row],[சாதி/Caste]],MApping!$E$1:$F$10,2,0),"Others")</f>
        <v>URALI GOUNDER</v>
      </c>
      <c r="AR821">
        <f>VLOOKUP(Table1[[#This Row],[பாலினம்/Gender]],Factor!$F$26:$I$28,4,0)</f>
        <v>1.047034764826176</v>
      </c>
      <c r="AS821">
        <f>VLOOKUP(Table1[[#This Row],[பதிலளித்தவரின் வயது/Age Group]],Factor!$F$35:$I$39,4,0)</f>
        <v>1.0951871657754011</v>
      </c>
      <c r="AT821">
        <f>VLOOKUP(Table1[[#This Row],[பதிலளித்தவரின் வயது/Age Group]]&amp;Table1[[#This Row],[பாலினம்/Gender]],Factor!$A$45:$G$53,7,0)</f>
        <v>1.107027027027027</v>
      </c>
      <c r="AU82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21">
        <f>VLOOKUP(Table1[[#This Row],[Rev Caste]],Factor!$F$59:$I$68,4,0)</f>
        <v>1.0593103448275862</v>
      </c>
      <c r="AW821">
        <f>Table1[[#This Row],[2021 Ae Factor]]*Table1[[#This Row],[Age &amp; Gender Factor]]</f>
        <v>1.4523558321984489</v>
      </c>
      <c r="AX821">
        <f>Table1[[#This Row],[2021 Ae Factor]]*Table1[[#This Row],[Caste Factor]]</f>
        <v>1.3897542877071363</v>
      </c>
      <c r="AY821">
        <f t="shared" si="23"/>
        <v>78.504327000000004</v>
      </c>
    </row>
    <row r="822" spans="1:51" x14ac:dyDescent="0.25">
      <c r="A822" s="12" t="s">
        <v>3088</v>
      </c>
      <c r="B822" s="12" t="s">
        <v>742</v>
      </c>
      <c r="C822" s="13">
        <v>45869</v>
      </c>
      <c r="D822" s="12" t="s">
        <v>3434</v>
      </c>
      <c r="E822" s="12"/>
      <c r="F822" s="12"/>
      <c r="G822" s="12"/>
      <c r="H822" s="12"/>
      <c r="I822" s="12" t="s">
        <v>244</v>
      </c>
      <c r="J822" s="12" t="s">
        <v>245</v>
      </c>
      <c r="K822" s="12" t="s">
        <v>50</v>
      </c>
      <c r="L822" s="12" t="s">
        <v>78</v>
      </c>
      <c r="M822" s="12" t="s">
        <v>2165</v>
      </c>
      <c r="N822" s="12"/>
      <c r="O822" s="12" t="s">
        <v>135</v>
      </c>
      <c r="P822" s="12">
        <v>6369858792</v>
      </c>
      <c r="Q822" s="12" t="s">
        <v>55</v>
      </c>
      <c r="R822" s="12" t="s">
        <v>136</v>
      </c>
      <c r="S822" s="12" t="s">
        <v>113</v>
      </c>
      <c r="T822" s="12" t="s">
        <v>137</v>
      </c>
      <c r="U822" s="12" t="s">
        <v>301</v>
      </c>
      <c r="V822" s="12" t="s">
        <v>165</v>
      </c>
      <c r="W822" s="12" t="s">
        <v>61</v>
      </c>
      <c r="X822" s="12" t="s">
        <v>62</v>
      </c>
      <c r="Y822" t="s">
        <v>430</v>
      </c>
      <c r="Z822" s="12" t="s">
        <v>38</v>
      </c>
      <c r="AA822" s="12" t="s">
        <v>126</v>
      </c>
      <c r="AB822" s="12" t="s">
        <v>60</v>
      </c>
      <c r="AC822" s="12" t="s">
        <v>58</v>
      </c>
      <c r="AD822" s="12" t="s">
        <v>127</v>
      </c>
      <c r="AE822" s="12" t="s">
        <v>86</v>
      </c>
      <c r="AF822" s="12" t="s">
        <v>622</v>
      </c>
      <c r="AG822" s="12" t="s">
        <v>68</v>
      </c>
      <c r="AH822" s="12" t="s">
        <v>88</v>
      </c>
      <c r="AI822" s="12" t="s">
        <v>269</v>
      </c>
      <c r="AJ822" s="12">
        <f>IFERROR(_xlfn.XLOOKUP(Table1[[#This Row],[Audio Url]],Qc!C:C,Qc!F:F),"")</f>
        <v>0</v>
      </c>
      <c r="AK822" s="12">
        <f>IFERROR(_xlfn.XLOOKUP(Table1[[#This Row],[Audio Url]],Qc!C:C,Qc!E:E),"")</f>
        <v>0</v>
      </c>
      <c r="AL822" s="12"/>
      <c r="AM822" s="12"/>
      <c r="AN822" s="1" t="str">
        <f>VLOOKUP(Table1[[#This Row],[LOCALITY]],Sheet2!$F:$H,3,0)</f>
        <v>Rural</v>
      </c>
      <c r="AO822" s="1" t="s">
        <v>2241</v>
      </c>
      <c r="AP822" t="str">
        <f>IF(Table1[[#This Row],[Audio Duration (in secs)]]&gt;180,"Greater than 3 Minutes","Less than 3 Minutes")</f>
        <v>Less than 3 Minutes</v>
      </c>
      <c r="AQ822" t="str">
        <f>IFERROR(VLOOKUP(Table1[[#This Row],[சாதி/Caste]],MApping!$E$1:$F$10,2,0),"Others")</f>
        <v>MUTTARAIYAR</v>
      </c>
      <c r="AR822">
        <f>VLOOKUP(Table1[[#This Row],[பாலினம்/Gender]],Factor!$F$26:$I$28,4,0)</f>
        <v>1.047034764826176</v>
      </c>
      <c r="AS822">
        <f>VLOOKUP(Table1[[#This Row],[பதிலளித்தவரின் வயது/Age Group]],Factor!$F$35:$I$39,4,0)</f>
        <v>1.0951871657754011</v>
      </c>
      <c r="AT822">
        <f>VLOOKUP(Table1[[#This Row],[பதிலளித்தவரின் வயது/Age Group]]&amp;Table1[[#This Row],[பாலினம்/Gender]],Factor!$A$45:$G$53,7,0)</f>
        <v>1.107027027027027</v>
      </c>
      <c r="AU82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22">
        <f>VLOOKUP(Table1[[#This Row],[Rev Caste]],Factor!$F$59:$I$68,4,0)</f>
        <v>1.2358620689655173</v>
      </c>
      <c r="AW822">
        <f>Table1[[#This Row],[2021 Ae Factor]]*Table1[[#This Row],[Age &amp; Gender Factor]]</f>
        <v>1.107027027027027</v>
      </c>
      <c r="AX822">
        <f>Table1[[#This Row],[2021 Ae Factor]]*Table1[[#This Row],[Caste Factor]]</f>
        <v>1.2358620689655173</v>
      </c>
      <c r="AY822">
        <f t="shared" si="23"/>
        <v>78.504367999999999</v>
      </c>
    </row>
    <row r="823" spans="1:51" x14ac:dyDescent="0.25">
      <c r="A823" s="12" t="s">
        <v>3088</v>
      </c>
      <c r="B823" s="12" t="s">
        <v>754</v>
      </c>
      <c r="C823" s="13">
        <v>45869</v>
      </c>
      <c r="D823" s="12" t="s">
        <v>3435</v>
      </c>
      <c r="E823" s="12"/>
      <c r="F823" s="12"/>
      <c r="G823" s="12"/>
      <c r="H823" s="12"/>
      <c r="I823" s="12" t="s">
        <v>244</v>
      </c>
      <c r="J823" s="12" t="s">
        <v>245</v>
      </c>
      <c r="K823" s="12" t="s">
        <v>50</v>
      </c>
      <c r="L823" s="12" t="s">
        <v>78</v>
      </c>
      <c r="M823" s="12" t="s">
        <v>2165</v>
      </c>
      <c r="N823" s="12"/>
      <c r="O823" s="12" t="s">
        <v>135</v>
      </c>
      <c r="P823" s="12">
        <v>9943840521</v>
      </c>
      <c r="Q823" s="12" t="s">
        <v>55</v>
      </c>
      <c r="R823" s="12" t="s">
        <v>136</v>
      </c>
      <c r="S823" s="12" t="s">
        <v>113</v>
      </c>
      <c r="T823" s="12" t="s">
        <v>137</v>
      </c>
      <c r="U823" s="12" t="s">
        <v>83</v>
      </c>
      <c r="V823" s="12" t="s">
        <v>60</v>
      </c>
      <c r="W823" s="12" t="s">
        <v>61</v>
      </c>
      <c r="X823" s="12" t="s">
        <v>101</v>
      </c>
      <c r="Y823" t="s">
        <v>430</v>
      </c>
      <c r="Z823" s="12" t="s">
        <v>288</v>
      </c>
      <c r="AA823" s="12" t="s">
        <v>126</v>
      </c>
      <c r="AB823" s="12" t="s">
        <v>99</v>
      </c>
      <c r="AC823" s="12" t="s">
        <v>58</v>
      </c>
      <c r="AD823" s="12" t="s">
        <v>127</v>
      </c>
      <c r="AE823" s="12" t="s">
        <v>86</v>
      </c>
      <c r="AF823" s="12" t="s">
        <v>67</v>
      </c>
      <c r="AG823" s="12" t="s">
        <v>116</v>
      </c>
      <c r="AH823" s="12" t="s">
        <v>88</v>
      </c>
      <c r="AI823" s="12" t="s">
        <v>269</v>
      </c>
      <c r="AJ823" s="12">
        <f>IFERROR(_xlfn.XLOOKUP(Table1[[#This Row],[Audio Url]],Qc!C:C,Qc!F:F),"")</f>
        <v>0</v>
      </c>
      <c r="AK823" s="12">
        <f>IFERROR(_xlfn.XLOOKUP(Table1[[#This Row],[Audio Url]],Qc!C:C,Qc!E:E),"")</f>
        <v>0</v>
      </c>
      <c r="AL823" s="12"/>
      <c r="AM823" s="12"/>
      <c r="AN823" s="1" t="str">
        <f>VLOOKUP(Table1[[#This Row],[LOCALITY]],Sheet2!$F:$H,3,0)</f>
        <v>Rural</v>
      </c>
      <c r="AO823" s="1" t="s">
        <v>2241</v>
      </c>
      <c r="AP823" t="str">
        <f>IF(Table1[[#This Row],[Audio Duration (in secs)]]&gt;180,"Greater than 3 Minutes","Less than 3 Minutes")</f>
        <v>Less than 3 Minutes</v>
      </c>
      <c r="AQ823" t="str">
        <f>IFERROR(VLOOKUP(Table1[[#This Row],[சாதி/Caste]],MApping!$E$1:$F$10,2,0),"Others")</f>
        <v>MUTTARAIYAR</v>
      </c>
      <c r="AR823">
        <f>VLOOKUP(Table1[[#This Row],[பாலினம்/Gender]],Factor!$F$26:$I$28,4,0)</f>
        <v>1.047034764826176</v>
      </c>
      <c r="AS823">
        <f>VLOOKUP(Table1[[#This Row],[பதிலளித்தவரின் வயது/Age Group]],Factor!$F$35:$I$39,4,0)</f>
        <v>1.0951871657754011</v>
      </c>
      <c r="AT823">
        <f>VLOOKUP(Table1[[#This Row],[பதிலளித்தவரின் வயது/Age Group]]&amp;Table1[[#This Row],[பாலினம்/Gender]],Factor!$A$45:$G$53,7,0)</f>
        <v>1.107027027027027</v>
      </c>
      <c r="AU82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23">
        <f>VLOOKUP(Table1[[#This Row],[Rev Caste]],Factor!$F$59:$I$68,4,0)</f>
        <v>1.2358620689655173</v>
      </c>
      <c r="AW823">
        <f>Table1[[#This Row],[2021 Ae Factor]]*Table1[[#This Row],[Age &amp; Gender Factor]]</f>
        <v>0.81565842625689366</v>
      </c>
      <c r="AX823">
        <f>Table1[[#This Row],[2021 Ae Factor]]*Table1[[#This Row],[Caste Factor]]</f>
        <v>0.91058419138161839</v>
      </c>
      <c r="AY823">
        <f t="shared" si="23"/>
        <v>78.506907999999996</v>
      </c>
    </row>
    <row r="824" spans="1:51" x14ac:dyDescent="0.25">
      <c r="A824" s="12" t="s">
        <v>3088</v>
      </c>
      <c r="B824" s="12" t="s">
        <v>770</v>
      </c>
      <c r="C824" s="13">
        <v>45869</v>
      </c>
      <c r="D824" s="12" t="s">
        <v>3436</v>
      </c>
      <c r="E824" s="12"/>
      <c r="F824" s="12"/>
      <c r="G824" s="12"/>
      <c r="H824" s="12"/>
      <c r="I824" s="12" t="s">
        <v>76</v>
      </c>
      <c r="J824" s="12" t="s">
        <v>77</v>
      </c>
      <c r="K824" s="12" t="s">
        <v>50</v>
      </c>
      <c r="L824" s="12" t="s">
        <v>78</v>
      </c>
      <c r="M824" s="12" t="s">
        <v>2165</v>
      </c>
      <c r="N824" s="12"/>
      <c r="O824" s="12" t="s">
        <v>135</v>
      </c>
      <c r="P824" s="12">
        <v>7502805321</v>
      </c>
      <c r="Q824" s="12" t="s">
        <v>55</v>
      </c>
      <c r="R824" s="12" t="s">
        <v>136</v>
      </c>
      <c r="S824" s="12" t="s">
        <v>57</v>
      </c>
      <c r="T824" s="12" t="s">
        <v>98</v>
      </c>
      <c r="U824" s="12" t="s">
        <v>83</v>
      </c>
      <c r="V824" s="12" t="s">
        <v>99</v>
      </c>
      <c r="W824" s="12" t="s">
        <v>197</v>
      </c>
      <c r="X824" s="12" t="s">
        <v>101</v>
      </c>
      <c r="Y824" t="s">
        <v>428</v>
      </c>
      <c r="Z824" s="12" t="s">
        <v>288</v>
      </c>
      <c r="AA824" s="12" t="s">
        <v>126</v>
      </c>
      <c r="AB824" s="12" t="s">
        <v>60</v>
      </c>
      <c r="AC824" s="12" t="s">
        <v>84</v>
      </c>
      <c r="AD824" s="12" t="s">
        <v>85</v>
      </c>
      <c r="AE824" s="12" t="s">
        <v>66</v>
      </c>
      <c r="AF824" s="12" t="s">
        <v>67</v>
      </c>
      <c r="AG824" s="12" t="s">
        <v>68</v>
      </c>
      <c r="AH824" s="12" t="s">
        <v>117</v>
      </c>
      <c r="AI824" s="12" t="s">
        <v>42</v>
      </c>
      <c r="AJ824" s="12">
        <f>IFERROR(_xlfn.XLOOKUP(Table1[[#This Row],[Audio Url]],Qc!C:C,Qc!F:F),"")</f>
        <v>0</v>
      </c>
      <c r="AK824" s="12">
        <f>IFERROR(_xlfn.XLOOKUP(Table1[[#This Row],[Audio Url]],Qc!C:C,Qc!E:E),"")</f>
        <v>0</v>
      </c>
      <c r="AL824" s="12"/>
      <c r="AM824" s="12"/>
      <c r="AN824" s="1" t="str">
        <f>VLOOKUP(Table1[[#This Row],[LOCALITY]],Sheet2!$F:$H,3,0)</f>
        <v>Rural</v>
      </c>
      <c r="AO824" s="1" t="s">
        <v>2241</v>
      </c>
      <c r="AP824" t="str">
        <f>IF(Table1[[#This Row],[Audio Duration (in secs)]]&gt;180,"Greater than 3 Minutes","Less than 3 Minutes")</f>
        <v>Less than 3 Minutes</v>
      </c>
      <c r="AQ824" t="str">
        <f>IFERROR(VLOOKUP(Table1[[#This Row],[சாதி/Caste]],MApping!$E$1:$F$10,2,0),"Others")</f>
        <v>DEVENDRA KULA VELLALAR</v>
      </c>
      <c r="AR824">
        <f>VLOOKUP(Table1[[#This Row],[பாலினம்/Gender]],Factor!$F$26:$I$28,4,0)</f>
        <v>1.047034764826176</v>
      </c>
      <c r="AS824">
        <f>VLOOKUP(Table1[[#This Row],[பதிலளித்தவரின் வயது/Age Group]],Factor!$F$35:$I$39,4,0)</f>
        <v>1.0951871657754011</v>
      </c>
      <c r="AT824">
        <f>VLOOKUP(Table1[[#This Row],[பதிலளித்தவரின் வயது/Age Group]]&amp;Table1[[#This Row],[பாலினம்/Gender]],Factor!$A$45:$G$53,7,0)</f>
        <v>1.107027027027027</v>
      </c>
      <c r="AU82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24">
        <f>VLOOKUP(Table1[[#This Row],[Rev Caste]],Factor!$F$59:$I$68,4,0)</f>
        <v>0.99902439024390244</v>
      </c>
      <c r="AW824">
        <f>Table1[[#This Row],[2021 Ae Factor]]*Table1[[#This Row],[Age &amp; Gender Factor]]</f>
        <v>1.4523558321984489</v>
      </c>
      <c r="AX824">
        <f>Table1[[#This Row],[2021 Ae Factor]]*Table1[[#This Row],[Caste Factor]]</f>
        <v>1.3106625802766489</v>
      </c>
      <c r="AY824">
        <f t="shared" ref="AY824:AY826" si="24">VALUE(MID(D824, FIND(",",D824)+2, FIND(")",D824)-FIND(",",D824)-2))</f>
        <v>78.507216</v>
      </c>
    </row>
    <row r="825" spans="1:51" x14ac:dyDescent="0.25">
      <c r="A825" s="12" t="s">
        <v>3088</v>
      </c>
      <c r="B825" s="12" t="s">
        <v>797</v>
      </c>
      <c r="C825" s="13">
        <v>45869</v>
      </c>
      <c r="D825" s="12" t="s">
        <v>3437</v>
      </c>
      <c r="E825" s="12"/>
      <c r="F825" s="12"/>
      <c r="G825" s="12"/>
      <c r="H825" s="12"/>
      <c r="I825" s="12" t="s">
        <v>244</v>
      </c>
      <c r="J825" s="12" t="s">
        <v>245</v>
      </c>
      <c r="K825" s="12" t="s">
        <v>50</v>
      </c>
      <c r="L825" s="12" t="s">
        <v>78</v>
      </c>
      <c r="M825" s="12" t="s">
        <v>2165</v>
      </c>
      <c r="N825" s="12"/>
      <c r="O825" s="12" t="s">
        <v>54</v>
      </c>
      <c r="P825" s="12">
        <v>9787592687</v>
      </c>
      <c r="Q825" s="12" t="s">
        <v>55</v>
      </c>
      <c r="R825" s="12" t="s">
        <v>56</v>
      </c>
      <c r="S825" s="12" t="s">
        <v>113</v>
      </c>
      <c r="T825" s="12" t="s">
        <v>137</v>
      </c>
      <c r="U825" s="12" t="s">
        <v>83</v>
      </c>
      <c r="V825" s="12" t="s">
        <v>99</v>
      </c>
      <c r="W825" s="12" t="s">
        <v>100</v>
      </c>
      <c r="X825" s="12" t="s">
        <v>62</v>
      </c>
      <c r="Y825" t="s">
        <v>430</v>
      </c>
      <c r="Z825" s="12" t="s">
        <v>38</v>
      </c>
      <c r="AA825" s="12" t="s">
        <v>126</v>
      </c>
      <c r="AB825" s="12" t="s">
        <v>99</v>
      </c>
      <c r="AC825" s="12" t="s">
        <v>84</v>
      </c>
      <c r="AD825" s="12" t="s">
        <v>65</v>
      </c>
      <c r="AE825" s="12" t="s">
        <v>102</v>
      </c>
      <c r="AF825" s="12" t="s">
        <v>67</v>
      </c>
      <c r="AG825" s="12" t="s">
        <v>103</v>
      </c>
      <c r="AH825" s="12" t="s">
        <v>117</v>
      </c>
      <c r="AI825" s="12" t="s">
        <v>118</v>
      </c>
      <c r="AJ825" s="12">
        <f>IFERROR(_xlfn.XLOOKUP(Table1[[#This Row],[Audio Url]],Qc!C:C,Qc!F:F),"")</f>
        <v>0</v>
      </c>
      <c r="AK825" s="12">
        <f>IFERROR(_xlfn.XLOOKUP(Table1[[#This Row],[Audio Url]],Qc!C:C,Qc!E:E),"")</f>
        <v>0</v>
      </c>
      <c r="AL825" s="12"/>
      <c r="AM825" s="12"/>
      <c r="AN825" s="1" t="str">
        <f>VLOOKUP(Table1[[#This Row],[LOCALITY]],Sheet2!$F:$H,3,0)</f>
        <v>Rural</v>
      </c>
      <c r="AO825" s="1" t="s">
        <v>2241</v>
      </c>
      <c r="AP825" t="str">
        <f>IF(Table1[[#This Row],[Audio Duration (in secs)]]&gt;180,"Greater than 3 Minutes","Less than 3 Minutes")</f>
        <v>Less than 3 Minutes</v>
      </c>
      <c r="AQ825" t="str">
        <f>IFERROR(VLOOKUP(Table1[[#This Row],[சாதி/Caste]],MApping!$E$1:$F$10,2,0),"Others")</f>
        <v>PALLAR SC</v>
      </c>
      <c r="AR825">
        <f>VLOOKUP(Table1[[#This Row],[பாலினம்/Gender]],Factor!$F$26:$I$28,4,0)</f>
        <v>0.95700934579439256</v>
      </c>
      <c r="AS825">
        <f>VLOOKUP(Table1[[#This Row],[பதிலளித்தவரின் வயது/Age Group]],Factor!$F$35:$I$39,4,0)</f>
        <v>1.0951871657754011</v>
      </c>
      <c r="AT825">
        <f>VLOOKUP(Table1[[#This Row],[பதிலளித்தவரின் வயது/Age Group]]&amp;Table1[[#This Row],[பாலினம்/Gender]],Factor!$A$45:$G$53,7,0)</f>
        <v>1.0835978835978837</v>
      </c>
      <c r="AU82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25">
        <f>VLOOKUP(Table1[[#This Row],[Rev Caste]],Factor!$F$59:$I$68,4,0)</f>
        <v>1.28</v>
      </c>
      <c r="AW825">
        <f>Table1[[#This Row],[2021 Ae Factor]]*Table1[[#This Row],[Age &amp; Gender Factor]]</f>
        <v>1.4216181426281114</v>
      </c>
      <c r="AX825">
        <f>Table1[[#This Row],[2021 Ae Factor]]*Table1[[#This Row],[Caste Factor]]</f>
        <v>1.6792864309794564</v>
      </c>
      <c r="AY825">
        <f t="shared" si="24"/>
        <v>78.513277000000002</v>
      </c>
    </row>
    <row r="826" spans="1:51" x14ac:dyDescent="0.25">
      <c r="A826" s="12" t="s">
        <v>3088</v>
      </c>
      <c r="B826" s="12" t="s">
        <v>802</v>
      </c>
      <c r="C826" s="13">
        <v>45869</v>
      </c>
      <c r="D826" s="12" t="s">
        <v>3438</v>
      </c>
      <c r="E826" s="12"/>
      <c r="F826" s="12"/>
      <c r="G826" s="12"/>
      <c r="H826" s="12"/>
      <c r="I826" s="12" t="s">
        <v>76</v>
      </c>
      <c r="J826" s="12" t="s">
        <v>77</v>
      </c>
      <c r="K826" s="12" t="s">
        <v>50</v>
      </c>
      <c r="L826" s="12" t="s">
        <v>78</v>
      </c>
      <c r="M826" s="12" t="s">
        <v>2165</v>
      </c>
      <c r="N826" s="12"/>
      <c r="O826" s="12" t="s">
        <v>135</v>
      </c>
      <c r="P826" s="12">
        <v>9344044543</v>
      </c>
      <c r="Q826" s="12" t="s">
        <v>55</v>
      </c>
      <c r="R826" s="12" t="s">
        <v>136</v>
      </c>
      <c r="S826" s="12" t="s">
        <v>57</v>
      </c>
      <c r="T826" s="12" t="s">
        <v>58</v>
      </c>
      <c r="U826" s="12" t="s">
        <v>59</v>
      </c>
      <c r="V826" s="12" t="s">
        <v>165</v>
      </c>
      <c r="W826" s="12" t="s">
        <v>61</v>
      </c>
      <c r="X826" s="12" t="s">
        <v>101</v>
      </c>
      <c r="Y826" s="45" t="s">
        <v>430</v>
      </c>
      <c r="Z826" s="12" t="s">
        <v>288</v>
      </c>
      <c r="AA826" s="12" t="s">
        <v>126</v>
      </c>
      <c r="AB826" s="12" t="s">
        <v>87</v>
      </c>
      <c r="AC826" s="12" t="s">
        <v>64</v>
      </c>
      <c r="AD826" s="12" t="s">
        <v>85</v>
      </c>
      <c r="AE826" s="12" t="s">
        <v>66</v>
      </c>
      <c r="AF826" s="12" t="s">
        <v>622</v>
      </c>
      <c r="AG826" s="12" t="s">
        <v>116</v>
      </c>
      <c r="AH826" s="12" t="s">
        <v>277</v>
      </c>
      <c r="AI826" s="12" t="s">
        <v>278</v>
      </c>
      <c r="AJ826" s="12">
        <f>IFERROR(_xlfn.XLOOKUP(Table1[[#This Row],[Audio Url]],Qc!C:C,Qc!F:F),"")</f>
        <v>0</v>
      </c>
      <c r="AK826" s="12">
        <f>IFERROR(_xlfn.XLOOKUP(Table1[[#This Row],[Audio Url]],Qc!C:C,Qc!E:E),"")</f>
        <v>0</v>
      </c>
      <c r="AL826" s="12"/>
      <c r="AM826" s="12"/>
      <c r="AN826" s="1" t="str">
        <f>VLOOKUP(Table1[[#This Row],[LOCALITY]],Sheet2!$F:$H,3,0)</f>
        <v>Rural</v>
      </c>
      <c r="AO826" s="1" t="s">
        <v>2241</v>
      </c>
      <c r="AP826" t="str">
        <f>IF(Table1[[#This Row],[Audio Duration (in secs)]]&gt;180,"Greater than 3 Minutes","Less than 3 Minutes")</f>
        <v>Less than 3 Minutes</v>
      </c>
      <c r="AQ826" t="str">
        <f>IFERROR(VLOOKUP(Table1[[#This Row],[சாதி/Caste]],MApping!$E$1:$F$10,2,0),"Others")</f>
        <v>MUSLIM</v>
      </c>
      <c r="AR826">
        <f>VLOOKUP(Table1[[#This Row],[பாலினம்/Gender]],Factor!$F$26:$I$28,4,0)</f>
        <v>1.047034764826176</v>
      </c>
      <c r="AS826">
        <f>VLOOKUP(Table1[[#This Row],[பதிலளித்தவரின் வயது/Age Group]],Factor!$F$35:$I$39,4,0)</f>
        <v>1.0951871657754011</v>
      </c>
      <c r="AT826">
        <f>VLOOKUP(Table1[[#This Row],[பதிலளித்தவரின் வயது/Age Group]]&amp;Table1[[#This Row],[பாலினம்/Gender]],Factor!$A$45:$G$53,7,0)</f>
        <v>1.107027027027027</v>
      </c>
      <c r="AU82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26">
        <f>VLOOKUP(Table1[[#This Row],[Rev Caste]],Factor!$F$59:$I$68,4,0)</f>
        <v>1.024</v>
      </c>
      <c r="AW826">
        <f>Table1[[#This Row],[2021 Ae Factor]]*Table1[[#This Row],[Age &amp; Gender Factor]]</f>
        <v>1.107027027027027</v>
      </c>
      <c r="AX826">
        <f>Table1[[#This Row],[2021 Ae Factor]]*Table1[[#This Row],[Caste Factor]]</f>
        <v>1.024</v>
      </c>
      <c r="AY826">
        <f t="shared" si="24"/>
        <v>78.512658000000002</v>
      </c>
    </row>
    <row r="827" spans="1:51" x14ac:dyDescent="0.25">
      <c r="A827" s="12" t="s">
        <v>3088</v>
      </c>
      <c r="B827" s="12" t="s">
        <v>820</v>
      </c>
      <c r="C827" s="13">
        <v>45869</v>
      </c>
      <c r="D827" s="12" t="s">
        <v>3439</v>
      </c>
      <c r="E827" s="12"/>
      <c r="F827" s="12"/>
      <c r="G827" s="12"/>
      <c r="H827" s="12"/>
      <c r="I827" s="12" t="s">
        <v>76</v>
      </c>
      <c r="J827" s="12" t="s">
        <v>77</v>
      </c>
      <c r="K827" s="12" t="s">
        <v>50</v>
      </c>
      <c r="L827" s="12" t="s">
        <v>78</v>
      </c>
      <c r="M827" s="12" t="s">
        <v>2165</v>
      </c>
      <c r="N827" s="12"/>
      <c r="O827" s="12" t="s">
        <v>54</v>
      </c>
      <c r="P827" s="12">
        <v>9344695026</v>
      </c>
      <c r="Q827" s="12" t="s">
        <v>55</v>
      </c>
      <c r="R827" s="12" t="s">
        <v>490</v>
      </c>
      <c r="S827" s="12" t="s">
        <v>57</v>
      </c>
      <c r="T827" s="12" t="s">
        <v>137</v>
      </c>
      <c r="U827" s="12" t="s">
        <v>301</v>
      </c>
      <c r="V827" s="12" t="s">
        <v>165</v>
      </c>
      <c r="W827" s="12" t="s">
        <v>61</v>
      </c>
      <c r="X827" s="12" t="s">
        <v>101</v>
      </c>
      <c r="Y827" s="45" t="s">
        <v>429</v>
      </c>
      <c r="Z827" s="12" t="s">
        <v>288</v>
      </c>
      <c r="AA827" s="12" t="s">
        <v>126</v>
      </c>
      <c r="AB827" s="12" t="s">
        <v>138</v>
      </c>
      <c r="AC827" s="12" t="s">
        <v>84</v>
      </c>
      <c r="AD827" s="12" t="s">
        <v>127</v>
      </c>
      <c r="AE827" s="12" t="s">
        <v>102</v>
      </c>
      <c r="AF827" s="12" t="s">
        <v>67</v>
      </c>
      <c r="AG827" s="12" t="s">
        <v>116</v>
      </c>
      <c r="AH827" s="12" t="s">
        <v>277</v>
      </c>
      <c r="AI827" s="12" t="s">
        <v>278</v>
      </c>
      <c r="AJ827" s="12">
        <f>IFERROR(_xlfn.XLOOKUP(Table1[[#This Row],[Audio Url]],Qc!C:C,Qc!F:F),"")</f>
        <v>0</v>
      </c>
      <c r="AK827" s="12">
        <f>IFERROR(_xlfn.XLOOKUP(Table1[[#This Row],[Audio Url]],Qc!C:C,Qc!E:E),"")</f>
        <v>0</v>
      </c>
      <c r="AL827" s="12"/>
      <c r="AM827" s="12"/>
      <c r="AN827" s="1" t="str">
        <f>VLOOKUP(Table1[[#This Row],[LOCALITY]],Sheet2!$F:$H,3,0)</f>
        <v>Rural</v>
      </c>
      <c r="AO827" s="1" t="s">
        <v>2241</v>
      </c>
      <c r="AP827" t="str">
        <f>IF(Table1[[#This Row],[Audio Duration (in secs)]]&gt;180,"Greater than 3 Minutes","Less than 3 Minutes")</f>
        <v>Less than 3 Minutes</v>
      </c>
      <c r="AQ827" t="str">
        <f>IFERROR(VLOOKUP(Table1[[#This Row],[சாதி/Caste]],MApping!$E$1:$F$10,2,0),"Others")</f>
        <v>MUSLIM</v>
      </c>
      <c r="AR827">
        <f>VLOOKUP(Table1[[#This Row],[பாலினம்/Gender]],Factor!$F$26:$I$28,4,0)</f>
        <v>0.95700934579439256</v>
      </c>
      <c r="AS827">
        <f>VLOOKUP(Table1[[#This Row],[பதிலளித்தவரின் வயது/Age Group]],Factor!$F$35:$I$39,4,0)</f>
        <v>1.0951871657754011</v>
      </c>
      <c r="AT827">
        <f>VLOOKUP(Table1[[#This Row],[பதிலளித்தவரின் வயது/Age Group]]&amp;Table1[[#This Row],[பாலினம்/Gender]],Factor!$A$45:$G$53,7,0)</f>
        <v>1.0835978835978837</v>
      </c>
      <c r="AU82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27">
        <f>VLOOKUP(Table1[[#This Row],[Rev Caste]],Factor!$F$59:$I$68,4,0)</f>
        <v>1.024</v>
      </c>
      <c r="AW827">
        <f>Table1[[#This Row],[2021 Ae Factor]]*Table1[[#This Row],[Age &amp; Gender Factor]]</f>
        <v>1.0835978835978837</v>
      </c>
      <c r="AX827">
        <f>Table1[[#This Row],[2021 Ae Factor]]*Table1[[#This Row],[Caste Factor]]</f>
        <v>1.024</v>
      </c>
      <c r="AY827">
        <f>VALUE(MID(D827, FIND(",",D827)+2, FIND(")",D827)-FIND(",",D827)-2))</f>
        <v>78.512738999999996</v>
      </c>
    </row>
    <row r="828" spans="1:51" x14ac:dyDescent="0.25">
      <c r="A828" s="12" t="s">
        <v>3088</v>
      </c>
      <c r="B828" s="12" t="s">
        <v>832</v>
      </c>
      <c r="C828" s="13">
        <v>45869</v>
      </c>
      <c r="D828" s="12" t="s">
        <v>3440</v>
      </c>
      <c r="E828" s="12"/>
      <c r="F828" s="12"/>
      <c r="G828" s="12"/>
      <c r="H828" s="12"/>
      <c r="I828" s="12" t="s">
        <v>244</v>
      </c>
      <c r="J828" s="12" t="s">
        <v>245</v>
      </c>
      <c r="K828" s="12" t="s">
        <v>50</v>
      </c>
      <c r="L828" s="12" t="s">
        <v>78</v>
      </c>
      <c r="M828" s="12" t="s">
        <v>2165</v>
      </c>
      <c r="N828" s="12"/>
      <c r="O828" s="12" t="s">
        <v>54</v>
      </c>
      <c r="P828" s="12">
        <v>7667282020</v>
      </c>
      <c r="Q828" s="12" t="s">
        <v>39</v>
      </c>
      <c r="R828" s="12" t="s">
        <v>219</v>
      </c>
      <c r="S828" s="12" t="s">
        <v>113</v>
      </c>
      <c r="T828" s="12" t="s">
        <v>58</v>
      </c>
      <c r="U828" s="12" t="s">
        <v>83</v>
      </c>
      <c r="V828" s="12" t="s">
        <v>60</v>
      </c>
      <c r="W828" s="12" t="s">
        <v>125</v>
      </c>
      <c r="X828" s="12" t="s">
        <v>101</v>
      </c>
      <c r="Y828" s="45" t="s">
        <v>429</v>
      </c>
      <c r="Z828" s="12" t="s">
        <v>95</v>
      </c>
      <c r="AA828" s="12" t="s">
        <v>126</v>
      </c>
      <c r="AB828" s="12" t="s">
        <v>99</v>
      </c>
      <c r="AC828" s="12" t="s">
        <v>58</v>
      </c>
      <c r="AD828" s="12" t="s">
        <v>127</v>
      </c>
      <c r="AE828" s="12" t="s">
        <v>86</v>
      </c>
      <c r="AF828" s="12" t="s">
        <v>101</v>
      </c>
      <c r="AG828" s="12" t="s">
        <v>103</v>
      </c>
      <c r="AH828" s="12" t="s">
        <v>117</v>
      </c>
      <c r="AI828" s="12" t="s">
        <v>42</v>
      </c>
      <c r="AJ828" s="12">
        <f>IFERROR(_xlfn.XLOOKUP(Table1[[#This Row],[Audio Url]],Qc!C:C,Qc!F:F),"")</f>
        <v>0</v>
      </c>
      <c r="AK828" s="12">
        <f>IFERROR(_xlfn.XLOOKUP(Table1[[#This Row],[Audio Url]],Qc!C:C,Qc!E:E),"")</f>
        <v>0</v>
      </c>
      <c r="AL828" s="12"/>
      <c r="AM828" s="12"/>
      <c r="AN828" s="1" t="str">
        <f>VLOOKUP(Table1[[#This Row],[LOCALITY]],Sheet2!$F:$H,3,0)</f>
        <v>Rural</v>
      </c>
      <c r="AO828" s="1" t="s">
        <v>2241</v>
      </c>
      <c r="AP828" t="str">
        <f>IF(Table1[[#This Row],[Audio Duration (in secs)]]&gt;180,"Greater than 3 Minutes","Less than 3 Minutes")</f>
        <v>Less than 3 Minutes</v>
      </c>
      <c r="AQ828" t="str">
        <f>IFERROR(VLOOKUP(Table1[[#This Row],[சாதி/Caste]],MApping!$E$1:$F$10,2,0),"Others")</f>
        <v>DEVENDRA KULA VELLALAR</v>
      </c>
      <c r="AR828">
        <f>VLOOKUP(Table1[[#This Row],[பாலினம்/Gender]],Factor!$F$26:$I$28,4,0)</f>
        <v>0.95700934579439256</v>
      </c>
      <c r="AS828">
        <f>VLOOKUP(Table1[[#This Row],[பதிலளித்தவரின் வயது/Age Group]],Factor!$F$35:$I$39,4,0)</f>
        <v>0.8797250859106529</v>
      </c>
      <c r="AT828">
        <f>VLOOKUP(Table1[[#This Row],[பதிலளித்தவரின் வயது/Age Group]]&amp;Table1[[#This Row],[பாலினம்/Gender]],Factor!$A$45:$G$53,7,0)</f>
        <v>0.79503105590062106</v>
      </c>
      <c r="AU82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28">
        <f>VLOOKUP(Table1[[#This Row],[Rev Caste]],Factor!$F$59:$I$68,4,0)</f>
        <v>0.99902439024390244</v>
      </c>
      <c r="AW828">
        <f>Table1[[#This Row],[2021 Ae Factor]]*Table1[[#This Row],[Age &amp; Gender Factor]]</f>
        <v>0.58577953749039324</v>
      </c>
      <c r="AX828">
        <f>Table1[[#This Row],[2021 Ae Factor]]*Table1[[#This Row],[Caste Factor]]</f>
        <v>0.73608199442695277</v>
      </c>
      <c r="AY828">
        <f t="shared" ref="AY828:AY831" si="25">VALUE(MID(D828, FIND(",",D828)+2, FIND(")",D828)-FIND(",",D828)-2))</f>
        <v>78.513329999999996</v>
      </c>
    </row>
    <row r="829" spans="1:51" x14ac:dyDescent="0.25">
      <c r="A829" s="12" t="s">
        <v>3088</v>
      </c>
      <c r="B829" s="12" t="s">
        <v>838</v>
      </c>
      <c r="C829" s="13">
        <v>45869</v>
      </c>
      <c r="D829" s="12" t="s">
        <v>3441</v>
      </c>
      <c r="E829" s="12"/>
      <c r="F829" s="12"/>
      <c r="G829" s="12"/>
      <c r="H829" s="12"/>
      <c r="I829" s="12" t="s">
        <v>76</v>
      </c>
      <c r="J829" s="12" t="s">
        <v>77</v>
      </c>
      <c r="K829" s="12" t="s">
        <v>50</v>
      </c>
      <c r="L829" s="12" t="s">
        <v>78</v>
      </c>
      <c r="M829" s="12" t="s">
        <v>2165</v>
      </c>
      <c r="N829" s="12"/>
      <c r="O829" s="12" t="s">
        <v>54</v>
      </c>
      <c r="P829" s="12">
        <v>9344044543</v>
      </c>
      <c r="Q829" s="12" t="s">
        <v>55</v>
      </c>
      <c r="R829" s="12" t="s">
        <v>490</v>
      </c>
      <c r="S829" s="12" t="s">
        <v>57</v>
      </c>
      <c r="T829" s="12" t="s">
        <v>137</v>
      </c>
      <c r="U829" s="12" t="s">
        <v>301</v>
      </c>
      <c r="V829" s="12" t="s">
        <v>185</v>
      </c>
      <c r="W829" s="12" t="s">
        <v>61</v>
      </c>
      <c r="X829" s="12" t="s">
        <v>101</v>
      </c>
      <c r="Y829" s="45" t="s">
        <v>430</v>
      </c>
      <c r="Z829" s="12" t="s">
        <v>288</v>
      </c>
      <c r="AA829" s="12" t="s">
        <v>126</v>
      </c>
      <c r="AB829" s="12" t="s">
        <v>99</v>
      </c>
      <c r="AC829" s="12" t="s">
        <v>84</v>
      </c>
      <c r="AD829" s="12" t="s">
        <v>65</v>
      </c>
      <c r="AE829" s="12" t="s">
        <v>66</v>
      </c>
      <c r="AF829" s="12" t="s">
        <v>67</v>
      </c>
      <c r="AG829" s="12" t="s">
        <v>116</v>
      </c>
      <c r="AH829" s="12" t="s">
        <v>277</v>
      </c>
      <c r="AI829" s="12" t="s">
        <v>278</v>
      </c>
      <c r="AJ829" s="12">
        <f>IFERROR(_xlfn.XLOOKUP(Table1[[#This Row],[Audio Url]],Qc!C:C,Qc!F:F),"")</f>
        <v>0</v>
      </c>
      <c r="AK829" s="12">
        <f>IFERROR(_xlfn.XLOOKUP(Table1[[#This Row],[Audio Url]],Qc!C:C,Qc!E:E),"")</f>
        <v>0</v>
      </c>
      <c r="AL829" s="12"/>
      <c r="AM829" s="12"/>
      <c r="AN829" s="1" t="str">
        <f>VLOOKUP(Table1[[#This Row],[LOCALITY]],Sheet2!$F:$H,3,0)</f>
        <v>Rural</v>
      </c>
      <c r="AO829" s="1" t="s">
        <v>2241</v>
      </c>
      <c r="AP829" t="str">
        <f>IF(Table1[[#This Row],[Audio Duration (in secs)]]&gt;180,"Greater than 3 Minutes","Less than 3 Minutes")</f>
        <v>Less than 3 Minutes</v>
      </c>
      <c r="AQ829" t="str">
        <f>IFERROR(VLOOKUP(Table1[[#This Row],[சாதி/Caste]],MApping!$E$1:$F$10,2,0),"Others")</f>
        <v>MUSLIM</v>
      </c>
      <c r="AR829">
        <f>VLOOKUP(Table1[[#This Row],[பாலினம்/Gender]],Factor!$F$26:$I$28,4,0)</f>
        <v>0.95700934579439256</v>
      </c>
      <c r="AS829">
        <f>VLOOKUP(Table1[[#This Row],[பதிலளித்தவரின் வயது/Age Group]],Factor!$F$35:$I$39,4,0)</f>
        <v>1.0951871657754011</v>
      </c>
      <c r="AT829">
        <f>VLOOKUP(Table1[[#This Row],[பதிலளித்தவரின் வயது/Age Group]]&amp;Table1[[#This Row],[பாலினம்/Gender]],Factor!$A$45:$G$53,7,0)</f>
        <v>1.0835978835978837</v>
      </c>
      <c r="AU82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29">
        <f>VLOOKUP(Table1[[#This Row],[Rev Caste]],Factor!$F$59:$I$68,4,0)</f>
        <v>1.024</v>
      </c>
      <c r="AW829">
        <f>Table1[[#This Row],[2021 Ae Factor]]*Table1[[#This Row],[Age &amp; Gender Factor]]</f>
        <v>1.0835978835978837</v>
      </c>
      <c r="AX829">
        <f>Table1[[#This Row],[2021 Ae Factor]]*Table1[[#This Row],[Caste Factor]]</f>
        <v>1.024</v>
      </c>
      <c r="AY829">
        <f t="shared" si="25"/>
        <v>78.513643000000002</v>
      </c>
    </row>
    <row r="830" spans="1:51" x14ac:dyDescent="0.25">
      <c r="A830" s="12" t="s">
        <v>3088</v>
      </c>
      <c r="B830" s="12" t="s">
        <v>843</v>
      </c>
      <c r="C830" s="13">
        <v>45869</v>
      </c>
      <c r="D830" s="12" t="s">
        <v>3432</v>
      </c>
      <c r="E830" s="12"/>
      <c r="F830" s="12"/>
      <c r="G830" s="12"/>
      <c r="H830" s="12"/>
      <c r="I830" s="12" t="s">
        <v>109</v>
      </c>
      <c r="J830" s="12" t="s">
        <v>110</v>
      </c>
      <c r="K830" s="12" t="s">
        <v>50</v>
      </c>
      <c r="L830" s="12" t="s">
        <v>78</v>
      </c>
      <c r="M830" s="12" t="s">
        <v>2165</v>
      </c>
      <c r="N830" s="12"/>
      <c r="O830" s="12" t="s">
        <v>135</v>
      </c>
      <c r="P830" s="12">
        <v>9750171904</v>
      </c>
      <c r="Q830" s="12" t="s">
        <v>55</v>
      </c>
      <c r="R830" s="12" t="s">
        <v>136</v>
      </c>
      <c r="S830" s="12" t="s">
        <v>113</v>
      </c>
      <c r="T830" s="12" t="s">
        <v>58</v>
      </c>
      <c r="U830" s="12" t="s">
        <v>83</v>
      </c>
      <c r="V830" s="12" t="s">
        <v>60</v>
      </c>
      <c r="W830" s="12" t="s">
        <v>61</v>
      </c>
      <c r="X830" s="12" t="s">
        <v>101</v>
      </c>
      <c r="Y830" t="s">
        <v>430</v>
      </c>
      <c r="Z830" s="12" t="s">
        <v>95</v>
      </c>
      <c r="AA830" s="12" t="s">
        <v>126</v>
      </c>
      <c r="AB830" s="12" t="s">
        <v>99</v>
      </c>
      <c r="AC830" s="12" t="s">
        <v>58</v>
      </c>
      <c r="AD830" s="12" t="s">
        <v>127</v>
      </c>
      <c r="AE830" s="12" t="s">
        <v>86</v>
      </c>
      <c r="AF830" s="12" t="s">
        <v>622</v>
      </c>
      <c r="AG830" s="12" t="s">
        <v>68</v>
      </c>
      <c r="AH830" s="12" t="s">
        <v>88</v>
      </c>
      <c r="AI830" s="12" t="s">
        <v>269</v>
      </c>
      <c r="AJ830" s="12">
        <f>IFERROR(_xlfn.XLOOKUP(Table1[[#This Row],[Audio Url]],Qc!C:C,Qc!F:F),"")</f>
        <v>0</v>
      </c>
      <c r="AK830" s="12">
        <f>IFERROR(_xlfn.XLOOKUP(Table1[[#This Row],[Audio Url]],Qc!C:C,Qc!E:E),"")</f>
        <v>0</v>
      </c>
      <c r="AL830" s="12"/>
      <c r="AM830" s="12"/>
      <c r="AN830" s="1" t="str">
        <f>VLOOKUP(Table1[[#This Row],[LOCALITY]],Sheet2!$F:$H,3,0)</f>
        <v>Rural</v>
      </c>
      <c r="AO830" s="1" t="s">
        <v>2241</v>
      </c>
      <c r="AP830" t="str">
        <f>IF(Table1[[#This Row],[Audio Duration (in secs)]]&gt;180,"Greater than 3 Minutes","Less than 3 Minutes")</f>
        <v>Less than 3 Minutes</v>
      </c>
      <c r="AQ830" t="str">
        <f>IFERROR(VLOOKUP(Table1[[#This Row],[சாதி/Caste]],MApping!$E$1:$F$10,2,0),"Others")</f>
        <v>MUTTARAIYAR</v>
      </c>
      <c r="AR830">
        <f>VLOOKUP(Table1[[#This Row],[பாலினம்/Gender]],Factor!$F$26:$I$28,4,0)</f>
        <v>1.047034764826176</v>
      </c>
      <c r="AS830">
        <f>VLOOKUP(Table1[[#This Row],[பதிலளித்தவரின் வயது/Age Group]],Factor!$F$35:$I$39,4,0)</f>
        <v>1.0951871657754011</v>
      </c>
      <c r="AT830">
        <f>VLOOKUP(Table1[[#This Row],[பதிலளித்தவரின் வயது/Age Group]]&amp;Table1[[#This Row],[பாலினம்/Gender]],Factor!$A$45:$G$53,7,0)</f>
        <v>1.107027027027027</v>
      </c>
      <c r="AU83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30">
        <f>VLOOKUP(Table1[[#This Row],[Rev Caste]],Factor!$F$59:$I$68,4,0)</f>
        <v>1.2358620689655173</v>
      </c>
      <c r="AW830">
        <f>Table1[[#This Row],[2021 Ae Factor]]*Table1[[#This Row],[Age &amp; Gender Factor]]</f>
        <v>0.81565842625689366</v>
      </c>
      <c r="AX830">
        <f>Table1[[#This Row],[2021 Ae Factor]]*Table1[[#This Row],[Caste Factor]]</f>
        <v>0.91058419138161839</v>
      </c>
      <c r="AY830">
        <f t="shared" si="25"/>
        <v>78.511679999999998</v>
      </c>
    </row>
    <row r="831" spans="1:51" x14ac:dyDescent="0.25">
      <c r="A831" s="12" t="s">
        <v>3088</v>
      </c>
      <c r="B831" s="12" t="s">
        <v>853</v>
      </c>
      <c r="C831" s="13">
        <v>45869</v>
      </c>
      <c r="D831" s="12" t="s">
        <v>3442</v>
      </c>
      <c r="E831" s="12"/>
      <c r="F831" s="12"/>
      <c r="G831" s="12"/>
      <c r="H831" s="12"/>
      <c r="I831" s="12" t="s">
        <v>76</v>
      </c>
      <c r="J831" s="12" t="s">
        <v>77</v>
      </c>
      <c r="K831" s="12" t="s">
        <v>50</v>
      </c>
      <c r="L831" s="12" t="s">
        <v>78</v>
      </c>
      <c r="M831" s="12" t="s">
        <v>2165</v>
      </c>
      <c r="N831" s="12"/>
      <c r="O831" s="12" t="s">
        <v>135</v>
      </c>
      <c r="P831" s="12">
        <v>9025901093</v>
      </c>
      <c r="Q831" s="12" t="s">
        <v>55</v>
      </c>
      <c r="R831" s="12" t="s">
        <v>136</v>
      </c>
      <c r="S831" s="12" t="s">
        <v>57</v>
      </c>
      <c r="T831" s="12" t="s">
        <v>137</v>
      </c>
      <c r="U831" s="12" t="s">
        <v>301</v>
      </c>
      <c r="V831" s="12" t="s">
        <v>165</v>
      </c>
      <c r="W831" s="12" t="s">
        <v>100</v>
      </c>
      <c r="X831" s="12" t="s">
        <v>857</v>
      </c>
      <c r="Y831" t="s">
        <v>433</v>
      </c>
      <c r="Z831" s="12" t="s">
        <v>38</v>
      </c>
      <c r="AA831" s="12" t="s">
        <v>63</v>
      </c>
      <c r="AB831" s="12" t="s">
        <v>38</v>
      </c>
      <c r="AC831" s="12" t="s">
        <v>84</v>
      </c>
      <c r="AD831" s="12" t="s">
        <v>65</v>
      </c>
      <c r="AE831" s="12" t="s">
        <v>102</v>
      </c>
      <c r="AF831" s="12" t="s">
        <v>478</v>
      </c>
      <c r="AG831" s="12" t="s">
        <v>68</v>
      </c>
      <c r="AH831" s="12" t="s">
        <v>277</v>
      </c>
      <c r="AI831" s="12" t="s">
        <v>278</v>
      </c>
      <c r="AJ831" s="12">
        <f>IFERROR(_xlfn.XLOOKUP(Table1[[#This Row],[Audio Url]],Qc!C:C,Qc!F:F),"")</f>
        <v>0</v>
      </c>
      <c r="AK831" s="12">
        <f>IFERROR(_xlfn.XLOOKUP(Table1[[#This Row],[Audio Url]],Qc!C:C,Qc!E:E),"")</f>
        <v>0</v>
      </c>
      <c r="AL831" s="12"/>
      <c r="AM831" s="12"/>
      <c r="AN831" s="1" t="str">
        <f>VLOOKUP(Table1[[#This Row],[LOCALITY]],Sheet2!$F:$H,3,0)</f>
        <v>Rural</v>
      </c>
      <c r="AO831" s="1" t="s">
        <v>2241</v>
      </c>
      <c r="AP831" t="str">
        <f>IF(Table1[[#This Row],[Audio Duration (in secs)]]&gt;180,"Greater than 3 Minutes","Less than 3 Minutes")</f>
        <v>Less than 3 Minutes</v>
      </c>
      <c r="AQ831" t="str">
        <f>IFERROR(VLOOKUP(Table1[[#This Row],[சாதி/Caste]],MApping!$E$1:$F$10,2,0),"Others")</f>
        <v>MUSLIM</v>
      </c>
      <c r="AR831">
        <f>VLOOKUP(Table1[[#This Row],[பாலினம்/Gender]],Factor!$F$26:$I$28,4,0)</f>
        <v>1.047034764826176</v>
      </c>
      <c r="AS831">
        <f>VLOOKUP(Table1[[#This Row],[பதிலளித்தவரின் வயது/Age Group]],Factor!$F$35:$I$39,4,0)</f>
        <v>1.0951871657754011</v>
      </c>
      <c r="AT831">
        <f>VLOOKUP(Table1[[#This Row],[பதிலளித்தவரின் வயது/Age Group]]&amp;Table1[[#This Row],[பாலினம்/Gender]],Factor!$A$45:$G$53,7,0)</f>
        <v>1.107027027027027</v>
      </c>
      <c r="AU83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31">
        <f>VLOOKUP(Table1[[#This Row],[Rev Caste]],Factor!$F$59:$I$68,4,0)</f>
        <v>1.024</v>
      </c>
      <c r="AW831">
        <f>Table1[[#This Row],[2021 Ae Factor]]*Table1[[#This Row],[Age &amp; Gender Factor]]</f>
        <v>1.107027027027027</v>
      </c>
      <c r="AX831">
        <f>Table1[[#This Row],[2021 Ae Factor]]*Table1[[#This Row],[Caste Factor]]</f>
        <v>1.024</v>
      </c>
      <c r="AY831">
        <f t="shared" si="25"/>
        <v>78.504335999999995</v>
      </c>
    </row>
    <row r="832" spans="1:51" x14ac:dyDescent="0.25">
      <c r="A832" s="12" t="s">
        <v>3088</v>
      </c>
      <c r="B832" s="12" t="s">
        <v>864</v>
      </c>
      <c r="C832" s="13">
        <v>45869</v>
      </c>
      <c r="D832" s="12" t="s">
        <v>3443</v>
      </c>
      <c r="E832" s="12"/>
      <c r="F832" s="12"/>
      <c r="G832" s="12"/>
      <c r="H832" s="12"/>
      <c r="I832" s="12" t="s">
        <v>109</v>
      </c>
      <c r="J832" s="12" t="s">
        <v>110</v>
      </c>
      <c r="K832" s="12" t="s">
        <v>50</v>
      </c>
      <c r="L832" s="12" t="s">
        <v>78</v>
      </c>
      <c r="M832" s="12" t="s">
        <v>2165</v>
      </c>
      <c r="N832" s="12"/>
      <c r="O832" s="12" t="s">
        <v>54</v>
      </c>
      <c r="P832" s="12">
        <v>9488151946</v>
      </c>
      <c r="Q832" s="12" t="s">
        <v>360</v>
      </c>
      <c r="R832" s="12" t="s">
        <v>97</v>
      </c>
      <c r="S832" s="12" t="s">
        <v>57</v>
      </c>
      <c r="T832" s="12" t="s">
        <v>137</v>
      </c>
      <c r="U832" s="12" t="s">
        <v>83</v>
      </c>
      <c r="V832" s="12" t="s">
        <v>60</v>
      </c>
      <c r="W832" s="12" t="s">
        <v>61</v>
      </c>
      <c r="X832" s="12" t="s">
        <v>101</v>
      </c>
      <c r="Y832" t="s">
        <v>430</v>
      </c>
      <c r="Z832" s="12" t="s">
        <v>95</v>
      </c>
      <c r="AA832" s="12" t="s">
        <v>126</v>
      </c>
      <c r="AB832" s="12" t="s">
        <v>60</v>
      </c>
      <c r="AC832" s="12" t="s">
        <v>84</v>
      </c>
      <c r="AD832" s="12" t="s">
        <v>127</v>
      </c>
      <c r="AE832" s="12" t="s">
        <v>86</v>
      </c>
      <c r="AF832" s="12" t="s">
        <v>622</v>
      </c>
      <c r="AG832" s="12" t="s">
        <v>382</v>
      </c>
      <c r="AH832" s="12" t="s">
        <v>277</v>
      </c>
      <c r="AI832" s="12" t="s">
        <v>278</v>
      </c>
      <c r="AJ832" s="12">
        <f>IFERROR(_xlfn.XLOOKUP(Table1[[#This Row],[Audio Url]],Qc!C:C,Qc!F:F),"")</f>
        <v>0</v>
      </c>
      <c r="AK832" s="12">
        <f>IFERROR(_xlfn.XLOOKUP(Table1[[#This Row],[Audio Url]],Qc!C:C,Qc!E:E),"")</f>
        <v>0</v>
      </c>
      <c r="AL832" s="12"/>
      <c r="AM832" s="12"/>
      <c r="AN832" s="1" t="str">
        <f>VLOOKUP(Table1[[#This Row],[LOCALITY]],Sheet2!$F:$H,3,0)</f>
        <v>Rural</v>
      </c>
      <c r="AO832" s="1" t="s">
        <v>2241</v>
      </c>
      <c r="AP832" t="str">
        <f>IF(Table1[[#This Row],[Audio Duration (in secs)]]&gt;180,"Greater than 3 Minutes","Less than 3 Minutes")</f>
        <v>Less than 3 Minutes</v>
      </c>
      <c r="AQ832" t="str">
        <f>IFERROR(VLOOKUP(Table1[[#This Row],[சாதி/Caste]],MApping!$E$1:$F$10,2,0),"Others")</f>
        <v>MUSLIM</v>
      </c>
      <c r="AR832">
        <f>VLOOKUP(Table1[[#This Row],[பாலினம்/Gender]],Factor!$F$26:$I$28,4,0)</f>
        <v>0.95700934579439256</v>
      </c>
      <c r="AS832">
        <f>VLOOKUP(Table1[[#This Row],[பதிலளித்தவரின் வயது/Age Group]],Factor!$F$35:$I$39,4,0)</f>
        <v>1.0308724832214764</v>
      </c>
      <c r="AT832">
        <f>VLOOKUP(Table1[[#This Row],[பதிலளித்தவரின் வயது/Age Group]]&amp;Table1[[#This Row],[பாலினம்/Gender]],Factor!$A$45:$G$53,7,0)</f>
        <v>0.86292134831460676</v>
      </c>
      <c r="AU83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32">
        <f>VLOOKUP(Table1[[#This Row],[Rev Caste]],Factor!$F$59:$I$68,4,0)</f>
        <v>1.024</v>
      </c>
      <c r="AW832">
        <f>Table1[[#This Row],[2021 Ae Factor]]*Table1[[#This Row],[Age &amp; Gender Factor]]</f>
        <v>0.63580116091653927</v>
      </c>
      <c r="AX832">
        <f>Table1[[#This Row],[2021 Ae Factor]]*Table1[[#This Row],[Caste Factor]]</f>
        <v>0.75448404428762661</v>
      </c>
      <c r="AY832">
        <f t="shared" ref="AY832:AY838" si="26">VALUE(MID(D832, FIND(",",D832)+2, FIND(")",D832)-FIND(",",D832)-2))</f>
        <v>78.504373000000001</v>
      </c>
    </row>
    <row r="833" spans="1:51" x14ac:dyDescent="0.25">
      <c r="A833" s="12" t="s">
        <v>3088</v>
      </c>
      <c r="B833" s="12" t="s">
        <v>875</v>
      </c>
      <c r="C833" s="13">
        <v>45869</v>
      </c>
      <c r="D833" s="12" t="s">
        <v>3444</v>
      </c>
      <c r="E833" s="12"/>
      <c r="F833" s="12"/>
      <c r="G833" s="12"/>
      <c r="H833" s="12"/>
      <c r="I833" s="12" t="s">
        <v>76</v>
      </c>
      <c r="J833" s="12" t="s">
        <v>77</v>
      </c>
      <c r="K833" s="12" t="s">
        <v>50</v>
      </c>
      <c r="L833" s="12" t="s">
        <v>78</v>
      </c>
      <c r="M833" s="12" t="s">
        <v>2165</v>
      </c>
      <c r="N833" s="12"/>
      <c r="O833" s="12" t="s">
        <v>54</v>
      </c>
      <c r="P833" s="12">
        <v>8050240132</v>
      </c>
      <c r="Q833" s="12" t="s">
        <v>55</v>
      </c>
      <c r="R833" s="12" t="s">
        <v>56</v>
      </c>
      <c r="S833" s="12" t="s">
        <v>57</v>
      </c>
      <c r="T833" s="12" t="s">
        <v>137</v>
      </c>
      <c r="U833" s="12" t="s">
        <v>83</v>
      </c>
      <c r="V833" s="12" t="s">
        <v>99</v>
      </c>
      <c r="W833" s="12" t="s">
        <v>100</v>
      </c>
      <c r="X833" s="12" t="s">
        <v>101</v>
      </c>
      <c r="Y833" t="s">
        <v>428</v>
      </c>
      <c r="Z833" s="12" t="s">
        <v>288</v>
      </c>
      <c r="AA833" s="12" t="s">
        <v>63</v>
      </c>
      <c r="AB833" s="12" t="s">
        <v>38</v>
      </c>
      <c r="AC833" s="12" t="s">
        <v>84</v>
      </c>
      <c r="AD833" s="12" t="s">
        <v>65</v>
      </c>
      <c r="AE833" s="12" t="s">
        <v>102</v>
      </c>
      <c r="AF833" s="12" t="s">
        <v>478</v>
      </c>
      <c r="AG833" s="12" t="s">
        <v>103</v>
      </c>
      <c r="AH833" s="12" t="s">
        <v>277</v>
      </c>
      <c r="AI833" s="12" t="s">
        <v>278</v>
      </c>
      <c r="AJ833" s="12">
        <f>IFERROR(_xlfn.XLOOKUP(Table1[[#This Row],[Audio Url]],Qc!C:C,Qc!F:F),"")</f>
        <v>0</v>
      </c>
      <c r="AK833" s="12">
        <f>IFERROR(_xlfn.XLOOKUP(Table1[[#This Row],[Audio Url]],Qc!C:C,Qc!E:E),"")</f>
        <v>0</v>
      </c>
      <c r="AL833" s="12"/>
      <c r="AM833" s="12"/>
      <c r="AN833" s="1" t="str">
        <f>VLOOKUP(Table1[[#This Row],[LOCALITY]],Sheet2!$F:$H,3,0)</f>
        <v>Rural</v>
      </c>
      <c r="AO833" s="1" t="s">
        <v>2241</v>
      </c>
      <c r="AP833" t="str">
        <f>IF(Table1[[#This Row],[Audio Duration (in secs)]]&gt;180,"Greater than 3 Minutes","Less than 3 Minutes")</f>
        <v>Less than 3 Minutes</v>
      </c>
      <c r="AQ833" t="str">
        <f>IFERROR(VLOOKUP(Table1[[#This Row],[சாதி/Caste]],MApping!$E$1:$F$10,2,0),"Others")</f>
        <v>MUSLIM</v>
      </c>
      <c r="AR833">
        <f>VLOOKUP(Table1[[#This Row],[பாலினம்/Gender]],Factor!$F$26:$I$28,4,0)</f>
        <v>0.95700934579439256</v>
      </c>
      <c r="AS833">
        <f>VLOOKUP(Table1[[#This Row],[பதிலளித்தவரின் வயது/Age Group]],Factor!$F$35:$I$39,4,0)</f>
        <v>1.0951871657754011</v>
      </c>
      <c r="AT833">
        <f>VLOOKUP(Table1[[#This Row],[பதிலளித்தவரின் வயது/Age Group]]&amp;Table1[[#This Row],[பாலினம்/Gender]],Factor!$A$45:$G$53,7,0)</f>
        <v>1.0835978835978837</v>
      </c>
      <c r="AU83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33">
        <f>VLOOKUP(Table1[[#This Row],[Rev Caste]],Factor!$F$59:$I$68,4,0)</f>
        <v>1.024</v>
      </c>
      <c r="AW833">
        <f>Table1[[#This Row],[2021 Ae Factor]]*Table1[[#This Row],[Age &amp; Gender Factor]]</f>
        <v>1.4216181426281114</v>
      </c>
      <c r="AX833">
        <f>Table1[[#This Row],[2021 Ae Factor]]*Table1[[#This Row],[Caste Factor]]</f>
        <v>1.3434291447835651</v>
      </c>
      <c r="AY833">
        <f t="shared" si="26"/>
        <v>78.506906999999998</v>
      </c>
    </row>
    <row r="834" spans="1:51" x14ac:dyDescent="0.25">
      <c r="A834" s="12" t="s">
        <v>3088</v>
      </c>
      <c r="B834" s="12" t="s">
        <v>880</v>
      </c>
      <c r="C834" s="13">
        <v>45869</v>
      </c>
      <c r="D834" s="12" t="s">
        <v>3436</v>
      </c>
      <c r="E834" s="12"/>
      <c r="F834" s="12"/>
      <c r="G834" s="12"/>
      <c r="H834" s="12"/>
      <c r="I834" s="12" t="s">
        <v>244</v>
      </c>
      <c r="J834" s="12" t="s">
        <v>245</v>
      </c>
      <c r="K834" s="12" t="s">
        <v>50</v>
      </c>
      <c r="L834" s="12" t="s">
        <v>78</v>
      </c>
      <c r="M834" s="12" t="s">
        <v>2165</v>
      </c>
      <c r="N834" s="12"/>
      <c r="O834" s="12" t="s">
        <v>135</v>
      </c>
      <c r="P834" s="12">
        <v>8610104262</v>
      </c>
      <c r="Q834" s="12" t="s">
        <v>55</v>
      </c>
      <c r="R834" s="12" t="s">
        <v>136</v>
      </c>
      <c r="S834" s="12" t="s">
        <v>113</v>
      </c>
      <c r="T834" s="12" t="s">
        <v>98</v>
      </c>
      <c r="U834" s="12" t="s">
        <v>83</v>
      </c>
      <c r="V834" s="12" t="s">
        <v>99</v>
      </c>
      <c r="W834" s="12" t="s">
        <v>197</v>
      </c>
      <c r="X834" s="12" t="s">
        <v>101</v>
      </c>
      <c r="Y834" t="s">
        <v>428</v>
      </c>
      <c r="Z834" s="12" t="s">
        <v>288</v>
      </c>
      <c r="AA834" s="12" t="s">
        <v>126</v>
      </c>
      <c r="AB834" s="12" t="s">
        <v>60</v>
      </c>
      <c r="AC834" s="12" t="s">
        <v>84</v>
      </c>
      <c r="AD834" s="12" t="s">
        <v>127</v>
      </c>
      <c r="AE834" s="12" t="s">
        <v>115</v>
      </c>
      <c r="AF834" s="12" t="s">
        <v>87</v>
      </c>
      <c r="AG834" s="12" t="s">
        <v>103</v>
      </c>
      <c r="AH834" s="12" t="s">
        <v>88</v>
      </c>
      <c r="AI834" s="12" t="s">
        <v>269</v>
      </c>
      <c r="AJ834" s="12">
        <f>IFERROR(_xlfn.XLOOKUP(Table1[[#This Row],[Audio Url]],Qc!C:C,Qc!F:F),"")</f>
        <v>0</v>
      </c>
      <c r="AK834" s="12">
        <f>IFERROR(_xlfn.XLOOKUP(Table1[[#This Row],[Audio Url]],Qc!C:C,Qc!E:E),"")</f>
        <v>0</v>
      </c>
      <c r="AL834" s="12"/>
      <c r="AM834" s="12"/>
      <c r="AN834" s="1" t="str">
        <f>VLOOKUP(Table1[[#This Row],[LOCALITY]],Sheet2!$F:$H,3,0)</f>
        <v>Rural</v>
      </c>
      <c r="AO834" s="1" t="s">
        <v>2241</v>
      </c>
      <c r="AP834" t="str">
        <f>IF(Table1[[#This Row],[Audio Duration (in secs)]]&gt;180,"Greater than 3 Minutes","Less than 3 Minutes")</f>
        <v>Less than 3 Minutes</v>
      </c>
      <c r="AQ834" t="str">
        <f>IFERROR(VLOOKUP(Table1[[#This Row],[சாதி/Caste]],MApping!$E$1:$F$10,2,0),"Others")</f>
        <v>MUTTARAIYAR</v>
      </c>
      <c r="AR834">
        <f>VLOOKUP(Table1[[#This Row],[பாலினம்/Gender]],Factor!$F$26:$I$28,4,0)</f>
        <v>1.047034764826176</v>
      </c>
      <c r="AS834">
        <f>VLOOKUP(Table1[[#This Row],[பதிலளித்தவரின் வயது/Age Group]],Factor!$F$35:$I$39,4,0)</f>
        <v>1.0951871657754011</v>
      </c>
      <c r="AT834">
        <f>VLOOKUP(Table1[[#This Row],[பதிலளித்தவரின் வயது/Age Group]]&amp;Table1[[#This Row],[பாலினம்/Gender]],Factor!$A$45:$G$53,7,0)</f>
        <v>1.107027027027027</v>
      </c>
      <c r="AU83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34">
        <f>VLOOKUP(Table1[[#This Row],[Rev Caste]],Factor!$F$59:$I$68,4,0)</f>
        <v>1.2358620689655173</v>
      </c>
      <c r="AW834">
        <f>Table1[[#This Row],[2021 Ae Factor]]*Table1[[#This Row],[Age &amp; Gender Factor]]</f>
        <v>1.4523558321984489</v>
      </c>
      <c r="AX834">
        <f>Table1[[#This Row],[2021 Ae Factor]]*Table1[[#This Row],[Caste Factor]]</f>
        <v>1.6213800023249925</v>
      </c>
      <c r="AY834">
        <f t="shared" si="26"/>
        <v>78.507216</v>
      </c>
    </row>
    <row r="835" spans="1:51" x14ac:dyDescent="0.25">
      <c r="A835" s="12" t="s">
        <v>3088</v>
      </c>
      <c r="B835" s="12" t="s">
        <v>885</v>
      </c>
      <c r="C835" s="13">
        <v>45869</v>
      </c>
      <c r="D835" s="12" t="s">
        <v>3445</v>
      </c>
      <c r="E835" s="12"/>
      <c r="F835" s="12"/>
      <c r="G835" s="12"/>
      <c r="H835" s="12"/>
      <c r="I835" s="12" t="s">
        <v>109</v>
      </c>
      <c r="J835" s="12" t="s">
        <v>110</v>
      </c>
      <c r="K835" s="12" t="s">
        <v>50</v>
      </c>
      <c r="L835" s="12" t="s">
        <v>78</v>
      </c>
      <c r="M835" s="12" t="s">
        <v>2165</v>
      </c>
      <c r="N835" s="12"/>
      <c r="O835" s="12" t="s">
        <v>54</v>
      </c>
      <c r="P835" s="12">
        <v>9843278738</v>
      </c>
      <c r="Q835" s="12" t="s">
        <v>55</v>
      </c>
      <c r="R835" s="12" t="s">
        <v>56</v>
      </c>
      <c r="S835" s="12" t="s">
        <v>113</v>
      </c>
      <c r="T835" s="12" t="s">
        <v>137</v>
      </c>
      <c r="U835" s="12" t="s">
        <v>83</v>
      </c>
      <c r="V835" s="12" t="s">
        <v>165</v>
      </c>
      <c r="W835" s="12" t="s">
        <v>61</v>
      </c>
      <c r="X835" s="12" t="s">
        <v>101</v>
      </c>
      <c r="Y835" s="45" t="s">
        <v>429</v>
      </c>
      <c r="Z835" s="12" t="s">
        <v>95</v>
      </c>
      <c r="AA835" s="12" t="s">
        <v>126</v>
      </c>
      <c r="AB835" s="12" t="s">
        <v>99</v>
      </c>
      <c r="AC835" s="12" t="s">
        <v>84</v>
      </c>
      <c r="AD835" s="12" t="s">
        <v>65</v>
      </c>
      <c r="AE835" s="12" t="s">
        <v>86</v>
      </c>
      <c r="AF835" s="12" t="s">
        <v>67</v>
      </c>
      <c r="AG835" s="12" t="s">
        <v>382</v>
      </c>
      <c r="AH835" s="12" t="s">
        <v>117</v>
      </c>
      <c r="AI835" s="12" t="s">
        <v>42</v>
      </c>
      <c r="AJ835" s="12">
        <f>IFERROR(_xlfn.XLOOKUP(Table1[[#This Row],[Audio Url]],Qc!C:C,Qc!F:F),"")</f>
        <v>0</v>
      </c>
      <c r="AK835" s="12">
        <f>IFERROR(_xlfn.XLOOKUP(Table1[[#This Row],[Audio Url]],Qc!C:C,Qc!E:E),"")</f>
        <v>0</v>
      </c>
      <c r="AL835" s="12"/>
      <c r="AM835" s="12"/>
      <c r="AN835" s="1" t="str">
        <f>VLOOKUP(Table1[[#This Row],[LOCALITY]],Sheet2!$F:$H,3,0)</f>
        <v>Rural</v>
      </c>
      <c r="AO835" s="1" t="s">
        <v>2241</v>
      </c>
      <c r="AP835" t="str">
        <f>IF(Table1[[#This Row],[Audio Duration (in secs)]]&gt;180,"Greater than 3 Minutes","Less than 3 Minutes")</f>
        <v>Less than 3 Minutes</v>
      </c>
      <c r="AQ835" t="str">
        <f>IFERROR(VLOOKUP(Table1[[#This Row],[சாதி/Caste]],MApping!$E$1:$F$10,2,0),"Others")</f>
        <v>DEVENDRA KULA VELLALAR</v>
      </c>
      <c r="AR835">
        <f>VLOOKUP(Table1[[#This Row],[பாலினம்/Gender]],Factor!$F$26:$I$28,4,0)</f>
        <v>0.95700934579439256</v>
      </c>
      <c r="AS835">
        <f>VLOOKUP(Table1[[#This Row],[பதிலளித்தவரின் வயது/Age Group]],Factor!$F$35:$I$39,4,0)</f>
        <v>1.0951871657754011</v>
      </c>
      <c r="AT835">
        <f>VLOOKUP(Table1[[#This Row],[பதிலளித்தவரின் வயது/Age Group]]&amp;Table1[[#This Row],[பாலினம்/Gender]],Factor!$A$45:$G$53,7,0)</f>
        <v>1.0835978835978837</v>
      </c>
      <c r="AU83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35">
        <f>VLOOKUP(Table1[[#This Row],[Rev Caste]],Factor!$F$59:$I$68,4,0)</f>
        <v>0.99902439024390244</v>
      </c>
      <c r="AW835">
        <f>Table1[[#This Row],[2021 Ae Factor]]*Table1[[#This Row],[Age &amp; Gender Factor]]</f>
        <v>1.0835978835978837</v>
      </c>
      <c r="AX835">
        <f>Table1[[#This Row],[2021 Ae Factor]]*Table1[[#This Row],[Caste Factor]]</f>
        <v>0.99902439024390244</v>
      </c>
      <c r="AY835">
        <f t="shared" si="26"/>
        <v>78.513285999999994</v>
      </c>
    </row>
    <row r="836" spans="1:51" x14ac:dyDescent="0.25">
      <c r="A836" s="12" t="s">
        <v>3088</v>
      </c>
      <c r="B836" s="12" t="s">
        <v>901</v>
      </c>
      <c r="C836" s="13">
        <v>45869</v>
      </c>
      <c r="D836" s="12" t="s">
        <v>3446</v>
      </c>
      <c r="E836" s="12"/>
      <c r="F836" s="12"/>
      <c r="G836" s="12"/>
      <c r="H836" s="12"/>
      <c r="I836" s="12" t="s">
        <v>109</v>
      </c>
      <c r="J836" s="12" t="s">
        <v>110</v>
      </c>
      <c r="K836" s="12" t="s">
        <v>50</v>
      </c>
      <c r="L836" s="12" t="s">
        <v>78</v>
      </c>
      <c r="M836" s="12" t="s">
        <v>2164</v>
      </c>
      <c r="N836" s="12"/>
      <c r="O836" s="12" t="s">
        <v>54</v>
      </c>
      <c r="P836" s="12">
        <v>9578455776</v>
      </c>
      <c r="Q836" s="12" t="s">
        <v>55</v>
      </c>
      <c r="R836" s="12" t="s">
        <v>97</v>
      </c>
      <c r="S836" s="12" t="s">
        <v>57</v>
      </c>
      <c r="T836" s="12" t="s">
        <v>137</v>
      </c>
      <c r="U836" s="12" t="s">
        <v>83</v>
      </c>
      <c r="V836" s="12" t="s">
        <v>60</v>
      </c>
      <c r="W836" s="12" t="s">
        <v>61</v>
      </c>
      <c r="X836" s="12" t="s">
        <v>62</v>
      </c>
      <c r="Y836" t="s">
        <v>430</v>
      </c>
      <c r="Z836" s="12" t="s">
        <v>38</v>
      </c>
      <c r="AA836" s="12" t="s">
        <v>126</v>
      </c>
      <c r="AB836" s="12" t="s">
        <v>99</v>
      </c>
      <c r="AC836" s="12" t="s">
        <v>84</v>
      </c>
      <c r="AD836" s="12" t="s">
        <v>65</v>
      </c>
      <c r="AE836" s="12" t="s">
        <v>86</v>
      </c>
      <c r="AF836" s="12" t="s">
        <v>101</v>
      </c>
      <c r="AG836" s="12" t="s">
        <v>116</v>
      </c>
      <c r="AH836" s="12" t="s">
        <v>88</v>
      </c>
      <c r="AI836" s="12" t="s">
        <v>519</v>
      </c>
      <c r="AJ836" s="12">
        <f>IFERROR(_xlfn.XLOOKUP(Table1[[#This Row],[Audio Url]],Qc!C:C,Qc!F:F),"")</f>
        <v>0</v>
      </c>
      <c r="AK836" s="12">
        <f>IFERROR(_xlfn.XLOOKUP(Table1[[#This Row],[Audio Url]],Qc!C:C,Qc!E:E),"")</f>
        <v>0</v>
      </c>
      <c r="AL836" s="12"/>
      <c r="AM836" s="12"/>
      <c r="AN836" s="1" t="str">
        <f>VLOOKUP(Table1[[#This Row],[LOCALITY]],Sheet2!$F:$H,3,0)</f>
        <v>Rural</v>
      </c>
      <c r="AO836" s="1" t="s">
        <v>2241</v>
      </c>
      <c r="AP836" t="str">
        <f>IF(Table1[[#This Row],[Audio Duration (in secs)]]&gt;180,"Greater than 3 Minutes","Less than 3 Minutes")</f>
        <v>Less than 3 Minutes</v>
      </c>
      <c r="AQ836" t="str">
        <f>IFERROR(VLOOKUP(Table1[[#This Row],[சாதி/Caste]],MApping!$E$1:$F$10,2,0),"Others")</f>
        <v>CHOLIA VELLALAR</v>
      </c>
      <c r="AR836">
        <f>VLOOKUP(Table1[[#This Row],[பாலினம்/Gender]],Factor!$F$26:$I$28,4,0)</f>
        <v>0.95700934579439256</v>
      </c>
      <c r="AS836">
        <f>VLOOKUP(Table1[[#This Row],[பதிலளித்தவரின் வயது/Age Group]],Factor!$F$35:$I$39,4,0)</f>
        <v>1.0951871657754011</v>
      </c>
      <c r="AT836">
        <f>VLOOKUP(Table1[[#This Row],[பதிலளித்தவரின் வயது/Age Group]]&amp;Table1[[#This Row],[பாலினம்/Gender]],Factor!$A$45:$G$53,7,0)</f>
        <v>1.0835978835978837</v>
      </c>
      <c r="AU83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36">
        <f>VLOOKUP(Table1[[#This Row],[Rev Caste]],Factor!$F$59:$I$68,4,0)</f>
        <v>1.0666666666666667</v>
      </c>
      <c r="AW836">
        <f>Table1[[#This Row],[2021 Ae Factor]]*Table1[[#This Row],[Age &amp; Gender Factor]]</f>
        <v>0.79839581406098059</v>
      </c>
      <c r="AX836">
        <f>Table1[[#This Row],[2021 Ae Factor]]*Table1[[#This Row],[Caste Factor]]</f>
        <v>0.78592087946627776</v>
      </c>
      <c r="AY836">
        <f t="shared" si="26"/>
        <v>78.578669000000005</v>
      </c>
    </row>
    <row r="837" spans="1:51" x14ac:dyDescent="0.25">
      <c r="A837" s="12" t="s">
        <v>3088</v>
      </c>
      <c r="B837" s="12" t="s">
        <v>906</v>
      </c>
      <c r="C837" s="13">
        <v>45869</v>
      </c>
      <c r="D837" s="12" t="s">
        <v>3447</v>
      </c>
      <c r="E837" s="12"/>
      <c r="F837" s="12"/>
      <c r="G837" s="12"/>
      <c r="H837" s="12"/>
      <c r="I837" s="12" t="s">
        <v>244</v>
      </c>
      <c r="J837" s="12" t="s">
        <v>245</v>
      </c>
      <c r="K837" s="12" t="s">
        <v>50</v>
      </c>
      <c r="L837" s="12" t="s">
        <v>78</v>
      </c>
      <c r="M837" s="12" t="s">
        <v>2164</v>
      </c>
      <c r="N837" s="12"/>
      <c r="O837" s="12" t="s">
        <v>54</v>
      </c>
      <c r="P837" s="12">
        <v>7604942850</v>
      </c>
      <c r="Q837" s="12" t="s">
        <v>81</v>
      </c>
      <c r="R837" s="12" t="s">
        <v>219</v>
      </c>
      <c r="S837" s="12" t="s">
        <v>113</v>
      </c>
      <c r="T837" s="12" t="s">
        <v>58</v>
      </c>
      <c r="U837" s="12" t="s">
        <v>59</v>
      </c>
      <c r="V837" s="12" t="s">
        <v>60</v>
      </c>
      <c r="W837" s="12" t="s">
        <v>61</v>
      </c>
      <c r="X837" s="12" t="s">
        <v>101</v>
      </c>
      <c r="Y837" s="45" t="s">
        <v>430</v>
      </c>
      <c r="Z837" s="12" t="s">
        <v>95</v>
      </c>
      <c r="AA837" s="12" t="s">
        <v>126</v>
      </c>
      <c r="AB837" s="12" t="s">
        <v>60</v>
      </c>
      <c r="AC837" s="12" t="s">
        <v>64</v>
      </c>
      <c r="AD837" s="12" t="s">
        <v>127</v>
      </c>
      <c r="AE837" s="12" t="s">
        <v>86</v>
      </c>
      <c r="AF837" s="12" t="s">
        <v>67</v>
      </c>
      <c r="AG837" s="12" t="s">
        <v>103</v>
      </c>
      <c r="AH837" s="12" t="s">
        <v>69</v>
      </c>
      <c r="AI837" s="12" t="s">
        <v>70</v>
      </c>
      <c r="AJ837" s="12">
        <f>IFERROR(_xlfn.XLOOKUP(Table1[[#This Row],[Audio Url]],Qc!C:C,Qc!F:F),"")</f>
        <v>0</v>
      </c>
      <c r="AK837" s="12">
        <f>IFERROR(_xlfn.XLOOKUP(Table1[[#This Row],[Audio Url]],Qc!C:C,Qc!E:E),"")</f>
        <v>0</v>
      </c>
      <c r="AL837" s="12"/>
      <c r="AM837" s="12"/>
      <c r="AN837" s="1" t="str">
        <f>VLOOKUP(Table1[[#This Row],[LOCALITY]],Sheet2!$F:$H,3,0)</f>
        <v>Rural</v>
      </c>
      <c r="AO837" s="1" t="s">
        <v>2241</v>
      </c>
      <c r="AP837" t="str">
        <f>IF(Table1[[#This Row],[Audio Duration (in secs)]]&gt;180,"Greater than 3 Minutes","Less than 3 Minutes")</f>
        <v>Less than 3 Minutes</v>
      </c>
      <c r="AQ837" t="str">
        <f>IFERROR(VLOOKUP(Table1[[#This Row],[சாதி/Caste]],MApping!$E$1:$F$10,2,0),"Others")</f>
        <v>URALI GOUNDER</v>
      </c>
      <c r="AR837">
        <f>VLOOKUP(Table1[[#This Row],[பாலினம்/Gender]],Factor!$F$26:$I$28,4,0)</f>
        <v>0.95700934579439256</v>
      </c>
      <c r="AS837">
        <f>VLOOKUP(Table1[[#This Row],[பதிலளித்தவரின் வயது/Age Group]],Factor!$F$35:$I$39,4,0)</f>
        <v>0.97523809523809524</v>
      </c>
      <c r="AT837">
        <f>VLOOKUP(Table1[[#This Row],[பதிலளித்தவரின் வயது/Age Group]]&amp;Table1[[#This Row],[பாலினம்/Gender]],Factor!$A$45:$G$53,7,0)</f>
        <v>1.0666666666666667</v>
      </c>
      <c r="AU83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37">
        <f>VLOOKUP(Table1[[#This Row],[Rev Caste]],Factor!$F$59:$I$68,4,0)</f>
        <v>1.0593103448275862</v>
      </c>
      <c r="AW837">
        <f>Table1[[#This Row],[2021 Ae Factor]]*Table1[[#This Row],[Age &amp; Gender Factor]]</f>
        <v>0.78592087946627776</v>
      </c>
      <c r="AX837">
        <f>Table1[[#This Row],[2021 Ae Factor]]*Table1[[#This Row],[Caste Factor]]</f>
        <v>0.78050073546995857</v>
      </c>
      <c r="AY837">
        <f t="shared" si="26"/>
        <v>78.578183999999993</v>
      </c>
    </row>
    <row r="838" spans="1:51" x14ac:dyDescent="0.25">
      <c r="A838" s="12" t="s">
        <v>3088</v>
      </c>
      <c r="B838" s="12" t="s">
        <v>912</v>
      </c>
      <c r="C838" s="13">
        <v>45869</v>
      </c>
      <c r="D838" s="12" t="s">
        <v>3448</v>
      </c>
      <c r="E838" s="12"/>
      <c r="F838" s="12"/>
      <c r="G838" s="12"/>
      <c r="H838" s="12"/>
      <c r="I838" s="12" t="s">
        <v>109</v>
      </c>
      <c r="J838" s="12" t="s">
        <v>110</v>
      </c>
      <c r="K838" s="12" t="s">
        <v>50</v>
      </c>
      <c r="L838" s="12" t="s">
        <v>78</v>
      </c>
      <c r="M838" s="12" t="s">
        <v>2164</v>
      </c>
      <c r="N838" s="12"/>
      <c r="O838" s="12" t="s">
        <v>54</v>
      </c>
      <c r="P838" s="12">
        <v>6382825349</v>
      </c>
      <c r="Q838" s="12" t="s">
        <v>360</v>
      </c>
      <c r="R838" s="12" t="s">
        <v>97</v>
      </c>
      <c r="S838" s="12" t="s">
        <v>57</v>
      </c>
      <c r="T838" s="12" t="s">
        <v>58</v>
      </c>
      <c r="U838" s="12" t="s">
        <v>59</v>
      </c>
      <c r="V838" s="12" t="s">
        <v>60</v>
      </c>
      <c r="W838" s="12" t="s">
        <v>125</v>
      </c>
      <c r="X838" s="12" t="s">
        <v>62</v>
      </c>
      <c r="Y838" t="s">
        <v>430</v>
      </c>
      <c r="Z838" s="12" t="s">
        <v>38</v>
      </c>
      <c r="AA838" s="12" t="s">
        <v>63</v>
      </c>
      <c r="AB838" s="12" t="s">
        <v>38</v>
      </c>
      <c r="AC838" s="12" t="s">
        <v>64</v>
      </c>
      <c r="AD838" s="12" t="s">
        <v>65</v>
      </c>
      <c r="AE838" s="12" t="s">
        <v>86</v>
      </c>
      <c r="AF838" s="12" t="s">
        <v>67</v>
      </c>
      <c r="AG838" s="12" t="s">
        <v>382</v>
      </c>
      <c r="AH838" s="12" t="s">
        <v>88</v>
      </c>
      <c r="AI838" s="12" t="s">
        <v>519</v>
      </c>
      <c r="AJ838" s="12">
        <f>IFERROR(_xlfn.XLOOKUP(Table1[[#This Row],[Audio Url]],Qc!C:C,Qc!F:F),"")</f>
        <v>0</v>
      </c>
      <c r="AK838" s="12">
        <f>IFERROR(_xlfn.XLOOKUP(Table1[[#This Row],[Audio Url]],Qc!C:C,Qc!E:E),"")</f>
        <v>0</v>
      </c>
      <c r="AL838" s="12"/>
      <c r="AM838" s="12"/>
      <c r="AN838" s="1" t="str">
        <f>VLOOKUP(Table1[[#This Row],[LOCALITY]],Sheet2!$F:$H,3,0)</f>
        <v>Rural</v>
      </c>
      <c r="AO838" s="1" t="s">
        <v>2241</v>
      </c>
      <c r="AP838" t="str">
        <f>IF(Table1[[#This Row],[Audio Duration (in secs)]]&gt;180,"Greater than 3 Minutes","Less than 3 Minutes")</f>
        <v>Less than 3 Minutes</v>
      </c>
      <c r="AQ838" t="str">
        <f>IFERROR(VLOOKUP(Table1[[#This Row],[சாதி/Caste]],MApping!$E$1:$F$10,2,0),"Others")</f>
        <v>CHOLIA VELLALAR</v>
      </c>
      <c r="AR838">
        <f>VLOOKUP(Table1[[#This Row],[பாலினம்/Gender]],Factor!$F$26:$I$28,4,0)</f>
        <v>0.95700934579439256</v>
      </c>
      <c r="AS838">
        <f>VLOOKUP(Table1[[#This Row],[பதிலளித்தவரின் வயது/Age Group]],Factor!$F$35:$I$39,4,0)</f>
        <v>1.0308724832214764</v>
      </c>
      <c r="AT838">
        <f>VLOOKUP(Table1[[#This Row],[பதிலளித்தவரின் வயது/Age Group]]&amp;Table1[[#This Row],[பாலினம்/Gender]],Factor!$A$45:$G$53,7,0)</f>
        <v>0.86292134831460676</v>
      </c>
      <c r="AU83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38">
        <f>VLOOKUP(Table1[[#This Row],[Rev Caste]],Factor!$F$59:$I$68,4,0)</f>
        <v>1.0666666666666667</v>
      </c>
      <c r="AW838">
        <f>Table1[[#This Row],[2021 Ae Factor]]*Table1[[#This Row],[Age &amp; Gender Factor]]</f>
        <v>0.63580116091653927</v>
      </c>
      <c r="AX838">
        <f>Table1[[#This Row],[2021 Ae Factor]]*Table1[[#This Row],[Caste Factor]]</f>
        <v>0.78592087946627776</v>
      </c>
      <c r="AY838">
        <f t="shared" si="26"/>
        <v>78.579260000000005</v>
      </c>
    </row>
    <row r="839" spans="1:51" x14ac:dyDescent="0.25">
      <c r="A839" s="12" t="s">
        <v>3088</v>
      </c>
      <c r="B839" s="12" t="s">
        <v>953</v>
      </c>
      <c r="C839" s="13">
        <v>45869</v>
      </c>
      <c r="D839" s="12" t="s">
        <v>3449</v>
      </c>
      <c r="E839" s="12"/>
      <c r="F839" s="12"/>
      <c r="G839" s="12"/>
      <c r="H839" s="12"/>
      <c r="I839" s="12" t="s">
        <v>109</v>
      </c>
      <c r="J839" s="12" t="s">
        <v>110</v>
      </c>
      <c r="K839" s="12" t="s">
        <v>50</v>
      </c>
      <c r="L839" s="12" t="s">
        <v>78</v>
      </c>
      <c r="M839" s="12" t="s">
        <v>2164</v>
      </c>
      <c r="N839" s="12"/>
      <c r="O839" s="12" t="s">
        <v>135</v>
      </c>
      <c r="P839" s="12">
        <v>6379758894</v>
      </c>
      <c r="Q839" s="12" t="s">
        <v>55</v>
      </c>
      <c r="R839" s="12" t="s">
        <v>136</v>
      </c>
      <c r="S839" s="12" t="s">
        <v>113</v>
      </c>
      <c r="T839" s="12" t="s">
        <v>137</v>
      </c>
      <c r="U839" s="12" t="s">
        <v>83</v>
      </c>
      <c r="V839" s="12" t="s">
        <v>60</v>
      </c>
      <c r="W839" s="12" t="s">
        <v>61</v>
      </c>
      <c r="X839" s="12" t="s">
        <v>101</v>
      </c>
      <c r="Y839" t="s">
        <v>430</v>
      </c>
      <c r="Z839" s="12" t="s">
        <v>288</v>
      </c>
      <c r="AA839" s="12" t="s">
        <v>126</v>
      </c>
      <c r="AB839" s="12" t="s">
        <v>99</v>
      </c>
      <c r="AC839" s="12" t="s">
        <v>84</v>
      </c>
      <c r="AD839" s="12" t="s">
        <v>85</v>
      </c>
      <c r="AE839" s="12" t="s">
        <v>86</v>
      </c>
      <c r="AF839" s="12" t="s">
        <v>67</v>
      </c>
      <c r="AG839" s="12" t="s">
        <v>382</v>
      </c>
      <c r="AH839" s="12" t="s">
        <v>88</v>
      </c>
      <c r="AI839" s="12" t="s">
        <v>70</v>
      </c>
      <c r="AJ839" s="12">
        <f>IFERROR(_xlfn.XLOOKUP(Table1[[#This Row],[Audio Url]],Qc!C:C,Qc!F:F),"")</f>
        <v>0</v>
      </c>
      <c r="AK839" s="12">
        <f>IFERROR(_xlfn.XLOOKUP(Table1[[#This Row],[Audio Url]],Qc!C:C,Qc!E:E),"")</f>
        <v>0</v>
      </c>
      <c r="AL839" s="12"/>
      <c r="AM839" s="12"/>
      <c r="AN839" s="1" t="str">
        <f>VLOOKUP(Table1[[#This Row],[LOCALITY]],Sheet2!$F:$H,3,0)</f>
        <v>Rural</v>
      </c>
      <c r="AO839" s="1" t="s">
        <v>2241</v>
      </c>
      <c r="AP839" t="str">
        <f>IF(Table1[[#This Row],[Audio Duration (in secs)]]&gt;180,"Greater than 3 Minutes","Less than 3 Minutes")</f>
        <v>Less than 3 Minutes</v>
      </c>
      <c r="AQ839" t="str">
        <f>IFERROR(VLOOKUP(Table1[[#This Row],[சாதி/Caste]],MApping!$E$1:$F$10,2,0),"Others")</f>
        <v>URALI GOUNDER</v>
      </c>
      <c r="AR839">
        <f>VLOOKUP(Table1[[#This Row],[பாலினம்/Gender]],Factor!$F$26:$I$28,4,0)</f>
        <v>1.047034764826176</v>
      </c>
      <c r="AS839">
        <f>VLOOKUP(Table1[[#This Row],[பதிலளித்தவரின் வயது/Age Group]],Factor!$F$35:$I$39,4,0)</f>
        <v>1.0951871657754011</v>
      </c>
      <c r="AT839">
        <f>VLOOKUP(Table1[[#This Row],[பதிலளித்தவரின் வயது/Age Group]]&amp;Table1[[#This Row],[பாலினம்/Gender]],Factor!$A$45:$G$53,7,0)</f>
        <v>1.107027027027027</v>
      </c>
      <c r="AU83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39">
        <f>VLOOKUP(Table1[[#This Row],[Rev Caste]],Factor!$F$59:$I$68,4,0)</f>
        <v>1.0593103448275862</v>
      </c>
      <c r="AW839">
        <f>Table1[[#This Row],[2021 Ae Factor]]*Table1[[#This Row],[Age &amp; Gender Factor]]</f>
        <v>0.81565842625689366</v>
      </c>
      <c r="AX839">
        <f>Table1[[#This Row],[2021 Ae Factor]]*Table1[[#This Row],[Caste Factor]]</f>
        <v>0.78050073546995857</v>
      </c>
      <c r="AY839">
        <f>VALUE(MID(D839, FIND(",",D839)+2, FIND(")",D839)-FIND(",",D839)-2))</f>
        <v>78.578793000000005</v>
      </c>
    </row>
    <row r="840" spans="1:51" x14ac:dyDescent="0.25">
      <c r="A840" s="12" t="s">
        <v>3088</v>
      </c>
      <c r="B840" s="12" t="s">
        <v>978</v>
      </c>
      <c r="C840" s="13">
        <v>45869</v>
      </c>
      <c r="D840" s="12" t="s">
        <v>3450</v>
      </c>
      <c r="E840" s="12"/>
      <c r="F840" s="12"/>
      <c r="G840" s="12"/>
      <c r="H840" s="12"/>
      <c r="I840" s="12" t="s">
        <v>109</v>
      </c>
      <c r="J840" s="12" t="s">
        <v>110</v>
      </c>
      <c r="K840" s="12" t="s">
        <v>50</v>
      </c>
      <c r="L840" s="12" t="s">
        <v>78</v>
      </c>
      <c r="M840" s="12" t="s">
        <v>2164</v>
      </c>
      <c r="N840" s="12"/>
      <c r="O840" s="12" t="s">
        <v>54</v>
      </c>
      <c r="P840" s="12">
        <v>9787592687</v>
      </c>
      <c r="Q840" s="12" t="s">
        <v>39</v>
      </c>
      <c r="R840" s="12" t="s">
        <v>56</v>
      </c>
      <c r="S840" s="12" t="s">
        <v>113</v>
      </c>
      <c r="T840" s="12" t="s">
        <v>58</v>
      </c>
      <c r="U840" s="12" t="s">
        <v>59</v>
      </c>
      <c r="V840" s="12" t="s">
        <v>60</v>
      </c>
      <c r="W840" s="12" t="s">
        <v>61</v>
      </c>
      <c r="X840" s="12" t="s">
        <v>62</v>
      </c>
      <c r="Y840" t="s">
        <v>430</v>
      </c>
      <c r="Z840" s="12" t="s">
        <v>38</v>
      </c>
      <c r="AA840" s="12" t="s">
        <v>63</v>
      </c>
      <c r="AB840" s="12" t="s">
        <v>38</v>
      </c>
      <c r="AC840" s="12" t="s">
        <v>84</v>
      </c>
      <c r="AD840" s="12" t="s">
        <v>65</v>
      </c>
      <c r="AE840" s="12" t="s">
        <v>86</v>
      </c>
      <c r="AF840" s="12" t="s">
        <v>67</v>
      </c>
      <c r="AG840" s="12" t="s">
        <v>68</v>
      </c>
      <c r="AH840" s="12" t="s">
        <v>117</v>
      </c>
      <c r="AI840" s="12" t="s">
        <v>118</v>
      </c>
      <c r="AJ840" s="12">
        <f>IFERROR(_xlfn.XLOOKUP(Table1[[#This Row],[Audio Url]],Qc!C:C,Qc!F:F),"")</f>
        <v>0</v>
      </c>
      <c r="AK840" s="12">
        <f>IFERROR(_xlfn.XLOOKUP(Table1[[#This Row],[Audio Url]],Qc!C:C,Qc!E:E),"")</f>
        <v>0</v>
      </c>
      <c r="AL840" s="12"/>
      <c r="AM840" s="12"/>
      <c r="AN840" s="1" t="str">
        <f>VLOOKUP(Table1[[#This Row],[LOCALITY]],Sheet2!$F:$H,3,0)</f>
        <v>Rural</v>
      </c>
      <c r="AO840" s="1" t="s">
        <v>2241</v>
      </c>
      <c r="AP840" t="str">
        <f>IF(Table1[[#This Row],[Audio Duration (in secs)]]&gt;180,"Greater than 3 Minutes","Less than 3 Minutes")</f>
        <v>Less than 3 Minutes</v>
      </c>
      <c r="AQ840" t="str">
        <f>IFERROR(VLOOKUP(Table1[[#This Row],[சாதி/Caste]],MApping!$E$1:$F$10,2,0),"Others")</f>
        <v>PALLAR SC</v>
      </c>
      <c r="AR840">
        <f>VLOOKUP(Table1[[#This Row],[பாலினம்/Gender]],Factor!$F$26:$I$28,4,0)</f>
        <v>0.95700934579439256</v>
      </c>
      <c r="AS840">
        <f>VLOOKUP(Table1[[#This Row],[பதிலளித்தவரின் வயது/Age Group]],Factor!$F$35:$I$39,4,0)</f>
        <v>0.8797250859106529</v>
      </c>
      <c r="AT840">
        <f>VLOOKUP(Table1[[#This Row],[பதிலளித்தவரின் வயது/Age Group]]&amp;Table1[[#This Row],[பாலினம்/Gender]],Factor!$A$45:$G$53,7,0)</f>
        <v>0.79503105590062106</v>
      </c>
      <c r="AU84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40">
        <f>VLOOKUP(Table1[[#This Row],[Rev Caste]],Factor!$F$59:$I$68,4,0)</f>
        <v>1.28</v>
      </c>
      <c r="AW840">
        <f>Table1[[#This Row],[2021 Ae Factor]]*Table1[[#This Row],[Age &amp; Gender Factor]]</f>
        <v>0.58577953749039324</v>
      </c>
      <c r="AX840">
        <f>Table1[[#This Row],[2021 Ae Factor]]*Table1[[#This Row],[Caste Factor]]</f>
        <v>0.94310505535953326</v>
      </c>
      <c r="AY840">
        <f t="shared" ref="AY840:AY866" si="27">VALUE(MID(D840, FIND(",",D840)+2, FIND(")",D840)-FIND(",",D840)-2))</f>
        <v>78.579454999999996</v>
      </c>
    </row>
    <row r="841" spans="1:51" x14ac:dyDescent="0.25">
      <c r="A841" s="12" t="s">
        <v>3088</v>
      </c>
      <c r="B841" s="12" t="s">
        <v>982</v>
      </c>
      <c r="C841" s="13">
        <v>45869</v>
      </c>
      <c r="D841" s="12" t="s">
        <v>3451</v>
      </c>
      <c r="E841" s="12"/>
      <c r="F841" s="12"/>
      <c r="G841" s="12"/>
      <c r="H841" s="12"/>
      <c r="I841" s="12" t="s">
        <v>244</v>
      </c>
      <c r="J841" s="12" t="s">
        <v>245</v>
      </c>
      <c r="K841" s="12" t="s">
        <v>50</v>
      </c>
      <c r="L841" s="12" t="s">
        <v>78</v>
      </c>
      <c r="M841" s="12" t="s">
        <v>2164</v>
      </c>
      <c r="N841" s="12"/>
      <c r="O841" s="12" t="s">
        <v>54</v>
      </c>
      <c r="P841" s="12">
        <v>9443820910</v>
      </c>
      <c r="Q841" s="12" t="s">
        <v>39</v>
      </c>
      <c r="R841" s="12" t="s">
        <v>97</v>
      </c>
      <c r="S841" s="12" t="s">
        <v>113</v>
      </c>
      <c r="T841" s="12" t="s">
        <v>137</v>
      </c>
      <c r="U841" s="12" t="s">
        <v>83</v>
      </c>
      <c r="V841" s="12" t="s">
        <v>99</v>
      </c>
      <c r="W841" s="12" t="s">
        <v>100</v>
      </c>
      <c r="X841" s="12" t="s">
        <v>101</v>
      </c>
      <c r="Y841" t="s">
        <v>428</v>
      </c>
      <c r="Z841" s="12" t="s">
        <v>95</v>
      </c>
      <c r="AA841" s="12" t="s">
        <v>126</v>
      </c>
      <c r="AB841" s="12" t="s">
        <v>60</v>
      </c>
      <c r="AC841" s="12" t="s">
        <v>84</v>
      </c>
      <c r="AD841" s="12" t="s">
        <v>127</v>
      </c>
      <c r="AE841" s="12" t="s">
        <v>102</v>
      </c>
      <c r="AF841" s="12" t="s">
        <v>857</v>
      </c>
      <c r="AG841" s="12" t="s">
        <v>400</v>
      </c>
      <c r="AH841" s="12" t="s">
        <v>88</v>
      </c>
      <c r="AI841" s="12" t="s">
        <v>519</v>
      </c>
      <c r="AJ841" s="12">
        <f>IFERROR(_xlfn.XLOOKUP(Table1[[#This Row],[Audio Url]],Qc!C:C,Qc!F:F),"")</f>
        <v>0</v>
      </c>
      <c r="AK841" s="12">
        <f>IFERROR(_xlfn.XLOOKUP(Table1[[#This Row],[Audio Url]],Qc!C:C,Qc!E:E),"")</f>
        <v>0</v>
      </c>
      <c r="AL841" s="12"/>
      <c r="AM841" s="12"/>
      <c r="AN841" s="1" t="str">
        <f>VLOOKUP(Table1[[#This Row],[LOCALITY]],Sheet2!$F:$H,3,0)</f>
        <v>Rural</v>
      </c>
      <c r="AO841" s="1" t="s">
        <v>2241</v>
      </c>
      <c r="AP841" t="str">
        <f>IF(Table1[[#This Row],[Audio Duration (in secs)]]&gt;180,"Greater than 3 Minutes","Less than 3 Minutes")</f>
        <v>Less than 3 Minutes</v>
      </c>
      <c r="AQ841" t="str">
        <f>IFERROR(VLOOKUP(Table1[[#This Row],[சாதி/Caste]],MApping!$E$1:$F$10,2,0),"Others")</f>
        <v>CHOLIA VELLALAR</v>
      </c>
      <c r="AR841">
        <f>VLOOKUP(Table1[[#This Row],[பாலினம்/Gender]],Factor!$F$26:$I$28,4,0)</f>
        <v>0.95700934579439256</v>
      </c>
      <c r="AS841">
        <f>VLOOKUP(Table1[[#This Row],[பதிலளித்தவரின் வயது/Age Group]],Factor!$F$35:$I$39,4,0)</f>
        <v>0.8797250859106529</v>
      </c>
      <c r="AT841">
        <f>VLOOKUP(Table1[[#This Row],[பதிலளித்தவரின் வயது/Age Group]]&amp;Table1[[#This Row],[பாலினம்/Gender]],Factor!$A$45:$G$53,7,0)</f>
        <v>0.79503105590062106</v>
      </c>
      <c r="AU84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41">
        <f>VLOOKUP(Table1[[#This Row],[Rev Caste]],Factor!$F$59:$I$68,4,0)</f>
        <v>1.0666666666666667</v>
      </c>
      <c r="AW841">
        <f>Table1[[#This Row],[2021 Ae Factor]]*Table1[[#This Row],[Age &amp; Gender Factor]]</f>
        <v>1.043035050297799</v>
      </c>
      <c r="AX841">
        <f>Table1[[#This Row],[2021 Ae Factor]]*Table1[[#This Row],[Caste Factor]]</f>
        <v>1.399405359149547</v>
      </c>
      <c r="AY841">
        <f t="shared" si="27"/>
        <v>78.580394999999996</v>
      </c>
    </row>
    <row r="842" spans="1:51" x14ac:dyDescent="0.25">
      <c r="A842" s="12" t="s">
        <v>3088</v>
      </c>
      <c r="B842" s="12" t="s">
        <v>987</v>
      </c>
      <c r="C842" s="13">
        <v>45869</v>
      </c>
      <c r="D842" s="12" t="s">
        <v>3452</v>
      </c>
      <c r="E842" s="12"/>
      <c r="F842" s="12"/>
      <c r="G842" s="12"/>
      <c r="H842" s="12"/>
      <c r="I842" s="12" t="s">
        <v>109</v>
      </c>
      <c r="J842" s="12" t="s">
        <v>110</v>
      </c>
      <c r="K842" s="12" t="s">
        <v>50</v>
      </c>
      <c r="L842" s="12" t="s">
        <v>78</v>
      </c>
      <c r="M842" s="12" t="s">
        <v>2164</v>
      </c>
      <c r="N842" s="12"/>
      <c r="O842" s="12" t="s">
        <v>135</v>
      </c>
      <c r="P842" s="12">
        <v>9751205139</v>
      </c>
      <c r="Q842" s="12" t="s">
        <v>39</v>
      </c>
      <c r="R842" s="12" t="s">
        <v>136</v>
      </c>
      <c r="S842" s="12" t="s">
        <v>113</v>
      </c>
      <c r="T842" s="12" t="s">
        <v>137</v>
      </c>
      <c r="U842" s="12" t="s">
        <v>83</v>
      </c>
      <c r="V842" s="12" t="s">
        <v>99</v>
      </c>
      <c r="W842" s="12" t="s">
        <v>100</v>
      </c>
      <c r="X842" s="12" t="s">
        <v>101</v>
      </c>
      <c r="Y842" t="s">
        <v>428</v>
      </c>
      <c r="Z842" s="12" t="s">
        <v>288</v>
      </c>
      <c r="AA842" s="12" t="s">
        <v>126</v>
      </c>
      <c r="AB842" s="12" t="s">
        <v>60</v>
      </c>
      <c r="AC842" s="12" t="s">
        <v>84</v>
      </c>
      <c r="AD842" s="12" t="s">
        <v>127</v>
      </c>
      <c r="AE842" s="12" t="s">
        <v>102</v>
      </c>
      <c r="AF842" s="12" t="s">
        <v>857</v>
      </c>
      <c r="AG842" s="12" t="s">
        <v>382</v>
      </c>
      <c r="AH842" s="12" t="s">
        <v>88</v>
      </c>
      <c r="AI842" s="12" t="s">
        <v>519</v>
      </c>
      <c r="AJ842" s="12">
        <f>IFERROR(_xlfn.XLOOKUP(Table1[[#This Row],[Audio Url]],Qc!C:C,Qc!F:F),"")</f>
        <v>0</v>
      </c>
      <c r="AK842" s="12">
        <f>IFERROR(_xlfn.XLOOKUP(Table1[[#This Row],[Audio Url]],Qc!C:C,Qc!E:E),"")</f>
        <v>0</v>
      </c>
      <c r="AL842" s="12"/>
      <c r="AM842" s="12"/>
      <c r="AN842" s="1" t="str">
        <f>VLOOKUP(Table1[[#This Row],[LOCALITY]],Sheet2!$F:$H,3,0)</f>
        <v>Rural</v>
      </c>
      <c r="AO842" s="1" t="s">
        <v>2241</v>
      </c>
      <c r="AP842" t="str">
        <f>IF(Table1[[#This Row],[Audio Duration (in secs)]]&gt;180,"Greater than 3 Minutes","Less than 3 Minutes")</f>
        <v>Less than 3 Minutes</v>
      </c>
      <c r="AQ842" t="str">
        <f>IFERROR(VLOOKUP(Table1[[#This Row],[சாதி/Caste]],MApping!$E$1:$F$10,2,0),"Others")</f>
        <v>CHOLIA VELLALAR</v>
      </c>
      <c r="AR842">
        <f>VLOOKUP(Table1[[#This Row],[பாலினம்/Gender]],Factor!$F$26:$I$28,4,0)</f>
        <v>1.047034764826176</v>
      </c>
      <c r="AS842">
        <f>VLOOKUP(Table1[[#This Row],[பதிலளித்தவரின் வயது/Age Group]],Factor!$F$35:$I$39,4,0)</f>
        <v>0.8797250859106529</v>
      </c>
      <c r="AT842">
        <f>VLOOKUP(Table1[[#This Row],[பதிலளித்தவரின் வயது/Age Group]]&amp;Table1[[#This Row],[பாலினம்/Gender]],Factor!$A$45:$G$53,7,0)</f>
        <v>0.98461538461538467</v>
      </c>
      <c r="AU84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42">
        <f>VLOOKUP(Table1[[#This Row],[Rev Caste]],Factor!$F$59:$I$68,4,0)</f>
        <v>1.0666666666666667</v>
      </c>
      <c r="AW842">
        <f>Table1[[#This Row],[2021 Ae Factor]]*Table1[[#This Row],[Age &amp; Gender Factor]]</f>
        <v>1.2917587930611203</v>
      </c>
      <c r="AX842">
        <f>Table1[[#This Row],[2021 Ae Factor]]*Table1[[#This Row],[Caste Factor]]</f>
        <v>1.399405359149547</v>
      </c>
      <c r="AY842">
        <f t="shared" si="27"/>
        <v>78.577740000000006</v>
      </c>
    </row>
    <row r="843" spans="1:51" x14ac:dyDescent="0.25">
      <c r="A843" s="12" t="s">
        <v>3088</v>
      </c>
      <c r="B843" s="12" t="s">
        <v>992</v>
      </c>
      <c r="C843" s="13">
        <v>45869</v>
      </c>
      <c r="D843" s="12" t="s">
        <v>3453</v>
      </c>
      <c r="E843" s="12"/>
      <c r="F843" s="12"/>
      <c r="G843" s="12"/>
      <c r="H843" s="12"/>
      <c r="I843" s="12" t="s">
        <v>244</v>
      </c>
      <c r="J843" s="12" t="s">
        <v>245</v>
      </c>
      <c r="K843" s="12" t="s">
        <v>50</v>
      </c>
      <c r="L843" s="12" t="s">
        <v>78</v>
      </c>
      <c r="M843" s="12" t="s">
        <v>2164</v>
      </c>
      <c r="N843" s="12"/>
      <c r="O843" s="12" t="s">
        <v>54</v>
      </c>
      <c r="P843" s="12">
        <v>9944688396</v>
      </c>
      <c r="Q843" s="12" t="s">
        <v>55</v>
      </c>
      <c r="R843" s="12" t="s">
        <v>97</v>
      </c>
      <c r="S843" s="12" t="s">
        <v>113</v>
      </c>
      <c r="T843" s="12" t="s">
        <v>98</v>
      </c>
      <c r="U843" s="12" t="s">
        <v>83</v>
      </c>
      <c r="V843" s="12" t="s">
        <v>295</v>
      </c>
      <c r="W843" s="12" t="s">
        <v>61</v>
      </c>
      <c r="X843" s="12" t="s">
        <v>101</v>
      </c>
      <c r="Y843" s="45" t="s">
        <v>430</v>
      </c>
      <c r="Z843" s="12" t="s">
        <v>95</v>
      </c>
      <c r="AA843" s="12" t="s">
        <v>126</v>
      </c>
      <c r="AB843" s="12" t="s">
        <v>60</v>
      </c>
      <c r="AC843" s="12" t="s">
        <v>58</v>
      </c>
      <c r="AD843" s="12" t="s">
        <v>127</v>
      </c>
      <c r="AE843" s="12" t="s">
        <v>102</v>
      </c>
      <c r="AF843" s="12" t="s">
        <v>67</v>
      </c>
      <c r="AG843" s="12" t="s">
        <v>68</v>
      </c>
      <c r="AH843" s="12" t="s">
        <v>69</v>
      </c>
      <c r="AI843" s="12" t="s">
        <v>269</v>
      </c>
      <c r="AJ843" s="12">
        <f>IFERROR(_xlfn.XLOOKUP(Table1[[#This Row],[Audio Url]],Qc!C:C,Qc!F:F),"")</f>
        <v>0</v>
      </c>
      <c r="AK843" s="12">
        <f>IFERROR(_xlfn.XLOOKUP(Table1[[#This Row],[Audio Url]],Qc!C:C,Qc!E:E),"")</f>
        <v>0</v>
      </c>
      <c r="AL843" s="12"/>
      <c r="AM843" s="12"/>
      <c r="AN843" s="1" t="str">
        <f>VLOOKUP(Table1[[#This Row],[LOCALITY]],Sheet2!$F:$H,3,0)</f>
        <v>Rural</v>
      </c>
      <c r="AO843" s="1" t="s">
        <v>2241</v>
      </c>
      <c r="AP843" t="str">
        <f>IF(Table1[[#This Row],[Audio Duration (in secs)]]&gt;180,"Greater than 3 Minutes","Less than 3 Minutes")</f>
        <v>Less than 3 Minutes</v>
      </c>
      <c r="AQ843" t="str">
        <f>IFERROR(VLOOKUP(Table1[[#This Row],[சாதி/Caste]],MApping!$E$1:$F$10,2,0),"Others")</f>
        <v>MUTTARAIYAR</v>
      </c>
      <c r="AR843">
        <f>VLOOKUP(Table1[[#This Row],[பாலினம்/Gender]],Factor!$F$26:$I$28,4,0)</f>
        <v>0.95700934579439256</v>
      </c>
      <c r="AS843">
        <f>VLOOKUP(Table1[[#This Row],[பதிலளித்தவரின் வயது/Age Group]],Factor!$F$35:$I$39,4,0)</f>
        <v>1.0951871657754011</v>
      </c>
      <c r="AT843">
        <f>VLOOKUP(Table1[[#This Row],[பதிலளித்தவரின் வயது/Age Group]]&amp;Table1[[#This Row],[பாலினம்/Gender]],Factor!$A$45:$G$53,7,0)</f>
        <v>1.0835978835978837</v>
      </c>
      <c r="AU84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843">
        <f>VLOOKUP(Table1[[#This Row],[Rev Caste]],Factor!$F$59:$I$68,4,0)</f>
        <v>1.2358620689655173</v>
      </c>
      <c r="AW843">
        <f>Table1[[#This Row],[2021 Ae Factor]]*Table1[[#This Row],[Age &amp; Gender Factor]]</f>
        <v>1.5438978165389909</v>
      </c>
      <c r="AX843">
        <f>Table1[[#This Row],[2021 Ae Factor]]*Table1[[#This Row],[Caste Factor]]</f>
        <v>1.7608420786905907</v>
      </c>
      <c r="AY843">
        <f t="shared" si="27"/>
        <v>78.578007999999997</v>
      </c>
    </row>
    <row r="844" spans="1:51" x14ac:dyDescent="0.25">
      <c r="A844" s="12" t="s">
        <v>3088</v>
      </c>
      <c r="B844" s="12" t="s">
        <v>1008</v>
      </c>
      <c r="C844" s="13">
        <v>45869</v>
      </c>
      <c r="D844" s="12" t="s">
        <v>3454</v>
      </c>
      <c r="E844" s="12"/>
      <c r="F844" s="12"/>
      <c r="G844" s="12"/>
      <c r="H844" s="12"/>
      <c r="I844" s="12" t="s">
        <v>109</v>
      </c>
      <c r="J844" s="12" t="s">
        <v>110</v>
      </c>
      <c r="K844" s="12" t="s">
        <v>50</v>
      </c>
      <c r="L844" s="12" t="s">
        <v>78</v>
      </c>
      <c r="M844" s="12" t="s">
        <v>2164</v>
      </c>
      <c r="N844" s="12"/>
      <c r="O844" s="12" t="s">
        <v>54</v>
      </c>
      <c r="P844" s="12">
        <v>8098447422</v>
      </c>
      <c r="Q844" s="12" t="s">
        <v>39</v>
      </c>
      <c r="R844" s="12" t="s">
        <v>56</v>
      </c>
      <c r="S844" s="12" t="s">
        <v>113</v>
      </c>
      <c r="T844" s="12" t="s">
        <v>58</v>
      </c>
      <c r="U844" s="12" t="s">
        <v>59</v>
      </c>
      <c r="V844" s="12" t="s">
        <v>60</v>
      </c>
      <c r="W844" s="12" t="s">
        <v>61</v>
      </c>
      <c r="X844" s="12" t="s">
        <v>62</v>
      </c>
      <c r="Y844" t="s">
        <v>430</v>
      </c>
      <c r="Z844" s="12" t="s">
        <v>38</v>
      </c>
      <c r="AA844" s="12" t="s">
        <v>63</v>
      </c>
      <c r="AB844" s="12" t="s">
        <v>38</v>
      </c>
      <c r="AC844" s="12" t="s">
        <v>64</v>
      </c>
      <c r="AD844" s="12" t="s">
        <v>85</v>
      </c>
      <c r="AE844" s="12" t="s">
        <v>86</v>
      </c>
      <c r="AF844" s="12" t="s">
        <v>67</v>
      </c>
      <c r="AG844" s="12" t="s">
        <v>68</v>
      </c>
      <c r="AH844" s="12" t="s">
        <v>88</v>
      </c>
      <c r="AI844" s="12" t="s">
        <v>269</v>
      </c>
      <c r="AJ844" s="12">
        <f>IFERROR(_xlfn.XLOOKUP(Table1[[#This Row],[Audio Url]],Qc!C:C,Qc!F:F),"")</f>
        <v>0</v>
      </c>
      <c r="AK844" s="12">
        <f>IFERROR(_xlfn.XLOOKUP(Table1[[#This Row],[Audio Url]],Qc!C:C,Qc!E:E),"")</f>
        <v>0</v>
      </c>
      <c r="AL844" s="12"/>
      <c r="AM844" s="12"/>
      <c r="AN844" s="1" t="str">
        <f>VLOOKUP(Table1[[#This Row],[LOCALITY]],Sheet2!$F:$H,3,0)</f>
        <v>Rural</v>
      </c>
      <c r="AO844" s="1" t="s">
        <v>2241</v>
      </c>
      <c r="AP844" t="str">
        <f>IF(Table1[[#This Row],[Audio Duration (in secs)]]&gt;180,"Greater than 3 Minutes","Less than 3 Minutes")</f>
        <v>Less than 3 Minutes</v>
      </c>
      <c r="AQ844" t="str">
        <f>IFERROR(VLOOKUP(Table1[[#This Row],[சாதி/Caste]],MApping!$E$1:$F$10,2,0),"Others")</f>
        <v>MUTTARAIYAR</v>
      </c>
      <c r="AR844">
        <f>VLOOKUP(Table1[[#This Row],[பாலினம்/Gender]],Factor!$F$26:$I$28,4,0)</f>
        <v>0.95700934579439256</v>
      </c>
      <c r="AS844">
        <f>VLOOKUP(Table1[[#This Row],[பதிலளித்தவரின் வயது/Age Group]],Factor!$F$35:$I$39,4,0)</f>
        <v>0.8797250859106529</v>
      </c>
      <c r="AT844">
        <f>VLOOKUP(Table1[[#This Row],[பதிலளித்தவரின் வயது/Age Group]]&amp;Table1[[#This Row],[பாலினம்/Gender]],Factor!$A$45:$G$53,7,0)</f>
        <v>0.79503105590062106</v>
      </c>
      <c r="AU84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44">
        <f>VLOOKUP(Table1[[#This Row],[Rev Caste]],Factor!$F$59:$I$68,4,0)</f>
        <v>1.2358620689655173</v>
      </c>
      <c r="AW844">
        <f>Table1[[#This Row],[2021 Ae Factor]]*Table1[[#This Row],[Age &amp; Gender Factor]]</f>
        <v>0.58577953749039324</v>
      </c>
      <c r="AX844">
        <f>Table1[[#This Row],[2021 Ae Factor]]*Table1[[#This Row],[Caste Factor]]</f>
        <v>0.91058419138161839</v>
      </c>
      <c r="AY844">
        <f t="shared" si="27"/>
        <v>78.578558000000001</v>
      </c>
    </row>
    <row r="845" spans="1:51" x14ac:dyDescent="0.25">
      <c r="A845" s="12" t="s">
        <v>3088</v>
      </c>
      <c r="B845" s="12" t="s">
        <v>1013</v>
      </c>
      <c r="C845" s="13">
        <v>45869</v>
      </c>
      <c r="D845" s="12" t="s">
        <v>3455</v>
      </c>
      <c r="E845" s="12"/>
      <c r="F845" s="12"/>
      <c r="G845" s="12"/>
      <c r="H845" s="12"/>
      <c r="I845" s="12" t="s">
        <v>109</v>
      </c>
      <c r="J845" s="12" t="s">
        <v>110</v>
      </c>
      <c r="K845" s="12" t="s">
        <v>50</v>
      </c>
      <c r="L845" s="12" t="s">
        <v>78</v>
      </c>
      <c r="M845" s="12" t="s">
        <v>2164</v>
      </c>
      <c r="N845" s="12"/>
      <c r="O845" s="12" t="s">
        <v>54</v>
      </c>
      <c r="P845" s="12">
        <v>9047177732</v>
      </c>
      <c r="Q845" s="12" t="s">
        <v>360</v>
      </c>
      <c r="R845" s="12" t="s">
        <v>56</v>
      </c>
      <c r="S845" s="12" t="s">
        <v>113</v>
      </c>
      <c r="T845" s="12" t="s">
        <v>58</v>
      </c>
      <c r="U845" s="12" t="s">
        <v>59</v>
      </c>
      <c r="V845" s="12" t="s">
        <v>60</v>
      </c>
      <c r="W845" s="12" t="s">
        <v>61</v>
      </c>
      <c r="X845" s="12" t="s">
        <v>62</v>
      </c>
      <c r="Y845" t="s">
        <v>430</v>
      </c>
      <c r="Z845" s="12" t="s">
        <v>38</v>
      </c>
      <c r="AA845" s="12" t="s">
        <v>63</v>
      </c>
      <c r="AB845" s="12" t="s">
        <v>38</v>
      </c>
      <c r="AC845" s="12" t="s">
        <v>64</v>
      </c>
      <c r="AD845" s="12" t="s">
        <v>85</v>
      </c>
      <c r="AE845" s="12" t="s">
        <v>86</v>
      </c>
      <c r="AF845" s="12" t="s">
        <v>67</v>
      </c>
      <c r="AG845" s="12" t="s">
        <v>400</v>
      </c>
      <c r="AH845" s="12" t="s">
        <v>88</v>
      </c>
      <c r="AI845" s="12" t="s">
        <v>269</v>
      </c>
      <c r="AJ845" s="12">
        <f>IFERROR(_xlfn.XLOOKUP(Table1[[#This Row],[Audio Url]],Qc!C:C,Qc!F:F),"")</f>
        <v>0</v>
      </c>
      <c r="AK845" s="12">
        <f>IFERROR(_xlfn.XLOOKUP(Table1[[#This Row],[Audio Url]],Qc!C:C,Qc!E:E),"")</f>
        <v>0</v>
      </c>
      <c r="AL845" s="12"/>
      <c r="AM845" s="12"/>
      <c r="AN845" s="1" t="str">
        <f>VLOOKUP(Table1[[#This Row],[LOCALITY]],Sheet2!$F:$H,3,0)</f>
        <v>Rural</v>
      </c>
      <c r="AO845" s="1" t="s">
        <v>2241</v>
      </c>
      <c r="AP845" t="str">
        <f>IF(Table1[[#This Row],[Audio Duration (in secs)]]&gt;180,"Greater than 3 Minutes","Less than 3 Minutes")</f>
        <v>Less than 3 Minutes</v>
      </c>
      <c r="AQ845" t="str">
        <f>IFERROR(VLOOKUP(Table1[[#This Row],[சாதி/Caste]],MApping!$E$1:$F$10,2,0),"Others")</f>
        <v>MUTTARAIYAR</v>
      </c>
      <c r="AR845">
        <f>VLOOKUP(Table1[[#This Row],[பாலினம்/Gender]],Factor!$F$26:$I$28,4,0)</f>
        <v>0.95700934579439256</v>
      </c>
      <c r="AS845">
        <f>VLOOKUP(Table1[[#This Row],[பதிலளித்தவரின் வயது/Age Group]],Factor!$F$35:$I$39,4,0)</f>
        <v>1.0308724832214764</v>
      </c>
      <c r="AT845">
        <f>VLOOKUP(Table1[[#This Row],[பதிலளித்தவரின் வயது/Age Group]]&amp;Table1[[#This Row],[பாலினம்/Gender]],Factor!$A$45:$G$53,7,0)</f>
        <v>0.86292134831460676</v>
      </c>
      <c r="AU84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45">
        <f>VLOOKUP(Table1[[#This Row],[Rev Caste]],Factor!$F$59:$I$68,4,0)</f>
        <v>1.2358620689655173</v>
      </c>
      <c r="AW845">
        <f>Table1[[#This Row],[2021 Ae Factor]]*Table1[[#This Row],[Age &amp; Gender Factor]]</f>
        <v>0.63580116091653927</v>
      </c>
      <c r="AX845">
        <f>Table1[[#This Row],[2021 Ae Factor]]*Table1[[#This Row],[Caste Factor]]</f>
        <v>0.91058419138161839</v>
      </c>
      <c r="AY845">
        <f t="shared" si="27"/>
        <v>78.579087999999999</v>
      </c>
    </row>
    <row r="846" spans="1:51" x14ac:dyDescent="0.25">
      <c r="A846" s="12" t="s">
        <v>3088</v>
      </c>
      <c r="B846" s="12" t="s">
        <v>1024</v>
      </c>
      <c r="C846" s="13">
        <v>45869</v>
      </c>
      <c r="D846" s="12" t="s">
        <v>3456</v>
      </c>
      <c r="E846" s="12"/>
      <c r="F846" s="12"/>
      <c r="G846" s="12"/>
      <c r="H846" s="12"/>
      <c r="I846" s="12" t="s">
        <v>109</v>
      </c>
      <c r="J846" s="12" t="s">
        <v>110</v>
      </c>
      <c r="K846" s="12" t="s">
        <v>50</v>
      </c>
      <c r="L846" s="12" t="s">
        <v>78</v>
      </c>
      <c r="M846" s="12" t="s">
        <v>2164</v>
      </c>
      <c r="N846" s="12"/>
      <c r="O846" s="12" t="s">
        <v>54</v>
      </c>
      <c r="P846" s="12">
        <v>9943295027</v>
      </c>
      <c r="Q846" s="12" t="s">
        <v>39</v>
      </c>
      <c r="R846" s="12" t="s">
        <v>56</v>
      </c>
      <c r="S846" s="12" t="s">
        <v>113</v>
      </c>
      <c r="T846" s="12" t="s">
        <v>58</v>
      </c>
      <c r="U846" s="12" t="s">
        <v>59</v>
      </c>
      <c r="V846" s="12" t="s">
        <v>60</v>
      </c>
      <c r="W846" s="12" t="s">
        <v>61</v>
      </c>
      <c r="X846" s="12" t="s">
        <v>101</v>
      </c>
      <c r="Y846" s="45" t="s">
        <v>430</v>
      </c>
      <c r="Z846" s="12" t="s">
        <v>288</v>
      </c>
      <c r="AA846" s="12" t="s">
        <v>126</v>
      </c>
      <c r="AB846" s="12" t="s">
        <v>99</v>
      </c>
      <c r="AC846" s="12" t="s">
        <v>64</v>
      </c>
      <c r="AD846" s="12" t="s">
        <v>85</v>
      </c>
      <c r="AE846" s="12" t="s">
        <v>86</v>
      </c>
      <c r="AF846" s="12" t="s">
        <v>67</v>
      </c>
      <c r="AG846" s="12" t="s">
        <v>116</v>
      </c>
      <c r="AH846" s="12" t="s">
        <v>69</v>
      </c>
      <c r="AI846" s="12" t="s">
        <v>269</v>
      </c>
      <c r="AJ846" s="12">
        <f>IFERROR(_xlfn.XLOOKUP(Table1[[#This Row],[Audio Url]],Qc!C:C,Qc!F:F),"")</f>
        <v>0</v>
      </c>
      <c r="AK846" s="12">
        <f>IFERROR(_xlfn.XLOOKUP(Table1[[#This Row],[Audio Url]],Qc!C:C,Qc!E:E),"")</f>
        <v>0</v>
      </c>
      <c r="AL846" s="12"/>
      <c r="AM846" s="12"/>
      <c r="AN846" s="1" t="str">
        <f>VLOOKUP(Table1[[#This Row],[LOCALITY]],Sheet2!$F:$H,3,0)</f>
        <v>Rural</v>
      </c>
      <c r="AO846" s="1" t="s">
        <v>2241</v>
      </c>
      <c r="AP846" t="str">
        <f>IF(Table1[[#This Row],[Audio Duration (in secs)]]&gt;180,"Greater than 3 Minutes","Less than 3 Minutes")</f>
        <v>Less than 3 Minutes</v>
      </c>
      <c r="AQ846" t="str">
        <f>IFERROR(VLOOKUP(Table1[[#This Row],[சாதி/Caste]],MApping!$E$1:$F$10,2,0),"Others")</f>
        <v>MUTTARAIYAR</v>
      </c>
      <c r="AR846">
        <f>VLOOKUP(Table1[[#This Row],[பாலினம்/Gender]],Factor!$F$26:$I$28,4,0)</f>
        <v>0.95700934579439256</v>
      </c>
      <c r="AS846">
        <f>VLOOKUP(Table1[[#This Row],[பதிலளித்தவரின் வயது/Age Group]],Factor!$F$35:$I$39,4,0)</f>
        <v>0.8797250859106529</v>
      </c>
      <c r="AT846">
        <f>VLOOKUP(Table1[[#This Row],[பதிலளித்தவரின் வயது/Age Group]]&amp;Table1[[#This Row],[பாலினம்/Gender]],Factor!$A$45:$G$53,7,0)</f>
        <v>0.79503105590062106</v>
      </c>
      <c r="AU84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46">
        <f>VLOOKUP(Table1[[#This Row],[Rev Caste]],Factor!$F$59:$I$68,4,0)</f>
        <v>1.2358620689655173</v>
      </c>
      <c r="AW846">
        <f>Table1[[#This Row],[2021 Ae Factor]]*Table1[[#This Row],[Age &amp; Gender Factor]]</f>
        <v>0.58577953749039324</v>
      </c>
      <c r="AX846">
        <f>Table1[[#This Row],[2021 Ae Factor]]*Table1[[#This Row],[Caste Factor]]</f>
        <v>0.91058419138161839</v>
      </c>
      <c r="AY846">
        <f t="shared" si="27"/>
        <v>78.578672999999995</v>
      </c>
    </row>
    <row r="847" spans="1:51" x14ac:dyDescent="0.25">
      <c r="A847" s="12" t="s">
        <v>3088</v>
      </c>
      <c r="B847" s="12" t="s">
        <v>1028</v>
      </c>
      <c r="C847" s="13">
        <v>45869</v>
      </c>
      <c r="D847" s="12" t="s">
        <v>3457</v>
      </c>
      <c r="E847" s="12"/>
      <c r="F847" s="12"/>
      <c r="G847" s="12"/>
      <c r="H847" s="12"/>
      <c r="I847" s="12" t="s">
        <v>244</v>
      </c>
      <c r="J847" s="12" t="s">
        <v>245</v>
      </c>
      <c r="K847" s="12" t="s">
        <v>50</v>
      </c>
      <c r="L847" s="12" t="s">
        <v>78</v>
      </c>
      <c r="M847" s="12" t="s">
        <v>2164</v>
      </c>
      <c r="N847" s="12"/>
      <c r="O847" s="12" t="s">
        <v>54</v>
      </c>
      <c r="P847" s="12">
        <v>9698417993</v>
      </c>
      <c r="Q847" s="12" t="s">
        <v>39</v>
      </c>
      <c r="R847" s="12" t="s">
        <v>97</v>
      </c>
      <c r="S847" s="12" t="s">
        <v>57</v>
      </c>
      <c r="T847" s="12" t="s">
        <v>58</v>
      </c>
      <c r="U847" s="12" t="s">
        <v>59</v>
      </c>
      <c r="V847" s="12" t="s">
        <v>60</v>
      </c>
      <c r="W847" s="12" t="s">
        <v>61</v>
      </c>
      <c r="X847" s="12" t="s">
        <v>101</v>
      </c>
      <c r="Y847" s="45" t="s">
        <v>430</v>
      </c>
      <c r="Z847" s="12" t="s">
        <v>95</v>
      </c>
      <c r="AA847" s="12" t="s">
        <v>63</v>
      </c>
      <c r="AB847" s="12" t="s">
        <v>38</v>
      </c>
      <c r="AC847" s="12" t="s">
        <v>84</v>
      </c>
      <c r="AD847" s="12" t="s">
        <v>65</v>
      </c>
      <c r="AE847" s="12" t="s">
        <v>86</v>
      </c>
      <c r="AF847" s="12" t="s">
        <v>622</v>
      </c>
      <c r="AG847" s="12" t="s">
        <v>382</v>
      </c>
      <c r="AH847" s="12" t="s">
        <v>277</v>
      </c>
      <c r="AI847" s="12" t="s">
        <v>278</v>
      </c>
      <c r="AJ847" s="12">
        <f>IFERROR(_xlfn.XLOOKUP(Table1[[#This Row],[Audio Url]],Qc!C:C,Qc!F:F),"")</f>
        <v>0</v>
      </c>
      <c r="AK847" s="12">
        <f>IFERROR(_xlfn.XLOOKUP(Table1[[#This Row],[Audio Url]],Qc!C:C,Qc!E:E),"")</f>
        <v>0</v>
      </c>
      <c r="AL847" s="12"/>
      <c r="AM847" s="12"/>
      <c r="AN847" s="1" t="str">
        <f>VLOOKUP(Table1[[#This Row],[LOCALITY]],Sheet2!$F:$H,3,0)</f>
        <v>Rural</v>
      </c>
      <c r="AO847" s="1" t="s">
        <v>2241</v>
      </c>
      <c r="AP847" t="str">
        <f>IF(Table1[[#This Row],[Audio Duration (in secs)]]&gt;180,"Greater than 3 Minutes","Less than 3 Minutes")</f>
        <v>Less than 3 Minutes</v>
      </c>
      <c r="AQ847" t="str">
        <f>IFERROR(VLOOKUP(Table1[[#This Row],[சாதி/Caste]],MApping!$E$1:$F$10,2,0),"Others")</f>
        <v>MUSLIM</v>
      </c>
      <c r="AR847">
        <f>VLOOKUP(Table1[[#This Row],[பாலினம்/Gender]],Factor!$F$26:$I$28,4,0)</f>
        <v>0.95700934579439256</v>
      </c>
      <c r="AS847">
        <f>VLOOKUP(Table1[[#This Row],[பதிலளித்தவரின் வயது/Age Group]],Factor!$F$35:$I$39,4,0)</f>
        <v>0.8797250859106529</v>
      </c>
      <c r="AT847">
        <f>VLOOKUP(Table1[[#This Row],[பதிலளித்தவரின் வயது/Age Group]]&amp;Table1[[#This Row],[பாலினம்/Gender]],Factor!$A$45:$G$53,7,0)</f>
        <v>0.79503105590062106</v>
      </c>
      <c r="AU84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47">
        <f>VLOOKUP(Table1[[#This Row],[Rev Caste]],Factor!$F$59:$I$68,4,0)</f>
        <v>1.024</v>
      </c>
      <c r="AW847">
        <f>Table1[[#This Row],[2021 Ae Factor]]*Table1[[#This Row],[Age &amp; Gender Factor]]</f>
        <v>0.58577953749039324</v>
      </c>
      <c r="AX847">
        <f>Table1[[#This Row],[2021 Ae Factor]]*Table1[[#This Row],[Caste Factor]]</f>
        <v>0.75448404428762661</v>
      </c>
      <c r="AY847">
        <f t="shared" si="27"/>
        <v>78.578190000000006</v>
      </c>
    </row>
    <row r="848" spans="1:51" x14ac:dyDescent="0.25">
      <c r="A848" s="12" t="s">
        <v>3088</v>
      </c>
      <c r="B848" s="12" t="s">
        <v>1034</v>
      </c>
      <c r="C848" s="13">
        <v>45869</v>
      </c>
      <c r="D848" s="12" t="s">
        <v>3458</v>
      </c>
      <c r="E848" s="12"/>
      <c r="F848" s="12"/>
      <c r="G848" s="12"/>
      <c r="H848" s="12"/>
      <c r="I848" s="12" t="s">
        <v>109</v>
      </c>
      <c r="J848" s="12" t="s">
        <v>110</v>
      </c>
      <c r="K848" s="12" t="s">
        <v>50</v>
      </c>
      <c r="L848" s="12" t="s">
        <v>78</v>
      </c>
      <c r="M848" s="12" t="s">
        <v>2164</v>
      </c>
      <c r="N848" s="12"/>
      <c r="O848" s="12" t="s">
        <v>54</v>
      </c>
      <c r="P848" s="12">
        <v>8903242040</v>
      </c>
      <c r="Q848" s="12" t="s">
        <v>55</v>
      </c>
      <c r="R848" s="12" t="s">
        <v>124</v>
      </c>
      <c r="S848" s="12" t="s">
        <v>113</v>
      </c>
      <c r="T848" s="12" t="s">
        <v>58</v>
      </c>
      <c r="U848" s="12" t="s">
        <v>301</v>
      </c>
      <c r="V848" s="12" t="s">
        <v>60</v>
      </c>
      <c r="W848" s="12" t="s">
        <v>61</v>
      </c>
      <c r="X848" s="12" t="s">
        <v>101</v>
      </c>
      <c r="Y848" s="45" t="s">
        <v>430</v>
      </c>
      <c r="Z848" s="12" t="s">
        <v>288</v>
      </c>
      <c r="AA848" s="12" t="s">
        <v>63</v>
      </c>
      <c r="AB848" s="12" t="s">
        <v>38</v>
      </c>
      <c r="AC848" s="12" t="s">
        <v>84</v>
      </c>
      <c r="AD848" s="12" t="s">
        <v>127</v>
      </c>
      <c r="AE848" s="12" t="s">
        <v>86</v>
      </c>
      <c r="AF848" s="12" t="s">
        <v>67</v>
      </c>
      <c r="AG848" s="12" t="s">
        <v>382</v>
      </c>
      <c r="AH848" s="12" t="s">
        <v>88</v>
      </c>
      <c r="AI848" s="12" t="s">
        <v>70</v>
      </c>
      <c r="AJ848" s="12">
        <f>IFERROR(_xlfn.XLOOKUP(Table1[[#This Row],[Audio Url]],Qc!C:C,Qc!F:F),"")</f>
        <v>0</v>
      </c>
      <c r="AK848" s="12">
        <f>IFERROR(_xlfn.XLOOKUP(Table1[[#This Row],[Audio Url]],Qc!C:C,Qc!E:E),"")</f>
        <v>0</v>
      </c>
      <c r="AL848" s="12"/>
      <c r="AM848" s="12"/>
      <c r="AN848" s="1" t="str">
        <f>VLOOKUP(Table1[[#This Row],[LOCALITY]],Sheet2!$F:$H,3,0)</f>
        <v>Rural</v>
      </c>
      <c r="AO848" s="1" t="s">
        <v>2241</v>
      </c>
      <c r="AP848" t="str">
        <f>IF(Table1[[#This Row],[Audio Duration (in secs)]]&gt;180,"Greater than 3 Minutes","Less than 3 Minutes")</f>
        <v>Less than 3 Minutes</v>
      </c>
      <c r="AQ848" t="str">
        <f>IFERROR(VLOOKUP(Table1[[#This Row],[சாதி/Caste]],MApping!$E$1:$F$10,2,0),"Others")</f>
        <v>URALI GOUNDER</v>
      </c>
      <c r="AR848">
        <f>VLOOKUP(Table1[[#This Row],[பாலினம்/Gender]],Factor!$F$26:$I$28,4,0)</f>
        <v>0.95700934579439256</v>
      </c>
      <c r="AS848">
        <f>VLOOKUP(Table1[[#This Row],[பதிலளித்தவரின் வயது/Age Group]],Factor!$F$35:$I$39,4,0)</f>
        <v>1.0951871657754011</v>
      </c>
      <c r="AT848">
        <f>VLOOKUP(Table1[[#This Row],[பதிலளித்தவரின் வயது/Age Group]]&amp;Table1[[#This Row],[பாலினம்/Gender]],Factor!$A$45:$G$53,7,0)</f>
        <v>1.0835978835978837</v>
      </c>
      <c r="AU84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48">
        <f>VLOOKUP(Table1[[#This Row],[Rev Caste]],Factor!$F$59:$I$68,4,0)</f>
        <v>1.0593103448275862</v>
      </c>
      <c r="AW848">
        <f>Table1[[#This Row],[2021 Ae Factor]]*Table1[[#This Row],[Age &amp; Gender Factor]]</f>
        <v>0.79839581406098059</v>
      </c>
      <c r="AX848">
        <f>Table1[[#This Row],[2021 Ae Factor]]*Table1[[#This Row],[Caste Factor]]</f>
        <v>0.78050073546995857</v>
      </c>
      <c r="AY848">
        <f t="shared" si="27"/>
        <v>78.579261000000002</v>
      </c>
    </row>
    <row r="849" spans="1:51" x14ac:dyDescent="0.25">
      <c r="A849" s="12" t="s">
        <v>3088</v>
      </c>
      <c r="B849" s="12" t="s">
        <v>1041</v>
      </c>
      <c r="C849" s="13">
        <v>45869</v>
      </c>
      <c r="D849" s="12" t="s">
        <v>3459</v>
      </c>
      <c r="E849" s="12"/>
      <c r="F849" s="12"/>
      <c r="G849" s="12"/>
      <c r="H849" s="12"/>
      <c r="I849" s="12" t="s">
        <v>244</v>
      </c>
      <c r="J849" s="12" t="s">
        <v>245</v>
      </c>
      <c r="K849" s="12" t="s">
        <v>50</v>
      </c>
      <c r="L849" s="12" t="s">
        <v>78</v>
      </c>
      <c r="M849" s="12" t="s">
        <v>2164</v>
      </c>
      <c r="N849" s="12"/>
      <c r="O849" s="12" t="s">
        <v>54</v>
      </c>
      <c r="P849" s="12">
        <v>9943921454</v>
      </c>
      <c r="Q849" s="12" t="s">
        <v>39</v>
      </c>
      <c r="R849" s="12" t="s">
        <v>219</v>
      </c>
      <c r="S849" s="12" t="s">
        <v>57</v>
      </c>
      <c r="T849" s="12" t="s">
        <v>58</v>
      </c>
      <c r="U849" s="12" t="s">
        <v>59</v>
      </c>
      <c r="V849" s="12" t="s">
        <v>60</v>
      </c>
      <c r="W849" s="12" t="s">
        <v>61</v>
      </c>
      <c r="X849" s="12" t="s">
        <v>101</v>
      </c>
      <c r="Y849" s="45" t="s">
        <v>430</v>
      </c>
      <c r="Z849" s="12" t="s">
        <v>288</v>
      </c>
      <c r="AA849" s="12" t="s">
        <v>63</v>
      </c>
      <c r="AB849" s="12" t="s">
        <v>38</v>
      </c>
      <c r="AC849" s="12" t="s">
        <v>84</v>
      </c>
      <c r="AD849" s="12" t="s">
        <v>65</v>
      </c>
      <c r="AE849" s="12" t="s">
        <v>86</v>
      </c>
      <c r="AF849" s="12" t="s">
        <v>67</v>
      </c>
      <c r="AG849" s="12" t="s">
        <v>336</v>
      </c>
      <c r="AH849" s="12" t="s">
        <v>88</v>
      </c>
      <c r="AI849" s="12" t="s">
        <v>70</v>
      </c>
      <c r="AJ849" s="12">
        <f>IFERROR(_xlfn.XLOOKUP(Table1[[#This Row],[Audio Url]],Qc!C:C,Qc!F:F),"")</f>
        <v>0</v>
      </c>
      <c r="AK849" s="12">
        <f>IFERROR(_xlfn.XLOOKUP(Table1[[#This Row],[Audio Url]],Qc!C:C,Qc!E:E),"")</f>
        <v>0</v>
      </c>
      <c r="AL849" s="12"/>
      <c r="AM849" s="12"/>
      <c r="AN849" s="1" t="str">
        <f>VLOOKUP(Table1[[#This Row],[LOCALITY]],Sheet2!$F:$H,3,0)</f>
        <v>Rural</v>
      </c>
      <c r="AO849" s="1" t="s">
        <v>2241</v>
      </c>
      <c r="AP849" t="str">
        <f>IF(Table1[[#This Row],[Audio Duration (in secs)]]&gt;180,"Greater than 3 Minutes","Less than 3 Minutes")</f>
        <v>Less than 3 Minutes</v>
      </c>
      <c r="AQ849" t="str">
        <f>IFERROR(VLOOKUP(Table1[[#This Row],[சாதி/Caste]],MApping!$E$1:$F$10,2,0),"Others")</f>
        <v>URALI GOUNDER</v>
      </c>
      <c r="AR849">
        <f>VLOOKUP(Table1[[#This Row],[பாலினம்/Gender]],Factor!$F$26:$I$28,4,0)</f>
        <v>0.95700934579439256</v>
      </c>
      <c r="AS849">
        <f>VLOOKUP(Table1[[#This Row],[பதிலளித்தவரின் வயது/Age Group]],Factor!$F$35:$I$39,4,0)</f>
        <v>0.8797250859106529</v>
      </c>
      <c r="AT849">
        <f>VLOOKUP(Table1[[#This Row],[பதிலளித்தவரின் வயது/Age Group]]&amp;Table1[[#This Row],[பாலினம்/Gender]],Factor!$A$45:$G$53,7,0)</f>
        <v>0.79503105590062106</v>
      </c>
      <c r="AU84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49">
        <f>VLOOKUP(Table1[[#This Row],[Rev Caste]],Factor!$F$59:$I$68,4,0)</f>
        <v>1.0593103448275862</v>
      </c>
      <c r="AW849">
        <f>Table1[[#This Row],[2021 Ae Factor]]*Table1[[#This Row],[Age &amp; Gender Factor]]</f>
        <v>0.58577953749039324</v>
      </c>
      <c r="AX849">
        <f>Table1[[#This Row],[2021 Ae Factor]]*Table1[[#This Row],[Caste Factor]]</f>
        <v>0.78050073546995857</v>
      </c>
      <c r="AY849">
        <f t="shared" si="27"/>
        <v>78.578795</v>
      </c>
    </row>
    <row r="850" spans="1:51" x14ac:dyDescent="0.25">
      <c r="A850" s="12" t="s">
        <v>3088</v>
      </c>
      <c r="B850" s="12" t="s">
        <v>1046</v>
      </c>
      <c r="C850" s="13">
        <v>45869</v>
      </c>
      <c r="D850" s="12" t="s">
        <v>3460</v>
      </c>
      <c r="E850" s="12"/>
      <c r="F850" s="12"/>
      <c r="G850" s="12"/>
      <c r="H850" s="12"/>
      <c r="I850" s="12" t="s">
        <v>76</v>
      </c>
      <c r="J850" s="12" t="s">
        <v>77</v>
      </c>
      <c r="K850" s="12" t="s">
        <v>50</v>
      </c>
      <c r="L850" s="12" t="s">
        <v>78</v>
      </c>
      <c r="M850" s="12" t="s">
        <v>2164</v>
      </c>
      <c r="N850" s="12"/>
      <c r="O850" s="12" t="s">
        <v>135</v>
      </c>
      <c r="P850" s="12">
        <v>9361750396</v>
      </c>
      <c r="Q850" s="12" t="s">
        <v>81</v>
      </c>
      <c r="R850" s="12" t="s">
        <v>136</v>
      </c>
      <c r="S850" s="12" t="s">
        <v>57</v>
      </c>
      <c r="T850" s="12" t="s">
        <v>58</v>
      </c>
      <c r="U850" s="12" t="s">
        <v>83</v>
      </c>
      <c r="V850" s="12" t="s">
        <v>165</v>
      </c>
      <c r="W850" s="12" t="s">
        <v>125</v>
      </c>
      <c r="X850" s="12" t="s">
        <v>114</v>
      </c>
      <c r="Y850" t="s">
        <v>429</v>
      </c>
      <c r="Z850" s="12" t="s">
        <v>38</v>
      </c>
      <c r="AA850" s="12" t="s">
        <v>63</v>
      </c>
      <c r="AB850" s="12" t="s">
        <v>38</v>
      </c>
      <c r="AC850" s="12" t="s">
        <v>64</v>
      </c>
      <c r="AD850" s="12" t="s">
        <v>127</v>
      </c>
      <c r="AE850" s="12" t="s">
        <v>102</v>
      </c>
      <c r="AF850" s="12" t="s">
        <v>128</v>
      </c>
      <c r="AG850" s="12" t="s">
        <v>382</v>
      </c>
      <c r="AH850" s="12" t="s">
        <v>117</v>
      </c>
      <c r="AI850" s="12" t="s">
        <v>42</v>
      </c>
      <c r="AJ850" s="12">
        <f>IFERROR(_xlfn.XLOOKUP(Table1[[#This Row],[Audio Url]],Qc!C:C,Qc!F:F),"")</f>
        <v>0</v>
      </c>
      <c r="AK850" s="12">
        <f>IFERROR(_xlfn.XLOOKUP(Table1[[#This Row],[Audio Url]],Qc!C:C,Qc!E:E),"")</f>
        <v>0</v>
      </c>
      <c r="AL850" s="12"/>
      <c r="AM850" s="12"/>
      <c r="AN850" s="1" t="str">
        <f>VLOOKUP(Table1[[#This Row],[LOCALITY]],Sheet2!$F:$H,3,0)</f>
        <v>Rural</v>
      </c>
      <c r="AO850" s="1" t="s">
        <v>2241</v>
      </c>
      <c r="AP850" t="str">
        <f>IF(Table1[[#This Row],[Audio Duration (in secs)]]&gt;180,"Greater than 3 Minutes","Less than 3 Minutes")</f>
        <v>Less than 3 Minutes</v>
      </c>
      <c r="AQ850" t="str">
        <f>IFERROR(VLOOKUP(Table1[[#This Row],[சாதி/Caste]],MApping!$E$1:$F$10,2,0),"Others")</f>
        <v>DEVENDRA KULA VELLALAR</v>
      </c>
      <c r="AR850">
        <f>VLOOKUP(Table1[[#This Row],[பாலினம்/Gender]],Factor!$F$26:$I$28,4,0)</f>
        <v>1.047034764826176</v>
      </c>
      <c r="AS850">
        <f>VLOOKUP(Table1[[#This Row],[பதிலளித்தவரின் வயது/Age Group]],Factor!$F$35:$I$39,4,0)</f>
        <v>0.97523809523809524</v>
      </c>
      <c r="AT850">
        <f>VLOOKUP(Table1[[#This Row],[பதிலளித்தவரின் வயது/Age Group]]&amp;Table1[[#This Row],[பாலினம்/Gender]],Factor!$A$45:$G$53,7,0)</f>
        <v>0.89824561403508774</v>
      </c>
      <c r="AU85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50">
        <f>VLOOKUP(Table1[[#This Row],[Rev Caste]],Factor!$F$59:$I$68,4,0)</f>
        <v>0.99902439024390244</v>
      </c>
      <c r="AW850">
        <f>Table1[[#This Row],[2021 Ae Factor]]*Table1[[#This Row],[Age &amp; Gender Factor]]</f>
        <v>0.89824561403508774</v>
      </c>
      <c r="AX850">
        <f>Table1[[#This Row],[2021 Ae Factor]]*Table1[[#This Row],[Caste Factor]]</f>
        <v>0.99902439024390244</v>
      </c>
      <c r="AY850">
        <f t="shared" si="27"/>
        <v>78.579459</v>
      </c>
    </row>
    <row r="851" spans="1:51" x14ac:dyDescent="0.25">
      <c r="A851" s="12" t="s">
        <v>3088</v>
      </c>
      <c r="B851" s="12" t="s">
        <v>1052</v>
      </c>
      <c r="C851" s="13">
        <v>45869</v>
      </c>
      <c r="D851" s="12" t="s">
        <v>3461</v>
      </c>
      <c r="E851" s="12"/>
      <c r="F851" s="12"/>
      <c r="G851" s="12"/>
      <c r="H851" s="12"/>
      <c r="I851" s="12" t="s">
        <v>76</v>
      </c>
      <c r="J851" s="12" t="s">
        <v>77</v>
      </c>
      <c r="K851" s="12" t="s">
        <v>50</v>
      </c>
      <c r="L851" s="12" t="s">
        <v>78</v>
      </c>
      <c r="M851" s="12" t="s">
        <v>2164</v>
      </c>
      <c r="N851" s="12"/>
      <c r="O851" s="12" t="s">
        <v>135</v>
      </c>
      <c r="P851" s="12">
        <v>8012018786</v>
      </c>
      <c r="Q851" s="12" t="s">
        <v>81</v>
      </c>
      <c r="R851" s="12" t="s">
        <v>136</v>
      </c>
      <c r="S851" s="12" t="s">
        <v>57</v>
      </c>
      <c r="T851" s="12" t="s">
        <v>98</v>
      </c>
      <c r="U851" s="12" t="s">
        <v>83</v>
      </c>
      <c r="V851" s="12" t="s">
        <v>165</v>
      </c>
      <c r="W851" s="1" t="s">
        <v>125</v>
      </c>
      <c r="X851" s="12" t="s">
        <v>101</v>
      </c>
      <c r="Y851" t="s">
        <v>429</v>
      </c>
      <c r="Z851" s="12" t="s">
        <v>288</v>
      </c>
      <c r="AA851" s="12" t="s">
        <v>126</v>
      </c>
      <c r="AB851" s="12" t="s">
        <v>60</v>
      </c>
      <c r="AC851" s="12" t="s">
        <v>58</v>
      </c>
      <c r="AD851" s="12" t="s">
        <v>127</v>
      </c>
      <c r="AE851" s="12" t="s">
        <v>102</v>
      </c>
      <c r="AF851" s="12" t="s">
        <v>128</v>
      </c>
      <c r="AG851" s="12" t="s">
        <v>68</v>
      </c>
      <c r="AH851" s="12" t="s">
        <v>117</v>
      </c>
      <c r="AI851" s="12" t="s">
        <v>42</v>
      </c>
      <c r="AJ851" s="12">
        <f>IFERROR(_xlfn.XLOOKUP(Table1[[#This Row],[Audio Url]],Qc!C:C,Qc!F:F),"")</f>
        <v>0</v>
      </c>
      <c r="AK851" s="12">
        <f>IFERROR(_xlfn.XLOOKUP(Table1[[#This Row],[Audio Url]],Qc!C:C,Qc!E:E),"")</f>
        <v>0</v>
      </c>
      <c r="AL851" s="12"/>
      <c r="AM851" s="12"/>
      <c r="AN851" s="1" t="str">
        <f>VLOOKUP(Table1[[#This Row],[LOCALITY]],Sheet2!$F:$H,3,0)</f>
        <v>Rural</v>
      </c>
      <c r="AO851" s="1" t="s">
        <v>2241</v>
      </c>
      <c r="AP851" t="str">
        <f>IF(Table1[[#This Row],[Audio Duration (in secs)]]&gt;180,"Greater than 3 Minutes","Less than 3 Minutes")</f>
        <v>Less than 3 Minutes</v>
      </c>
      <c r="AQ851" t="str">
        <f>IFERROR(VLOOKUP(Table1[[#This Row],[சாதி/Caste]],MApping!$E$1:$F$10,2,0),"Others")</f>
        <v>DEVENDRA KULA VELLALAR</v>
      </c>
      <c r="AR851">
        <f>VLOOKUP(Table1[[#This Row],[பாலினம்/Gender]],Factor!$F$26:$I$28,4,0)</f>
        <v>1.047034764826176</v>
      </c>
      <c r="AS851">
        <f>VLOOKUP(Table1[[#This Row],[பதிலளித்தவரின் வயது/Age Group]],Factor!$F$35:$I$39,4,0)</f>
        <v>0.97523809523809524</v>
      </c>
      <c r="AT851">
        <f>VLOOKUP(Table1[[#This Row],[பதிலளித்தவரின் வயது/Age Group]]&amp;Table1[[#This Row],[பாலினம்/Gender]],Factor!$A$45:$G$53,7,0)</f>
        <v>0.89824561403508774</v>
      </c>
      <c r="AU85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51">
        <f>VLOOKUP(Table1[[#This Row],[Rev Caste]],Factor!$F$59:$I$68,4,0)</f>
        <v>0.99902439024390244</v>
      </c>
      <c r="AW851">
        <f>Table1[[#This Row],[2021 Ae Factor]]*Table1[[#This Row],[Age &amp; Gender Factor]]</f>
        <v>0.89824561403508774</v>
      </c>
      <c r="AX851">
        <f>Table1[[#This Row],[2021 Ae Factor]]*Table1[[#This Row],[Caste Factor]]</f>
        <v>0.99902439024390244</v>
      </c>
      <c r="AY851">
        <f t="shared" si="27"/>
        <v>78.580400999999995</v>
      </c>
    </row>
    <row r="852" spans="1:51" x14ac:dyDescent="0.25">
      <c r="A852" s="12" t="s">
        <v>3088</v>
      </c>
      <c r="B852" s="12" t="s">
        <v>1058</v>
      </c>
      <c r="C852" s="13">
        <v>45869</v>
      </c>
      <c r="D852" s="12" t="s">
        <v>3462</v>
      </c>
      <c r="E852" s="12"/>
      <c r="F852" s="12"/>
      <c r="G852" s="12"/>
      <c r="H852" s="12"/>
      <c r="I852" s="12" t="s">
        <v>109</v>
      </c>
      <c r="J852" s="12" t="s">
        <v>110</v>
      </c>
      <c r="K852" s="12" t="s">
        <v>50</v>
      </c>
      <c r="L852" s="12" t="s">
        <v>78</v>
      </c>
      <c r="M852" s="12" t="s">
        <v>2164</v>
      </c>
      <c r="N852" s="12"/>
      <c r="O852" s="12" t="s">
        <v>54</v>
      </c>
      <c r="P852" s="12">
        <v>9626362204</v>
      </c>
      <c r="Q852" s="12" t="s">
        <v>81</v>
      </c>
      <c r="R852" s="12" t="s">
        <v>56</v>
      </c>
      <c r="S852" s="12" t="s">
        <v>113</v>
      </c>
      <c r="T852" s="12" t="s">
        <v>137</v>
      </c>
      <c r="U852" s="12" t="s">
        <v>83</v>
      </c>
      <c r="V852" s="12" t="s">
        <v>60</v>
      </c>
      <c r="W852" s="12" t="s">
        <v>125</v>
      </c>
      <c r="X852" s="12" t="s">
        <v>101</v>
      </c>
      <c r="Y852" s="45" t="s">
        <v>429</v>
      </c>
      <c r="Z852" s="12" t="s">
        <v>95</v>
      </c>
      <c r="AA852" s="12" t="s">
        <v>126</v>
      </c>
      <c r="AB852" s="12" t="s">
        <v>60</v>
      </c>
      <c r="AC852" s="12" t="s">
        <v>84</v>
      </c>
      <c r="AD852" s="12" t="s">
        <v>127</v>
      </c>
      <c r="AE852" s="12" t="s">
        <v>86</v>
      </c>
      <c r="AF852" s="12" t="s">
        <v>67</v>
      </c>
      <c r="AG852" s="12" t="s">
        <v>116</v>
      </c>
      <c r="AH852" s="12" t="s">
        <v>117</v>
      </c>
      <c r="AI852" s="12" t="s">
        <v>42</v>
      </c>
      <c r="AJ852" s="12">
        <f>IFERROR(_xlfn.XLOOKUP(Table1[[#This Row],[Audio Url]],Qc!C:C,Qc!F:F),"")</f>
        <v>0</v>
      </c>
      <c r="AK852" s="12">
        <f>IFERROR(_xlfn.XLOOKUP(Table1[[#This Row],[Audio Url]],Qc!C:C,Qc!E:E),"")</f>
        <v>0</v>
      </c>
      <c r="AL852" s="12"/>
      <c r="AM852" s="12"/>
      <c r="AN852" s="1" t="str">
        <f>VLOOKUP(Table1[[#This Row],[LOCALITY]],Sheet2!$F:$H,3,0)</f>
        <v>Rural</v>
      </c>
      <c r="AO852" s="1" t="s">
        <v>2241</v>
      </c>
      <c r="AP852" t="str">
        <f>IF(Table1[[#This Row],[Audio Duration (in secs)]]&gt;180,"Greater than 3 Minutes","Less than 3 Minutes")</f>
        <v>Less than 3 Minutes</v>
      </c>
      <c r="AQ852" t="str">
        <f>IFERROR(VLOOKUP(Table1[[#This Row],[சாதி/Caste]],MApping!$E$1:$F$10,2,0),"Others")</f>
        <v>DEVENDRA KULA VELLALAR</v>
      </c>
      <c r="AR852">
        <f>VLOOKUP(Table1[[#This Row],[பாலினம்/Gender]],Factor!$F$26:$I$28,4,0)</f>
        <v>0.95700934579439256</v>
      </c>
      <c r="AS852">
        <f>VLOOKUP(Table1[[#This Row],[பதிலளித்தவரின் வயது/Age Group]],Factor!$F$35:$I$39,4,0)</f>
        <v>0.97523809523809524</v>
      </c>
      <c r="AT852">
        <f>VLOOKUP(Table1[[#This Row],[பதிலளித்தவரின் வயது/Age Group]]&amp;Table1[[#This Row],[பாலினம்/Gender]],Factor!$A$45:$G$53,7,0)</f>
        <v>1.0666666666666667</v>
      </c>
      <c r="AU85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52">
        <f>VLOOKUP(Table1[[#This Row],[Rev Caste]],Factor!$F$59:$I$68,4,0)</f>
        <v>0.99902439024390244</v>
      </c>
      <c r="AW852">
        <f>Table1[[#This Row],[2021 Ae Factor]]*Table1[[#This Row],[Age &amp; Gender Factor]]</f>
        <v>0.78592087946627776</v>
      </c>
      <c r="AX852">
        <f>Table1[[#This Row],[2021 Ae Factor]]*Table1[[#This Row],[Caste Factor]]</f>
        <v>0.73608199442695277</v>
      </c>
      <c r="AY852">
        <f t="shared" si="27"/>
        <v>78.577741000000003</v>
      </c>
    </row>
    <row r="853" spans="1:51" x14ac:dyDescent="0.25">
      <c r="A853" s="12" t="s">
        <v>3088</v>
      </c>
      <c r="B853" s="12" t="s">
        <v>1064</v>
      </c>
      <c r="C853" s="13">
        <v>45869</v>
      </c>
      <c r="D853" s="12" t="s">
        <v>3463</v>
      </c>
      <c r="E853" s="12"/>
      <c r="F853" s="12"/>
      <c r="G853" s="12"/>
      <c r="H853" s="12"/>
      <c r="I853" s="12" t="s">
        <v>76</v>
      </c>
      <c r="J853" s="12" t="s">
        <v>77</v>
      </c>
      <c r="K853" s="12" t="s">
        <v>50</v>
      </c>
      <c r="L853" s="12" t="s">
        <v>78</v>
      </c>
      <c r="M853" s="12" t="s">
        <v>2164</v>
      </c>
      <c r="N853" s="12"/>
      <c r="O853" s="12" t="s">
        <v>54</v>
      </c>
      <c r="P853" s="12">
        <v>9787418798</v>
      </c>
      <c r="Q853" s="12" t="s">
        <v>360</v>
      </c>
      <c r="R853" s="12" t="s">
        <v>56</v>
      </c>
      <c r="S853" s="12" t="s">
        <v>57</v>
      </c>
      <c r="T853" s="12" t="s">
        <v>58</v>
      </c>
      <c r="U853" s="12" t="s">
        <v>83</v>
      </c>
      <c r="V853" s="12" t="s">
        <v>60</v>
      </c>
      <c r="W853" s="12" t="s">
        <v>61</v>
      </c>
      <c r="X853" s="12" t="s">
        <v>62</v>
      </c>
      <c r="Y853" t="s">
        <v>430</v>
      </c>
      <c r="Z853" s="12" t="s">
        <v>38</v>
      </c>
      <c r="AA853" s="12" t="s">
        <v>63</v>
      </c>
      <c r="AB853" s="12" t="s">
        <v>38</v>
      </c>
      <c r="AC853" s="12" t="s">
        <v>64</v>
      </c>
      <c r="AD853" s="12" t="s">
        <v>85</v>
      </c>
      <c r="AE853" s="12" t="s">
        <v>102</v>
      </c>
      <c r="AF853" s="12" t="s">
        <v>67</v>
      </c>
      <c r="AG853" s="12" t="s">
        <v>103</v>
      </c>
      <c r="AH853" s="12" t="s">
        <v>117</v>
      </c>
      <c r="AI853" s="12" t="s">
        <v>42</v>
      </c>
      <c r="AJ853" s="12">
        <f>IFERROR(_xlfn.XLOOKUP(Table1[[#This Row],[Audio Url]],Qc!C:C,Qc!F:F),"")</f>
        <v>0</v>
      </c>
      <c r="AK853" s="12">
        <f>IFERROR(_xlfn.XLOOKUP(Table1[[#This Row],[Audio Url]],Qc!C:C,Qc!E:E),"")</f>
        <v>0</v>
      </c>
      <c r="AL853" s="12"/>
      <c r="AM853" s="12"/>
      <c r="AN853" s="1" t="str">
        <f>VLOOKUP(Table1[[#This Row],[LOCALITY]],Sheet2!$F:$H,3,0)</f>
        <v>Rural</v>
      </c>
      <c r="AO853" s="1" t="s">
        <v>2241</v>
      </c>
      <c r="AP853" t="str">
        <f>IF(Table1[[#This Row],[Audio Duration (in secs)]]&gt;180,"Greater than 3 Minutes","Less than 3 Minutes")</f>
        <v>Less than 3 Minutes</v>
      </c>
      <c r="AQ853" t="str">
        <f>IFERROR(VLOOKUP(Table1[[#This Row],[சாதி/Caste]],MApping!$E$1:$F$10,2,0),"Others")</f>
        <v>DEVENDRA KULA VELLALAR</v>
      </c>
      <c r="AR853">
        <f>VLOOKUP(Table1[[#This Row],[பாலினம்/Gender]],Factor!$F$26:$I$28,4,0)</f>
        <v>0.95700934579439256</v>
      </c>
      <c r="AS853">
        <f>VLOOKUP(Table1[[#This Row],[பதிலளித்தவரின் வயது/Age Group]],Factor!$F$35:$I$39,4,0)</f>
        <v>1.0308724832214764</v>
      </c>
      <c r="AT853">
        <f>VLOOKUP(Table1[[#This Row],[பதிலளித்தவரின் வயது/Age Group]]&amp;Table1[[#This Row],[பாலினம்/Gender]],Factor!$A$45:$G$53,7,0)</f>
        <v>0.86292134831460676</v>
      </c>
      <c r="AU85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53">
        <f>VLOOKUP(Table1[[#This Row],[Rev Caste]],Factor!$F$59:$I$68,4,0)</f>
        <v>0.99902439024390244</v>
      </c>
      <c r="AW853">
        <f>Table1[[#This Row],[2021 Ae Factor]]*Table1[[#This Row],[Age &amp; Gender Factor]]</f>
        <v>0.63580116091653927</v>
      </c>
      <c r="AX853">
        <f>Table1[[#This Row],[2021 Ae Factor]]*Table1[[#This Row],[Caste Factor]]</f>
        <v>0.73608199442695277</v>
      </c>
      <c r="AY853">
        <f t="shared" si="27"/>
        <v>78.578010000000006</v>
      </c>
    </row>
    <row r="854" spans="1:51" x14ac:dyDescent="0.25">
      <c r="A854" s="12" t="s">
        <v>3088</v>
      </c>
      <c r="B854" s="12" t="s">
        <v>1069</v>
      </c>
      <c r="C854" s="13">
        <v>45869</v>
      </c>
      <c r="D854" s="12" t="s">
        <v>3464</v>
      </c>
      <c r="E854" s="12"/>
      <c r="F854" s="12"/>
      <c r="G854" s="12"/>
      <c r="H854" s="12"/>
      <c r="I854" s="12" t="s">
        <v>244</v>
      </c>
      <c r="J854" s="12" t="s">
        <v>245</v>
      </c>
      <c r="K854" s="12" t="s">
        <v>50</v>
      </c>
      <c r="L854" s="12" t="s">
        <v>78</v>
      </c>
      <c r="M854" s="12" t="s">
        <v>2164</v>
      </c>
      <c r="N854" s="12"/>
      <c r="O854" s="12" t="s">
        <v>54</v>
      </c>
      <c r="P854" s="12">
        <v>8838717355</v>
      </c>
      <c r="Q854" s="12" t="s">
        <v>81</v>
      </c>
      <c r="R854" s="12" t="s">
        <v>56</v>
      </c>
      <c r="S854" s="12" t="s">
        <v>113</v>
      </c>
      <c r="T854" s="12" t="s">
        <v>137</v>
      </c>
      <c r="U854" s="12" t="s">
        <v>83</v>
      </c>
      <c r="V854" s="12" t="s">
        <v>99</v>
      </c>
      <c r="W854" s="12" t="s">
        <v>100</v>
      </c>
      <c r="X854" s="12" t="s">
        <v>101</v>
      </c>
      <c r="Y854" t="s">
        <v>428</v>
      </c>
      <c r="Z854" s="12" t="s">
        <v>95</v>
      </c>
      <c r="AA854" s="12" t="s">
        <v>126</v>
      </c>
      <c r="AB854" s="12" t="s">
        <v>87</v>
      </c>
      <c r="AC854" s="12" t="s">
        <v>58</v>
      </c>
      <c r="AD854" s="12" t="s">
        <v>127</v>
      </c>
      <c r="AE854" s="12" t="s">
        <v>86</v>
      </c>
      <c r="AF854" s="12" t="s">
        <v>101</v>
      </c>
      <c r="AG854" s="12" t="s">
        <v>382</v>
      </c>
      <c r="AH854" s="12" t="s">
        <v>88</v>
      </c>
      <c r="AI854" s="12" t="s">
        <v>42</v>
      </c>
      <c r="AJ854" s="12">
        <f>IFERROR(_xlfn.XLOOKUP(Table1[[#This Row],[Audio Url]],Qc!C:C,Qc!F:F),"")</f>
        <v>0</v>
      </c>
      <c r="AK854" s="12">
        <f>IFERROR(_xlfn.XLOOKUP(Table1[[#This Row],[Audio Url]],Qc!C:C,Qc!E:E),"")</f>
        <v>0</v>
      </c>
      <c r="AL854" s="12"/>
      <c r="AM854" s="12"/>
      <c r="AN854" s="1" t="str">
        <f>VLOOKUP(Table1[[#This Row],[LOCALITY]],Sheet2!$F:$H,3,0)</f>
        <v>Rural</v>
      </c>
      <c r="AO854" s="1" t="s">
        <v>2241</v>
      </c>
      <c r="AP854" t="str">
        <f>IF(Table1[[#This Row],[Audio Duration (in secs)]]&gt;180,"Greater than 3 Minutes","Less than 3 Minutes")</f>
        <v>Less than 3 Minutes</v>
      </c>
      <c r="AQ854" t="str">
        <f>IFERROR(VLOOKUP(Table1[[#This Row],[சாதி/Caste]],MApping!$E$1:$F$10,2,0),"Others")</f>
        <v>DEVENDRA KULA VELLALAR</v>
      </c>
      <c r="AR854">
        <f>VLOOKUP(Table1[[#This Row],[பாலினம்/Gender]],Factor!$F$26:$I$28,4,0)</f>
        <v>0.95700934579439256</v>
      </c>
      <c r="AS854">
        <f>VLOOKUP(Table1[[#This Row],[பதிலளித்தவரின் வயது/Age Group]],Factor!$F$35:$I$39,4,0)</f>
        <v>0.97523809523809524</v>
      </c>
      <c r="AT854">
        <f>VLOOKUP(Table1[[#This Row],[பதிலளித்தவரின் வயது/Age Group]]&amp;Table1[[#This Row],[பாலினம்/Gender]],Factor!$A$45:$G$53,7,0)</f>
        <v>1.0666666666666667</v>
      </c>
      <c r="AU85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54">
        <f>VLOOKUP(Table1[[#This Row],[Rev Caste]],Factor!$F$59:$I$68,4,0)</f>
        <v>0.99902439024390244</v>
      </c>
      <c r="AW854">
        <f>Table1[[#This Row],[2021 Ae Factor]]*Table1[[#This Row],[Age &amp; Gender Factor]]</f>
        <v>1.399405359149547</v>
      </c>
      <c r="AX854">
        <f>Table1[[#This Row],[2021 Ae Factor]]*Table1[[#This Row],[Caste Factor]]</f>
        <v>1.3106625802766489</v>
      </c>
      <c r="AY854">
        <f t="shared" si="27"/>
        <v>78.578562000000005</v>
      </c>
    </row>
    <row r="855" spans="1:51" x14ac:dyDescent="0.25">
      <c r="A855" s="12" t="s">
        <v>3088</v>
      </c>
      <c r="B855" s="12" t="s">
        <v>1074</v>
      </c>
      <c r="C855" s="13">
        <v>45869</v>
      </c>
      <c r="D855" s="12" t="s">
        <v>3465</v>
      </c>
      <c r="E855" s="12"/>
      <c r="F855" s="12"/>
      <c r="G855" s="12"/>
      <c r="H855" s="12"/>
      <c r="I855" s="12" t="s">
        <v>76</v>
      </c>
      <c r="J855" s="12" t="s">
        <v>77</v>
      </c>
      <c r="K855" s="12" t="s">
        <v>50</v>
      </c>
      <c r="L855" s="12" t="s">
        <v>78</v>
      </c>
      <c r="M855" s="12" t="s">
        <v>2164</v>
      </c>
      <c r="N855" s="12"/>
      <c r="O855" s="12" t="s">
        <v>135</v>
      </c>
      <c r="P855" s="12">
        <v>9751221070</v>
      </c>
      <c r="Q855" s="12" t="s">
        <v>81</v>
      </c>
      <c r="R855" s="12" t="s">
        <v>136</v>
      </c>
      <c r="S855" s="12" t="s">
        <v>57</v>
      </c>
      <c r="T855" s="12" t="s">
        <v>58</v>
      </c>
      <c r="U855" s="12" t="s">
        <v>59</v>
      </c>
      <c r="V855" s="12" t="s">
        <v>60</v>
      </c>
      <c r="W855" s="12" t="s">
        <v>61</v>
      </c>
      <c r="X855" s="12" t="s">
        <v>101</v>
      </c>
      <c r="Y855" s="45" t="s">
        <v>430</v>
      </c>
      <c r="Z855" s="12" t="s">
        <v>95</v>
      </c>
      <c r="AA855" s="12" t="s">
        <v>63</v>
      </c>
      <c r="AB855" s="12" t="s">
        <v>38</v>
      </c>
      <c r="AC855" s="12" t="s">
        <v>64</v>
      </c>
      <c r="AD855" s="12" t="s">
        <v>85</v>
      </c>
      <c r="AE855" s="12" t="s">
        <v>102</v>
      </c>
      <c r="AF855" s="12" t="s">
        <v>67</v>
      </c>
      <c r="AG855" s="12" t="s">
        <v>116</v>
      </c>
      <c r="AH855" s="12" t="s">
        <v>117</v>
      </c>
      <c r="AI855" s="12" t="s">
        <v>42</v>
      </c>
      <c r="AJ855" s="12">
        <f>IFERROR(_xlfn.XLOOKUP(Table1[[#This Row],[Audio Url]],Qc!C:C,Qc!F:F),"")</f>
        <v>0</v>
      </c>
      <c r="AK855" s="12">
        <f>IFERROR(_xlfn.XLOOKUP(Table1[[#This Row],[Audio Url]],Qc!C:C,Qc!E:E),"")</f>
        <v>0</v>
      </c>
      <c r="AL855" s="12"/>
      <c r="AM855" s="12"/>
      <c r="AN855" s="1" t="str">
        <f>VLOOKUP(Table1[[#This Row],[LOCALITY]],Sheet2!$F:$H,3,0)</f>
        <v>Rural</v>
      </c>
      <c r="AO855" s="1" t="s">
        <v>2241</v>
      </c>
      <c r="AP855" t="str">
        <f>IF(Table1[[#This Row],[Audio Duration (in secs)]]&gt;180,"Greater than 3 Minutes","Less than 3 Minutes")</f>
        <v>Less than 3 Minutes</v>
      </c>
      <c r="AQ855" t="str">
        <f>IFERROR(VLOOKUP(Table1[[#This Row],[சாதி/Caste]],MApping!$E$1:$F$10,2,0),"Others")</f>
        <v>DEVENDRA KULA VELLALAR</v>
      </c>
      <c r="AR855">
        <f>VLOOKUP(Table1[[#This Row],[பாலினம்/Gender]],Factor!$F$26:$I$28,4,0)</f>
        <v>1.047034764826176</v>
      </c>
      <c r="AS855">
        <f>VLOOKUP(Table1[[#This Row],[பதிலளித்தவரின் வயது/Age Group]],Factor!$F$35:$I$39,4,0)</f>
        <v>0.97523809523809524</v>
      </c>
      <c r="AT855">
        <f>VLOOKUP(Table1[[#This Row],[பதிலளித்தவரின் வயது/Age Group]]&amp;Table1[[#This Row],[பாலினம்/Gender]],Factor!$A$45:$G$53,7,0)</f>
        <v>0.89824561403508774</v>
      </c>
      <c r="AU85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55">
        <f>VLOOKUP(Table1[[#This Row],[Rev Caste]],Factor!$F$59:$I$68,4,0)</f>
        <v>0.99902439024390244</v>
      </c>
      <c r="AW855">
        <f>Table1[[#This Row],[2021 Ae Factor]]*Table1[[#This Row],[Age &amp; Gender Factor]]</f>
        <v>0.66182810902423383</v>
      </c>
      <c r="AX855">
        <f>Table1[[#This Row],[2021 Ae Factor]]*Table1[[#This Row],[Caste Factor]]</f>
        <v>0.73608199442695277</v>
      </c>
      <c r="AY855">
        <f t="shared" si="27"/>
        <v>78.579093999999998</v>
      </c>
    </row>
    <row r="856" spans="1:51" x14ac:dyDescent="0.25">
      <c r="A856" s="12" t="s">
        <v>3088</v>
      </c>
      <c r="B856" s="12" t="s">
        <v>1086</v>
      </c>
      <c r="C856" s="13">
        <v>45869</v>
      </c>
      <c r="D856" s="12" t="s">
        <v>3466</v>
      </c>
      <c r="E856" s="12"/>
      <c r="F856" s="12"/>
      <c r="G856" s="12"/>
      <c r="H856" s="12"/>
      <c r="I856" s="12" t="s">
        <v>76</v>
      </c>
      <c r="J856" s="12" t="s">
        <v>77</v>
      </c>
      <c r="K856" s="12" t="s">
        <v>50</v>
      </c>
      <c r="L856" s="12" t="s">
        <v>78</v>
      </c>
      <c r="M856" s="12" t="s">
        <v>2164</v>
      </c>
      <c r="N856" s="12"/>
      <c r="O856" s="12" t="s">
        <v>54</v>
      </c>
      <c r="P856" s="12">
        <v>9842844019</v>
      </c>
      <c r="Q856" s="12" t="s">
        <v>55</v>
      </c>
      <c r="R856" s="12" t="s">
        <v>56</v>
      </c>
      <c r="S856" s="12" t="s">
        <v>57</v>
      </c>
      <c r="T856" s="12" t="s">
        <v>58</v>
      </c>
      <c r="U856" s="12" t="s">
        <v>301</v>
      </c>
      <c r="V856" s="12" t="s">
        <v>165</v>
      </c>
      <c r="W856" s="12" t="s">
        <v>61</v>
      </c>
      <c r="X856" s="12" t="s">
        <v>101</v>
      </c>
      <c r="Y856" s="45" t="s">
        <v>429</v>
      </c>
      <c r="Z856" s="12" t="s">
        <v>288</v>
      </c>
      <c r="AA856" s="12" t="s">
        <v>63</v>
      </c>
      <c r="AB856" s="12" t="s">
        <v>38</v>
      </c>
      <c r="AC856" s="12" t="s">
        <v>64</v>
      </c>
      <c r="AD856" s="12" t="s">
        <v>85</v>
      </c>
      <c r="AE856" s="12" t="s">
        <v>102</v>
      </c>
      <c r="AF856" s="12" t="s">
        <v>622</v>
      </c>
      <c r="AG856" s="12" t="s">
        <v>68</v>
      </c>
      <c r="AH856" s="12" t="s">
        <v>117</v>
      </c>
      <c r="AI856" s="12" t="s">
        <v>42</v>
      </c>
      <c r="AJ856" s="12">
        <f>IFERROR(_xlfn.XLOOKUP(Table1[[#This Row],[Audio Url]],Qc!C:C,Qc!F:F),"")</f>
        <v>0</v>
      </c>
      <c r="AK856" s="12">
        <f>IFERROR(_xlfn.XLOOKUP(Table1[[#This Row],[Audio Url]],Qc!C:C,Qc!E:E),"")</f>
        <v>0</v>
      </c>
      <c r="AL856" s="12"/>
      <c r="AM856" s="12"/>
      <c r="AN856" s="1" t="str">
        <f>VLOOKUP(Table1[[#This Row],[LOCALITY]],Sheet2!$F:$H,3,0)</f>
        <v>Rural</v>
      </c>
      <c r="AO856" s="1" t="s">
        <v>2241</v>
      </c>
      <c r="AP856" t="str">
        <f>IF(Table1[[#This Row],[Audio Duration (in secs)]]&gt;180,"Greater than 3 Minutes","Less than 3 Minutes")</f>
        <v>Less than 3 Minutes</v>
      </c>
      <c r="AQ856" t="str">
        <f>IFERROR(VLOOKUP(Table1[[#This Row],[சாதி/Caste]],MApping!$E$1:$F$10,2,0),"Others")</f>
        <v>DEVENDRA KULA VELLALAR</v>
      </c>
      <c r="AR856">
        <f>VLOOKUP(Table1[[#This Row],[பாலினம்/Gender]],Factor!$F$26:$I$28,4,0)</f>
        <v>0.95700934579439256</v>
      </c>
      <c r="AS856">
        <f>VLOOKUP(Table1[[#This Row],[பதிலளித்தவரின் வயது/Age Group]],Factor!$F$35:$I$39,4,0)</f>
        <v>1.0951871657754011</v>
      </c>
      <c r="AT856">
        <f>VLOOKUP(Table1[[#This Row],[பதிலளித்தவரின் வயது/Age Group]]&amp;Table1[[#This Row],[பாலினம்/Gender]],Factor!$A$45:$G$53,7,0)</f>
        <v>1.0835978835978837</v>
      </c>
      <c r="AU85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56">
        <f>VLOOKUP(Table1[[#This Row],[Rev Caste]],Factor!$F$59:$I$68,4,0)</f>
        <v>0.99902439024390244</v>
      </c>
      <c r="AW856">
        <f>Table1[[#This Row],[2021 Ae Factor]]*Table1[[#This Row],[Age &amp; Gender Factor]]</f>
        <v>1.0835978835978837</v>
      </c>
      <c r="AX856">
        <f>Table1[[#This Row],[2021 Ae Factor]]*Table1[[#This Row],[Caste Factor]]</f>
        <v>0.99902439024390244</v>
      </c>
      <c r="AY856">
        <f t="shared" si="27"/>
        <v>78.578670000000002</v>
      </c>
    </row>
    <row r="857" spans="1:51" x14ac:dyDescent="0.25">
      <c r="A857" s="12" t="s">
        <v>3088</v>
      </c>
      <c r="B857" s="12" t="s">
        <v>1091</v>
      </c>
      <c r="C857" s="13">
        <v>45869</v>
      </c>
      <c r="D857" s="12" t="s">
        <v>3467</v>
      </c>
      <c r="E857" s="12"/>
      <c r="F857" s="12"/>
      <c r="G857" s="12"/>
      <c r="H857" s="12"/>
      <c r="I857" s="12" t="s">
        <v>244</v>
      </c>
      <c r="J857" s="12" t="s">
        <v>245</v>
      </c>
      <c r="K857" s="12" t="s">
        <v>50</v>
      </c>
      <c r="L857" s="12" t="s">
        <v>78</v>
      </c>
      <c r="M857" s="12" t="s">
        <v>2164</v>
      </c>
      <c r="N857" s="12"/>
      <c r="O857" s="12" t="s">
        <v>54</v>
      </c>
      <c r="P857" s="12">
        <v>9655670397</v>
      </c>
      <c r="Q857" s="12" t="s">
        <v>39</v>
      </c>
      <c r="R857" s="12" t="s">
        <v>56</v>
      </c>
      <c r="S857" s="12" t="s">
        <v>113</v>
      </c>
      <c r="T857" s="12" t="s">
        <v>137</v>
      </c>
      <c r="U857" s="12" t="s">
        <v>83</v>
      </c>
      <c r="V857" s="12" t="s">
        <v>99</v>
      </c>
      <c r="W857" s="12" t="s">
        <v>100</v>
      </c>
      <c r="X857" s="12" t="s">
        <v>101</v>
      </c>
      <c r="Y857" t="s">
        <v>428</v>
      </c>
      <c r="Z857" s="12" t="s">
        <v>288</v>
      </c>
      <c r="AA857" s="12" t="s">
        <v>126</v>
      </c>
      <c r="AB857" s="12" t="s">
        <v>60</v>
      </c>
      <c r="AC857" s="12" t="s">
        <v>84</v>
      </c>
      <c r="AD857" s="12" t="s">
        <v>85</v>
      </c>
      <c r="AE857" s="12" t="s">
        <v>102</v>
      </c>
      <c r="AF857" s="12" t="s">
        <v>67</v>
      </c>
      <c r="AG857" s="12" t="s">
        <v>418</v>
      </c>
      <c r="AH857" s="12" t="s">
        <v>69</v>
      </c>
      <c r="AI857" s="12" t="s">
        <v>269</v>
      </c>
      <c r="AJ857" s="12">
        <f>IFERROR(_xlfn.XLOOKUP(Table1[[#This Row],[Audio Url]],Qc!C:C,Qc!F:F),"")</f>
        <v>0</v>
      </c>
      <c r="AK857" s="12">
        <f>IFERROR(_xlfn.XLOOKUP(Table1[[#This Row],[Audio Url]],Qc!C:C,Qc!E:E),"")</f>
        <v>0</v>
      </c>
      <c r="AL857" s="12"/>
      <c r="AM857" s="12"/>
      <c r="AN857" s="1" t="str">
        <f>VLOOKUP(Table1[[#This Row],[LOCALITY]],Sheet2!$F:$H,3,0)</f>
        <v>Rural</v>
      </c>
      <c r="AO857" s="1" t="s">
        <v>2241</v>
      </c>
      <c r="AP857" t="str">
        <f>IF(Table1[[#This Row],[Audio Duration (in secs)]]&gt;180,"Greater than 3 Minutes","Less than 3 Minutes")</f>
        <v>Less than 3 Minutes</v>
      </c>
      <c r="AQ857" t="str">
        <f>IFERROR(VLOOKUP(Table1[[#This Row],[சாதி/Caste]],MApping!$E$1:$F$10,2,0),"Others")</f>
        <v>MUTTARAIYAR</v>
      </c>
      <c r="AR857">
        <f>VLOOKUP(Table1[[#This Row],[பாலினம்/Gender]],Factor!$F$26:$I$28,4,0)</f>
        <v>0.95700934579439256</v>
      </c>
      <c r="AS857">
        <f>VLOOKUP(Table1[[#This Row],[பதிலளித்தவரின் வயது/Age Group]],Factor!$F$35:$I$39,4,0)</f>
        <v>0.8797250859106529</v>
      </c>
      <c r="AT857">
        <f>VLOOKUP(Table1[[#This Row],[பதிலளித்தவரின் வயது/Age Group]]&amp;Table1[[#This Row],[பாலினம்/Gender]],Factor!$A$45:$G$53,7,0)</f>
        <v>0.79503105590062106</v>
      </c>
      <c r="AU85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57">
        <f>VLOOKUP(Table1[[#This Row],[Rev Caste]],Factor!$F$59:$I$68,4,0)</f>
        <v>1.2358620689655173</v>
      </c>
      <c r="AW857">
        <f>Table1[[#This Row],[2021 Ae Factor]]*Table1[[#This Row],[Age &amp; Gender Factor]]</f>
        <v>1.043035050297799</v>
      </c>
      <c r="AX857">
        <f>Table1[[#This Row],[2021 Ae Factor]]*Table1[[#This Row],[Caste Factor]]</f>
        <v>1.6213800023249925</v>
      </c>
      <c r="AY857">
        <f t="shared" si="27"/>
        <v>78.578185000000005</v>
      </c>
    </row>
    <row r="858" spans="1:51" x14ac:dyDescent="0.25">
      <c r="A858" s="12" t="s">
        <v>3088</v>
      </c>
      <c r="B858" s="12" t="s">
        <v>1103</v>
      </c>
      <c r="C858" s="13">
        <v>45869</v>
      </c>
      <c r="D858" s="12" t="s">
        <v>3468</v>
      </c>
      <c r="E858" s="12"/>
      <c r="F858" s="12"/>
      <c r="G858" s="12"/>
      <c r="H858" s="12"/>
      <c r="I858" s="12" t="s">
        <v>76</v>
      </c>
      <c r="J858" s="12" t="s">
        <v>77</v>
      </c>
      <c r="K858" s="12" t="s">
        <v>50</v>
      </c>
      <c r="L858" s="12" t="s">
        <v>78</v>
      </c>
      <c r="M858" s="12" t="s">
        <v>2164</v>
      </c>
      <c r="N858" s="12"/>
      <c r="O858" s="12" t="s">
        <v>135</v>
      </c>
      <c r="P858" s="12">
        <v>8110984019</v>
      </c>
      <c r="Q858" s="12" t="s">
        <v>81</v>
      </c>
      <c r="R858" s="12" t="s">
        <v>136</v>
      </c>
      <c r="S858" s="12" t="s">
        <v>57</v>
      </c>
      <c r="T858" s="12" t="s">
        <v>58</v>
      </c>
      <c r="U858" s="12" t="s">
        <v>83</v>
      </c>
      <c r="V858" s="12" t="s">
        <v>165</v>
      </c>
      <c r="W858" s="12" t="s">
        <v>125</v>
      </c>
      <c r="X858" s="12" t="s">
        <v>101</v>
      </c>
      <c r="Y858" t="s">
        <v>429</v>
      </c>
      <c r="Z858" s="12" t="s">
        <v>288</v>
      </c>
      <c r="AA858" s="12" t="s">
        <v>126</v>
      </c>
      <c r="AB858" s="12" t="s">
        <v>60</v>
      </c>
      <c r="AC858" s="12" t="s">
        <v>84</v>
      </c>
      <c r="AD858" s="12" t="s">
        <v>85</v>
      </c>
      <c r="AE858" s="12" t="s">
        <v>66</v>
      </c>
      <c r="AF858" s="12" t="s">
        <v>67</v>
      </c>
      <c r="AG858" s="12" t="s">
        <v>116</v>
      </c>
      <c r="AH858" s="12" t="s">
        <v>117</v>
      </c>
      <c r="AI858" s="12" t="s">
        <v>42</v>
      </c>
      <c r="AJ858" s="12">
        <f>IFERROR(_xlfn.XLOOKUP(Table1[[#This Row],[Audio Url]],Qc!C:C,Qc!F:F),"")</f>
        <v>0</v>
      </c>
      <c r="AK858" s="12">
        <f>IFERROR(_xlfn.XLOOKUP(Table1[[#This Row],[Audio Url]],Qc!C:C,Qc!E:E),"")</f>
        <v>0</v>
      </c>
      <c r="AL858" s="12"/>
      <c r="AM858" s="12"/>
      <c r="AN858" s="1" t="str">
        <f>VLOOKUP(Table1[[#This Row],[LOCALITY]],Sheet2!$F:$H,3,0)</f>
        <v>Rural</v>
      </c>
      <c r="AO858" s="1" t="s">
        <v>2241</v>
      </c>
      <c r="AP858" t="str">
        <f>IF(Table1[[#This Row],[Audio Duration (in secs)]]&gt;180,"Greater than 3 Minutes","Less than 3 Minutes")</f>
        <v>Less than 3 Minutes</v>
      </c>
      <c r="AQ858" t="str">
        <f>IFERROR(VLOOKUP(Table1[[#This Row],[சாதி/Caste]],MApping!$E$1:$F$10,2,0),"Others")</f>
        <v>DEVENDRA KULA VELLALAR</v>
      </c>
      <c r="AR858">
        <f>VLOOKUP(Table1[[#This Row],[பாலினம்/Gender]],Factor!$F$26:$I$28,4,0)</f>
        <v>1.047034764826176</v>
      </c>
      <c r="AS858">
        <f>VLOOKUP(Table1[[#This Row],[பதிலளித்தவரின் வயது/Age Group]],Factor!$F$35:$I$39,4,0)</f>
        <v>0.97523809523809524</v>
      </c>
      <c r="AT858">
        <f>VLOOKUP(Table1[[#This Row],[பதிலளித்தவரின் வயது/Age Group]]&amp;Table1[[#This Row],[பாலினம்/Gender]],Factor!$A$45:$G$53,7,0)</f>
        <v>0.89824561403508774</v>
      </c>
      <c r="AU85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58">
        <f>VLOOKUP(Table1[[#This Row],[Rev Caste]],Factor!$F$59:$I$68,4,0)</f>
        <v>0.99902439024390244</v>
      </c>
      <c r="AW858">
        <f>Table1[[#This Row],[2021 Ae Factor]]*Table1[[#This Row],[Age &amp; Gender Factor]]</f>
        <v>0.89824561403508774</v>
      </c>
      <c r="AX858">
        <f>Table1[[#This Row],[2021 Ae Factor]]*Table1[[#This Row],[Caste Factor]]</f>
        <v>0.99902439024390244</v>
      </c>
      <c r="AY858">
        <f t="shared" si="27"/>
        <v>78.579262</v>
      </c>
    </row>
    <row r="859" spans="1:51" x14ac:dyDescent="0.25">
      <c r="A859" s="12" t="s">
        <v>3088</v>
      </c>
      <c r="B859" s="12" t="s">
        <v>1108</v>
      </c>
      <c r="C859" s="13">
        <v>45869</v>
      </c>
      <c r="D859" s="12" t="s">
        <v>3469</v>
      </c>
      <c r="E859" s="12"/>
      <c r="F859" s="12"/>
      <c r="G859" s="12"/>
      <c r="H859" s="12"/>
      <c r="I859" s="12" t="s">
        <v>244</v>
      </c>
      <c r="J859" s="12" t="s">
        <v>245</v>
      </c>
      <c r="K859" s="12" t="s">
        <v>50</v>
      </c>
      <c r="L859" s="12" t="s">
        <v>78</v>
      </c>
      <c r="M859" s="12" t="s">
        <v>2164</v>
      </c>
      <c r="N859" s="12"/>
      <c r="O859" s="12" t="s">
        <v>54</v>
      </c>
      <c r="P859" s="12">
        <v>9943226157</v>
      </c>
      <c r="Q859" s="12" t="s">
        <v>81</v>
      </c>
      <c r="R859" s="12" t="s">
        <v>56</v>
      </c>
      <c r="S859" s="12" t="s">
        <v>113</v>
      </c>
      <c r="T859" s="12" t="s">
        <v>58</v>
      </c>
      <c r="U859" s="12" t="s">
        <v>83</v>
      </c>
      <c r="V859" s="12" t="s">
        <v>99</v>
      </c>
      <c r="W859" s="12" t="s">
        <v>100</v>
      </c>
      <c r="X859" s="12" t="s">
        <v>101</v>
      </c>
      <c r="Y859" t="s">
        <v>428</v>
      </c>
      <c r="Z859" s="12" t="s">
        <v>95</v>
      </c>
      <c r="AA859" s="12" t="s">
        <v>126</v>
      </c>
      <c r="AB859" s="12" t="s">
        <v>99</v>
      </c>
      <c r="AC859" s="12" t="s">
        <v>58</v>
      </c>
      <c r="AD859" s="12" t="s">
        <v>127</v>
      </c>
      <c r="AE859" s="12" t="s">
        <v>86</v>
      </c>
      <c r="AF859" s="12" t="s">
        <v>101</v>
      </c>
      <c r="AG859" s="12" t="s">
        <v>68</v>
      </c>
      <c r="AH859" s="12" t="s">
        <v>88</v>
      </c>
      <c r="AI859" s="12" t="s">
        <v>269</v>
      </c>
      <c r="AJ859" s="12">
        <f>IFERROR(_xlfn.XLOOKUP(Table1[[#This Row],[Audio Url]],Qc!C:C,Qc!F:F),"")</f>
        <v>0</v>
      </c>
      <c r="AK859" s="12">
        <f>IFERROR(_xlfn.XLOOKUP(Table1[[#This Row],[Audio Url]],Qc!C:C,Qc!E:E),"")</f>
        <v>0</v>
      </c>
      <c r="AL859" s="12"/>
      <c r="AM859" s="12"/>
      <c r="AN859" s="1" t="str">
        <f>VLOOKUP(Table1[[#This Row],[LOCALITY]],Sheet2!$F:$H,3,0)</f>
        <v>Rural</v>
      </c>
      <c r="AO859" s="1" t="s">
        <v>2241</v>
      </c>
      <c r="AP859" t="str">
        <f>IF(Table1[[#This Row],[Audio Duration (in secs)]]&gt;180,"Greater than 3 Minutes","Less than 3 Minutes")</f>
        <v>Less than 3 Minutes</v>
      </c>
      <c r="AQ859" t="str">
        <f>IFERROR(VLOOKUP(Table1[[#This Row],[சாதி/Caste]],MApping!$E$1:$F$10,2,0),"Others")</f>
        <v>MUTTARAIYAR</v>
      </c>
      <c r="AR859">
        <f>VLOOKUP(Table1[[#This Row],[பாலினம்/Gender]],Factor!$F$26:$I$28,4,0)</f>
        <v>0.95700934579439256</v>
      </c>
      <c r="AS859">
        <f>VLOOKUP(Table1[[#This Row],[பதிலளித்தவரின் வயது/Age Group]],Factor!$F$35:$I$39,4,0)</f>
        <v>0.97523809523809524</v>
      </c>
      <c r="AT859">
        <f>VLOOKUP(Table1[[#This Row],[பதிலளித்தவரின் வயது/Age Group]]&amp;Table1[[#This Row],[பாலினம்/Gender]],Factor!$A$45:$G$53,7,0)</f>
        <v>1.0666666666666667</v>
      </c>
      <c r="AU85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59">
        <f>VLOOKUP(Table1[[#This Row],[Rev Caste]],Factor!$F$59:$I$68,4,0)</f>
        <v>1.2358620689655173</v>
      </c>
      <c r="AW859">
        <f>Table1[[#This Row],[2021 Ae Factor]]*Table1[[#This Row],[Age &amp; Gender Factor]]</f>
        <v>1.399405359149547</v>
      </c>
      <c r="AX859">
        <f>Table1[[#This Row],[2021 Ae Factor]]*Table1[[#This Row],[Caste Factor]]</f>
        <v>1.6213800023249925</v>
      </c>
      <c r="AY859">
        <f t="shared" si="27"/>
        <v>78.578796999999994</v>
      </c>
    </row>
    <row r="860" spans="1:51" x14ac:dyDescent="0.25">
      <c r="A860" s="12" t="s">
        <v>3088</v>
      </c>
      <c r="B860" s="12" t="s">
        <v>1117</v>
      </c>
      <c r="C860" s="13">
        <v>45869</v>
      </c>
      <c r="D860" s="12" t="s">
        <v>3470</v>
      </c>
      <c r="E860" s="12"/>
      <c r="F860" s="12"/>
      <c r="G860" s="12"/>
      <c r="H860" s="12"/>
      <c r="I860" s="12" t="s">
        <v>76</v>
      </c>
      <c r="J860" s="12" t="s">
        <v>77</v>
      </c>
      <c r="K860" s="12" t="s">
        <v>50</v>
      </c>
      <c r="L860" s="12" t="s">
        <v>78</v>
      </c>
      <c r="M860" s="12" t="s">
        <v>2164</v>
      </c>
      <c r="N860" s="12"/>
      <c r="O860" s="12" t="s">
        <v>135</v>
      </c>
      <c r="P860" s="12">
        <v>9942923715</v>
      </c>
      <c r="Q860" s="12" t="s">
        <v>55</v>
      </c>
      <c r="R860" s="12" t="s">
        <v>124</v>
      </c>
      <c r="S860" s="12" t="s">
        <v>57</v>
      </c>
      <c r="T860" s="12" t="s">
        <v>58</v>
      </c>
      <c r="U860" s="12" t="s">
        <v>301</v>
      </c>
      <c r="V860" s="12" t="s">
        <v>165</v>
      </c>
      <c r="W860" s="12" t="s">
        <v>61</v>
      </c>
      <c r="X860" s="12" t="s">
        <v>101</v>
      </c>
      <c r="Y860" s="45" t="s">
        <v>430</v>
      </c>
      <c r="Z860" s="12" t="s">
        <v>288</v>
      </c>
      <c r="AA860" s="12" t="s">
        <v>63</v>
      </c>
      <c r="AB860" s="12" t="s">
        <v>38</v>
      </c>
      <c r="AC860" s="12" t="s">
        <v>64</v>
      </c>
      <c r="AD860" s="12" t="s">
        <v>85</v>
      </c>
      <c r="AE860" s="12" t="s">
        <v>66</v>
      </c>
      <c r="AF860" s="12" t="s">
        <v>622</v>
      </c>
      <c r="AG860" s="12" t="s">
        <v>68</v>
      </c>
      <c r="AH860" s="12" t="s">
        <v>117</v>
      </c>
      <c r="AI860" s="12" t="s">
        <v>42</v>
      </c>
      <c r="AJ860" s="12">
        <f>IFERROR(_xlfn.XLOOKUP(Table1[[#This Row],[Audio Url]],Qc!C:C,Qc!F:F),"")</f>
        <v>0</v>
      </c>
      <c r="AK860" s="12">
        <f>IFERROR(_xlfn.XLOOKUP(Table1[[#This Row],[Audio Url]],Qc!C:C,Qc!E:E),"")</f>
        <v>0</v>
      </c>
      <c r="AL860" s="12"/>
      <c r="AM860" s="12"/>
      <c r="AN860" s="1" t="str">
        <f>VLOOKUP(Table1[[#This Row],[LOCALITY]],Sheet2!$F:$H,3,0)</f>
        <v>Rural</v>
      </c>
      <c r="AO860" s="1" t="s">
        <v>2241</v>
      </c>
      <c r="AP860" t="str">
        <f>IF(Table1[[#This Row],[Audio Duration (in secs)]]&gt;180,"Greater than 3 Minutes","Less than 3 Minutes")</f>
        <v>Less than 3 Minutes</v>
      </c>
      <c r="AQ860" t="str">
        <f>IFERROR(VLOOKUP(Table1[[#This Row],[சாதி/Caste]],MApping!$E$1:$F$10,2,0),"Others")</f>
        <v>DEVENDRA KULA VELLALAR</v>
      </c>
      <c r="AR860">
        <f>VLOOKUP(Table1[[#This Row],[பாலினம்/Gender]],Factor!$F$26:$I$28,4,0)</f>
        <v>1.047034764826176</v>
      </c>
      <c r="AS860">
        <f>VLOOKUP(Table1[[#This Row],[பதிலளித்தவரின் வயது/Age Group]],Factor!$F$35:$I$39,4,0)</f>
        <v>1.0951871657754011</v>
      </c>
      <c r="AT860">
        <f>VLOOKUP(Table1[[#This Row],[பதிலளித்தவரின் வயது/Age Group]]&amp;Table1[[#This Row],[பாலினம்/Gender]],Factor!$A$45:$G$53,7,0)</f>
        <v>1.107027027027027</v>
      </c>
      <c r="AU86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60">
        <f>VLOOKUP(Table1[[#This Row],[Rev Caste]],Factor!$F$59:$I$68,4,0)</f>
        <v>0.99902439024390244</v>
      </c>
      <c r="AW860">
        <f>Table1[[#This Row],[2021 Ae Factor]]*Table1[[#This Row],[Age &amp; Gender Factor]]</f>
        <v>1.107027027027027</v>
      </c>
      <c r="AX860">
        <f>Table1[[#This Row],[2021 Ae Factor]]*Table1[[#This Row],[Caste Factor]]</f>
        <v>0.99902439024390244</v>
      </c>
      <c r="AY860">
        <f t="shared" si="27"/>
        <v>78.579460999999995</v>
      </c>
    </row>
    <row r="861" spans="1:51" x14ac:dyDescent="0.25">
      <c r="A861" s="12" t="s">
        <v>3088</v>
      </c>
      <c r="B861" s="12" t="s">
        <v>1122</v>
      </c>
      <c r="C861" s="13">
        <v>45869</v>
      </c>
      <c r="D861" s="12" t="s">
        <v>3471</v>
      </c>
      <c r="E861" s="12"/>
      <c r="F861" s="12"/>
      <c r="G861" s="12"/>
      <c r="H861" s="12"/>
      <c r="I861" s="12" t="s">
        <v>76</v>
      </c>
      <c r="J861" s="12" t="s">
        <v>77</v>
      </c>
      <c r="K861" s="12" t="s">
        <v>50</v>
      </c>
      <c r="L861" s="12" t="s">
        <v>78</v>
      </c>
      <c r="M861" s="12" t="s">
        <v>2164</v>
      </c>
      <c r="N861" s="12"/>
      <c r="O861" s="12" t="s">
        <v>54</v>
      </c>
      <c r="P861" s="12">
        <v>8760947367</v>
      </c>
      <c r="Q861" s="12" t="s">
        <v>55</v>
      </c>
      <c r="R861" s="12" t="s">
        <v>56</v>
      </c>
      <c r="S861" s="12" t="s">
        <v>57</v>
      </c>
      <c r="T861" s="12" t="s">
        <v>137</v>
      </c>
      <c r="U861" s="12" t="s">
        <v>301</v>
      </c>
      <c r="V861" s="12" t="s">
        <v>99</v>
      </c>
      <c r="W861" s="12" t="s">
        <v>100</v>
      </c>
      <c r="X861" s="12" t="s">
        <v>101</v>
      </c>
      <c r="Y861" t="s">
        <v>428</v>
      </c>
      <c r="Z861" s="12" t="s">
        <v>95</v>
      </c>
      <c r="AA861" s="12" t="s">
        <v>126</v>
      </c>
      <c r="AB861" s="12" t="s">
        <v>60</v>
      </c>
      <c r="AC861" s="12" t="s">
        <v>58</v>
      </c>
      <c r="AD861" s="12" t="s">
        <v>127</v>
      </c>
      <c r="AE861" s="12" t="s">
        <v>66</v>
      </c>
      <c r="AF861" s="12" t="s">
        <v>101</v>
      </c>
      <c r="AG861" s="12" t="s">
        <v>68</v>
      </c>
      <c r="AH861" s="12" t="s">
        <v>117</v>
      </c>
      <c r="AI861" s="12" t="s">
        <v>42</v>
      </c>
      <c r="AJ861" s="12">
        <f>IFERROR(_xlfn.XLOOKUP(Table1[[#This Row],[Audio Url]],Qc!C:C,Qc!F:F),"")</f>
        <v>0</v>
      </c>
      <c r="AK861" s="12">
        <f>IFERROR(_xlfn.XLOOKUP(Table1[[#This Row],[Audio Url]],Qc!C:C,Qc!E:E),"")</f>
        <v>0</v>
      </c>
      <c r="AL861" s="12"/>
      <c r="AM861" s="12"/>
      <c r="AN861" s="1" t="str">
        <f>VLOOKUP(Table1[[#This Row],[LOCALITY]],Sheet2!$F:$H,3,0)</f>
        <v>Rural</v>
      </c>
      <c r="AO861" s="1" t="s">
        <v>2241</v>
      </c>
      <c r="AP861" t="str">
        <f>IF(Table1[[#This Row],[Audio Duration (in secs)]]&gt;180,"Greater than 3 Minutes","Less than 3 Minutes")</f>
        <v>Less than 3 Minutes</v>
      </c>
      <c r="AQ861" t="str">
        <f>IFERROR(VLOOKUP(Table1[[#This Row],[சாதி/Caste]],MApping!$E$1:$F$10,2,0),"Others")</f>
        <v>DEVENDRA KULA VELLALAR</v>
      </c>
      <c r="AR861">
        <f>VLOOKUP(Table1[[#This Row],[பாலினம்/Gender]],Factor!$F$26:$I$28,4,0)</f>
        <v>0.95700934579439256</v>
      </c>
      <c r="AS861">
        <f>VLOOKUP(Table1[[#This Row],[பதிலளித்தவரின் வயது/Age Group]],Factor!$F$35:$I$39,4,0)</f>
        <v>1.0951871657754011</v>
      </c>
      <c r="AT861">
        <f>VLOOKUP(Table1[[#This Row],[பதிலளித்தவரின் வயது/Age Group]]&amp;Table1[[#This Row],[பாலினம்/Gender]],Factor!$A$45:$G$53,7,0)</f>
        <v>1.0835978835978837</v>
      </c>
      <c r="AU86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61">
        <f>VLOOKUP(Table1[[#This Row],[Rev Caste]],Factor!$F$59:$I$68,4,0)</f>
        <v>0.99902439024390244</v>
      </c>
      <c r="AW861">
        <f>Table1[[#This Row],[2021 Ae Factor]]*Table1[[#This Row],[Age &amp; Gender Factor]]</f>
        <v>1.4216181426281114</v>
      </c>
      <c r="AX861">
        <f>Table1[[#This Row],[2021 Ae Factor]]*Table1[[#This Row],[Caste Factor]]</f>
        <v>1.3106625802766489</v>
      </c>
      <c r="AY861">
        <f t="shared" si="27"/>
        <v>78.580395999999993</v>
      </c>
    </row>
    <row r="862" spans="1:51" x14ac:dyDescent="0.25">
      <c r="A862" s="12" t="s">
        <v>3088</v>
      </c>
      <c r="B862" s="12" t="s">
        <v>1128</v>
      </c>
      <c r="C862" s="13">
        <v>45869</v>
      </c>
      <c r="D862" s="12" t="s">
        <v>3472</v>
      </c>
      <c r="E862" s="12"/>
      <c r="F862" s="12"/>
      <c r="G862" s="12"/>
      <c r="H862" s="12"/>
      <c r="I862" s="12" t="s">
        <v>109</v>
      </c>
      <c r="J862" s="12" t="s">
        <v>110</v>
      </c>
      <c r="K862" s="12" t="s">
        <v>50</v>
      </c>
      <c r="L862" s="12" t="s">
        <v>78</v>
      </c>
      <c r="M862" s="12" t="s">
        <v>2164</v>
      </c>
      <c r="N862" s="12"/>
      <c r="O862" s="12" t="s">
        <v>54</v>
      </c>
      <c r="P862" s="12">
        <v>7604859711</v>
      </c>
      <c r="Q862" s="12" t="s">
        <v>81</v>
      </c>
      <c r="R862" s="12" t="s">
        <v>97</v>
      </c>
      <c r="S862" s="12" t="s">
        <v>113</v>
      </c>
      <c r="T862" s="12" t="s">
        <v>98</v>
      </c>
      <c r="U862" s="12" t="s">
        <v>83</v>
      </c>
      <c r="V862" s="12" t="s">
        <v>185</v>
      </c>
      <c r="W862" s="12" t="s">
        <v>125</v>
      </c>
      <c r="X862" s="12" t="s">
        <v>101</v>
      </c>
      <c r="Y862" s="45" t="s">
        <v>429</v>
      </c>
      <c r="Z862" s="12" t="s">
        <v>95</v>
      </c>
      <c r="AA862" s="12" t="s">
        <v>126</v>
      </c>
      <c r="AB862" s="12" t="s">
        <v>60</v>
      </c>
      <c r="AC862" s="12" t="s">
        <v>58</v>
      </c>
      <c r="AD862" s="12" t="s">
        <v>127</v>
      </c>
      <c r="AE862" s="12" t="s">
        <v>115</v>
      </c>
      <c r="AF862" s="12" t="s">
        <v>67</v>
      </c>
      <c r="AG862" s="12" t="s">
        <v>382</v>
      </c>
      <c r="AH862" s="12" t="s">
        <v>88</v>
      </c>
      <c r="AI862" s="12" t="s">
        <v>519</v>
      </c>
      <c r="AJ862" s="12">
        <f>IFERROR(_xlfn.XLOOKUP(Table1[[#This Row],[Audio Url]],Qc!C:C,Qc!F:F),"")</f>
        <v>0</v>
      </c>
      <c r="AK862" s="12">
        <f>IFERROR(_xlfn.XLOOKUP(Table1[[#This Row],[Audio Url]],Qc!C:C,Qc!E:E),"")</f>
        <v>0</v>
      </c>
      <c r="AL862" s="12"/>
      <c r="AM862" s="12"/>
      <c r="AN862" s="1" t="str">
        <f>VLOOKUP(Table1[[#This Row],[LOCALITY]],Sheet2!$F:$H,3,0)</f>
        <v>Rural</v>
      </c>
      <c r="AO862" s="1" t="s">
        <v>2241</v>
      </c>
      <c r="AP862" t="str">
        <f>IF(Table1[[#This Row],[Audio Duration (in secs)]]&gt;180,"Greater than 3 Minutes","Less than 3 Minutes")</f>
        <v>Less than 3 Minutes</v>
      </c>
      <c r="AQ862" t="str">
        <f>IFERROR(VLOOKUP(Table1[[#This Row],[சாதி/Caste]],MApping!$E$1:$F$10,2,0),"Others")</f>
        <v>CHOLIA VELLALAR</v>
      </c>
      <c r="AR862">
        <f>VLOOKUP(Table1[[#This Row],[பாலினம்/Gender]],Factor!$F$26:$I$28,4,0)</f>
        <v>0.95700934579439256</v>
      </c>
      <c r="AS862">
        <f>VLOOKUP(Table1[[#This Row],[பதிலளித்தவரின் வயது/Age Group]],Factor!$F$35:$I$39,4,0)</f>
        <v>0.97523809523809524</v>
      </c>
      <c r="AT862">
        <f>VLOOKUP(Table1[[#This Row],[பதிலளித்தவரின் வயது/Age Group]]&amp;Table1[[#This Row],[பாலினம்/Gender]],Factor!$A$45:$G$53,7,0)</f>
        <v>1.0666666666666667</v>
      </c>
      <c r="AU86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62">
        <f>VLOOKUP(Table1[[#This Row],[Rev Caste]],Factor!$F$59:$I$68,4,0)</f>
        <v>1.0666666666666667</v>
      </c>
      <c r="AW862">
        <f>Table1[[#This Row],[2021 Ae Factor]]*Table1[[#This Row],[Age &amp; Gender Factor]]</f>
        <v>1.0666666666666667</v>
      </c>
      <c r="AX862">
        <f>Table1[[#This Row],[2021 Ae Factor]]*Table1[[#This Row],[Caste Factor]]</f>
        <v>1.0666666666666667</v>
      </c>
      <c r="AY862">
        <f t="shared" si="27"/>
        <v>78.577742000000001</v>
      </c>
    </row>
    <row r="863" spans="1:51" x14ac:dyDescent="0.25">
      <c r="A863" s="12" t="s">
        <v>3088</v>
      </c>
      <c r="B863" s="12" t="s">
        <v>1134</v>
      </c>
      <c r="C863" s="13">
        <v>45869</v>
      </c>
      <c r="D863" s="12" t="s">
        <v>3473</v>
      </c>
      <c r="E863" s="12"/>
      <c r="F863" s="12"/>
      <c r="G863" s="12"/>
      <c r="H863" s="12"/>
      <c r="I863" s="12" t="s">
        <v>244</v>
      </c>
      <c r="J863" s="12" t="s">
        <v>245</v>
      </c>
      <c r="K863" s="12" t="s">
        <v>50</v>
      </c>
      <c r="L863" s="12" t="s">
        <v>78</v>
      </c>
      <c r="M863" s="12" t="s">
        <v>2164</v>
      </c>
      <c r="N863" s="12"/>
      <c r="O863" s="12" t="s">
        <v>135</v>
      </c>
      <c r="P863" s="12">
        <v>9787101618</v>
      </c>
      <c r="Q863" s="12" t="s">
        <v>360</v>
      </c>
      <c r="R863" s="12" t="s">
        <v>136</v>
      </c>
      <c r="S863" s="12" t="s">
        <v>113</v>
      </c>
      <c r="T863" s="12" t="s">
        <v>98</v>
      </c>
      <c r="U863" s="12" t="s">
        <v>83</v>
      </c>
      <c r="V863" s="12" t="s">
        <v>99</v>
      </c>
      <c r="W863" s="12" t="s">
        <v>100</v>
      </c>
      <c r="X863" s="12" t="s">
        <v>101</v>
      </c>
      <c r="Y863" t="s">
        <v>428</v>
      </c>
      <c r="Z863" s="12" t="s">
        <v>288</v>
      </c>
      <c r="AA863" s="12" t="s">
        <v>63</v>
      </c>
      <c r="AB863" s="12" t="s">
        <v>38</v>
      </c>
      <c r="AC863" s="12" t="s">
        <v>64</v>
      </c>
      <c r="AD863" s="12" t="s">
        <v>85</v>
      </c>
      <c r="AE863" s="12" t="s">
        <v>102</v>
      </c>
      <c r="AF863" s="12" t="s">
        <v>101</v>
      </c>
      <c r="AG863" s="12" t="s">
        <v>103</v>
      </c>
      <c r="AH863" s="12" t="s">
        <v>69</v>
      </c>
      <c r="AI863" s="12" t="s">
        <v>269</v>
      </c>
      <c r="AJ863" s="12">
        <f>IFERROR(_xlfn.XLOOKUP(Table1[[#This Row],[Audio Url]],Qc!C:C,Qc!F:F),"")</f>
        <v>0</v>
      </c>
      <c r="AK863" s="12">
        <f>IFERROR(_xlfn.XLOOKUP(Table1[[#This Row],[Audio Url]],Qc!C:C,Qc!E:E),"")</f>
        <v>0</v>
      </c>
      <c r="AL863" s="12"/>
      <c r="AM863" s="12"/>
      <c r="AN863" s="1" t="str">
        <f>VLOOKUP(Table1[[#This Row],[LOCALITY]],Sheet2!$F:$H,3,0)</f>
        <v>Rural</v>
      </c>
      <c r="AO863" s="1" t="s">
        <v>2241</v>
      </c>
      <c r="AP863" t="str">
        <f>IF(Table1[[#This Row],[Audio Duration (in secs)]]&gt;180,"Greater than 3 Minutes","Less than 3 Minutes")</f>
        <v>Less than 3 Minutes</v>
      </c>
      <c r="AQ863" t="str">
        <f>IFERROR(VLOOKUP(Table1[[#This Row],[சாதி/Caste]],MApping!$E$1:$F$10,2,0),"Others")</f>
        <v>MUTTARAIYAR</v>
      </c>
      <c r="AR863">
        <f>VLOOKUP(Table1[[#This Row],[பாலினம்/Gender]],Factor!$F$26:$I$28,4,0)</f>
        <v>1.047034764826176</v>
      </c>
      <c r="AS863">
        <f>VLOOKUP(Table1[[#This Row],[பதிலளித்தவரின் வயது/Age Group]],Factor!$F$35:$I$39,4,0)</f>
        <v>1.0308724832214764</v>
      </c>
      <c r="AT863">
        <f>VLOOKUP(Table1[[#This Row],[பதிலளித்தவரின் வயது/Age Group]]&amp;Table1[[#This Row],[பாலினம்/Gender]],Factor!$A$45:$G$53,7,0)</f>
        <v>1.28</v>
      </c>
      <c r="AU86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63">
        <f>VLOOKUP(Table1[[#This Row],[Rev Caste]],Factor!$F$59:$I$68,4,0)</f>
        <v>1.2358620689655173</v>
      </c>
      <c r="AW863">
        <f>Table1[[#This Row],[2021 Ae Factor]]*Table1[[#This Row],[Age &amp; Gender Factor]]</f>
        <v>1.6792864309794564</v>
      </c>
      <c r="AX863">
        <f>Table1[[#This Row],[2021 Ae Factor]]*Table1[[#This Row],[Caste Factor]]</f>
        <v>1.6213800023249925</v>
      </c>
      <c r="AY863">
        <f t="shared" si="27"/>
        <v>78.578012000000001</v>
      </c>
    </row>
    <row r="864" spans="1:51" x14ac:dyDescent="0.25">
      <c r="A864" s="12" t="s">
        <v>3088</v>
      </c>
      <c r="B864" s="12" t="s">
        <v>1139</v>
      </c>
      <c r="C864" s="13">
        <v>45869</v>
      </c>
      <c r="D864" s="12" t="s">
        <v>3474</v>
      </c>
      <c r="E864" s="12"/>
      <c r="F864" s="12"/>
      <c r="G864" s="12"/>
      <c r="H864" s="12"/>
      <c r="I864" s="12" t="s">
        <v>76</v>
      </c>
      <c r="J864" s="12" t="s">
        <v>77</v>
      </c>
      <c r="K864" s="12" t="s">
        <v>50</v>
      </c>
      <c r="L864" s="12" t="s">
        <v>78</v>
      </c>
      <c r="M864" s="12" t="s">
        <v>2164</v>
      </c>
      <c r="N864" s="12"/>
      <c r="O864" s="12" t="s">
        <v>54</v>
      </c>
      <c r="P864" s="12">
        <v>6380489374</v>
      </c>
      <c r="Q864" s="12" t="s">
        <v>55</v>
      </c>
      <c r="R864" s="12" t="s">
        <v>56</v>
      </c>
      <c r="S864" s="12" t="s">
        <v>57</v>
      </c>
      <c r="T864" s="12" t="s">
        <v>98</v>
      </c>
      <c r="U864" s="12" t="s">
        <v>301</v>
      </c>
      <c r="V864" s="12" t="s">
        <v>99</v>
      </c>
      <c r="W864" s="12" t="s">
        <v>100</v>
      </c>
      <c r="X864" s="12" t="s">
        <v>101</v>
      </c>
      <c r="Y864" t="s">
        <v>428</v>
      </c>
      <c r="Z864" s="12" t="s">
        <v>288</v>
      </c>
      <c r="AA864" s="12" t="s">
        <v>63</v>
      </c>
      <c r="AB864" s="12" t="s">
        <v>38</v>
      </c>
      <c r="AC864" s="12" t="s">
        <v>64</v>
      </c>
      <c r="AD864" s="12" t="s">
        <v>85</v>
      </c>
      <c r="AE864" s="12" t="s">
        <v>66</v>
      </c>
      <c r="AF864" s="12" t="s">
        <v>101</v>
      </c>
      <c r="AG864" s="12" t="s">
        <v>68</v>
      </c>
      <c r="AH864" s="12" t="s">
        <v>117</v>
      </c>
      <c r="AI864" s="12" t="s">
        <v>42</v>
      </c>
      <c r="AJ864" s="12">
        <f>IFERROR(_xlfn.XLOOKUP(Table1[[#This Row],[Audio Url]],Qc!C:C,Qc!F:F),"")</f>
        <v>0</v>
      </c>
      <c r="AK864" s="12">
        <f>IFERROR(_xlfn.XLOOKUP(Table1[[#This Row],[Audio Url]],Qc!C:C,Qc!E:E),"")</f>
        <v>0</v>
      </c>
      <c r="AL864" s="12"/>
      <c r="AM864" s="12"/>
      <c r="AN864" s="1" t="str">
        <f>VLOOKUP(Table1[[#This Row],[LOCALITY]],Sheet2!$F:$H,3,0)</f>
        <v>Rural</v>
      </c>
      <c r="AO864" s="1" t="s">
        <v>2241</v>
      </c>
      <c r="AP864" t="str">
        <f>IF(Table1[[#This Row],[Audio Duration (in secs)]]&gt;180,"Greater than 3 Minutes","Less than 3 Minutes")</f>
        <v>Less than 3 Minutes</v>
      </c>
      <c r="AQ864" t="str">
        <f>IFERROR(VLOOKUP(Table1[[#This Row],[சாதி/Caste]],MApping!$E$1:$F$10,2,0),"Others")</f>
        <v>DEVENDRA KULA VELLALAR</v>
      </c>
      <c r="AR864">
        <f>VLOOKUP(Table1[[#This Row],[பாலினம்/Gender]],Factor!$F$26:$I$28,4,0)</f>
        <v>0.95700934579439256</v>
      </c>
      <c r="AS864">
        <f>VLOOKUP(Table1[[#This Row],[பதிலளித்தவரின் வயது/Age Group]],Factor!$F$35:$I$39,4,0)</f>
        <v>1.0951871657754011</v>
      </c>
      <c r="AT864">
        <f>VLOOKUP(Table1[[#This Row],[பதிலளித்தவரின் வயது/Age Group]]&amp;Table1[[#This Row],[பாலினம்/Gender]],Factor!$A$45:$G$53,7,0)</f>
        <v>1.0835978835978837</v>
      </c>
      <c r="AU86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64">
        <f>VLOOKUP(Table1[[#This Row],[Rev Caste]],Factor!$F$59:$I$68,4,0)</f>
        <v>0.99902439024390244</v>
      </c>
      <c r="AW864">
        <f>Table1[[#This Row],[2021 Ae Factor]]*Table1[[#This Row],[Age &amp; Gender Factor]]</f>
        <v>1.4216181426281114</v>
      </c>
      <c r="AX864">
        <f>Table1[[#This Row],[2021 Ae Factor]]*Table1[[#This Row],[Caste Factor]]</f>
        <v>1.3106625802766489</v>
      </c>
      <c r="AY864">
        <f t="shared" si="27"/>
        <v>78.578564</v>
      </c>
    </row>
    <row r="865" spans="1:51" x14ac:dyDescent="0.25">
      <c r="A865" s="12" t="s">
        <v>3088</v>
      </c>
      <c r="B865" s="12" t="s">
        <v>1144</v>
      </c>
      <c r="C865" s="13">
        <v>45869</v>
      </c>
      <c r="D865" s="12" t="s">
        <v>3475</v>
      </c>
      <c r="E865" s="12"/>
      <c r="F865" s="12"/>
      <c r="G865" s="12"/>
      <c r="H865" s="12"/>
      <c r="I865" s="12" t="s">
        <v>244</v>
      </c>
      <c r="J865" s="12" t="s">
        <v>245</v>
      </c>
      <c r="K865" s="12" t="s">
        <v>50</v>
      </c>
      <c r="L865" s="12" t="s">
        <v>78</v>
      </c>
      <c r="M865" s="12" t="s">
        <v>2164</v>
      </c>
      <c r="N865" s="12"/>
      <c r="O865" s="12" t="s">
        <v>54</v>
      </c>
      <c r="P865" s="12">
        <v>8098878565</v>
      </c>
      <c r="Q865" s="12" t="s">
        <v>55</v>
      </c>
      <c r="R865" s="12" t="s">
        <v>56</v>
      </c>
      <c r="S865" s="12" t="s">
        <v>113</v>
      </c>
      <c r="T865" s="12" t="s">
        <v>137</v>
      </c>
      <c r="U865" s="12" t="s">
        <v>83</v>
      </c>
      <c r="V865" s="12" t="s">
        <v>99</v>
      </c>
      <c r="W865" s="12" t="s">
        <v>125</v>
      </c>
      <c r="X865" s="12" t="s">
        <v>101</v>
      </c>
      <c r="Y865" s="45" t="s">
        <v>429</v>
      </c>
      <c r="Z865" s="12" t="s">
        <v>95</v>
      </c>
      <c r="AA865" s="12" t="s">
        <v>126</v>
      </c>
      <c r="AB865" s="12" t="s">
        <v>99</v>
      </c>
      <c r="AC865" s="12" t="s">
        <v>58</v>
      </c>
      <c r="AD865" s="12" t="s">
        <v>127</v>
      </c>
      <c r="AE865" s="12" t="s">
        <v>102</v>
      </c>
      <c r="AF865" s="12" t="s">
        <v>101</v>
      </c>
      <c r="AG865" s="12" t="s">
        <v>68</v>
      </c>
      <c r="AH865" s="12" t="s">
        <v>88</v>
      </c>
      <c r="AI865" s="12" t="s">
        <v>269</v>
      </c>
      <c r="AJ865" s="12">
        <f>IFERROR(_xlfn.XLOOKUP(Table1[[#This Row],[Audio Url]],Qc!C:C,Qc!F:F),"")</f>
        <v>0</v>
      </c>
      <c r="AK865" s="12">
        <f>IFERROR(_xlfn.XLOOKUP(Table1[[#This Row],[Audio Url]],Qc!C:C,Qc!E:E),"")</f>
        <v>0</v>
      </c>
      <c r="AL865" s="12"/>
      <c r="AM865" s="12"/>
      <c r="AN865" s="1" t="str">
        <f>VLOOKUP(Table1[[#This Row],[LOCALITY]],Sheet2!$F:$H,3,0)</f>
        <v>Rural</v>
      </c>
      <c r="AO865" s="1" t="s">
        <v>2241</v>
      </c>
      <c r="AP865" t="str">
        <f>IF(Table1[[#This Row],[Audio Duration (in secs)]]&gt;180,"Greater than 3 Minutes","Less than 3 Minutes")</f>
        <v>Less than 3 Minutes</v>
      </c>
      <c r="AQ865" t="str">
        <f>IFERROR(VLOOKUP(Table1[[#This Row],[சாதி/Caste]],MApping!$E$1:$F$10,2,0),"Others")</f>
        <v>MUTTARAIYAR</v>
      </c>
      <c r="AR865">
        <f>VLOOKUP(Table1[[#This Row],[பாலினம்/Gender]],Factor!$F$26:$I$28,4,0)</f>
        <v>0.95700934579439256</v>
      </c>
      <c r="AS865">
        <f>VLOOKUP(Table1[[#This Row],[பதிலளித்தவரின் வயது/Age Group]],Factor!$F$35:$I$39,4,0)</f>
        <v>1.0951871657754011</v>
      </c>
      <c r="AT865">
        <f>VLOOKUP(Table1[[#This Row],[பதிலளித்தவரின் வயது/Age Group]]&amp;Table1[[#This Row],[பாலினம்/Gender]],Factor!$A$45:$G$53,7,0)</f>
        <v>1.0835978835978837</v>
      </c>
      <c r="AU86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65">
        <f>VLOOKUP(Table1[[#This Row],[Rev Caste]],Factor!$F$59:$I$68,4,0)</f>
        <v>1.2358620689655173</v>
      </c>
      <c r="AW865">
        <f>Table1[[#This Row],[2021 Ae Factor]]*Table1[[#This Row],[Age &amp; Gender Factor]]</f>
        <v>1.4216181426281114</v>
      </c>
      <c r="AX865">
        <f>Table1[[#This Row],[2021 Ae Factor]]*Table1[[#This Row],[Caste Factor]]</f>
        <v>1.6213800023249925</v>
      </c>
      <c r="AY865">
        <f t="shared" si="27"/>
        <v>78.579088999999996</v>
      </c>
    </row>
    <row r="866" spans="1:51" x14ac:dyDescent="0.25">
      <c r="A866" s="12" t="s">
        <v>3088</v>
      </c>
      <c r="B866" s="12" t="s">
        <v>1159</v>
      </c>
      <c r="C866" s="13">
        <v>45869</v>
      </c>
      <c r="D866" s="12" t="s">
        <v>3476</v>
      </c>
      <c r="E866" s="12"/>
      <c r="F866" s="12"/>
      <c r="G866" s="12"/>
      <c r="H866" s="12"/>
      <c r="I866" s="12" t="s">
        <v>76</v>
      </c>
      <c r="J866" s="12" t="s">
        <v>77</v>
      </c>
      <c r="K866" s="12" t="s">
        <v>50</v>
      </c>
      <c r="L866" s="12" t="s">
        <v>78</v>
      </c>
      <c r="M866" s="12" t="s">
        <v>2164</v>
      </c>
      <c r="N866" s="12"/>
      <c r="O866" s="12" t="s">
        <v>135</v>
      </c>
      <c r="P866" s="12">
        <v>6385489374</v>
      </c>
      <c r="Q866" s="12" t="s">
        <v>81</v>
      </c>
      <c r="R866" s="12" t="s">
        <v>136</v>
      </c>
      <c r="S866" s="12" t="s">
        <v>57</v>
      </c>
      <c r="T866" s="12" t="s">
        <v>58</v>
      </c>
      <c r="U866" s="12" t="s">
        <v>301</v>
      </c>
      <c r="V866" s="12" t="s">
        <v>165</v>
      </c>
      <c r="W866" s="12" t="s">
        <v>61</v>
      </c>
      <c r="X866" s="12" t="s">
        <v>62</v>
      </c>
      <c r="Y866" t="s">
        <v>430</v>
      </c>
      <c r="Z866" s="12" t="s">
        <v>38</v>
      </c>
      <c r="AA866" s="12" t="s">
        <v>63</v>
      </c>
      <c r="AB866" s="12" t="s">
        <v>38</v>
      </c>
      <c r="AC866" s="12" t="s">
        <v>64</v>
      </c>
      <c r="AD866" s="12" t="s">
        <v>85</v>
      </c>
      <c r="AE866" s="12" t="s">
        <v>66</v>
      </c>
      <c r="AF866" s="12" t="s">
        <v>67</v>
      </c>
      <c r="AG866" s="12" t="s">
        <v>116</v>
      </c>
      <c r="AH866" s="12" t="s">
        <v>117</v>
      </c>
      <c r="AI866" s="12" t="s">
        <v>42</v>
      </c>
      <c r="AJ866" s="12">
        <f>IFERROR(_xlfn.XLOOKUP(Table1[[#This Row],[Audio Url]],Qc!C:C,Qc!F:F),"")</f>
        <v>0</v>
      </c>
      <c r="AK866" s="12">
        <f>IFERROR(_xlfn.XLOOKUP(Table1[[#This Row],[Audio Url]],Qc!C:C,Qc!E:E),"")</f>
        <v>0</v>
      </c>
      <c r="AL866" s="12"/>
      <c r="AM866" s="12"/>
      <c r="AN866" s="1" t="str">
        <f>VLOOKUP(Table1[[#This Row],[LOCALITY]],Sheet2!$F:$H,3,0)</f>
        <v>Rural</v>
      </c>
      <c r="AO866" s="1" t="s">
        <v>2241</v>
      </c>
      <c r="AP866" t="str">
        <f>IF(Table1[[#This Row],[Audio Duration (in secs)]]&gt;180,"Greater than 3 Minutes","Less than 3 Minutes")</f>
        <v>Less than 3 Minutes</v>
      </c>
      <c r="AQ866" t="str">
        <f>IFERROR(VLOOKUP(Table1[[#This Row],[சாதி/Caste]],MApping!$E$1:$F$10,2,0),"Others")</f>
        <v>DEVENDRA KULA VELLALAR</v>
      </c>
      <c r="AR866">
        <f>VLOOKUP(Table1[[#This Row],[பாலினம்/Gender]],Factor!$F$26:$I$28,4,0)</f>
        <v>1.047034764826176</v>
      </c>
      <c r="AS866">
        <f>VLOOKUP(Table1[[#This Row],[பதிலளித்தவரின் வயது/Age Group]],Factor!$F$35:$I$39,4,0)</f>
        <v>0.97523809523809524</v>
      </c>
      <c r="AT866">
        <f>VLOOKUP(Table1[[#This Row],[பதிலளித்தவரின் வயது/Age Group]]&amp;Table1[[#This Row],[பாலினம்/Gender]],Factor!$A$45:$G$53,7,0)</f>
        <v>0.89824561403508774</v>
      </c>
      <c r="AU86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66">
        <f>VLOOKUP(Table1[[#This Row],[Rev Caste]],Factor!$F$59:$I$68,4,0)</f>
        <v>0.99902439024390244</v>
      </c>
      <c r="AW866">
        <f>Table1[[#This Row],[2021 Ae Factor]]*Table1[[#This Row],[Age &amp; Gender Factor]]</f>
        <v>0.89824561403508774</v>
      </c>
      <c r="AX866">
        <f>Table1[[#This Row],[2021 Ae Factor]]*Table1[[#This Row],[Caste Factor]]</f>
        <v>0.99902439024390244</v>
      </c>
      <c r="AY866">
        <f t="shared" si="27"/>
        <v>78.578675000000004</v>
      </c>
    </row>
    <row r="867" spans="1:51" x14ac:dyDescent="0.25">
      <c r="A867" s="12" t="s">
        <v>3088</v>
      </c>
      <c r="B867" s="12" t="s">
        <v>1175</v>
      </c>
      <c r="C867" s="13">
        <v>45869</v>
      </c>
      <c r="D867" s="12" t="s">
        <v>3477</v>
      </c>
      <c r="E867" s="12"/>
      <c r="F867" s="12"/>
      <c r="G867" s="12"/>
      <c r="H867" s="12"/>
      <c r="I867" s="12" t="s">
        <v>76</v>
      </c>
      <c r="J867" s="12" t="s">
        <v>77</v>
      </c>
      <c r="K867" s="12" t="s">
        <v>50</v>
      </c>
      <c r="L867" s="12" t="s">
        <v>78</v>
      </c>
      <c r="M867" s="12" t="s">
        <v>2164</v>
      </c>
      <c r="N867" s="12"/>
      <c r="O867" s="12" t="s">
        <v>135</v>
      </c>
      <c r="P867" s="12">
        <v>9976613997</v>
      </c>
      <c r="Q867" s="12" t="s">
        <v>39</v>
      </c>
      <c r="R867" s="12" t="s">
        <v>56</v>
      </c>
      <c r="S867" s="12" t="s">
        <v>57</v>
      </c>
      <c r="T867" s="12" t="s">
        <v>137</v>
      </c>
      <c r="U867" s="12" t="s">
        <v>59</v>
      </c>
      <c r="V867" s="12" t="s">
        <v>60</v>
      </c>
      <c r="W867" s="12" t="s">
        <v>61</v>
      </c>
      <c r="X867" s="12" t="s">
        <v>1179</v>
      </c>
      <c r="Y867" t="s">
        <v>438</v>
      </c>
      <c r="Z867" s="12" t="s">
        <v>38</v>
      </c>
      <c r="AA867" s="12" t="s">
        <v>63</v>
      </c>
      <c r="AB867" s="12" t="s">
        <v>38</v>
      </c>
      <c r="AC867" s="12" t="s">
        <v>64</v>
      </c>
      <c r="AD867" s="12" t="s">
        <v>85</v>
      </c>
      <c r="AE867" s="12" t="s">
        <v>66</v>
      </c>
      <c r="AF867" s="12" t="s">
        <v>67</v>
      </c>
      <c r="AG867" s="12" t="s">
        <v>116</v>
      </c>
      <c r="AH867" s="12" t="s">
        <v>117</v>
      </c>
      <c r="AI867" s="12" t="s">
        <v>42</v>
      </c>
      <c r="AJ867" s="12">
        <f>IFERROR(_xlfn.XLOOKUP(Table1[[#This Row],[Audio Url]],Qc!C:C,Qc!F:F),"")</f>
        <v>0</v>
      </c>
      <c r="AK867" s="12">
        <f>IFERROR(_xlfn.XLOOKUP(Table1[[#This Row],[Audio Url]],Qc!C:C,Qc!E:E),"")</f>
        <v>0</v>
      </c>
      <c r="AL867" s="12"/>
      <c r="AM867" s="12"/>
      <c r="AN867" s="1" t="str">
        <f>VLOOKUP(Table1[[#This Row],[LOCALITY]],Sheet2!$F:$H,3,0)</f>
        <v>Rural</v>
      </c>
      <c r="AO867" s="1" t="s">
        <v>2241</v>
      </c>
      <c r="AP867" t="str">
        <f>IF(Table1[[#This Row],[Audio Duration (in secs)]]&gt;180,"Greater than 3 Minutes","Less than 3 Minutes")</f>
        <v>Less than 3 Minutes</v>
      </c>
      <c r="AQ867" t="str">
        <f>IFERROR(VLOOKUP(Table1[[#This Row],[சாதி/Caste]],MApping!$E$1:$F$10,2,0),"Others")</f>
        <v>DEVENDRA KULA VELLALAR</v>
      </c>
      <c r="AR867">
        <f>VLOOKUP(Table1[[#This Row],[பாலினம்/Gender]],Factor!$F$26:$I$28,4,0)</f>
        <v>1.047034764826176</v>
      </c>
      <c r="AS867">
        <f>VLOOKUP(Table1[[#This Row],[பதிலளித்தவரின் வயது/Age Group]],Factor!$F$35:$I$39,4,0)</f>
        <v>0.8797250859106529</v>
      </c>
      <c r="AT867">
        <f>VLOOKUP(Table1[[#This Row],[பதிலளித்தவரின் வயது/Age Group]]&amp;Table1[[#This Row],[பாலினம்/Gender]],Factor!$A$45:$G$53,7,0)</f>
        <v>0.98461538461538467</v>
      </c>
      <c r="AU86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67">
        <f>VLOOKUP(Table1[[#This Row],[Rev Caste]],Factor!$F$59:$I$68,4,0)</f>
        <v>0.99902439024390244</v>
      </c>
      <c r="AW867">
        <f>Table1[[#This Row],[2021 Ae Factor]]*Table1[[#This Row],[Age &amp; Gender Factor]]</f>
        <v>0.72546542719964102</v>
      </c>
      <c r="AX867">
        <f>Table1[[#This Row],[2021 Ae Factor]]*Table1[[#This Row],[Caste Factor]]</f>
        <v>0.73608199442695277</v>
      </c>
      <c r="AY867">
        <f>VALUE(MID(D867, FIND(",",D867)+2, FIND(")",D867)-FIND(",",D867)-2))</f>
        <v>78.578193999999996</v>
      </c>
    </row>
    <row r="868" spans="1:51" x14ac:dyDescent="0.25">
      <c r="A868" s="12" t="s">
        <v>3088</v>
      </c>
      <c r="B868" s="12" t="s">
        <v>1192</v>
      </c>
      <c r="C868" s="13">
        <v>45869</v>
      </c>
      <c r="D868" s="12" t="s">
        <v>3478</v>
      </c>
      <c r="E868" s="12"/>
      <c r="F868" s="12"/>
      <c r="G868" s="12"/>
      <c r="H868" s="12"/>
      <c r="I868" s="12" t="s">
        <v>109</v>
      </c>
      <c r="J868" s="12" t="s">
        <v>110</v>
      </c>
      <c r="K868" s="12" t="s">
        <v>50</v>
      </c>
      <c r="L868" s="12" t="s">
        <v>78</v>
      </c>
      <c r="M868" s="12" t="s">
        <v>2164</v>
      </c>
      <c r="N868" s="12"/>
      <c r="O868" s="12" t="s">
        <v>54</v>
      </c>
      <c r="P868" s="12">
        <v>7826831676</v>
      </c>
      <c r="Q868" s="12" t="s">
        <v>55</v>
      </c>
      <c r="R868" s="12" t="s">
        <v>56</v>
      </c>
      <c r="S868" s="12" t="s">
        <v>113</v>
      </c>
      <c r="T868" s="12" t="s">
        <v>98</v>
      </c>
      <c r="U868" s="12" t="s">
        <v>83</v>
      </c>
      <c r="V868" s="12" t="s">
        <v>99</v>
      </c>
      <c r="W868" s="12" t="s">
        <v>100</v>
      </c>
      <c r="X868" s="12" t="s">
        <v>101</v>
      </c>
      <c r="Y868" t="s">
        <v>428</v>
      </c>
      <c r="Z868" s="12" t="s">
        <v>288</v>
      </c>
      <c r="AA868" s="12" t="s">
        <v>63</v>
      </c>
      <c r="AB868" s="12" t="s">
        <v>38</v>
      </c>
      <c r="AC868" s="12" t="s">
        <v>64</v>
      </c>
      <c r="AD868" s="12" t="s">
        <v>85</v>
      </c>
      <c r="AE868" s="12" t="s">
        <v>115</v>
      </c>
      <c r="AF868" s="12" t="s">
        <v>67</v>
      </c>
      <c r="AG868" s="12" t="s">
        <v>382</v>
      </c>
      <c r="AH868" s="12" t="s">
        <v>88</v>
      </c>
      <c r="AI868" s="12" t="s">
        <v>269</v>
      </c>
      <c r="AJ868" s="12">
        <f>IFERROR(_xlfn.XLOOKUP(Table1[[#This Row],[Audio Url]],Qc!C:C,Qc!F:F),"")</f>
        <v>0</v>
      </c>
      <c r="AK868" s="12">
        <f>IFERROR(_xlfn.XLOOKUP(Table1[[#This Row],[Audio Url]],Qc!C:C,Qc!E:E),"")</f>
        <v>0</v>
      </c>
      <c r="AL868" s="12"/>
      <c r="AM868" s="12"/>
      <c r="AN868" s="1" t="str">
        <f>VLOOKUP(Table1[[#This Row],[LOCALITY]],Sheet2!$F:$H,3,0)</f>
        <v>Rural</v>
      </c>
      <c r="AO868" s="1" t="s">
        <v>2241</v>
      </c>
      <c r="AP868" t="str">
        <f>IF(Table1[[#This Row],[Audio Duration (in secs)]]&gt;180,"Greater than 3 Minutes","Less than 3 Minutes")</f>
        <v>Less than 3 Minutes</v>
      </c>
      <c r="AQ868" t="str">
        <f>IFERROR(VLOOKUP(Table1[[#This Row],[சாதி/Caste]],MApping!$E$1:$F$10,2,0),"Others")</f>
        <v>MUTTARAIYAR</v>
      </c>
      <c r="AR868">
        <f>VLOOKUP(Table1[[#This Row],[பாலினம்/Gender]],Factor!$F$26:$I$28,4,0)</f>
        <v>0.95700934579439256</v>
      </c>
      <c r="AS868">
        <f>VLOOKUP(Table1[[#This Row],[பதிலளித்தவரின் வயது/Age Group]],Factor!$F$35:$I$39,4,0)</f>
        <v>1.0951871657754011</v>
      </c>
      <c r="AT868">
        <f>VLOOKUP(Table1[[#This Row],[பதிலளித்தவரின் வயது/Age Group]]&amp;Table1[[#This Row],[பாலினம்/Gender]],Factor!$A$45:$G$53,7,0)</f>
        <v>1.0835978835978837</v>
      </c>
      <c r="AU86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68">
        <f>VLOOKUP(Table1[[#This Row],[Rev Caste]],Factor!$F$59:$I$68,4,0)</f>
        <v>1.2358620689655173</v>
      </c>
      <c r="AW868">
        <f>Table1[[#This Row],[2021 Ae Factor]]*Table1[[#This Row],[Age &amp; Gender Factor]]</f>
        <v>1.4216181426281114</v>
      </c>
      <c r="AX868">
        <f>Table1[[#This Row],[2021 Ae Factor]]*Table1[[#This Row],[Caste Factor]]</f>
        <v>1.6213800023249925</v>
      </c>
      <c r="AY868">
        <f>VALUE(MID(D868, FIND(",",D868)+2, FIND(")",D868)-FIND(",",D868)-2))</f>
        <v>78.579267000000002</v>
      </c>
    </row>
    <row r="869" spans="1:51" x14ac:dyDescent="0.25">
      <c r="A869" s="12" t="s">
        <v>3088</v>
      </c>
      <c r="B869" s="12" t="s">
        <v>1201</v>
      </c>
      <c r="C869" s="13">
        <v>45869</v>
      </c>
      <c r="D869" s="12" t="s">
        <v>3479</v>
      </c>
      <c r="E869" s="12"/>
      <c r="F869" s="12"/>
      <c r="G869" s="12"/>
      <c r="H869" s="12"/>
      <c r="I869" s="12" t="s">
        <v>76</v>
      </c>
      <c r="J869" s="12" t="s">
        <v>77</v>
      </c>
      <c r="K869" s="12" t="s">
        <v>50</v>
      </c>
      <c r="L869" s="12" t="s">
        <v>78</v>
      </c>
      <c r="M869" s="12" t="s">
        <v>2164</v>
      </c>
      <c r="N869" s="12"/>
      <c r="O869" s="12" t="s">
        <v>135</v>
      </c>
      <c r="P869" s="12">
        <v>9159741019</v>
      </c>
      <c r="Q869" s="12" t="s">
        <v>55</v>
      </c>
      <c r="R869" s="12" t="s">
        <v>136</v>
      </c>
      <c r="S869" s="12" t="s">
        <v>57</v>
      </c>
      <c r="T869" s="12" t="s">
        <v>58</v>
      </c>
      <c r="U869" s="12" t="s">
        <v>83</v>
      </c>
      <c r="V869" s="12" t="s">
        <v>99</v>
      </c>
      <c r="W869" s="12" t="s">
        <v>439</v>
      </c>
      <c r="X869" s="12" t="s">
        <v>295</v>
      </c>
      <c r="Y869" t="s">
        <v>439</v>
      </c>
      <c r="Z869" s="12" t="s">
        <v>38</v>
      </c>
      <c r="AA869" s="12" t="s">
        <v>63</v>
      </c>
      <c r="AB869" s="12" t="s">
        <v>38</v>
      </c>
      <c r="AC869" s="12" t="s">
        <v>64</v>
      </c>
      <c r="AD869" s="12" t="s">
        <v>85</v>
      </c>
      <c r="AE869" s="12" t="s">
        <v>66</v>
      </c>
      <c r="AF869" s="12" t="s">
        <v>128</v>
      </c>
      <c r="AG869" s="12" t="s">
        <v>116</v>
      </c>
      <c r="AH869" s="12" t="s">
        <v>117</v>
      </c>
      <c r="AI869" s="12" t="s">
        <v>42</v>
      </c>
      <c r="AJ869" s="12">
        <f>IFERROR(_xlfn.XLOOKUP(Table1[[#This Row],[Audio Url]],Qc!C:C,Qc!F:F),"")</f>
        <v>0</v>
      </c>
      <c r="AK869" s="12">
        <f>IFERROR(_xlfn.XLOOKUP(Table1[[#This Row],[Audio Url]],Qc!C:C,Qc!E:E),"")</f>
        <v>0</v>
      </c>
      <c r="AL869" s="12"/>
      <c r="AM869" s="12"/>
      <c r="AN869" s="1" t="str">
        <f>VLOOKUP(Table1[[#This Row],[LOCALITY]],Sheet2!$F:$H,3,0)</f>
        <v>Rural</v>
      </c>
      <c r="AO869" s="1" t="s">
        <v>2241</v>
      </c>
      <c r="AP869" t="str">
        <f>IF(Table1[[#This Row],[Audio Duration (in secs)]]&gt;180,"Greater than 3 Minutes","Less than 3 Minutes")</f>
        <v>Less than 3 Minutes</v>
      </c>
      <c r="AQ869" t="str">
        <f>IFERROR(VLOOKUP(Table1[[#This Row],[சாதி/Caste]],MApping!$E$1:$F$10,2,0),"Others")</f>
        <v>DEVENDRA KULA VELLALAR</v>
      </c>
      <c r="AR869">
        <f>VLOOKUP(Table1[[#This Row],[பாலினம்/Gender]],Factor!$F$26:$I$28,4,0)</f>
        <v>1.047034764826176</v>
      </c>
      <c r="AS869">
        <f>VLOOKUP(Table1[[#This Row],[பதிலளித்தவரின் வயது/Age Group]],Factor!$F$35:$I$39,4,0)</f>
        <v>1.0951871657754011</v>
      </c>
      <c r="AT869">
        <f>VLOOKUP(Table1[[#This Row],[பதிலளித்தவரின் வயது/Age Group]]&amp;Table1[[#This Row],[பாலினம்/Gender]],Factor!$A$45:$G$53,7,0)</f>
        <v>1.107027027027027</v>
      </c>
      <c r="AU86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69">
        <f>VLOOKUP(Table1[[#This Row],[Rev Caste]],Factor!$F$59:$I$68,4,0)</f>
        <v>0.99902439024390244</v>
      </c>
      <c r="AW869">
        <f>Table1[[#This Row],[2021 Ae Factor]]*Table1[[#This Row],[Age &amp; Gender Factor]]</f>
        <v>1.4523558321984489</v>
      </c>
      <c r="AX869">
        <f>Table1[[#This Row],[2021 Ae Factor]]*Table1[[#This Row],[Caste Factor]]</f>
        <v>1.3106625802766489</v>
      </c>
      <c r="AY869">
        <f t="shared" ref="AY869:AY875" si="28">VALUE(MID(D869, FIND(",",D869)+2, FIND(")",D869)-FIND(",",D869)-2))</f>
        <v>78.578795999999997</v>
      </c>
    </row>
    <row r="870" spans="1:51" x14ac:dyDescent="0.25">
      <c r="A870" s="12" t="s">
        <v>3088</v>
      </c>
      <c r="B870" s="12" t="s">
        <v>1212</v>
      </c>
      <c r="C870" s="13">
        <v>45869</v>
      </c>
      <c r="D870" s="12" t="s">
        <v>3470</v>
      </c>
      <c r="E870" s="12"/>
      <c r="F870" s="12"/>
      <c r="G870" s="12"/>
      <c r="H870" s="12"/>
      <c r="I870" s="12" t="s">
        <v>109</v>
      </c>
      <c r="J870" s="12" t="s">
        <v>110</v>
      </c>
      <c r="K870" s="12" t="s">
        <v>50</v>
      </c>
      <c r="L870" s="12" t="s">
        <v>78</v>
      </c>
      <c r="M870" s="12" t="s">
        <v>2164</v>
      </c>
      <c r="N870" s="12"/>
      <c r="O870" s="12" t="s">
        <v>54</v>
      </c>
      <c r="P870" s="12">
        <v>9092939980</v>
      </c>
      <c r="Q870" s="12" t="s">
        <v>39</v>
      </c>
      <c r="R870" s="12" t="s">
        <v>56</v>
      </c>
      <c r="S870" s="12" t="s">
        <v>113</v>
      </c>
      <c r="T870" s="12" t="s">
        <v>98</v>
      </c>
      <c r="U870" s="12" t="s">
        <v>301</v>
      </c>
      <c r="V870" s="12" t="s">
        <v>99</v>
      </c>
      <c r="W870" s="12" t="s">
        <v>100</v>
      </c>
      <c r="X870" s="12" t="s">
        <v>101</v>
      </c>
      <c r="Y870" t="s">
        <v>428</v>
      </c>
      <c r="Z870" s="12" t="s">
        <v>288</v>
      </c>
      <c r="AA870" s="12" t="s">
        <v>126</v>
      </c>
      <c r="AB870" s="12" t="s">
        <v>60</v>
      </c>
      <c r="AC870" s="12" t="s">
        <v>64</v>
      </c>
      <c r="AD870" s="12" t="s">
        <v>85</v>
      </c>
      <c r="AE870" s="12" t="s">
        <v>102</v>
      </c>
      <c r="AF870" s="12" t="s">
        <v>101</v>
      </c>
      <c r="AG870" s="12" t="s">
        <v>382</v>
      </c>
      <c r="AH870" s="12" t="s">
        <v>88</v>
      </c>
      <c r="AI870" s="12" t="s">
        <v>269</v>
      </c>
      <c r="AJ870" s="12">
        <f>IFERROR(_xlfn.XLOOKUP(Table1[[#This Row],[Audio Url]],Qc!C:C,Qc!F:F),"")</f>
        <v>0</v>
      </c>
      <c r="AK870" s="12">
        <f>IFERROR(_xlfn.XLOOKUP(Table1[[#This Row],[Audio Url]],Qc!C:C,Qc!E:E),"")</f>
        <v>0</v>
      </c>
      <c r="AL870" s="12"/>
      <c r="AM870" s="12"/>
      <c r="AN870" s="1" t="str">
        <f>VLOOKUP(Table1[[#This Row],[LOCALITY]],Sheet2!$F:$H,3,0)</f>
        <v>Rural</v>
      </c>
      <c r="AO870" s="1" t="s">
        <v>2241</v>
      </c>
      <c r="AP870" t="str">
        <f>IF(Table1[[#This Row],[Audio Duration (in secs)]]&gt;180,"Greater than 3 Minutes","Less than 3 Minutes")</f>
        <v>Less than 3 Minutes</v>
      </c>
      <c r="AQ870" t="str">
        <f>IFERROR(VLOOKUP(Table1[[#This Row],[சாதி/Caste]],MApping!$E$1:$F$10,2,0),"Others")</f>
        <v>MUTTARAIYAR</v>
      </c>
      <c r="AR870">
        <f>VLOOKUP(Table1[[#This Row],[பாலினம்/Gender]],Factor!$F$26:$I$28,4,0)</f>
        <v>0.95700934579439256</v>
      </c>
      <c r="AS870">
        <f>VLOOKUP(Table1[[#This Row],[பதிலளித்தவரின் வயது/Age Group]],Factor!$F$35:$I$39,4,0)</f>
        <v>0.8797250859106529</v>
      </c>
      <c r="AT870">
        <f>VLOOKUP(Table1[[#This Row],[பதிலளித்தவரின் வயது/Age Group]]&amp;Table1[[#This Row],[பாலினம்/Gender]],Factor!$A$45:$G$53,7,0)</f>
        <v>0.79503105590062106</v>
      </c>
      <c r="AU87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70">
        <f>VLOOKUP(Table1[[#This Row],[Rev Caste]],Factor!$F$59:$I$68,4,0)</f>
        <v>1.2358620689655173</v>
      </c>
      <c r="AW870">
        <f>Table1[[#This Row],[2021 Ae Factor]]*Table1[[#This Row],[Age &amp; Gender Factor]]</f>
        <v>1.043035050297799</v>
      </c>
      <c r="AX870">
        <f>Table1[[#This Row],[2021 Ae Factor]]*Table1[[#This Row],[Caste Factor]]</f>
        <v>1.6213800023249925</v>
      </c>
      <c r="AY870">
        <f t="shared" si="28"/>
        <v>78.579460999999995</v>
      </c>
    </row>
    <row r="871" spans="1:51" x14ac:dyDescent="0.25">
      <c r="A871" s="12" t="s">
        <v>3088</v>
      </c>
      <c r="B871" s="12" t="s">
        <v>1216</v>
      </c>
      <c r="C871" s="13">
        <v>45869</v>
      </c>
      <c r="D871" s="12" t="s">
        <v>3480</v>
      </c>
      <c r="E871" s="12"/>
      <c r="F871" s="12"/>
      <c r="G871" s="12"/>
      <c r="H871" s="12"/>
      <c r="I871" s="12" t="s">
        <v>76</v>
      </c>
      <c r="J871" s="12" t="s">
        <v>77</v>
      </c>
      <c r="K871" s="12" t="s">
        <v>50</v>
      </c>
      <c r="L871" s="12" t="s">
        <v>78</v>
      </c>
      <c r="M871" s="12" t="s">
        <v>2164</v>
      </c>
      <c r="N871" s="12"/>
      <c r="O871" s="12" t="s">
        <v>54</v>
      </c>
      <c r="P871" s="12">
        <v>7826904561</v>
      </c>
      <c r="Q871" s="12" t="s">
        <v>55</v>
      </c>
      <c r="R871" s="12" t="s">
        <v>56</v>
      </c>
      <c r="S871" s="12" t="s">
        <v>57</v>
      </c>
      <c r="T871" s="12" t="s">
        <v>98</v>
      </c>
      <c r="U871" s="12" t="s">
        <v>301</v>
      </c>
      <c r="V871" s="12" t="s">
        <v>60</v>
      </c>
      <c r="W871" s="12" t="s">
        <v>61</v>
      </c>
      <c r="X871" s="12" t="s">
        <v>62</v>
      </c>
      <c r="Y871" t="s">
        <v>430</v>
      </c>
      <c r="Z871" s="12" t="s">
        <v>38</v>
      </c>
      <c r="AA871" s="12" t="s">
        <v>63</v>
      </c>
      <c r="AB871" s="12" t="s">
        <v>38</v>
      </c>
      <c r="AC871" s="12" t="s">
        <v>84</v>
      </c>
      <c r="AD871" s="12" t="s">
        <v>85</v>
      </c>
      <c r="AE871" s="12" t="s">
        <v>66</v>
      </c>
      <c r="AF871" s="12" t="s">
        <v>622</v>
      </c>
      <c r="AG871" s="12" t="s">
        <v>68</v>
      </c>
      <c r="AH871" s="12" t="s">
        <v>117</v>
      </c>
      <c r="AI871" s="12" t="s">
        <v>42</v>
      </c>
      <c r="AJ871" s="12">
        <f>IFERROR(_xlfn.XLOOKUP(Table1[[#This Row],[Audio Url]],Qc!C:C,Qc!F:F),"")</f>
        <v>0</v>
      </c>
      <c r="AK871" s="12">
        <f>IFERROR(_xlfn.XLOOKUP(Table1[[#This Row],[Audio Url]],Qc!C:C,Qc!E:E),"")</f>
        <v>0</v>
      </c>
      <c r="AL871" s="12"/>
      <c r="AM871" s="12"/>
      <c r="AN871" s="1" t="str">
        <f>VLOOKUP(Table1[[#This Row],[LOCALITY]],Sheet2!$F:$H,3,0)</f>
        <v>Rural</v>
      </c>
      <c r="AO871" s="1" t="s">
        <v>2241</v>
      </c>
      <c r="AP871" t="str">
        <f>IF(Table1[[#This Row],[Audio Duration (in secs)]]&gt;180,"Greater than 3 Minutes","Less than 3 Minutes")</f>
        <v>Less than 3 Minutes</v>
      </c>
      <c r="AQ871" t="str">
        <f>IFERROR(VLOOKUP(Table1[[#This Row],[சாதி/Caste]],MApping!$E$1:$F$10,2,0),"Others")</f>
        <v>DEVENDRA KULA VELLALAR</v>
      </c>
      <c r="AR871">
        <f>VLOOKUP(Table1[[#This Row],[பாலினம்/Gender]],Factor!$F$26:$I$28,4,0)</f>
        <v>0.95700934579439256</v>
      </c>
      <c r="AS871">
        <f>VLOOKUP(Table1[[#This Row],[பதிலளித்தவரின் வயது/Age Group]],Factor!$F$35:$I$39,4,0)</f>
        <v>1.0951871657754011</v>
      </c>
      <c r="AT871">
        <f>VLOOKUP(Table1[[#This Row],[பதிலளித்தவரின் வயது/Age Group]]&amp;Table1[[#This Row],[பாலினம்/Gender]],Factor!$A$45:$G$53,7,0)</f>
        <v>1.0835978835978837</v>
      </c>
      <c r="AU87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71">
        <f>VLOOKUP(Table1[[#This Row],[Rev Caste]],Factor!$F$59:$I$68,4,0)</f>
        <v>0.99902439024390244</v>
      </c>
      <c r="AW871">
        <f>Table1[[#This Row],[2021 Ae Factor]]*Table1[[#This Row],[Age &amp; Gender Factor]]</f>
        <v>0.79839581406098059</v>
      </c>
      <c r="AX871">
        <f>Table1[[#This Row],[2021 Ae Factor]]*Table1[[#This Row],[Caste Factor]]</f>
        <v>0.73608199442695277</v>
      </c>
      <c r="AY871">
        <f t="shared" si="28"/>
        <v>78.580404999999999</v>
      </c>
    </row>
    <row r="872" spans="1:51" x14ac:dyDescent="0.25">
      <c r="A872" s="12" t="s">
        <v>3088</v>
      </c>
      <c r="B872" s="12" t="s">
        <v>1222</v>
      </c>
      <c r="C872" s="13">
        <v>45869</v>
      </c>
      <c r="D872" s="12" t="s">
        <v>3481</v>
      </c>
      <c r="E872" s="12"/>
      <c r="F872" s="12"/>
      <c r="G872" s="12"/>
      <c r="H872" s="12"/>
      <c r="I872" s="12" t="s">
        <v>109</v>
      </c>
      <c r="J872" s="12" t="s">
        <v>110</v>
      </c>
      <c r="K872" s="12" t="s">
        <v>50</v>
      </c>
      <c r="L872" s="12" t="s">
        <v>78</v>
      </c>
      <c r="M872" s="12" t="s">
        <v>2164</v>
      </c>
      <c r="N872" s="12"/>
      <c r="O872" s="12" t="s">
        <v>135</v>
      </c>
      <c r="P872" s="12">
        <v>8865432908</v>
      </c>
      <c r="Q872" s="12" t="s">
        <v>39</v>
      </c>
      <c r="R872" s="12" t="s">
        <v>136</v>
      </c>
      <c r="S872" s="12" t="s">
        <v>113</v>
      </c>
      <c r="T872" s="12" t="s">
        <v>98</v>
      </c>
      <c r="U872" s="12" t="s">
        <v>301</v>
      </c>
      <c r="V872" s="12" t="s">
        <v>99</v>
      </c>
      <c r="W872" s="12" t="s">
        <v>100</v>
      </c>
      <c r="X872" s="12" t="s">
        <v>101</v>
      </c>
      <c r="Y872" t="s">
        <v>428</v>
      </c>
      <c r="Z872" s="12" t="s">
        <v>288</v>
      </c>
      <c r="AA872" s="12" t="s">
        <v>63</v>
      </c>
      <c r="AB872" s="12" t="s">
        <v>38</v>
      </c>
      <c r="AC872" s="12" t="s">
        <v>84</v>
      </c>
      <c r="AD872" s="12" t="s">
        <v>65</v>
      </c>
      <c r="AE872" s="12" t="s">
        <v>115</v>
      </c>
      <c r="AF872" s="12" t="s">
        <v>67</v>
      </c>
      <c r="AG872" s="12" t="s">
        <v>382</v>
      </c>
      <c r="AH872" s="12" t="s">
        <v>88</v>
      </c>
      <c r="AI872" s="12" t="s">
        <v>70</v>
      </c>
      <c r="AJ872" s="12">
        <f>IFERROR(_xlfn.XLOOKUP(Table1[[#This Row],[Audio Url]],Qc!C:C,Qc!F:F),"")</f>
        <v>0</v>
      </c>
      <c r="AK872" s="12">
        <f>IFERROR(_xlfn.XLOOKUP(Table1[[#This Row],[Audio Url]],Qc!C:C,Qc!E:E),"")</f>
        <v>0</v>
      </c>
      <c r="AL872" s="12"/>
      <c r="AM872" s="12"/>
      <c r="AN872" s="1" t="str">
        <f>VLOOKUP(Table1[[#This Row],[LOCALITY]],Sheet2!$F:$H,3,0)</f>
        <v>Rural</v>
      </c>
      <c r="AO872" s="1" t="s">
        <v>2241</v>
      </c>
      <c r="AP872" t="str">
        <f>IF(Table1[[#This Row],[Audio Duration (in secs)]]&gt;180,"Greater than 3 Minutes","Less than 3 Minutes")</f>
        <v>Less than 3 Minutes</v>
      </c>
      <c r="AQ872" t="str">
        <f>IFERROR(VLOOKUP(Table1[[#This Row],[சாதி/Caste]],MApping!$E$1:$F$10,2,0),"Others")</f>
        <v>URALI GOUNDER</v>
      </c>
      <c r="AR872">
        <f>VLOOKUP(Table1[[#This Row],[பாலினம்/Gender]],Factor!$F$26:$I$28,4,0)</f>
        <v>1.047034764826176</v>
      </c>
      <c r="AS872">
        <f>VLOOKUP(Table1[[#This Row],[பதிலளித்தவரின் வயது/Age Group]],Factor!$F$35:$I$39,4,0)</f>
        <v>0.8797250859106529</v>
      </c>
      <c r="AT872">
        <f>VLOOKUP(Table1[[#This Row],[பதிலளித்தவரின் வயது/Age Group]]&amp;Table1[[#This Row],[பாலினம்/Gender]],Factor!$A$45:$G$53,7,0)</f>
        <v>0.98461538461538467</v>
      </c>
      <c r="AU87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72">
        <f>VLOOKUP(Table1[[#This Row],[Rev Caste]],Factor!$F$59:$I$68,4,0)</f>
        <v>1.0593103448275862</v>
      </c>
      <c r="AW872">
        <f>Table1[[#This Row],[2021 Ae Factor]]*Table1[[#This Row],[Age &amp; Gender Factor]]</f>
        <v>1.2917587930611203</v>
      </c>
      <c r="AX872">
        <f>Table1[[#This Row],[2021 Ae Factor]]*Table1[[#This Row],[Caste Factor]]</f>
        <v>1.3897542877071363</v>
      </c>
      <c r="AY872">
        <f t="shared" si="28"/>
        <v>78.577747000000002</v>
      </c>
    </row>
    <row r="873" spans="1:51" x14ac:dyDescent="0.25">
      <c r="A873" s="12" t="s">
        <v>3088</v>
      </c>
      <c r="B873" s="12" t="s">
        <v>1227</v>
      </c>
      <c r="C873" s="13">
        <v>45869</v>
      </c>
      <c r="D873" s="12" t="s">
        <v>3482</v>
      </c>
      <c r="E873" s="12"/>
      <c r="F873" s="12"/>
      <c r="G873" s="12"/>
      <c r="H873" s="12"/>
      <c r="I873" s="12" t="s">
        <v>109</v>
      </c>
      <c r="J873" s="12" t="s">
        <v>110</v>
      </c>
      <c r="K873" s="12" t="s">
        <v>50</v>
      </c>
      <c r="L873" s="12" t="s">
        <v>78</v>
      </c>
      <c r="M873" s="12" t="s">
        <v>2164</v>
      </c>
      <c r="N873" s="12"/>
      <c r="O873" s="12" t="s">
        <v>135</v>
      </c>
      <c r="P873" s="12">
        <v>9159308224</v>
      </c>
      <c r="Q873" s="12" t="s">
        <v>39</v>
      </c>
      <c r="R873" s="12" t="s">
        <v>136</v>
      </c>
      <c r="S873" s="12" t="s">
        <v>113</v>
      </c>
      <c r="T873" s="12" t="s">
        <v>98</v>
      </c>
      <c r="U873" s="12" t="s">
        <v>83</v>
      </c>
      <c r="V873" s="12" t="s">
        <v>99</v>
      </c>
      <c r="W873" s="12" t="s">
        <v>125</v>
      </c>
      <c r="X873" s="12" t="s">
        <v>101</v>
      </c>
      <c r="Y873" t="s">
        <v>428</v>
      </c>
      <c r="Z873" s="12" t="s">
        <v>95</v>
      </c>
      <c r="AA873" s="12" t="s">
        <v>126</v>
      </c>
      <c r="AB873" s="12" t="s">
        <v>99</v>
      </c>
      <c r="AC873" s="12" t="s">
        <v>58</v>
      </c>
      <c r="AD873" s="12" t="s">
        <v>127</v>
      </c>
      <c r="AE873" s="12" t="s">
        <v>115</v>
      </c>
      <c r="AF873" s="12" t="s">
        <v>67</v>
      </c>
      <c r="AG873" s="12" t="s">
        <v>382</v>
      </c>
      <c r="AH873" s="12" t="s">
        <v>69</v>
      </c>
      <c r="AI873" s="12" t="s">
        <v>269</v>
      </c>
      <c r="AJ873" s="12">
        <f>IFERROR(_xlfn.XLOOKUP(Table1[[#This Row],[Audio Url]],Qc!C:C,Qc!F:F),"")</f>
        <v>0</v>
      </c>
      <c r="AK873" s="12">
        <f>IFERROR(_xlfn.XLOOKUP(Table1[[#This Row],[Audio Url]],Qc!C:C,Qc!E:E),"")</f>
        <v>0</v>
      </c>
      <c r="AL873" s="12"/>
      <c r="AM873" s="12"/>
      <c r="AN873" s="1" t="str">
        <f>VLOOKUP(Table1[[#This Row],[LOCALITY]],Sheet2!$F:$H,3,0)</f>
        <v>Rural</v>
      </c>
      <c r="AO873" s="1" t="s">
        <v>2241</v>
      </c>
      <c r="AP873" t="str">
        <f>IF(Table1[[#This Row],[Audio Duration (in secs)]]&gt;180,"Greater than 3 Minutes","Less than 3 Minutes")</f>
        <v>Less than 3 Minutes</v>
      </c>
      <c r="AQ873" t="str">
        <f>IFERROR(VLOOKUP(Table1[[#This Row],[சாதி/Caste]],MApping!$E$1:$F$10,2,0),"Others")</f>
        <v>MUTTARAIYAR</v>
      </c>
      <c r="AR873">
        <f>VLOOKUP(Table1[[#This Row],[பாலினம்/Gender]],Factor!$F$26:$I$28,4,0)</f>
        <v>1.047034764826176</v>
      </c>
      <c r="AS873">
        <f>VLOOKUP(Table1[[#This Row],[பதிலளித்தவரின் வயது/Age Group]],Factor!$F$35:$I$39,4,0)</f>
        <v>0.8797250859106529</v>
      </c>
      <c r="AT873">
        <f>VLOOKUP(Table1[[#This Row],[பதிலளித்தவரின் வயது/Age Group]]&amp;Table1[[#This Row],[பாலினம்/Gender]],Factor!$A$45:$G$53,7,0)</f>
        <v>0.98461538461538467</v>
      </c>
      <c r="AU87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73">
        <f>VLOOKUP(Table1[[#This Row],[Rev Caste]],Factor!$F$59:$I$68,4,0)</f>
        <v>1.2358620689655173</v>
      </c>
      <c r="AW873">
        <f>Table1[[#This Row],[2021 Ae Factor]]*Table1[[#This Row],[Age &amp; Gender Factor]]</f>
        <v>1.2917587930611203</v>
      </c>
      <c r="AX873">
        <f>Table1[[#This Row],[2021 Ae Factor]]*Table1[[#This Row],[Caste Factor]]</f>
        <v>1.6213800023249925</v>
      </c>
      <c r="AY873">
        <f t="shared" si="28"/>
        <v>78.578011000000004</v>
      </c>
    </row>
    <row r="874" spans="1:51" x14ac:dyDescent="0.25">
      <c r="A874" s="12" t="s">
        <v>3088</v>
      </c>
      <c r="B874" s="12" t="s">
        <v>1233</v>
      </c>
      <c r="C874" s="13">
        <v>45869</v>
      </c>
      <c r="D874" s="12" t="s">
        <v>3474</v>
      </c>
      <c r="E874" s="12"/>
      <c r="F874" s="12"/>
      <c r="G874" s="12"/>
      <c r="H874" s="12"/>
      <c r="I874" s="12" t="s">
        <v>76</v>
      </c>
      <c r="J874" s="12" t="s">
        <v>77</v>
      </c>
      <c r="K874" s="12" t="s">
        <v>50</v>
      </c>
      <c r="L874" s="12" t="s">
        <v>78</v>
      </c>
      <c r="M874" s="12" t="s">
        <v>2164</v>
      </c>
      <c r="N874" s="12"/>
      <c r="O874" s="12" t="s">
        <v>135</v>
      </c>
      <c r="P874" s="12">
        <v>9003075650</v>
      </c>
      <c r="Q874" s="12" t="s">
        <v>81</v>
      </c>
      <c r="R874" s="12" t="s">
        <v>136</v>
      </c>
      <c r="S874" s="12" t="s">
        <v>57</v>
      </c>
      <c r="T874" s="12" t="s">
        <v>137</v>
      </c>
      <c r="U874" s="12" t="s">
        <v>83</v>
      </c>
      <c r="V874" s="12" t="s">
        <v>165</v>
      </c>
      <c r="W874" s="12" t="s">
        <v>125</v>
      </c>
      <c r="X874" s="12" t="s">
        <v>101</v>
      </c>
      <c r="Y874" t="s">
        <v>429</v>
      </c>
      <c r="Z874" s="12" t="s">
        <v>95</v>
      </c>
      <c r="AA874" s="12" t="s">
        <v>126</v>
      </c>
      <c r="AB874" s="12" t="s">
        <v>99</v>
      </c>
      <c r="AC874" s="12" t="s">
        <v>64</v>
      </c>
      <c r="AD874" s="12" t="s">
        <v>65</v>
      </c>
      <c r="AE874" s="12" t="s">
        <v>102</v>
      </c>
      <c r="AF874" s="12" t="s">
        <v>67</v>
      </c>
      <c r="AG874" s="12" t="s">
        <v>116</v>
      </c>
      <c r="AH874" s="12" t="s">
        <v>117</v>
      </c>
      <c r="AI874" s="12" t="s">
        <v>118</v>
      </c>
      <c r="AJ874" s="12">
        <f>IFERROR(_xlfn.XLOOKUP(Table1[[#This Row],[Audio Url]],Qc!C:C,Qc!F:F),"")</f>
        <v>0</v>
      </c>
      <c r="AK874" s="12">
        <f>IFERROR(_xlfn.XLOOKUP(Table1[[#This Row],[Audio Url]],Qc!C:C,Qc!E:E),"")</f>
        <v>0</v>
      </c>
      <c r="AL874" s="12"/>
      <c r="AM874" s="12"/>
      <c r="AN874" s="1" t="str">
        <f>VLOOKUP(Table1[[#This Row],[LOCALITY]],Sheet2!$F:$H,3,0)</f>
        <v>Rural</v>
      </c>
      <c r="AO874" s="1" t="s">
        <v>2241</v>
      </c>
      <c r="AP874" t="str">
        <f>IF(Table1[[#This Row],[Audio Duration (in secs)]]&gt;180,"Greater than 3 Minutes","Less than 3 Minutes")</f>
        <v>Less than 3 Minutes</v>
      </c>
      <c r="AQ874" t="str">
        <f>IFERROR(VLOOKUP(Table1[[#This Row],[சாதி/Caste]],MApping!$E$1:$F$10,2,0),"Others")</f>
        <v>PALLAR SC</v>
      </c>
      <c r="AR874">
        <f>VLOOKUP(Table1[[#This Row],[பாலினம்/Gender]],Factor!$F$26:$I$28,4,0)</f>
        <v>1.047034764826176</v>
      </c>
      <c r="AS874">
        <f>VLOOKUP(Table1[[#This Row],[பதிலளித்தவரின் வயது/Age Group]],Factor!$F$35:$I$39,4,0)</f>
        <v>0.97523809523809524</v>
      </c>
      <c r="AT874">
        <f>VLOOKUP(Table1[[#This Row],[பதிலளித்தவரின் வயது/Age Group]]&amp;Table1[[#This Row],[பாலினம்/Gender]],Factor!$A$45:$G$53,7,0)</f>
        <v>0.89824561403508774</v>
      </c>
      <c r="AU87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74">
        <f>VLOOKUP(Table1[[#This Row],[Rev Caste]],Factor!$F$59:$I$68,4,0)</f>
        <v>1.28</v>
      </c>
      <c r="AW874">
        <f>Table1[[#This Row],[2021 Ae Factor]]*Table1[[#This Row],[Age &amp; Gender Factor]]</f>
        <v>0.89824561403508774</v>
      </c>
      <c r="AX874">
        <f>Table1[[#This Row],[2021 Ae Factor]]*Table1[[#This Row],[Caste Factor]]</f>
        <v>1.28</v>
      </c>
      <c r="AY874">
        <f t="shared" si="28"/>
        <v>78.578564</v>
      </c>
    </row>
    <row r="875" spans="1:51" x14ac:dyDescent="0.25">
      <c r="A875" s="12" t="s">
        <v>3088</v>
      </c>
      <c r="B875" s="12" t="s">
        <v>1238</v>
      </c>
      <c r="C875" s="13">
        <v>45869</v>
      </c>
      <c r="D875" s="12" t="s">
        <v>3483</v>
      </c>
      <c r="E875" s="12"/>
      <c r="F875" s="12"/>
      <c r="G875" s="12"/>
      <c r="H875" s="12"/>
      <c r="I875" s="12" t="s">
        <v>48</v>
      </c>
      <c r="J875" s="12" t="s">
        <v>49</v>
      </c>
      <c r="K875" s="12" t="s">
        <v>50</v>
      </c>
      <c r="L875" s="12" t="s">
        <v>78</v>
      </c>
      <c r="M875" s="12" t="s">
        <v>2164</v>
      </c>
      <c r="N875" s="12"/>
      <c r="O875" s="12" t="s">
        <v>135</v>
      </c>
      <c r="P875" s="12">
        <v>9043608828</v>
      </c>
      <c r="Q875" s="12" t="s">
        <v>55</v>
      </c>
      <c r="R875" s="12" t="s">
        <v>136</v>
      </c>
      <c r="S875" s="12" t="s">
        <v>57</v>
      </c>
      <c r="T875" s="12" t="s">
        <v>98</v>
      </c>
      <c r="U875" s="12" t="s">
        <v>83</v>
      </c>
      <c r="V875" s="12" t="s">
        <v>295</v>
      </c>
      <c r="W875" s="12" t="s">
        <v>197</v>
      </c>
      <c r="X875" s="12" t="s">
        <v>87</v>
      </c>
      <c r="Y875" t="s">
        <v>434</v>
      </c>
      <c r="Z875" s="12" t="s">
        <v>288</v>
      </c>
      <c r="AA875" s="12" t="s">
        <v>63</v>
      </c>
      <c r="AB875" s="12" t="s">
        <v>38</v>
      </c>
      <c r="AC875" s="12" t="s">
        <v>84</v>
      </c>
      <c r="AD875" s="12" t="s">
        <v>85</v>
      </c>
      <c r="AE875" s="12" t="s">
        <v>115</v>
      </c>
      <c r="AF875" s="12" t="s">
        <v>87</v>
      </c>
      <c r="AG875" s="12" t="s">
        <v>68</v>
      </c>
      <c r="AH875" s="12" t="s">
        <v>69</v>
      </c>
      <c r="AI875" s="12" t="s">
        <v>70</v>
      </c>
      <c r="AJ875" s="12">
        <f>IFERROR(_xlfn.XLOOKUP(Table1[[#This Row],[Audio Url]],Qc!C:C,Qc!F:F),"")</f>
        <v>0</v>
      </c>
      <c r="AK875" s="12">
        <f>IFERROR(_xlfn.XLOOKUP(Table1[[#This Row],[Audio Url]],Qc!C:C,Qc!E:E),"")</f>
        <v>0</v>
      </c>
      <c r="AL875" s="12"/>
      <c r="AM875" s="12"/>
      <c r="AN875" s="1" t="str">
        <f>VLOOKUP(Table1[[#This Row],[LOCALITY]],Sheet2!$F:$H,3,0)</f>
        <v>Rural</v>
      </c>
      <c r="AO875" s="1" t="s">
        <v>2241</v>
      </c>
      <c r="AP875" t="str">
        <f>IF(Table1[[#This Row],[Audio Duration (in secs)]]&gt;180,"Greater than 3 Minutes","Less than 3 Minutes")</f>
        <v>Less than 3 Minutes</v>
      </c>
      <c r="AQ875" t="str">
        <f>IFERROR(VLOOKUP(Table1[[#This Row],[சாதி/Caste]],MApping!$E$1:$F$10,2,0),"Others")</f>
        <v>URALI GOUNDER</v>
      </c>
      <c r="AR875">
        <f>VLOOKUP(Table1[[#This Row],[பாலினம்/Gender]],Factor!$F$26:$I$28,4,0)</f>
        <v>1.047034764826176</v>
      </c>
      <c r="AS875">
        <f>VLOOKUP(Table1[[#This Row],[பதிலளித்தவரின் வயது/Age Group]],Factor!$F$35:$I$39,4,0)</f>
        <v>1.0951871657754011</v>
      </c>
      <c r="AT875">
        <f>VLOOKUP(Table1[[#This Row],[பதிலளித்தவரின் வயது/Age Group]]&amp;Table1[[#This Row],[பாலினம்/Gender]],Factor!$A$45:$G$53,7,0)</f>
        <v>1.107027027027027</v>
      </c>
      <c r="AU87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875">
        <f>VLOOKUP(Table1[[#This Row],[Rev Caste]],Factor!$F$59:$I$68,4,0)</f>
        <v>1.0593103448275862</v>
      </c>
      <c r="AW875">
        <f>Table1[[#This Row],[2021 Ae Factor]]*Table1[[#This Row],[Age &amp; Gender Factor]]</f>
        <v>1.5772793909506448</v>
      </c>
      <c r="AX875">
        <f>Table1[[#This Row],[2021 Ae Factor]]*Table1[[#This Row],[Caste Factor]]</f>
        <v>1.5092932103062204</v>
      </c>
      <c r="AY875">
        <f t="shared" si="28"/>
        <v>78.579098000000002</v>
      </c>
    </row>
    <row r="876" spans="1:51" x14ac:dyDescent="0.25">
      <c r="A876" s="12" t="s">
        <v>3088</v>
      </c>
      <c r="B876" s="12" t="s">
        <v>1263</v>
      </c>
      <c r="C876" s="13">
        <v>45869</v>
      </c>
      <c r="D876" s="12" t="s">
        <v>3469</v>
      </c>
      <c r="E876" s="12"/>
      <c r="F876" s="12"/>
      <c r="G876" s="12"/>
      <c r="H876" s="12"/>
      <c r="I876" s="12" t="s">
        <v>109</v>
      </c>
      <c r="J876" s="12" t="s">
        <v>110</v>
      </c>
      <c r="K876" s="12" t="s">
        <v>50</v>
      </c>
      <c r="L876" s="12" t="s">
        <v>78</v>
      </c>
      <c r="M876" s="12" t="s">
        <v>2164</v>
      </c>
      <c r="N876" s="12"/>
      <c r="O876" s="12" t="s">
        <v>135</v>
      </c>
      <c r="P876" s="12">
        <v>9943792716</v>
      </c>
      <c r="Q876" s="12" t="s">
        <v>55</v>
      </c>
      <c r="R876" s="12" t="s">
        <v>136</v>
      </c>
      <c r="S876" s="12" t="s">
        <v>113</v>
      </c>
      <c r="T876" s="12" t="s">
        <v>58</v>
      </c>
      <c r="U876" s="12" t="s">
        <v>301</v>
      </c>
      <c r="V876" s="12" t="s">
        <v>60</v>
      </c>
      <c r="W876" s="12" t="s">
        <v>61</v>
      </c>
      <c r="X876" s="12" t="s">
        <v>62</v>
      </c>
      <c r="Y876" t="s">
        <v>430</v>
      </c>
      <c r="Z876" s="12" t="s">
        <v>38</v>
      </c>
      <c r="AA876" s="12" t="s">
        <v>126</v>
      </c>
      <c r="AB876" s="12" t="s">
        <v>60</v>
      </c>
      <c r="AC876" s="12" t="s">
        <v>84</v>
      </c>
      <c r="AD876" s="12" t="s">
        <v>65</v>
      </c>
      <c r="AE876" s="12" t="s">
        <v>86</v>
      </c>
      <c r="AF876" s="12" t="s">
        <v>67</v>
      </c>
      <c r="AG876" s="12" t="s">
        <v>382</v>
      </c>
      <c r="AH876" s="12" t="s">
        <v>117</v>
      </c>
      <c r="AI876" s="12" t="s">
        <v>118</v>
      </c>
      <c r="AJ876" s="12">
        <f>IFERROR(_xlfn.XLOOKUP(Table1[[#This Row],[Audio Url]],Qc!C:C,Qc!F:F),"")</f>
        <v>0</v>
      </c>
      <c r="AK876" s="12">
        <f>IFERROR(_xlfn.XLOOKUP(Table1[[#This Row],[Audio Url]],Qc!C:C,Qc!E:E),"")</f>
        <v>0</v>
      </c>
      <c r="AL876" s="12"/>
      <c r="AM876" s="12"/>
      <c r="AN876" s="1" t="str">
        <f>VLOOKUP(Table1[[#This Row],[LOCALITY]],Sheet2!$F:$H,3,0)</f>
        <v>Rural</v>
      </c>
      <c r="AO876" s="1" t="s">
        <v>2241</v>
      </c>
      <c r="AP876" t="str">
        <f>IF(Table1[[#This Row],[Audio Duration (in secs)]]&gt;180,"Greater than 3 Minutes","Less than 3 Minutes")</f>
        <v>Less than 3 Minutes</v>
      </c>
      <c r="AQ876" t="str">
        <f>IFERROR(VLOOKUP(Table1[[#This Row],[சாதி/Caste]],MApping!$E$1:$F$10,2,0),"Others")</f>
        <v>PALLAR SC</v>
      </c>
      <c r="AR876">
        <f>VLOOKUP(Table1[[#This Row],[பாலினம்/Gender]],Factor!$F$26:$I$28,4,0)</f>
        <v>1.047034764826176</v>
      </c>
      <c r="AS876">
        <f>VLOOKUP(Table1[[#This Row],[பதிலளித்தவரின் வயது/Age Group]],Factor!$F$35:$I$39,4,0)</f>
        <v>1.0951871657754011</v>
      </c>
      <c r="AT876">
        <f>VLOOKUP(Table1[[#This Row],[பதிலளித்தவரின் வயது/Age Group]]&amp;Table1[[#This Row],[பாலினம்/Gender]],Factor!$A$45:$G$53,7,0)</f>
        <v>1.107027027027027</v>
      </c>
      <c r="AU87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76">
        <f>VLOOKUP(Table1[[#This Row],[Rev Caste]],Factor!$F$59:$I$68,4,0)</f>
        <v>1.28</v>
      </c>
      <c r="AW876">
        <f>Table1[[#This Row],[2021 Ae Factor]]*Table1[[#This Row],[Age &amp; Gender Factor]]</f>
        <v>0.81565842625689366</v>
      </c>
      <c r="AX876">
        <f>Table1[[#This Row],[2021 Ae Factor]]*Table1[[#This Row],[Caste Factor]]</f>
        <v>0.94310505535953326</v>
      </c>
      <c r="AY876">
        <f t="shared" ref="AY876:AY881" si="29">VALUE(MID(D876, FIND(",",D876)+2, FIND(")",D876)-FIND(",",D876)-2))</f>
        <v>78.578796999999994</v>
      </c>
    </row>
    <row r="877" spans="1:51" x14ac:dyDescent="0.25">
      <c r="A877" s="12" t="s">
        <v>3088</v>
      </c>
      <c r="B877" s="12" t="s">
        <v>1298</v>
      </c>
      <c r="C877" s="13">
        <v>45873</v>
      </c>
      <c r="D877" s="12" t="s">
        <v>3484</v>
      </c>
      <c r="E877" s="12"/>
      <c r="F877" s="12"/>
      <c r="G877" s="12"/>
      <c r="H877" s="12"/>
      <c r="I877" s="12" t="s">
        <v>1289</v>
      </c>
      <c r="J877" s="12" t="s">
        <v>1290</v>
      </c>
      <c r="K877" s="12" t="s">
        <v>50</v>
      </c>
      <c r="L877" s="12" t="s">
        <v>78</v>
      </c>
      <c r="M877" s="12" t="s">
        <v>111</v>
      </c>
      <c r="N877" s="12"/>
      <c r="O877" s="12" t="s">
        <v>135</v>
      </c>
      <c r="P877" s="12">
        <v>8526246207</v>
      </c>
      <c r="Q877" s="12" t="s">
        <v>39</v>
      </c>
      <c r="R877" s="12" t="s">
        <v>136</v>
      </c>
      <c r="S877" s="12" t="s">
        <v>113</v>
      </c>
      <c r="T877" s="12" t="s">
        <v>58</v>
      </c>
      <c r="U877" s="12" t="s">
        <v>59</v>
      </c>
      <c r="V877" s="12" t="s">
        <v>60</v>
      </c>
      <c r="W877" s="12" t="s">
        <v>61</v>
      </c>
      <c r="X877" s="12" t="s">
        <v>62</v>
      </c>
      <c r="Y877" t="s">
        <v>430</v>
      </c>
      <c r="Z877" s="12" t="s">
        <v>38</v>
      </c>
      <c r="AA877" s="12" t="s">
        <v>63</v>
      </c>
      <c r="AB877" s="12" t="s">
        <v>38</v>
      </c>
      <c r="AC877" s="12" t="s">
        <v>84</v>
      </c>
      <c r="AD877" s="12" t="s">
        <v>85</v>
      </c>
      <c r="AE877" s="12" t="s">
        <v>66</v>
      </c>
      <c r="AF877" s="12" t="s">
        <v>67</v>
      </c>
      <c r="AG877" s="12" t="s">
        <v>68</v>
      </c>
      <c r="AH877" s="12" t="s">
        <v>88</v>
      </c>
      <c r="AI877" s="12" t="s">
        <v>269</v>
      </c>
      <c r="AJ877" s="12">
        <f>IFERROR(_xlfn.XLOOKUP(Table1[[#This Row],[Audio Url]],Qc!C:C,Qc!F:F),"")</f>
        <v>0</v>
      </c>
      <c r="AK877" s="12">
        <f>IFERROR(_xlfn.XLOOKUP(Table1[[#This Row],[Audio Url]],Qc!C:C,Qc!E:E),"")</f>
        <v>0</v>
      </c>
      <c r="AL877" s="12"/>
      <c r="AM877" s="12"/>
      <c r="AN877" s="1" t="str">
        <f>VLOOKUP(Table1[[#This Row],[LOCALITY]],Sheet2!$F:$H,3,0)</f>
        <v>Rural</v>
      </c>
      <c r="AO877" s="1" t="s">
        <v>2241</v>
      </c>
      <c r="AP877" t="str">
        <f>IF(Table1[[#This Row],[Audio Duration (in secs)]]&gt;180,"Greater than 3 Minutes","Less than 3 Minutes")</f>
        <v>Less than 3 Minutes</v>
      </c>
      <c r="AQ877" t="str">
        <f>IFERROR(VLOOKUP(Table1[[#This Row],[சாதி/Caste]],MApping!$E$1:$F$10,2,0),"Others")</f>
        <v>MUTTARAIYAR</v>
      </c>
      <c r="AR877">
        <f>VLOOKUP(Table1[[#This Row],[பாலினம்/Gender]],Factor!$F$26:$I$28,4,0)</f>
        <v>1.047034764826176</v>
      </c>
      <c r="AS877">
        <f>VLOOKUP(Table1[[#This Row],[பதிலளித்தவரின் வயது/Age Group]],Factor!$F$35:$I$39,4,0)</f>
        <v>0.8797250859106529</v>
      </c>
      <c r="AT877">
        <f>VLOOKUP(Table1[[#This Row],[பதிலளித்தவரின் வயது/Age Group]]&amp;Table1[[#This Row],[பாலினம்/Gender]],Factor!$A$45:$G$53,7,0)</f>
        <v>0.98461538461538467</v>
      </c>
      <c r="AU87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77">
        <f>VLOOKUP(Table1[[#This Row],[Rev Caste]],Factor!$F$59:$I$68,4,0)</f>
        <v>1.2358620689655173</v>
      </c>
      <c r="AW877">
        <f>Table1[[#This Row],[2021 Ae Factor]]*Table1[[#This Row],[Age &amp; Gender Factor]]</f>
        <v>0.72546542719964102</v>
      </c>
      <c r="AX877">
        <f>Table1[[#This Row],[2021 Ae Factor]]*Table1[[#This Row],[Caste Factor]]</f>
        <v>0.91058419138161839</v>
      </c>
      <c r="AY877">
        <f t="shared" si="29"/>
        <v>78.681531699999994</v>
      </c>
    </row>
    <row r="878" spans="1:51" x14ac:dyDescent="0.25">
      <c r="A878" s="12" t="s">
        <v>3088</v>
      </c>
      <c r="B878" s="12" t="s">
        <v>1327</v>
      </c>
      <c r="C878" s="13">
        <v>45873</v>
      </c>
      <c r="D878" s="12" t="s">
        <v>3485</v>
      </c>
      <c r="E878" s="12"/>
      <c r="F878" s="12"/>
      <c r="G878" s="12"/>
      <c r="H878" s="12"/>
      <c r="I878" s="12" t="s">
        <v>109</v>
      </c>
      <c r="J878" s="12" t="s">
        <v>110</v>
      </c>
      <c r="K878" s="12" t="s">
        <v>50</v>
      </c>
      <c r="L878" s="12" t="s">
        <v>78</v>
      </c>
      <c r="M878" s="12" t="s">
        <v>111</v>
      </c>
      <c r="N878" s="12"/>
      <c r="O878" s="12" t="s">
        <v>54</v>
      </c>
      <c r="P878" s="12">
        <v>9626445865</v>
      </c>
      <c r="Q878" s="12" t="s">
        <v>360</v>
      </c>
      <c r="R878" s="12" t="s">
        <v>124</v>
      </c>
      <c r="S878" s="12" t="s">
        <v>113</v>
      </c>
      <c r="T878" s="12" t="s">
        <v>58</v>
      </c>
      <c r="U878" s="12" t="s">
        <v>83</v>
      </c>
      <c r="V878" s="12" t="s">
        <v>60</v>
      </c>
      <c r="W878" s="12" t="s">
        <v>61</v>
      </c>
      <c r="X878" s="12" t="s">
        <v>101</v>
      </c>
      <c r="Y878" t="s">
        <v>430</v>
      </c>
      <c r="Z878" s="12" t="s">
        <v>95</v>
      </c>
      <c r="AA878" s="12" t="s">
        <v>126</v>
      </c>
      <c r="AB878" s="12" t="s">
        <v>99</v>
      </c>
      <c r="AC878" s="12" t="s">
        <v>58</v>
      </c>
      <c r="AD878" s="12" t="s">
        <v>127</v>
      </c>
      <c r="AE878" s="12" t="s">
        <v>86</v>
      </c>
      <c r="AF878" s="12" t="s">
        <v>67</v>
      </c>
      <c r="AG878" s="12" t="s">
        <v>103</v>
      </c>
      <c r="AH878" s="12" t="s">
        <v>88</v>
      </c>
      <c r="AI878" s="12" t="s">
        <v>269</v>
      </c>
      <c r="AJ878" s="12">
        <f>IFERROR(_xlfn.XLOOKUP(Table1[[#This Row],[Audio Url]],Qc!C:C,Qc!F:F),"")</f>
        <v>0</v>
      </c>
      <c r="AK878" s="12">
        <f>IFERROR(_xlfn.XLOOKUP(Table1[[#This Row],[Audio Url]],Qc!C:C,Qc!E:E),"")</f>
        <v>0</v>
      </c>
      <c r="AL878" s="12"/>
      <c r="AM878" s="12"/>
      <c r="AN878" s="1" t="str">
        <f>VLOOKUP(Table1[[#This Row],[LOCALITY]],Sheet2!$F:$H,3,0)</f>
        <v>Rural</v>
      </c>
      <c r="AO878" s="1" t="s">
        <v>2241</v>
      </c>
      <c r="AP878" t="str">
        <f>IF(Table1[[#This Row],[Audio Duration (in secs)]]&gt;180,"Greater than 3 Minutes","Less than 3 Minutes")</f>
        <v>Less than 3 Minutes</v>
      </c>
      <c r="AQ878" t="str">
        <f>IFERROR(VLOOKUP(Table1[[#This Row],[சாதி/Caste]],MApping!$E$1:$F$10,2,0),"Others")</f>
        <v>MUTTARAIYAR</v>
      </c>
      <c r="AR878">
        <f>VLOOKUP(Table1[[#This Row],[பாலினம்/Gender]],Factor!$F$26:$I$28,4,0)</f>
        <v>0.95700934579439256</v>
      </c>
      <c r="AS878">
        <f>VLOOKUP(Table1[[#This Row],[பதிலளித்தவரின் வயது/Age Group]],Factor!$F$35:$I$39,4,0)</f>
        <v>1.0308724832214764</v>
      </c>
      <c r="AT878">
        <f>VLOOKUP(Table1[[#This Row],[பதிலளித்தவரின் வயது/Age Group]]&amp;Table1[[#This Row],[பாலினம்/Gender]],Factor!$A$45:$G$53,7,0)</f>
        <v>0.86292134831460676</v>
      </c>
      <c r="AU87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78">
        <f>VLOOKUP(Table1[[#This Row],[Rev Caste]],Factor!$F$59:$I$68,4,0)</f>
        <v>1.2358620689655173</v>
      </c>
      <c r="AW878">
        <f>Table1[[#This Row],[2021 Ae Factor]]*Table1[[#This Row],[Age &amp; Gender Factor]]</f>
        <v>0.63580116091653927</v>
      </c>
      <c r="AX878">
        <f>Table1[[#This Row],[2021 Ae Factor]]*Table1[[#This Row],[Caste Factor]]</f>
        <v>0.91058419138161839</v>
      </c>
      <c r="AY878">
        <f t="shared" si="29"/>
        <v>78.680993599999994</v>
      </c>
    </row>
    <row r="879" spans="1:51" x14ac:dyDescent="0.25">
      <c r="A879" s="12" t="s">
        <v>3088</v>
      </c>
      <c r="B879" s="12" t="s">
        <v>1349</v>
      </c>
      <c r="C879" s="13">
        <v>45873</v>
      </c>
      <c r="D879" s="12" t="s">
        <v>3486</v>
      </c>
      <c r="E879" s="12"/>
      <c r="F879" s="12"/>
      <c r="G879" s="12"/>
      <c r="H879" s="12"/>
      <c r="I879" s="12" t="s">
        <v>244</v>
      </c>
      <c r="J879" s="12" t="s">
        <v>245</v>
      </c>
      <c r="K879" s="12" t="s">
        <v>50</v>
      </c>
      <c r="L879" s="12" t="s">
        <v>78</v>
      </c>
      <c r="M879" s="12" t="s">
        <v>111</v>
      </c>
      <c r="N879" s="12"/>
      <c r="O879" s="12" t="s">
        <v>135</v>
      </c>
      <c r="P879" s="12">
        <v>7826904078</v>
      </c>
      <c r="Q879" s="12" t="s">
        <v>55</v>
      </c>
      <c r="R879" s="12" t="s">
        <v>136</v>
      </c>
      <c r="S879" s="12" t="s">
        <v>113</v>
      </c>
      <c r="T879" s="12" t="s">
        <v>58</v>
      </c>
      <c r="U879" s="12" t="s">
        <v>83</v>
      </c>
      <c r="V879" s="12" t="s">
        <v>60</v>
      </c>
      <c r="W879" s="12" t="s">
        <v>61</v>
      </c>
      <c r="X879" s="12" t="s">
        <v>101</v>
      </c>
      <c r="Y879" t="s">
        <v>430</v>
      </c>
      <c r="Z879" s="12" t="s">
        <v>288</v>
      </c>
      <c r="AA879" s="12" t="s">
        <v>126</v>
      </c>
      <c r="AB879" s="12" t="s">
        <v>99</v>
      </c>
      <c r="AC879" s="12" t="s">
        <v>58</v>
      </c>
      <c r="AD879" s="12" t="s">
        <v>127</v>
      </c>
      <c r="AE879" s="12" t="s">
        <v>86</v>
      </c>
      <c r="AF879" s="12" t="s">
        <v>101</v>
      </c>
      <c r="AG879" s="12" t="s">
        <v>68</v>
      </c>
      <c r="AH879" s="12" t="s">
        <v>117</v>
      </c>
      <c r="AI879" s="12" t="s">
        <v>42</v>
      </c>
      <c r="AJ879" s="12">
        <f>IFERROR(_xlfn.XLOOKUP(Table1[[#This Row],[Audio Url]],Qc!C:C,Qc!F:F),"")</f>
        <v>0</v>
      </c>
      <c r="AK879" s="12">
        <f>IFERROR(_xlfn.XLOOKUP(Table1[[#This Row],[Audio Url]],Qc!C:C,Qc!E:E),"")</f>
        <v>0</v>
      </c>
      <c r="AL879" s="12"/>
      <c r="AM879" s="12"/>
      <c r="AN879" s="1" t="str">
        <f>VLOOKUP(Table1[[#This Row],[LOCALITY]],Sheet2!$F:$H,3,0)</f>
        <v>Rural</v>
      </c>
      <c r="AO879" s="1" t="s">
        <v>2241</v>
      </c>
      <c r="AP879" t="str">
        <f>IF(Table1[[#This Row],[Audio Duration (in secs)]]&gt;180,"Greater than 3 Minutes","Less than 3 Minutes")</f>
        <v>Less than 3 Minutes</v>
      </c>
      <c r="AQ879" t="str">
        <f>IFERROR(VLOOKUP(Table1[[#This Row],[சாதி/Caste]],MApping!$E$1:$F$10,2,0),"Others")</f>
        <v>DEVENDRA KULA VELLALAR</v>
      </c>
      <c r="AR879">
        <f>VLOOKUP(Table1[[#This Row],[பாலினம்/Gender]],Factor!$F$26:$I$28,4,0)</f>
        <v>1.047034764826176</v>
      </c>
      <c r="AS879">
        <f>VLOOKUP(Table1[[#This Row],[பதிலளித்தவரின் வயது/Age Group]],Factor!$F$35:$I$39,4,0)</f>
        <v>1.0951871657754011</v>
      </c>
      <c r="AT879">
        <f>VLOOKUP(Table1[[#This Row],[பதிலளித்தவரின் வயது/Age Group]]&amp;Table1[[#This Row],[பாலினம்/Gender]],Factor!$A$45:$G$53,7,0)</f>
        <v>1.107027027027027</v>
      </c>
      <c r="AU87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79">
        <f>VLOOKUP(Table1[[#This Row],[Rev Caste]],Factor!$F$59:$I$68,4,0)</f>
        <v>0.99902439024390244</v>
      </c>
      <c r="AW879">
        <f>Table1[[#This Row],[2021 Ae Factor]]*Table1[[#This Row],[Age &amp; Gender Factor]]</f>
        <v>0.81565842625689366</v>
      </c>
      <c r="AX879">
        <f>Table1[[#This Row],[2021 Ae Factor]]*Table1[[#This Row],[Caste Factor]]</f>
        <v>0.73608199442695277</v>
      </c>
      <c r="AY879">
        <f t="shared" si="29"/>
        <v>78.680933499999995</v>
      </c>
    </row>
    <row r="880" spans="1:51" x14ac:dyDescent="0.25">
      <c r="A880" s="12" t="s">
        <v>3088</v>
      </c>
      <c r="B880" s="12" t="s">
        <v>1355</v>
      </c>
      <c r="C880" s="13">
        <v>45873</v>
      </c>
      <c r="D880" s="12" t="s">
        <v>3487</v>
      </c>
      <c r="E880" s="12"/>
      <c r="F880" s="12"/>
      <c r="G880" s="12"/>
      <c r="H880" s="12"/>
      <c r="I880" s="12" t="s">
        <v>109</v>
      </c>
      <c r="J880" s="12" t="s">
        <v>110</v>
      </c>
      <c r="K880" s="12" t="s">
        <v>50</v>
      </c>
      <c r="L880" s="12" t="s">
        <v>78</v>
      </c>
      <c r="M880" s="12" t="s">
        <v>111</v>
      </c>
      <c r="N880" s="12"/>
      <c r="O880" s="12" t="s">
        <v>54</v>
      </c>
      <c r="P880" s="12">
        <v>7825968707</v>
      </c>
      <c r="Q880" s="12" t="s">
        <v>55</v>
      </c>
      <c r="R880" s="12" t="s">
        <v>56</v>
      </c>
      <c r="S880" s="12" t="s">
        <v>113</v>
      </c>
      <c r="T880" s="12" t="s">
        <v>98</v>
      </c>
      <c r="U880" s="12" t="s">
        <v>83</v>
      </c>
      <c r="V880" s="12" t="s">
        <v>99</v>
      </c>
      <c r="W880" s="12" t="s">
        <v>61</v>
      </c>
      <c r="X880" s="12" t="s">
        <v>101</v>
      </c>
      <c r="Y880" t="s">
        <v>428</v>
      </c>
      <c r="Z880" s="12" t="s">
        <v>288</v>
      </c>
      <c r="AA880" s="12" t="s">
        <v>63</v>
      </c>
      <c r="AB880" s="12" t="s">
        <v>38</v>
      </c>
      <c r="AC880" s="12" t="s">
        <v>64</v>
      </c>
      <c r="AD880" s="12" t="s">
        <v>85</v>
      </c>
      <c r="AE880" s="12" t="s">
        <v>86</v>
      </c>
      <c r="AF880" s="12" t="s">
        <v>67</v>
      </c>
      <c r="AG880" s="12" t="s">
        <v>382</v>
      </c>
      <c r="AH880" s="12" t="s">
        <v>88</v>
      </c>
      <c r="AI880" s="12" t="s">
        <v>269</v>
      </c>
      <c r="AJ880" s="12">
        <f>IFERROR(_xlfn.XLOOKUP(Table1[[#This Row],[Audio Url]],Qc!C:C,Qc!F:F),"")</f>
        <v>0</v>
      </c>
      <c r="AK880" s="12">
        <f>IFERROR(_xlfn.XLOOKUP(Table1[[#This Row],[Audio Url]],Qc!C:C,Qc!E:E),"")</f>
        <v>0</v>
      </c>
      <c r="AL880" s="12"/>
      <c r="AM880" s="12"/>
      <c r="AN880" s="1" t="str">
        <f>VLOOKUP(Table1[[#This Row],[LOCALITY]],Sheet2!$F:$H,3,0)</f>
        <v>Rural</v>
      </c>
      <c r="AO880" s="1" t="s">
        <v>2241</v>
      </c>
      <c r="AP880" t="str">
        <f>IF(Table1[[#This Row],[Audio Duration (in secs)]]&gt;180,"Greater than 3 Minutes","Less than 3 Minutes")</f>
        <v>Less than 3 Minutes</v>
      </c>
      <c r="AQ880" t="str">
        <f>IFERROR(VLOOKUP(Table1[[#This Row],[சாதி/Caste]],MApping!$E$1:$F$10,2,0),"Others")</f>
        <v>MUTTARAIYAR</v>
      </c>
      <c r="AR880">
        <f>VLOOKUP(Table1[[#This Row],[பாலினம்/Gender]],Factor!$F$26:$I$28,4,0)</f>
        <v>0.95700934579439256</v>
      </c>
      <c r="AS880">
        <f>VLOOKUP(Table1[[#This Row],[பதிலளித்தவரின் வயது/Age Group]],Factor!$F$35:$I$39,4,0)</f>
        <v>1.0951871657754011</v>
      </c>
      <c r="AT880">
        <f>VLOOKUP(Table1[[#This Row],[பதிலளித்தவரின் வயது/Age Group]]&amp;Table1[[#This Row],[பாலினம்/Gender]],Factor!$A$45:$G$53,7,0)</f>
        <v>1.0835978835978837</v>
      </c>
      <c r="AU88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80">
        <f>VLOOKUP(Table1[[#This Row],[Rev Caste]],Factor!$F$59:$I$68,4,0)</f>
        <v>1.2358620689655173</v>
      </c>
      <c r="AW880">
        <f>Table1[[#This Row],[2021 Ae Factor]]*Table1[[#This Row],[Age &amp; Gender Factor]]</f>
        <v>1.4216181426281114</v>
      </c>
      <c r="AX880">
        <f>Table1[[#This Row],[2021 Ae Factor]]*Table1[[#This Row],[Caste Factor]]</f>
        <v>1.6213800023249925</v>
      </c>
      <c r="AY880">
        <f t="shared" si="29"/>
        <v>78.680943499999998</v>
      </c>
    </row>
    <row r="881" spans="1:51" x14ac:dyDescent="0.25">
      <c r="A881" s="12" t="s">
        <v>3088</v>
      </c>
      <c r="B881" s="12" t="s">
        <v>1367</v>
      </c>
      <c r="C881" s="13">
        <v>45873</v>
      </c>
      <c r="D881" s="12" t="s">
        <v>3488</v>
      </c>
      <c r="E881" s="12"/>
      <c r="F881" s="12"/>
      <c r="G881" s="12"/>
      <c r="H881" s="12"/>
      <c r="I881" s="12" t="s">
        <v>109</v>
      </c>
      <c r="J881" s="12" t="s">
        <v>110</v>
      </c>
      <c r="K881" s="12" t="s">
        <v>50</v>
      </c>
      <c r="L881" s="12" t="s">
        <v>78</v>
      </c>
      <c r="M881" s="12" t="s">
        <v>111</v>
      </c>
      <c r="N881" s="12"/>
      <c r="O881" s="12" t="s">
        <v>54</v>
      </c>
      <c r="P881" s="12">
        <v>9655911197</v>
      </c>
      <c r="Q881" s="12" t="s">
        <v>55</v>
      </c>
      <c r="R881" s="12" t="s">
        <v>97</v>
      </c>
      <c r="S881" s="12" t="s">
        <v>113</v>
      </c>
      <c r="T881" s="12" t="s">
        <v>58</v>
      </c>
      <c r="U881" s="12" t="s">
        <v>59</v>
      </c>
      <c r="V881" s="12" t="s">
        <v>60</v>
      </c>
      <c r="W881" s="12" t="s">
        <v>61</v>
      </c>
      <c r="X881" s="12" t="s">
        <v>101</v>
      </c>
      <c r="Y881" s="45" t="s">
        <v>430</v>
      </c>
      <c r="Z881" s="12" t="s">
        <v>95</v>
      </c>
      <c r="AA881" s="12" t="s">
        <v>126</v>
      </c>
      <c r="AB881" s="12" t="s">
        <v>99</v>
      </c>
      <c r="AC881" s="12" t="s">
        <v>84</v>
      </c>
      <c r="AD881" s="12" t="s">
        <v>65</v>
      </c>
      <c r="AE881" s="12" t="s">
        <v>86</v>
      </c>
      <c r="AF881" s="12" t="s">
        <v>67</v>
      </c>
      <c r="AG881" s="12" t="s">
        <v>68</v>
      </c>
      <c r="AH881" s="12" t="s">
        <v>69</v>
      </c>
      <c r="AI881" s="12" t="s">
        <v>269</v>
      </c>
      <c r="AJ881" s="12">
        <f>IFERROR(_xlfn.XLOOKUP(Table1[[#This Row],[Audio Url]],Qc!C:C,Qc!F:F),"")</f>
        <v>0</v>
      </c>
      <c r="AK881" s="12">
        <f>IFERROR(_xlfn.XLOOKUP(Table1[[#This Row],[Audio Url]],Qc!C:C,Qc!E:E),"")</f>
        <v>0</v>
      </c>
      <c r="AL881" s="12"/>
      <c r="AM881" s="12"/>
      <c r="AN881" s="1" t="str">
        <f>VLOOKUP(Table1[[#This Row],[LOCALITY]],Sheet2!$F:$H,3,0)</f>
        <v>Rural</v>
      </c>
      <c r="AO881" s="1" t="s">
        <v>2241</v>
      </c>
      <c r="AP881" t="str">
        <f>IF(Table1[[#This Row],[Audio Duration (in secs)]]&gt;180,"Greater than 3 Minutes","Less than 3 Minutes")</f>
        <v>Less than 3 Minutes</v>
      </c>
      <c r="AQ881" t="str">
        <f>IFERROR(VLOOKUP(Table1[[#This Row],[சாதி/Caste]],MApping!$E$1:$F$10,2,0),"Others")</f>
        <v>MUTTARAIYAR</v>
      </c>
      <c r="AR881">
        <f>VLOOKUP(Table1[[#This Row],[பாலினம்/Gender]],Factor!$F$26:$I$28,4,0)</f>
        <v>0.95700934579439256</v>
      </c>
      <c r="AS881">
        <f>VLOOKUP(Table1[[#This Row],[பதிலளித்தவரின் வயது/Age Group]],Factor!$F$35:$I$39,4,0)</f>
        <v>1.0951871657754011</v>
      </c>
      <c r="AT881">
        <f>VLOOKUP(Table1[[#This Row],[பதிலளித்தவரின் வயது/Age Group]]&amp;Table1[[#This Row],[பாலினம்/Gender]],Factor!$A$45:$G$53,7,0)</f>
        <v>1.0835978835978837</v>
      </c>
      <c r="AU88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81">
        <f>VLOOKUP(Table1[[#This Row],[Rev Caste]],Factor!$F$59:$I$68,4,0)</f>
        <v>1.2358620689655173</v>
      </c>
      <c r="AW881">
        <f>Table1[[#This Row],[2021 Ae Factor]]*Table1[[#This Row],[Age &amp; Gender Factor]]</f>
        <v>0.79839581406098059</v>
      </c>
      <c r="AX881">
        <f>Table1[[#This Row],[2021 Ae Factor]]*Table1[[#This Row],[Caste Factor]]</f>
        <v>0.91058419138161839</v>
      </c>
      <c r="AY881">
        <f t="shared" si="29"/>
        <v>78.680686199999997</v>
      </c>
    </row>
    <row r="882" spans="1:51" x14ac:dyDescent="0.25">
      <c r="A882" s="12" t="s">
        <v>3088</v>
      </c>
      <c r="B882" s="12" t="s">
        <v>1405</v>
      </c>
      <c r="C882" s="13">
        <v>45873</v>
      </c>
      <c r="D882" s="12" t="s">
        <v>3489</v>
      </c>
      <c r="E882" s="12"/>
      <c r="F882" s="12"/>
      <c r="G882" s="12"/>
      <c r="H882" s="12"/>
      <c r="I882" s="12" t="s">
        <v>109</v>
      </c>
      <c r="J882" s="12" t="s">
        <v>110</v>
      </c>
      <c r="K882" s="12" t="s">
        <v>50</v>
      </c>
      <c r="L882" s="12" t="s">
        <v>78</v>
      </c>
      <c r="M882" s="12" t="s">
        <v>111</v>
      </c>
      <c r="N882" s="12"/>
      <c r="O882" s="12" t="s">
        <v>54</v>
      </c>
      <c r="P882" s="12">
        <v>9943051113</v>
      </c>
      <c r="Q882" s="12" t="s">
        <v>39</v>
      </c>
      <c r="R882" s="12" t="s">
        <v>124</v>
      </c>
      <c r="S882" s="12" t="s">
        <v>113</v>
      </c>
      <c r="T882" s="12" t="s">
        <v>98</v>
      </c>
      <c r="U882" s="12" t="s">
        <v>83</v>
      </c>
      <c r="V882" s="12" t="s">
        <v>99</v>
      </c>
      <c r="W882" s="12" t="s">
        <v>100</v>
      </c>
      <c r="X882" s="12" t="s">
        <v>101</v>
      </c>
      <c r="Y882" t="s">
        <v>428</v>
      </c>
      <c r="Z882" s="12" t="s">
        <v>175</v>
      </c>
      <c r="AA882" s="12" t="s">
        <v>63</v>
      </c>
      <c r="AB882" s="12" t="s">
        <v>38</v>
      </c>
      <c r="AC882" s="12" t="s">
        <v>64</v>
      </c>
      <c r="AD882" s="12" t="s">
        <v>85</v>
      </c>
      <c r="AE882" s="12" t="s">
        <v>102</v>
      </c>
      <c r="AF882" s="12" t="s">
        <v>101</v>
      </c>
      <c r="AG882" s="12" t="s">
        <v>382</v>
      </c>
      <c r="AH882" s="12" t="s">
        <v>69</v>
      </c>
      <c r="AI882" s="12" t="s">
        <v>70</v>
      </c>
      <c r="AJ882" s="12">
        <f>IFERROR(_xlfn.XLOOKUP(Table1[[#This Row],[Audio Url]],Qc!C:C,Qc!F:F),"")</f>
        <v>0</v>
      </c>
      <c r="AK882" s="12">
        <f>IFERROR(_xlfn.XLOOKUP(Table1[[#This Row],[Audio Url]],Qc!C:C,Qc!E:E),"")</f>
        <v>0</v>
      </c>
      <c r="AL882" s="12"/>
      <c r="AM882" s="12"/>
      <c r="AN882" s="1" t="str">
        <f>VLOOKUP(Table1[[#This Row],[LOCALITY]],Sheet2!$F:$H,3,0)</f>
        <v>Rural</v>
      </c>
      <c r="AO882" s="1" t="s">
        <v>2241</v>
      </c>
      <c r="AP882" t="str">
        <f>IF(Table1[[#This Row],[Audio Duration (in secs)]]&gt;180,"Greater than 3 Minutes","Less than 3 Minutes")</f>
        <v>Less than 3 Minutes</v>
      </c>
      <c r="AQ882" t="str">
        <f>IFERROR(VLOOKUP(Table1[[#This Row],[சாதி/Caste]],MApping!$E$1:$F$10,2,0),"Others")</f>
        <v>URALI GOUNDER</v>
      </c>
      <c r="AR882">
        <f>VLOOKUP(Table1[[#This Row],[பாலினம்/Gender]],Factor!$F$26:$I$28,4,0)</f>
        <v>0.95700934579439256</v>
      </c>
      <c r="AS882">
        <f>VLOOKUP(Table1[[#This Row],[பதிலளித்தவரின் வயது/Age Group]],Factor!$F$35:$I$39,4,0)</f>
        <v>0.8797250859106529</v>
      </c>
      <c r="AT882">
        <f>VLOOKUP(Table1[[#This Row],[பதிலளித்தவரின் வயது/Age Group]]&amp;Table1[[#This Row],[பாலினம்/Gender]],Factor!$A$45:$G$53,7,0)</f>
        <v>0.79503105590062106</v>
      </c>
      <c r="AU88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82">
        <f>VLOOKUP(Table1[[#This Row],[Rev Caste]],Factor!$F$59:$I$68,4,0)</f>
        <v>1.0593103448275862</v>
      </c>
      <c r="AW882">
        <f>Table1[[#This Row],[2021 Ae Factor]]*Table1[[#This Row],[Age &amp; Gender Factor]]</f>
        <v>1.043035050297799</v>
      </c>
      <c r="AX882">
        <f>Table1[[#This Row],[2021 Ae Factor]]*Table1[[#This Row],[Caste Factor]]</f>
        <v>1.3897542877071363</v>
      </c>
      <c r="AY882">
        <f t="shared" ref="AY882:AY887" si="30">VALUE(MID(D882, FIND(",",D882)+2, FIND(")",D882)-FIND(",",D882)-2))</f>
        <v>78.681079199999999</v>
      </c>
    </row>
    <row r="883" spans="1:51" x14ac:dyDescent="0.25">
      <c r="A883" s="12" t="s">
        <v>3088</v>
      </c>
      <c r="B883" s="12" t="s">
        <v>1410</v>
      </c>
      <c r="C883" s="13">
        <v>45873</v>
      </c>
      <c r="D883" s="12" t="s">
        <v>3490</v>
      </c>
      <c r="E883" s="12"/>
      <c r="F883" s="12"/>
      <c r="G883" s="12"/>
      <c r="H883" s="12"/>
      <c r="I883" s="12" t="s">
        <v>244</v>
      </c>
      <c r="J883" s="12" t="s">
        <v>245</v>
      </c>
      <c r="K883" s="12" t="s">
        <v>50</v>
      </c>
      <c r="L883" s="12" t="s">
        <v>78</v>
      </c>
      <c r="M883" s="12" t="s">
        <v>111</v>
      </c>
      <c r="N883" s="12"/>
      <c r="O883" s="12" t="s">
        <v>135</v>
      </c>
      <c r="P883" s="12">
        <v>9943742935</v>
      </c>
      <c r="Q883" s="12" t="s">
        <v>55</v>
      </c>
      <c r="R883" s="12" t="s">
        <v>136</v>
      </c>
      <c r="S883" s="12" t="s">
        <v>113</v>
      </c>
      <c r="T883" s="12" t="s">
        <v>98</v>
      </c>
      <c r="U883" s="12" t="s">
        <v>83</v>
      </c>
      <c r="V883" s="12" t="s">
        <v>99</v>
      </c>
      <c r="W883" s="12" t="s">
        <v>125</v>
      </c>
      <c r="X883" s="12" t="s">
        <v>101</v>
      </c>
      <c r="Y883" t="s">
        <v>429</v>
      </c>
      <c r="Z883" s="12" t="s">
        <v>95</v>
      </c>
      <c r="AA883" s="12" t="s">
        <v>126</v>
      </c>
      <c r="AB883" s="12" t="s">
        <v>99</v>
      </c>
      <c r="AC883" s="12" t="s">
        <v>84</v>
      </c>
      <c r="AD883" s="12" t="s">
        <v>65</v>
      </c>
      <c r="AE883" s="12" t="s">
        <v>86</v>
      </c>
      <c r="AF883" s="12" t="s">
        <v>101</v>
      </c>
      <c r="AG883" s="12" t="s">
        <v>68</v>
      </c>
      <c r="AH883" s="12" t="s">
        <v>88</v>
      </c>
      <c r="AI883" s="12" t="s">
        <v>269</v>
      </c>
      <c r="AJ883" s="12">
        <f>IFERROR(_xlfn.XLOOKUP(Table1[[#This Row],[Audio Url]],Qc!C:C,Qc!F:F),"")</f>
        <v>0</v>
      </c>
      <c r="AK883" s="12">
        <f>IFERROR(_xlfn.XLOOKUP(Table1[[#This Row],[Audio Url]],Qc!C:C,Qc!E:E),"")</f>
        <v>0</v>
      </c>
      <c r="AL883" s="12"/>
      <c r="AM883" s="12"/>
      <c r="AN883" s="1" t="str">
        <f>VLOOKUP(Table1[[#This Row],[LOCALITY]],Sheet2!$F:$H,3,0)</f>
        <v>Rural</v>
      </c>
      <c r="AO883" s="1" t="s">
        <v>2241</v>
      </c>
      <c r="AP883" t="str">
        <f>IF(Table1[[#This Row],[Audio Duration (in secs)]]&gt;180,"Greater than 3 Minutes","Less than 3 Minutes")</f>
        <v>Less than 3 Minutes</v>
      </c>
      <c r="AQ883" t="str">
        <f>IFERROR(VLOOKUP(Table1[[#This Row],[சாதி/Caste]],MApping!$E$1:$F$10,2,0),"Others")</f>
        <v>MUTTARAIYAR</v>
      </c>
      <c r="AR883">
        <f>VLOOKUP(Table1[[#This Row],[பாலினம்/Gender]],Factor!$F$26:$I$28,4,0)</f>
        <v>1.047034764826176</v>
      </c>
      <c r="AS883">
        <f>VLOOKUP(Table1[[#This Row],[பதிலளித்தவரின் வயது/Age Group]],Factor!$F$35:$I$39,4,0)</f>
        <v>1.0951871657754011</v>
      </c>
      <c r="AT883">
        <f>VLOOKUP(Table1[[#This Row],[பதிலளித்தவரின் வயது/Age Group]]&amp;Table1[[#This Row],[பாலினம்/Gender]],Factor!$A$45:$G$53,7,0)</f>
        <v>1.107027027027027</v>
      </c>
      <c r="AU88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83">
        <f>VLOOKUP(Table1[[#This Row],[Rev Caste]],Factor!$F$59:$I$68,4,0)</f>
        <v>1.2358620689655173</v>
      </c>
      <c r="AW883">
        <f>Table1[[#This Row],[2021 Ae Factor]]*Table1[[#This Row],[Age &amp; Gender Factor]]</f>
        <v>1.4523558321984489</v>
      </c>
      <c r="AX883">
        <f>Table1[[#This Row],[2021 Ae Factor]]*Table1[[#This Row],[Caste Factor]]</f>
        <v>1.6213800023249925</v>
      </c>
      <c r="AY883">
        <f t="shared" si="30"/>
        <v>78.681209800000005</v>
      </c>
    </row>
    <row r="884" spans="1:51" x14ac:dyDescent="0.25">
      <c r="A884" s="12" t="s">
        <v>3088</v>
      </c>
      <c r="B884" s="12" t="s">
        <v>1416</v>
      </c>
      <c r="C884" s="13">
        <v>45873</v>
      </c>
      <c r="D884" s="12" t="s">
        <v>3491</v>
      </c>
      <c r="E884" s="12"/>
      <c r="F884" s="12"/>
      <c r="G884" s="12"/>
      <c r="H884" s="12"/>
      <c r="I884" s="12" t="s">
        <v>109</v>
      </c>
      <c r="J884" s="12" t="s">
        <v>110</v>
      </c>
      <c r="K884" s="12" t="s">
        <v>50</v>
      </c>
      <c r="L884" s="12" t="s">
        <v>78</v>
      </c>
      <c r="M884" s="12" t="s">
        <v>111</v>
      </c>
      <c r="N884" s="12"/>
      <c r="O884" s="12" t="s">
        <v>54</v>
      </c>
      <c r="P884" s="12">
        <v>9159214980</v>
      </c>
      <c r="Q884" s="12" t="s">
        <v>360</v>
      </c>
      <c r="R884" s="12" t="s">
        <v>124</v>
      </c>
      <c r="S884" s="12" t="s">
        <v>113</v>
      </c>
      <c r="T884" s="12" t="s">
        <v>98</v>
      </c>
      <c r="U884" s="12" t="s">
        <v>83</v>
      </c>
      <c r="V884" s="12" t="s">
        <v>99</v>
      </c>
      <c r="W884" s="12" t="s">
        <v>100</v>
      </c>
      <c r="X884" s="12" t="s">
        <v>101</v>
      </c>
      <c r="Y884" t="s">
        <v>428</v>
      </c>
      <c r="Z884" s="12" t="s">
        <v>95</v>
      </c>
      <c r="AA884" s="12" t="s">
        <v>126</v>
      </c>
      <c r="AB884" s="12" t="s">
        <v>60</v>
      </c>
      <c r="AC884" s="12" t="s">
        <v>58</v>
      </c>
      <c r="AD884" s="12" t="s">
        <v>65</v>
      </c>
      <c r="AE884" s="12" t="s">
        <v>102</v>
      </c>
      <c r="AF884" s="12" t="s">
        <v>276</v>
      </c>
      <c r="AG884" s="12" t="s">
        <v>103</v>
      </c>
      <c r="AH884" s="12" t="s">
        <v>69</v>
      </c>
      <c r="AI884" s="12" t="s">
        <v>70</v>
      </c>
      <c r="AJ884" s="12">
        <f>IFERROR(_xlfn.XLOOKUP(Table1[[#This Row],[Audio Url]],Qc!C:C,Qc!F:F),"")</f>
        <v>0</v>
      </c>
      <c r="AK884" s="12">
        <f>IFERROR(_xlfn.XLOOKUP(Table1[[#This Row],[Audio Url]],Qc!C:C,Qc!E:E),"")</f>
        <v>0</v>
      </c>
      <c r="AL884" s="12"/>
      <c r="AM884" s="12"/>
      <c r="AN884" s="1" t="str">
        <f>VLOOKUP(Table1[[#This Row],[LOCALITY]],Sheet2!$F:$H,3,0)</f>
        <v>Rural</v>
      </c>
      <c r="AO884" s="1" t="s">
        <v>2241</v>
      </c>
      <c r="AP884" t="str">
        <f>IF(Table1[[#This Row],[Audio Duration (in secs)]]&gt;180,"Greater than 3 Minutes","Less than 3 Minutes")</f>
        <v>Less than 3 Minutes</v>
      </c>
      <c r="AQ884" t="str">
        <f>IFERROR(VLOOKUP(Table1[[#This Row],[சாதி/Caste]],MApping!$E$1:$F$10,2,0),"Others")</f>
        <v>URALI GOUNDER</v>
      </c>
      <c r="AR884">
        <f>VLOOKUP(Table1[[#This Row],[பாலினம்/Gender]],Factor!$F$26:$I$28,4,0)</f>
        <v>0.95700934579439256</v>
      </c>
      <c r="AS884">
        <f>VLOOKUP(Table1[[#This Row],[பதிலளித்தவரின் வயது/Age Group]],Factor!$F$35:$I$39,4,0)</f>
        <v>1.0308724832214764</v>
      </c>
      <c r="AT884">
        <f>VLOOKUP(Table1[[#This Row],[பதிலளித்தவரின் வயது/Age Group]]&amp;Table1[[#This Row],[பாலினம்/Gender]],Factor!$A$45:$G$53,7,0)</f>
        <v>0.86292134831460676</v>
      </c>
      <c r="AU88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84">
        <f>VLOOKUP(Table1[[#This Row],[Rev Caste]],Factor!$F$59:$I$68,4,0)</f>
        <v>1.0593103448275862</v>
      </c>
      <c r="AW884">
        <f>Table1[[#This Row],[2021 Ae Factor]]*Table1[[#This Row],[Age &amp; Gender Factor]]</f>
        <v>1.1321032118962628</v>
      </c>
      <c r="AX884">
        <f>Table1[[#This Row],[2021 Ae Factor]]*Table1[[#This Row],[Caste Factor]]</f>
        <v>1.3897542877071363</v>
      </c>
      <c r="AY884">
        <f t="shared" si="30"/>
        <v>78.681948899999995</v>
      </c>
    </row>
    <row r="885" spans="1:51" x14ac:dyDescent="0.25">
      <c r="A885" s="12" t="s">
        <v>3088</v>
      </c>
      <c r="B885" s="12" t="s">
        <v>1431</v>
      </c>
      <c r="C885" s="13">
        <v>45873</v>
      </c>
      <c r="D885" s="12" t="s">
        <v>3492</v>
      </c>
      <c r="E885" s="12"/>
      <c r="F885" s="12"/>
      <c r="G885" s="12"/>
      <c r="H885" s="12"/>
      <c r="I885" s="12" t="s">
        <v>109</v>
      </c>
      <c r="J885" s="12" t="s">
        <v>110</v>
      </c>
      <c r="K885" s="12" t="s">
        <v>50</v>
      </c>
      <c r="L885" s="12" t="s">
        <v>78</v>
      </c>
      <c r="M885" s="12" t="s">
        <v>111</v>
      </c>
      <c r="N885" s="12"/>
      <c r="O885" s="12" t="s">
        <v>54</v>
      </c>
      <c r="P885" s="12">
        <v>8940030173</v>
      </c>
      <c r="Q885" s="12" t="s">
        <v>360</v>
      </c>
      <c r="R885" s="12" t="s">
        <v>56</v>
      </c>
      <c r="S885" s="12" t="s">
        <v>113</v>
      </c>
      <c r="T885" s="12" t="s">
        <v>98</v>
      </c>
      <c r="U885" s="12" t="s">
        <v>83</v>
      </c>
      <c r="V885" s="12" t="s">
        <v>60</v>
      </c>
      <c r="W885" s="12" t="s">
        <v>61</v>
      </c>
      <c r="X885" s="12" t="s">
        <v>62</v>
      </c>
      <c r="Y885" t="s">
        <v>430</v>
      </c>
      <c r="Z885" s="12" t="s">
        <v>38</v>
      </c>
      <c r="AA885" s="12" t="s">
        <v>63</v>
      </c>
      <c r="AB885" s="12" t="s">
        <v>38</v>
      </c>
      <c r="AC885" s="12" t="s">
        <v>84</v>
      </c>
      <c r="AD885" s="12" t="s">
        <v>65</v>
      </c>
      <c r="AE885" s="12" t="s">
        <v>86</v>
      </c>
      <c r="AF885" s="12" t="s">
        <v>67</v>
      </c>
      <c r="AG885" s="12" t="s">
        <v>116</v>
      </c>
      <c r="AH885" s="12" t="s">
        <v>69</v>
      </c>
      <c r="AI885" s="12" t="s">
        <v>70</v>
      </c>
      <c r="AJ885" s="12">
        <f>IFERROR(_xlfn.XLOOKUP(Table1[[#This Row],[Audio Url]],Qc!C:C,Qc!F:F),"")</f>
        <v>0</v>
      </c>
      <c r="AK885" s="12">
        <f>IFERROR(_xlfn.XLOOKUP(Table1[[#This Row],[Audio Url]],Qc!C:C,Qc!E:E),"")</f>
        <v>0</v>
      </c>
      <c r="AL885" s="12"/>
      <c r="AM885" s="12"/>
      <c r="AN885" s="1" t="str">
        <f>VLOOKUP(Table1[[#This Row],[LOCALITY]],Sheet2!$F:$H,3,0)</f>
        <v>Rural</v>
      </c>
      <c r="AO885" s="1" t="s">
        <v>2241</v>
      </c>
      <c r="AP885" t="str">
        <f>IF(Table1[[#This Row],[Audio Duration (in secs)]]&gt;180,"Greater than 3 Minutes","Less than 3 Minutes")</f>
        <v>Less than 3 Minutes</v>
      </c>
      <c r="AQ885" t="str">
        <f>IFERROR(VLOOKUP(Table1[[#This Row],[சாதி/Caste]],MApping!$E$1:$F$10,2,0),"Others")</f>
        <v>URALI GOUNDER</v>
      </c>
      <c r="AR885">
        <f>VLOOKUP(Table1[[#This Row],[பாலினம்/Gender]],Factor!$F$26:$I$28,4,0)</f>
        <v>0.95700934579439256</v>
      </c>
      <c r="AS885">
        <f>VLOOKUP(Table1[[#This Row],[பதிலளித்தவரின் வயது/Age Group]],Factor!$F$35:$I$39,4,0)</f>
        <v>1.0308724832214764</v>
      </c>
      <c r="AT885">
        <f>VLOOKUP(Table1[[#This Row],[பதிலளித்தவரின் வயது/Age Group]]&amp;Table1[[#This Row],[பாலினம்/Gender]],Factor!$A$45:$G$53,7,0)</f>
        <v>0.86292134831460676</v>
      </c>
      <c r="AU88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85">
        <f>VLOOKUP(Table1[[#This Row],[Rev Caste]],Factor!$F$59:$I$68,4,0)</f>
        <v>1.0593103448275862</v>
      </c>
      <c r="AW885">
        <f>Table1[[#This Row],[2021 Ae Factor]]*Table1[[#This Row],[Age &amp; Gender Factor]]</f>
        <v>0.63580116091653927</v>
      </c>
      <c r="AX885">
        <f>Table1[[#This Row],[2021 Ae Factor]]*Table1[[#This Row],[Caste Factor]]</f>
        <v>0.78050073546995857</v>
      </c>
      <c r="AY885">
        <f t="shared" si="30"/>
        <v>78.681905999999998</v>
      </c>
    </row>
    <row r="886" spans="1:51" x14ac:dyDescent="0.25">
      <c r="A886" s="12" t="s">
        <v>3088</v>
      </c>
      <c r="B886" s="12" t="s">
        <v>1435</v>
      </c>
      <c r="C886" s="13">
        <v>45873</v>
      </c>
      <c r="D886" s="12" t="s">
        <v>3493</v>
      </c>
      <c r="E886" s="12"/>
      <c r="F886" s="12"/>
      <c r="G886" s="12"/>
      <c r="H886" s="12"/>
      <c r="I886" s="12" t="s">
        <v>109</v>
      </c>
      <c r="J886" s="12" t="s">
        <v>110</v>
      </c>
      <c r="K886" s="12" t="s">
        <v>50</v>
      </c>
      <c r="L886" s="12" t="s">
        <v>78</v>
      </c>
      <c r="M886" s="12" t="s">
        <v>111</v>
      </c>
      <c r="N886" s="12"/>
      <c r="O886" s="12" t="s">
        <v>135</v>
      </c>
      <c r="P886" s="12">
        <v>6374515206</v>
      </c>
      <c r="Q886" s="12" t="s">
        <v>55</v>
      </c>
      <c r="R886" s="12" t="s">
        <v>136</v>
      </c>
      <c r="S886" s="12" t="s">
        <v>113</v>
      </c>
      <c r="T886" s="12" t="s">
        <v>58</v>
      </c>
      <c r="U886" s="12" t="s">
        <v>83</v>
      </c>
      <c r="V886" s="12" t="s">
        <v>99</v>
      </c>
      <c r="W886" s="12" t="s">
        <v>100</v>
      </c>
      <c r="X886" s="12" t="s">
        <v>101</v>
      </c>
      <c r="Y886" t="s">
        <v>428</v>
      </c>
      <c r="Z886" s="12" t="s">
        <v>95</v>
      </c>
      <c r="AA886" s="12" t="s">
        <v>126</v>
      </c>
      <c r="AB886" s="12" t="s">
        <v>60</v>
      </c>
      <c r="AC886" s="12" t="s">
        <v>58</v>
      </c>
      <c r="AD886" s="12" t="s">
        <v>65</v>
      </c>
      <c r="AE886" s="12" t="s">
        <v>102</v>
      </c>
      <c r="AF886" s="12" t="s">
        <v>67</v>
      </c>
      <c r="AG886" s="12" t="s">
        <v>116</v>
      </c>
      <c r="AH886" s="12" t="s">
        <v>69</v>
      </c>
      <c r="AI886" s="12" t="s">
        <v>70</v>
      </c>
      <c r="AJ886" s="12">
        <f>IFERROR(_xlfn.XLOOKUP(Table1[[#This Row],[Audio Url]],Qc!C:C,Qc!F:F),"")</f>
        <v>0</v>
      </c>
      <c r="AK886" s="12">
        <f>IFERROR(_xlfn.XLOOKUP(Table1[[#This Row],[Audio Url]],Qc!C:C,Qc!E:E),"")</f>
        <v>0</v>
      </c>
      <c r="AL886" s="12"/>
      <c r="AM886" s="12"/>
      <c r="AN886" s="1" t="str">
        <f>VLOOKUP(Table1[[#This Row],[LOCALITY]],Sheet2!$F:$H,3,0)</f>
        <v>Rural</v>
      </c>
      <c r="AO886" s="1" t="s">
        <v>2241</v>
      </c>
      <c r="AP886" t="str">
        <f>IF(Table1[[#This Row],[Audio Duration (in secs)]]&gt;180,"Greater than 3 Minutes","Less than 3 Minutes")</f>
        <v>Less than 3 Minutes</v>
      </c>
      <c r="AQ886" t="str">
        <f>IFERROR(VLOOKUP(Table1[[#This Row],[சாதி/Caste]],MApping!$E$1:$F$10,2,0),"Others")</f>
        <v>URALI GOUNDER</v>
      </c>
      <c r="AR886">
        <f>VLOOKUP(Table1[[#This Row],[பாலினம்/Gender]],Factor!$F$26:$I$28,4,0)</f>
        <v>1.047034764826176</v>
      </c>
      <c r="AS886">
        <f>VLOOKUP(Table1[[#This Row],[பதிலளித்தவரின் வயது/Age Group]],Factor!$F$35:$I$39,4,0)</f>
        <v>1.0951871657754011</v>
      </c>
      <c r="AT886">
        <f>VLOOKUP(Table1[[#This Row],[பதிலளித்தவரின் வயது/Age Group]]&amp;Table1[[#This Row],[பாலினம்/Gender]],Factor!$A$45:$G$53,7,0)</f>
        <v>1.107027027027027</v>
      </c>
      <c r="AU88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86">
        <f>VLOOKUP(Table1[[#This Row],[Rev Caste]],Factor!$F$59:$I$68,4,0)</f>
        <v>1.0593103448275862</v>
      </c>
      <c r="AW886">
        <f>Table1[[#This Row],[2021 Ae Factor]]*Table1[[#This Row],[Age &amp; Gender Factor]]</f>
        <v>1.4523558321984489</v>
      </c>
      <c r="AX886">
        <f>Table1[[#This Row],[2021 Ae Factor]]*Table1[[#This Row],[Caste Factor]]</f>
        <v>1.3897542877071363</v>
      </c>
      <c r="AY886">
        <f t="shared" si="30"/>
        <v>78.682281799999998</v>
      </c>
    </row>
    <row r="887" spans="1:51" x14ac:dyDescent="0.25">
      <c r="A887" s="12" t="s">
        <v>3088</v>
      </c>
      <c r="B887" s="12" t="s">
        <v>1440</v>
      </c>
      <c r="C887" s="13">
        <v>45873</v>
      </c>
      <c r="D887" s="12" t="s">
        <v>3494</v>
      </c>
      <c r="E887" s="12"/>
      <c r="F887" s="12"/>
      <c r="G887" s="12"/>
      <c r="H887" s="12"/>
      <c r="I887" s="12" t="s">
        <v>109</v>
      </c>
      <c r="J887" s="12" t="s">
        <v>110</v>
      </c>
      <c r="K887" s="12" t="s">
        <v>50</v>
      </c>
      <c r="L887" s="12" t="s">
        <v>78</v>
      </c>
      <c r="M887" s="12" t="s">
        <v>111</v>
      </c>
      <c r="N887" s="12"/>
      <c r="O887" s="12" t="s">
        <v>54</v>
      </c>
      <c r="P887" s="12">
        <v>9843055369</v>
      </c>
      <c r="Q887" s="12" t="s">
        <v>360</v>
      </c>
      <c r="R887" s="12" t="s">
        <v>97</v>
      </c>
      <c r="S887" s="12" t="s">
        <v>113</v>
      </c>
      <c r="T887" s="12" t="s">
        <v>98</v>
      </c>
      <c r="U887" s="12" t="s">
        <v>83</v>
      </c>
      <c r="V887" s="12" t="s">
        <v>99</v>
      </c>
      <c r="W887" s="12" t="s">
        <v>100</v>
      </c>
      <c r="X887" s="12" t="s">
        <v>101</v>
      </c>
      <c r="Y887" t="s">
        <v>428</v>
      </c>
      <c r="Z887" s="12" t="s">
        <v>288</v>
      </c>
      <c r="AA887" s="12" t="s">
        <v>63</v>
      </c>
      <c r="AB887" s="12" t="s">
        <v>38</v>
      </c>
      <c r="AC887" s="12" t="s">
        <v>64</v>
      </c>
      <c r="AD887" s="12" t="s">
        <v>85</v>
      </c>
      <c r="AE887" s="12" t="s">
        <v>102</v>
      </c>
      <c r="AF887" s="12" t="s">
        <v>67</v>
      </c>
      <c r="AG887" s="12" t="s">
        <v>382</v>
      </c>
      <c r="AH887" s="12" t="s">
        <v>88</v>
      </c>
      <c r="AI887" s="12" t="s">
        <v>70</v>
      </c>
      <c r="AJ887" s="12">
        <f>IFERROR(_xlfn.XLOOKUP(Table1[[#This Row],[Audio Url]],Qc!C:C,Qc!F:F),"")</f>
        <v>0</v>
      </c>
      <c r="AK887" s="12">
        <f>IFERROR(_xlfn.XLOOKUP(Table1[[#This Row],[Audio Url]],Qc!C:C,Qc!E:E),"")</f>
        <v>0</v>
      </c>
      <c r="AL887" s="12"/>
      <c r="AM887" s="12"/>
      <c r="AN887" s="1" t="str">
        <f>VLOOKUP(Table1[[#This Row],[LOCALITY]],Sheet2!$F:$H,3,0)</f>
        <v>Rural</v>
      </c>
      <c r="AO887" s="1" t="s">
        <v>2241</v>
      </c>
      <c r="AP887" t="str">
        <f>IF(Table1[[#This Row],[Audio Duration (in secs)]]&gt;180,"Greater than 3 Minutes","Less than 3 Minutes")</f>
        <v>Less than 3 Minutes</v>
      </c>
      <c r="AQ887" t="str">
        <f>IFERROR(VLOOKUP(Table1[[#This Row],[சாதி/Caste]],MApping!$E$1:$F$10,2,0),"Others")</f>
        <v>URALI GOUNDER</v>
      </c>
      <c r="AR887">
        <f>VLOOKUP(Table1[[#This Row],[பாலினம்/Gender]],Factor!$F$26:$I$28,4,0)</f>
        <v>0.95700934579439256</v>
      </c>
      <c r="AS887">
        <f>VLOOKUP(Table1[[#This Row],[பதிலளித்தவரின் வயது/Age Group]],Factor!$F$35:$I$39,4,0)</f>
        <v>1.0308724832214764</v>
      </c>
      <c r="AT887">
        <f>VLOOKUP(Table1[[#This Row],[பதிலளித்தவரின் வயது/Age Group]]&amp;Table1[[#This Row],[பாலினம்/Gender]],Factor!$A$45:$G$53,7,0)</f>
        <v>0.86292134831460676</v>
      </c>
      <c r="AU88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87">
        <f>VLOOKUP(Table1[[#This Row],[Rev Caste]],Factor!$F$59:$I$68,4,0)</f>
        <v>1.0593103448275862</v>
      </c>
      <c r="AW887">
        <f>Table1[[#This Row],[2021 Ae Factor]]*Table1[[#This Row],[Age &amp; Gender Factor]]</f>
        <v>1.1321032118962628</v>
      </c>
      <c r="AX887">
        <f>Table1[[#This Row],[2021 Ae Factor]]*Table1[[#This Row],[Caste Factor]]</f>
        <v>1.3897542877071363</v>
      </c>
      <c r="AY887">
        <f t="shared" si="30"/>
        <v>78.682224199999993</v>
      </c>
    </row>
    <row r="888" spans="1:51" x14ac:dyDescent="0.25">
      <c r="A888" s="12" t="s">
        <v>3088</v>
      </c>
      <c r="B888" s="12" t="s">
        <v>1458</v>
      </c>
      <c r="C888" s="13">
        <v>45873</v>
      </c>
      <c r="D888" s="12" t="s">
        <v>3495</v>
      </c>
      <c r="E888" s="12"/>
      <c r="F888" s="12"/>
      <c r="G888" s="12"/>
      <c r="H888" s="12"/>
      <c r="I888" s="12" t="s">
        <v>109</v>
      </c>
      <c r="J888" s="12" t="s">
        <v>110</v>
      </c>
      <c r="K888" s="12" t="s">
        <v>50</v>
      </c>
      <c r="L888" s="12" t="s">
        <v>78</v>
      </c>
      <c r="M888" s="12" t="s">
        <v>111</v>
      </c>
      <c r="N888" s="12"/>
      <c r="O888" s="12" t="s">
        <v>135</v>
      </c>
      <c r="P888" s="12">
        <v>9344974903</v>
      </c>
      <c r="Q888" s="12" t="s">
        <v>55</v>
      </c>
      <c r="R888" s="12" t="s">
        <v>136</v>
      </c>
      <c r="S888" s="12" t="s">
        <v>113</v>
      </c>
      <c r="T888" s="12" t="s">
        <v>137</v>
      </c>
      <c r="U888" s="12" t="s">
        <v>83</v>
      </c>
      <c r="V888" s="12" t="s">
        <v>99</v>
      </c>
      <c r="W888" s="12" t="s">
        <v>100</v>
      </c>
      <c r="X888" s="12" t="s">
        <v>101</v>
      </c>
      <c r="Y888" t="s">
        <v>428</v>
      </c>
      <c r="Z888" s="12" t="s">
        <v>95</v>
      </c>
      <c r="AA888" s="12" t="s">
        <v>63</v>
      </c>
      <c r="AB888" s="12" t="s">
        <v>38</v>
      </c>
      <c r="AC888" s="12" t="s">
        <v>84</v>
      </c>
      <c r="AD888" s="12" t="s">
        <v>85</v>
      </c>
      <c r="AE888" s="12" t="s">
        <v>66</v>
      </c>
      <c r="AF888" s="12" t="s">
        <v>67</v>
      </c>
      <c r="AG888" s="12" t="s">
        <v>68</v>
      </c>
      <c r="AH888" s="12" t="s">
        <v>69</v>
      </c>
      <c r="AI888" s="12" t="s">
        <v>269</v>
      </c>
      <c r="AJ888" s="12">
        <f>IFERROR(_xlfn.XLOOKUP(Table1[[#This Row],[Audio Url]],Qc!C:C,Qc!F:F),"")</f>
        <v>0</v>
      </c>
      <c r="AK888" s="12">
        <f>IFERROR(_xlfn.XLOOKUP(Table1[[#This Row],[Audio Url]],Qc!C:C,Qc!E:E),"")</f>
        <v>0</v>
      </c>
      <c r="AL888" s="12"/>
      <c r="AM888" s="12"/>
      <c r="AN888" s="1" t="str">
        <f>VLOOKUP(Table1[[#This Row],[LOCALITY]],Sheet2!$F:$H,3,0)</f>
        <v>Rural</v>
      </c>
      <c r="AO888" s="1" t="s">
        <v>2241</v>
      </c>
      <c r="AP888" t="str">
        <f>IF(Table1[[#This Row],[Audio Duration (in secs)]]&gt;180,"Greater than 3 Minutes","Less than 3 Minutes")</f>
        <v>Less than 3 Minutes</v>
      </c>
      <c r="AQ888" t="str">
        <f>IFERROR(VLOOKUP(Table1[[#This Row],[சாதி/Caste]],MApping!$E$1:$F$10,2,0),"Others")</f>
        <v>MUTTARAIYAR</v>
      </c>
      <c r="AR888">
        <f>VLOOKUP(Table1[[#This Row],[பாலினம்/Gender]],Factor!$F$26:$I$28,4,0)</f>
        <v>1.047034764826176</v>
      </c>
      <c r="AS888">
        <f>VLOOKUP(Table1[[#This Row],[பதிலளித்தவரின் வயது/Age Group]],Factor!$F$35:$I$39,4,0)</f>
        <v>1.0951871657754011</v>
      </c>
      <c r="AT888">
        <f>VLOOKUP(Table1[[#This Row],[பதிலளித்தவரின் வயது/Age Group]]&amp;Table1[[#This Row],[பாலினம்/Gender]],Factor!$A$45:$G$53,7,0)</f>
        <v>1.107027027027027</v>
      </c>
      <c r="AU88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88">
        <f>VLOOKUP(Table1[[#This Row],[Rev Caste]],Factor!$F$59:$I$68,4,0)</f>
        <v>1.2358620689655173</v>
      </c>
      <c r="AW888">
        <f>Table1[[#This Row],[2021 Ae Factor]]*Table1[[#This Row],[Age &amp; Gender Factor]]</f>
        <v>1.4523558321984489</v>
      </c>
      <c r="AX888">
        <f>Table1[[#This Row],[2021 Ae Factor]]*Table1[[#This Row],[Caste Factor]]</f>
        <v>1.6213800023249925</v>
      </c>
      <c r="AY888">
        <f>VALUE(MID(D888, FIND(",",D888)+2, FIND(")",D888)-FIND(",",D888)-2))</f>
        <v>78.682387800000001</v>
      </c>
    </row>
    <row r="889" spans="1:51" x14ac:dyDescent="0.25">
      <c r="A889" s="12" t="s">
        <v>3088</v>
      </c>
      <c r="B889" s="12" t="s">
        <v>1470</v>
      </c>
      <c r="C889" s="13">
        <v>45873</v>
      </c>
      <c r="D889" s="12" t="s">
        <v>3496</v>
      </c>
      <c r="E889" s="12"/>
      <c r="F889" s="12"/>
      <c r="G889" s="12"/>
      <c r="H889" s="12"/>
      <c r="I889" s="12" t="s">
        <v>109</v>
      </c>
      <c r="J889" s="12" t="s">
        <v>110</v>
      </c>
      <c r="K889" s="12" t="s">
        <v>50</v>
      </c>
      <c r="L889" s="12" t="s">
        <v>78</v>
      </c>
      <c r="M889" s="12" t="s">
        <v>111</v>
      </c>
      <c r="N889" s="12"/>
      <c r="O889" s="12" t="s">
        <v>54</v>
      </c>
      <c r="P889" s="12">
        <v>8344060273</v>
      </c>
      <c r="Q889" s="12" t="s">
        <v>55</v>
      </c>
      <c r="R889" s="12" t="s">
        <v>97</v>
      </c>
      <c r="S889" s="12" t="s">
        <v>113</v>
      </c>
      <c r="T889" s="12" t="s">
        <v>137</v>
      </c>
      <c r="U889" s="12" t="s">
        <v>301</v>
      </c>
      <c r="V889" s="12" t="s">
        <v>99</v>
      </c>
      <c r="W889" s="12" t="s">
        <v>100</v>
      </c>
      <c r="X889" s="12" t="s">
        <v>101</v>
      </c>
      <c r="Y889" t="s">
        <v>428</v>
      </c>
      <c r="Z889" s="12" t="s">
        <v>288</v>
      </c>
      <c r="AA889" s="12" t="s">
        <v>63</v>
      </c>
      <c r="AB889" s="12" t="s">
        <v>38</v>
      </c>
      <c r="AC889" s="12" t="s">
        <v>64</v>
      </c>
      <c r="AD889" s="12" t="s">
        <v>85</v>
      </c>
      <c r="AE889" s="12" t="s">
        <v>115</v>
      </c>
      <c r="AF889" s="12" t="s">
        <v>67</v>
      </c>
      <c r="AG889" s="12" t="s">
        <v>116</v>
      </c>
      <c r="AH889" s="12" t="s">
        <v>117</v>
      </c>
      <c r="AI889" s="12" t="s">
        <v>118</v>
      </c>
      <c r="AJ889" s="12">
        <f>IFERROR(_xlfn.XLOOKUP(Table1[[#This Row],[Audio Url]],Qc!C:C,Qc!F:F),"")</f>
        <v>0</v>
      </c>
      <c r="AK889" s="12">
        <f>IFERROR(_xlfn.XLOOKUP(Table1[[#This Row],[Audio Url]],Qc!C:C,Qc!E:E),"")</f>
        <v>0</v>
      </c>
      <c r="AL889" s="12"/>
      <c r="AM889" s="12"/>
      <c r="AN889" s="1" t="str">
        <f>VLOOKUP(Table1[[#This Row],[LOCALITY]],Sheet2!$F:$H,3,0)</f>
        <v>Rural</v>
      </c>
      <c r="AO889" s="1" t="s">
        <v>2241</v>
      </c>
      <c r="AP889" t="str">
        <f>IF(Table1[[#This Row],[Audio Duration (in secs)]]&gt;180,"Greater than 3 Minutes","Less than 3 Minutes")</f>
        <v>Less than 3 Minutes</v>
      </c>
      <c r="AQ889" t="str">
        <f>IFERROR(VLOOKUP(Table1[[#This Row],[சாதி/Caste]],MApping!$E$1:$F$10,2,0),"Others")</f>
        <v>PALLAR SC</v>
      </c>
      <c r="AR889">
        <f>VLOOKUP(Table1[[#This Row],[பாலினம்/Gender]],Factor!$F$26:$I$28,4,0)</f>
        <v>0.95700934579439256</v>
      </c>
      <c r="AS889">
        <f>VLOOKUP(Table1[[#This Row],[பதிலளித்தவரின் வயது/Age Group]],Factor!$F$35:$I$39,4,0)</f>
        <v>1.0951871657754011</v>
      </c>
      <c r="AT889">
        <f>VLOOKUP(Table1[[#This Row],[பதிலளித்தவரின் வயது/Age Group]]&amp;Table1[[#This Row],[பாலினம்/Gender]],Factor!$A$45:$G$53,7,0)</f>
        <v>1.0835978835978837</v>
      </c>
      <c r="AU88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89">
        <f>VLOOKUP(Table1[[#This Row],[Rev Caste]],Factor!$F$59:$I$68,4,0)</f>
        <v>1.28</v>
      </c>
      <c r="AW889">
        <f>Table1[[#This Row],[2021 Ae Factor]]*Table1[[#This Row],[Age &amp; Gender Factor]]</f>
        <v>1.4216181426281114</v>
      </c>
      <c r="AX889">
        <f>Table1[[#This Row],[2021 Ae Factor]]*Table1[[#This Row],[Caste Factor]]</f>
        <v>1.6792864309794564</v>
      </c>
      <c r="AY889">
        <f t="shared" ref="AY889:AY893" si="31">VALUE(MID(D889, FIND(",",D889)+2, FIND(")",D889)-FIND(",",D889)-2))</f>
        <v>78.681880199999995</v>
      </c>
    </row>
    <row r="890" spans="1:51" x14ac:dyDescent="0.25">
      <c r="A890" s="12" t="s">
        <v>3088</v>
      </c>
      <c r="B890" s="12" t="s">
        <v>1482</v>
      </c>
      <c r="C890" s="13">
        <v>45873</v>
      </c>
      <c r="D890" s="12" t="s">
        <v>3497</v>
      </c>
      <c r="E890" s="12"/>
      <c r="F890" s="12"/>
      <c r="G890" s="12"/>
      <c r="H890" s="12"/>
      <c r="I890" s="12" t="s">
        <v>109</v>
      </c>
      <c r="J890" s="12" t="s">
        <v>110</v>
      </c>
      <c r="K890" s="12" t="s">
        <v>50</v>
      </c>
      <c r="L890" s="12" t="s">
        <v>78</v>
      </c>
      <c r="M890" s="12" t="s">
        <v>111</v>
      </c>
      <c r="N890" s="12"/>
      <c r="O890" s="12" t="s">
        <v>54</v>
      </c>
      <c r="P890" s="12">
        <v>9965032198</v>
      </c>
      <c r="Q890" s="12" t="s">
        <v>39</v>
      </c>
      <c r="R890" s="12" t="s">
        <v>124</v>
      </c>
      <c r="S890" s="12" t="s">
        <v>113</v>
      </c>
      <c r="T890" s="12" t="s">
        <v>98</v>
      </c>
      <c r="U890" s="12" t="s">
        <v>83</v>
      </c>
      <c r="V890" s="12" t="s">
        <v>99</v>
      </c>
      <c r="W890" s="12" t="s">
        <v>100</v>
      </c>
      <c r="X890" s="12" t="s">
        <v>101</v>
      </c>
      <c r="Y890" t="s">
        <v>428</v>
      </c>
      <c r="Z890" s="12" t="s">
        <v>95</v>
      </c>
      <c r="AA890" s="12" t="s">
        <v>126</v>
      </c>
      <c r="AB890" s="12" t="s">
        <v>60</v>
      </c>
      <c r="AC890" s="12" t="s">
        <v>84</v>
      </c>
      <c r="AD890" s="12" t="s">
        <v>65</v>
      </c>
      <c r="AE890" s="12" t="s">
        <v>102</v>
      </c>
      <c r="AF890" s="12" t="s">
        <v>101</v>
      </c>
      <c r="AG890" s="12" t="s">
        <v>418</v>
      </c>
      <c r="AH890" s="12" t="s">
        <v>117</v>
      </c>
      <c r="AI890" s="12" t="s">
        <v>42</v>
      </c>
      <c r="AJ890" s="12">
        <f>IFERROR(_xlfn.XLOOKUP(Table1[[#This Row],[Audio Url]],Qc!C:C,Qc!F:F),"")</f>
        <v>0</v>
      </c>
      <c r="AK890" s="12">
        <f>IFERROR(_xlfn.XLOOKUP(Table1[[#This Row],[Audio Url]],Qc!C:C,Qc!E:E),"")</f>
        <v>0</v>
      </c>
      <c r="AL890" s="12"/>
      <c r="AM890" s="12"/>
      <c r="AN890" s="1" t="str">
        <f>VLOOKUP(Table1[[#This Row],[LOCALITY]],Sheet2!$F:$H,3,0)</f>
        <v>Rural</v>
      </c>
      <c r="AO890" s="1" t="s">
        <v>2241</v>
      </c>
      <c r="AP890" t="str">
        <f>IF(Table1[[#This Row],[Audio Duration (in secs)]]&gt;180,"Greater than 3 Minutes","Less than 3 Minutes")</f>
        <v>Less than 3 Minutes</v>
      </c>
      <c r="AQ890" t="str">
        <f>IFERROR(VLOOKUP(Table1[[#This Row],[சாதி/Caste]],MApping!$E$1:$F$10,2,0),"Others")</f>
        <v>DEVENDRA KULA VELLALAR</v>
      </c>
      <c r="AR890">
        <f>VLOOKUP(Table1[[#This Row],[பாலினம்/Gender]],Factor!$F$26:$I$28,4,0)</f>
        <v>0.95700934579439256</v>
      </c>
      <c r="AS890">
        <f>VLOOKUP(Table1[[#This Row],[பதிலளித்தவரின் வயது/Age Group]],Factor!$F$35:$I$39,4,0)</f>
        <v>0.8797250859106529</v>
      </c>
      <c r="AT890">
        <f>VLOOKUP(Table1[[#This Row],[பதிலளித்தவரின் வயது/Age Group]]&amp;Table1[[#This Row],[பாலினம்/Gender]],Factor!$A$45:$G$53,7,0)</f>
        <v>0.79503105590062106</v>
      </c>
      <c r="AU89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90">
        <f>VLOOKUP(Table1[[#This Row],[Rev Caste]],Factor!$F$59:$I$68,4,0)</f>
        <v>0.99902439024390244</v>
      </c>
      <c r="AW890">
        <f>Table1[[#This Row],[2021 Ae Factor]]*Table1[[#This Row],[Age &amp; Gender Factor]]</f>
        <v>1.043035050297799</v>
      </c>
      <c r="AX890">
        <f>Table1[[#This Row],[2021 Ae Factor]]*Table1[[#This Row],[Caste Factor]]</f>
        <v>1.3106625802766489</v>
      </c>
      <c r="AY890">
        <f t="shared" si="31"/>
        <v>78.681890899999999</v>
      </c>
    </row>
    <row r="891" spans="1:51" x14ac:dyDescent="0.25">
      <c r="A891" s="12" t="s">
        <v>3088</v>
      </c>
      <c r="B891" s="12" t="s">
        <v>1487</v>
      </c>
      <c r="C891" s="13">
        <v>45873</v>
      </c>
      <c r="D891" s="12" t="s">
        <v>3498</v>
      </c>
      <c r="E891" s="12"/>
      <c r="F891" s="12"/>
      <c r="G891" s="12"/>
      <c r="H891" s="12"/>
      <c r="I891" s="12" t="s">
        <v>1289</v>
      </c>
      <c r="J891" s="12" t="s">
        <v>1290</v>
      </c>
      <c r="K891" s="12" t="s">
        <v>50</v>
      </c>
      <c r="L891" s="12" t="s">
        <v>78</v>
      </c>
      <c r="M891" s="12" t="s">
        <v>111</v>
      </c>
      <c r="N891" s="12"/>
      <c r="O891" s="12" t="s">
        <v>135</v>
      </c>
      <c r="P891" s="12">
        <v>8110864193</v>
      </c>
      <c r="Q891" s="12" t="s">
        <v>55</v>
      </c>
      <c r="R891" s="12" t="s">
        <v>136</v>
      </c>
      <c r="S891" s="12" t="s">
        <v>113</v>
      </c>
      <c r="T891" s="12" t="s">
        <v>137</v>
      </c>
      <c r="U891" s="12" t="s">
        <v>59</v>
      </c>
      <c r="V891" s="12" t="s">
        <v>99</v>
      </c>
      <c r="W891" s="1" t="s">
        <v>125</v>
      </c>
      <c r="X891" s="12" t="s">
        <v>101</v>
      </c>
      <c r="Y891" t="s">
        <v>429</v>
      </c>
      <c r="Z891" s="12" t="s">
        <v>288</v>
      </c>
      <c r="AA891" s="12" t="s">
        <v>63</v>
      </c>
      <c r="AB891" s="12" t="s">
        <v>38</v>
      </c>
      <c r="AC891" s="12" t="s">
        <v>84</v>
      </c>
      <c r="AD891" s="12" t="s">
        <v>85</v>
      </c>
      <c r="AE891" s="12" t="s">
        <v>66</v>
      </c>
      <c r="AF891" s="12" t="s">
        <v>67</v>
      </c>
      <c r="AG891" s="12" t="s">
        <v>116</v>
      </c>
      <c r="AH891" s="12" t="s">
        <v>117</v>
      </c>
      <c r="AI891" s="12" t="s">
        <v>118</v>
      </c>
      <c r="AJ891" s="12">
        <f>IFERROR(_xlfn.XLOOKUP(Table1[[#This Row],[Audio Url]],Qc!C:C,Qc!F:F),"")</f>
        <v>0</v>
      </c>
      <c r="AK891" s="12">
        <f>IFERROR(_xlfn.XLOOKUP(Table1[[#This Row],[Audio Url]],Qc!C:C,Qc!E:E),"")</f>
        <v>0</v>
      </c>
      <c r="AL891" s="12"/>
      <c r="AM891" s="12"/>
      <c r="AN891" s="1" t="str">
        <f>VLOOKUP(Table1[[#This Row],[LOCALITY]],Sheet2!$F:$H,3,0)</f>
        <v>Rural</v>
      </c>
      <c r="AO891" s="1" t="s">
        <v>2241</v>
      </c>
      <c r="AP891" t="str">
        <f>IF(Table1[[#This Row],[Audio Duration (in secs)]]&gt;180,"Greater than 3 Minutes","Less than 3 Minutes")</f>
        <v>Less than 3 Minutes</v>
      </c>
      <c r="AQ891" t="str">
        <f>IFERROR(VLOOKUP(Table1[[#This Row],[சாதி/Caste]],MApping!$E$1:$F$10,2,0),"Others")</f>
        <v>PALLAR SC</v>
      </c>
      <c r="AR891">
        <f>VLOOKUP(Table1[[#This Row],[பாலினம்/Gender]],Factor!$F$26:$I$28,4,0)</f>
        <v>1.047034764826176</v>
      </c>
      <c r="AS891">
        <f>VLOOKUP(Table1[[#This Row],[பதிலளித்தவரின் வயது/Age Group]],Factor!$F$35:$I$39,4,0)</f>
        <v>1.0951871657754011</v>
      </c>
      <c r="AT891">
        <f>VLOOKUP(Table1[[#This Row],[பதிலளித்தவரின் வயது/Age Group]]&amp;Table1[[#This Row],[பாலினம்/Gender]],Factor!$A$45:$G$53,7,0)</f>
        <v>1.107027027027027</v>
      </c>
      <c r="AU89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891">
        <f>VLOOKUP(Table1[[#This Row],[Rev Caste]],Factor!$F$59:$I$68,4,0)</f>
        <v>1.28</v>
      </c>
      <c r="AW891">
        <f>Table1[[#This Row],[2021 Ae Factor]]*Table1[[#This Row],[Age &amp; Gender Factor]]</f>
        <v>1.4523558321984489</v>
      </c>
      <c r="AX891">
        <f>Table1[[#This Row],[2021 Ae Factor]]*Table1[[#This Row],[Caste Factor]]</f>
        <v>1.6792864309794564</v>
      </c>
      <c r="AY891">
        <f t="shared" si="31"/>
        <v>78.6820764</v>
      </c>
    </row>
    <row r="892" spans="1:51" x14ac:dyDescent="0.25">
      <c r="A892" s="12" t="s">
        <v>3088</v>
      </c>
      <c r="B892" s="12" t="s">
        <v>1496</v>
      </c>
      <c r="C892" s="13">
        <v>45873</v>
      </c>
      <c r="D892" s="12" t="s">
        <v>3499</v>
      </c>
      <c r="E892" s="12"/>
      <c r="F892" s="12"/>
      <c r="G892" s="12"/>
      <c r="H892" s="12"/>
      <c r="I892" s="12" t="s">
        <v>109</v>
      </c>
      <c r="J892" s="12" t="s">
        <v>110</v>
      </c>
      <c r="K892" s="12" t="s">
        <v>50</v>
      </c>
      <c r="L892" s="12" t="s">
        <v>78</v>
      </c>
      <c r="M892" s="12" t="s">
        <v>111</v>
      </c>
      <c r="N892" s="12"/>
      <c r="O892" s="12" t="s">
        <v>54</v>
      </c>
      <c r="P892" s="12">
        <v>8098702334</v>
      </c>
      <c r="Q892" s="12" t="s">
        <v>81</v>
      </c>
      <c r="R892" s="12" t="s">
        <v>97</v>
      </c>
      <c r="S892" s="12" t="s">
        <v>113</v>
      </c>
      <c r="T892" s="12" t="s">
        <v>137</v>
      </c>
      <c r="U892" s="12" t="s">
        <v>301</v>
      </c>
      <c r="V892" s="12" t="s">
        <v>165</v>
      </c>
      <c r="W892" s="12" t="s">
        <v>125</v>
      </c>
      <c r="X892" s="12" t="s">
        <v>101</v>
      </c>
      <c r="Y892" s="45" t="s">
        <v>429</v>
      </c>
      <c r="Z892" s="12" t="s">
        <v>95</v>
      </c>
      <c r="AA892" s="12" t="s">
        <v>126</v>
      </c>
      <c r="AB892" s="12" t="s">
        <v>138</v>
      </c>
      <c r="AC892" s="12" t="s">
        <v>58</v>
      </c>
      <c r="AD892" s="12" t="s">
        <v>127</v>
      </c>
      <c r="AE892" s="12" t="s">
        <v>66</v>
      </c>
      <c r="AF892" s="12" t="s">
        <v>67</v>
      </c>
      <c r="AG892" s="12" t="s">
        <v>400</v>
      </c>
      <c r="AH892" s="12" t="s">
        <v>88</v>
      </c>
      <c r="AI892" s="12" t="s">
        <v>269</v>
      </c>
      <c r="AJ892" s="12">
        <f>IFERROR(_xlfn.XLOOKUP(Table1[[#This Row],[Audio Url]],Qc!C:C,Qc!F:F),"")</f>
        <v>0</v>
      </c>
      <c r="AK892" s="12">
        <f>IFERROR(_xlfn.XLOOKUP(Table1[[#This Row],[Audio Url]],Qc!C:C,Qc!E:E),"")</f>
        <v>0</v>
      </c>
      <c r="AL892" s="12"/>
      <c r="AM892" s="12"/>
      <c r="AN892" s="1" t="str">
        <f>VLOOKUP(Table1[[#This Row],[LOCALITY]],Sheet2!$F:$H,3,0)</f>
        <v>Rural</v>
      </c>
      <c r="AO892" s="1" t="s">
        <v>2241</v>
      </c>
      <c r="AP892" t="str">
        <f>IF(Table1[[#This Row],[Audio Duration (in secs)]]&gt;180,"Greater than 3 Minutes","Less than 3 Minutes")</f>
        <v>Less than 3 Minutes</v>
      </c>
      <c r="AQ892" t="str">
        <f>IFERROR(VLOOKUP(Table1[[#This Row],[சாதி/Caste]],MApping!$E$1:$F$10,2,0),"Others")</f>
        <v>MUTTARAIYAR</v>
      </c>
      <c r="AR892">
        <f>VLOOKUP(Table1[[#This Row],[பாலினம்/Gender]],Factor!$F$26:$I$28,4,0)</f>
        <v>0.95700934579439256</v>
      </c>
      <c r="AS892">
        <f>VLOOKUP(Table1[[#This Row],[பதிலளித்தவரின் வயது/Age Group]],Factor!$F$35:$I$39,4,0)</f>
        <v>0.97523809523809524</v>
      </c>
      <c r="AT892">
        <f>VLOOKUP(Table1[[#This Row],[பதிலளித்தவரின் வயது/Age Group]]&amp;Table1[[#This Row],[பாலினம்/Gender]],Factor!$A$45:$G$53,7,0)</f>
        <v>1.0666666666666667</v>
      </c>
      <c r="AU89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92">
        <f>VLOOKUP(Table1[[#This Row],[Rev Caste]],Factor!$F$59:$I$68,4,0)</f>
        <v>1.2358620689655173</v>
      </c>
      <c r="AW892">
        <f>Table1[[#This Row],[2021 Ae Factor]]*Table1[[#This Row],[Age &amp; Gender Factor]]</f>
        <v>1.0666666666666667</v>
      </c>
      <c r="AX892">
        <f>Table1[[#This Row],[2021 Ae Factor]]*Table1[[#This Row],[Caste Factor]]</f>
        <v>1.2358620689655173</v>
      </c>
      <c r="AY892">
        <f t="shared" si="31"/>
        <v>78.682220999999998</v>
      </c>
    </row>
    <row r="893" spans="1:51" x14ac:dyDescent="0.25">
      <c r="A893" s="12" t="s">
        <v>3088</v>
      </c>
      <c r="B893" s="12" t="s">
        <v>1507</v>
      </c>
      <c r="C893" s="13">
        <v>45873</v>
      </c>
      <c r="D893" s="12" t="s">
        <v>3500</v>
      </c>
      <c r="E893" s="12"/>
      <c r="F893" s="12"/>
      <c r="G893" s="12"/>
      <c r="H893" s="12"/>
      <c r="I893" s="12" t="s">
        <v>1289</v>
      </c>
      <c r="J893" s="12" t="s">
        <v>1290</v>
      </c>
      <c r="K893" s="12" t="s">
        <v>50</v>
      </c>
      <c r="L893" s="12" t="s">
        <v>78</v>
      </c>
      <c r="M893" s="12" t="s">
        <v>111</v>
      </c>
      <c r="N893" s="12"/>
      <c r="O893" s="12" t="s">
        <v>54</v>
      </c>
      <c r="P893" s="12">
        <v>9655197795</v>
      </c>
      <c r="Q893" s="12" t="s">
        <v>39</v>
      </c>
      <c r="R893" s="12" t="s">
        <v>56</v>
      </c>
      <c r="S893" s="12" t="s">
        <v>113</v>
      </c>
      <c r="T893" s="12" t="s">
        <v>137</v>
      </c>
      <c r="U893" s="12" t="s">
        <v>59</v>
      </c>
      <c r="V893" s="12" t="s">
        <v>60</v>
      </c>
      <c r="W893" s="12" t="s">
        <v>61</v>
      </c>
      <c r="X893" s="12" t="s">
        <v>62</v>
      </c>
      <c r="Y893" t="s">
        <v>430</v>
      </c>
      <c r="Z893" s="12" t="s">
        <v>38</v>
      </c>
      <c r="AA893" s="12" t="s">
        <v>63</v>
      </c>
      <c r="AB893" s="12" t="s">
        <v>38</v>
      </c>
      <c r="AC893" s="12" t="s">
        <v>84</v>
      </c>
      <c r="AD893" s="12" t="s">
        <v>65</v>
      </c>
      <c r="AE893" s="12" t="s">
        <v>115</v>
      </c>
      <c r="AF893" s="12" t="s">
        <v>276</v>
      </c>
      <c r="AG893" s="12" t="s">
        <v>116</v>
      </c>
      <c r="AH893" s="12" t="s">
        <v>117</v>
      </c>
      <c r="AI893" s="12" t="s">
        <v>118</v>
      </c>
      <c r="AJ893" s="12">
        <f>IFERROR(_xlfn.XLOOKUP(Table1[[#This Row],[Audio Url]],Qc!C:C,Qc!F:F),"")</f>
        <v>0</v>
      </c>
      <c r="AK893" s="12">
        <f>IFERROR(_xlfn.XLOOKUP(Table1[[#This Row],[Audio Url]],Qc!C:C,Qc!E:E),"")</f>
        <v>0</v>
      </c>
      <c r="AL893" s="12"/>
      <c r="AM893" s="12"/>
      <c r="AN893" s="1" t="str">
        <f>VLOOKUP(Table1[[#This Row],[LOCALITY]],Sheet2!$F:$H,3,0)</f>
        <v>Rural</v>
      </c>
      <c r="AO893" s="1" t="s">
        <v>2241</v>
      </c>
      <c r="AP893" t="str">
        <f>IF(Table1[[#This Row],[Audio Duration (in secs)]]&gt;180,"Greater than 3 Minutes","Less than 3 Minutes")</f>
        <v>Less than 3 Minutes</v>
      </c>
      <c r="AQ893" t="str">
        <f>IFERROR(VLOOKUP(Table1[[#This Row],[சாதி/Caste]],MApping!$E$1:$F$10,2,0),"Others")</f>
        <v>PALLAR SC</v>
      </c>
      <c r="AR893">
        <f>VLOOKUP(Table1[[#This Row],[பாலினம்/Gender]],Factor!$F$26:$I$28,4,0)</f>
        <v>0.95700934579439256</v>
      </c>
      <c r="AS893">
        <f>VLOOKUP(Table1[[#This Row],[பதிலளித்தவரின் வயது/Age Group]],Factor!$F$35:$I$39,4,0)</f>
        <v>0.8797250859106529</v>
      </c>
      <c r="AT893">
        <f>VLOOKUP(Table1[[#This Row],[பதிலளித்தவரின் வயது/Age Group]]&amp;Table1[[#This Row],[பாலினம்/Gender]],Factor!$A$45:$G$53,7,0)</f>
        <v>0.79503105590062106</v>
      </c>
      <c r="AU89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93">
        <f>VLOOKUP(Table1[[#This Row],[Rev Caste]],Factor!$F$59:$I$68,4,0)</f>
        <v>1.28</v>
      </c>
      <c r="AW893">
        <f>Table1[[#This Row],[2021 Ae Factor]]*Table1[[#This Row],[Age &amp; Gender Factor]]</f>
        <v>0.58577953749039324</v>
      </c>
      <c r="AX893">
        <f>Table1[[#This Row],[2021 Ae Factor]]*Table1[[#This Row],[Caste Factor]]</f>
        <v>0.94310505535953326</v>
      </c>
      <c r="AY893">
        <f t="shared" si="31"/>
        <v>78.682541700000002</v>
      </c>
    </row>
    <row r="894" spans="1:51" x14ac:dyDescent="0.25">
      <c r="A894" s="12" t="s">
        <v>3088</v>
      </c>
      <c r="B894" s="12" t="s">
        <v>1529</v>
      </c>
      <c r="C894" s="13">
        <v>45873</v>
      </c>
      <c r="D894" s="12" t="s">
        <v>3501</v>
      </c>
      <c r="E894" s="12"/>
      <c r="F894" s="12"/>
      <c r="G894" s="12"/>
      <c r="H894" s="12"/>
      <c r="I894" s="12" t="s">
        <v>109</v>
      </c>
      <c r="J894" s="12" t="s">
        <v>110</v>
      </c>
      <c r="K894" s="12" t="s">
        <v>50</v>
      </c>
      <c r="L894" s="12" t="s">
        <v>78</v>
      </c>
      <c r="M894" s="12" t="s">
        <v>111</v>
      </c>
      <c r="N894" s="12"/>
      <c r="O894" s="12" t="s">
        <v>54</v>
      </c>
      <c r="P894" s="12">
        <v>9843538498</v>
      </c>
      <c r="Q894" s="12" t="s">
        <v>360</v>
      </c>
      <c r="R894" s="12" t="s">
        <v>97</v>
      </c>
      <c r="S894" s="12" t="s">
        <v>57</v>
      </c>
      <c r="T894" s="12" t="s">
        <v>58</v>
      </c>
      <c r="U894" s="12" t="s">
        <v>83</v>
      </c>
      <c r="V894" s="12" t="s">
        <v>60</v>
      </c>
      <c r="W894" s="12" t="s">
        <v>61</v>
      </c>
      <c r="X894" s="12" t="s">
        <v>62</v>
      </c>
      <c r="Y894" t="s">
        <v>430</v>
      </c>
      <c r="Z894" s="12" t="s">
        <v>38</v>
      </c>
      <c r="AA894" s="12" t="s">
        <v>63</v>
      </c>
      <c r="AB894" s="12" t="s">
        <v>38</v>
      </c>
      <c r="AC894" s="12" t="s">
        <v>64</v>
      </c>
      <c r="AD894" s="12" t="s">
        <v>85</v>
      </c>
      <c r="AE894" s="12" t="s">
        <v>86</v>
      </c>
      <c r="AF894" s="12" t="s">
        <v>67</v>
      </c>
      <c r="AG894" s="12" t="s">
        <v>382</v>
      </c>
      <c r="AH894" s="12" t="s">
        <v>277</v>
      </c>
      <c r="AI894" s="12" t="s">
        <v>278</v>
      </c>
      <c r="AJ894" s="12">
        <f>IFERROR(_xlfn.XLOOKUP(Table1[[#This Row],[Audio Url]],Qc!C:C,Qc!F:F),"")</f>
        <v>0</v>
      </c>
      <c r="AK894" s="12">
        <f>IFERROR(_xlfn.XLOOKUP(Table1[[#This Row],[Audio Url]],Qc!C:C,Qc!E:E),"")</f>
        <v>0</v>
      </c>
      <c r="AL894" s="12"/>
      <c r="AM894" s="12"/>
      <c r="AN894" s="1" t="str">
        <f>VLOOKUP(Table1[[#This Row],[LOCALITY]],Sheet2!$F:$H,3,0)</f>
        <v>Rural</v>
      </c>
      <c r="AO894" s="1" t="s">
        <v>2241</v>
      </c>
      <c r="AP894" t="str">
        <f>IF(Table1[[#This Row],[Audio Duration (in secs)]]&gt;180,"Greater than 3 Minutes","Less than 3 Minutes")</f>
        <v>Less than 3 Minutes</v>
      </c>
      <c r="AQ894" t="str">
        <f>IFERROR(VLOOKUP(Table1[[#This Row],[சாதி/Caste]],MApping!$E$1:$F$10,2,0),"Others")</f>
        <v>MUSLIM</v>
      </c>
      <c r="AR894">
        <f>VLOOKUP(Table1[[#This Row],[பாலினம்/Gender]],Factor!$F$26:$I$28,4,0)</f>
        <v>0.95700934579439256</v>
      </c>
      <c r="AS894">
        <f>VLOOKUP(Table1[[#This Row],[பதிலளித்தவரின் வயது/Age Group]],Factor!$F$35:$I$39,4,0)</f>
        <v>1.0308724832214764</v>
      </c>
      <c r="AT894">
        <f>VLOOKUP(Table1[[#This Row],[பதிலளித்தவரின் வயது/Age Group]]&amp;Table1[[#This Row],[பாலினம்/Gender]],Factor!$A$45:$G$53,7,0)</f>
        <v>0.86292134831460676</v>
      </c>
      <c r="AU89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94">
        <f>VLOOKUP(Table1[[#This Row],[Rev Caste]],Factor!$F$59:$I$68,4,0)</f>
        <v>1.024</v>
      </c>
      <c r="AW894">
        <f>Table1[[#This Row],[2021 Ae Factor]]*Table1[[#This Row],[Age &amp; Gender Factor]]</f>
        <v>0.63580116091653927</v>
      </c>
      <c r="AX894">
        <f>Table1[[#This Row],[2021 Ae Factor]]*Table1[[#This Row],[Caste Factor]]</f>
        <v>0.75448404428762661</v>
      </c>
      <c r="AY894">
        <f t="shared" ref="AY894:AY903" si="32">VALUE(MID(D894, FIND(",",D894)+2, FIND(")",D894)-FIND(",",D894)-2))</f>
        <v>78.682435799999993</v>
      </c>
    </row>
    <row r="895" spans="1:51" x14ac:dyDescent="0.25">
      <c r="A895" s="12" t="s">
        <v>3088</v>
      </c>
      <c r="B895" s="12" t="s">
        <v>1534</v>
      </c>
      <c r="C895" s="13">
        <v>45873</v>
      </c>
      <c r="D895" s="12" t="s">
        <v>3502</v>
      </c>
      <c r="E895" s="12"/>
      <c r="F895" s="12"/>
      <c r="G895" s="12"/>
      <c r="H895" s="12"/>
      <c r="I895" s="12" t="s">
        <v>244</v>
      </c>
      <c r="J895" s="12" t="s">
        <v>245</v>
      </c>
      <c r="K895" s="12" t="s">
        <v>50</v>
      </c>
      <c r="L895" s="12" t="s">
        <v>78</v>
      </c>
      <c r="M895" s="12" t="s">
        <v>111</v>
      </c>
      <c r="N895" s="12"/>
      <c r="O895" s="12" t="s">
        <v>54</v>
      </c>
      <c r="P895" s="12">
        <v>9786126997</v>
      </c>
      <c r="Q895" s="12" t="s">
        <v>55</v>
      </c>
      <c r="R895" s="12" t="s">
        <v>56</v>
      </c>
      <c r="S895" s="12" t="s">
        <v>113</v>
      </c>
      <c r="T895" s="12" t="s">
        <v>137</v>
      </c>
      <c r="U895" s="12" t="s">
        <v>83</v>
      </c>
      <c r="V895" s="12" t="s">
        <v>165</v>
      </c>
      <c r="W895" s="12" t="s">
        <v>125</v>
      </c>
      <c r="X895" s="12" t="s">
        <v>87</v>
      </c>
      <c r="Y895" t="s">
        <v>434</v>
      </c>
      <c r="Z895" s="12" t="s">
        <v>288</v>
      </c>
      <c r="AA895" s="12" t="s">
        <v>63</v>
      </c>
      <c r="AB895" s="12" t="s">
        <v>38</v>
      </c>
      <c r="AC895" s="12" t="s">
        <v>58</v>
      </c>
      <c r="AD895" s="12" t="s">
        <v>65</v>
      </c>
      <c r="AE895" s="12" t="s">
        <v>86</v>
      </c>
      <c r="AF895" s="12" t="s">
        <v>622</v>
      </c>
      <c r="AG895" s="12" t="s">
        <v>116</v>
      </c>
      <c r="AH895" s="12" t="s">
        <v>88</v>
      </c>
      <c r="AI895" s="12" t="s">
        <v>269</v>
      </c>
      <c r="AJ895" s="12">
        <f>IFERROR(_xlfn.XLOOKUP(Table1[[#This Row],[Audio Url]],Qc!C:C,Qc!F:F),"")</f>
        <v>0</v>
      </c>
      <c r="AK895" s="12">
        <f>IFERROR(_xlfn.XLOOKUP(Table1[[#This Row],[Audio Url]],Qc!C:C,Qc!E:E),"")</f>
        <v>0</v>
      </c>
      <c r="AL895" s="12"/>
      <c r="AM895" s="12"/>
      <c r="AN895" s="1" t="str">
        <f>VLOOKUP(Table1[[#This Row],[LOCALITY]],Sheet2!$F:$H,3,0)</f>
        <v>Rural</v>
      </c>
      <c r="AO895" s="1" t="s">
        <v>2241</v>
      </c>
      <c r="AP895" t="str">
        <f>IF(Table1[[#This Row],[Audio Duration (in secs)]]&gt;180,"Greater than 3 Minutes","Less than 3 Minutes")</f>
        <v>Less than 3 Minutes</v>
      </c>
      <c r="AQ895" t="str">
        <f>IFERROR(VLOOKUP(Table1[[#This Row],[சாதி/Caste]],MApping!$E$1:$F$10,2,0),"Others")</f>
        <v>MUTTARAIYAR</v>
      </c>
      <c r="AR895">
        <f>VLOOKUP(Table1[[#This Row],[பாலினம்/Gender]],Factor!$F$26:$I$28,4,0)</f>
        <v>0.95700934579439256</v>
      </c>
      <c r="AS895">
        <f>VLOOKUP(Table1[[#This Row],[பதிலளித்தவரின் வயது/Age Group]],Factor!$F$35:$I$39,4,0)</f>
        <v>1.0951871657754011</v>
      </c>
      <c r="AT895">
        <f>VLOOKUP(Table1[[#This Row],[பதிலளித்தவரின் வயது/Age Group]]&amp;Table1[[#This Row],[பாலினம்/Gender]],Factor!$A$45:$G$53,7,0)</f>
        <v>1.0835978835978837</v>
      </c>
      <c r="AU89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95">
        <f>VLOOKUP(Table1[[#This Row],[Rev Caste]],Factor!$F$59:$I$68,4,0)</f>
        <v>1.2358620689655173</v>
      </c>
      <c r="AW895">
        <f>Table1[[#This Row],[2021 Ae Factor]]*Table1[[#This Row],[Age &amp; Gender Factor]]</f>
        <v>1.0835978835978837</v>
      </c>
      <c r="AX895">
        <f>Table1[[#This Row],[2021 Ae Factor]]*Table1[[#This Row],[Caste Factor]]</f>
        <v>1.2358620689655173</v>
      </c>
      <c r="AY895">
        <f t="shared" si="32"/>
        <v>78.682567700000007</v>
      </c>
    </row>
    <row r="896" spans="1:51" x14ac:dyDescent="0.25">
      <c r="A896" s="12" t="s">
        <v>3088</v>
      </c>
      <c r="B896" s="12" t="s">
        <v>1539</v>
      </c>
      <c r="C896" s="13">
        <v>45873</v>
      </c>
      <c r="D896" s="12" t="s">
        <v>3503</v>
      </c>
      <c r="E896" s="12"/>
      <c r="F896" s="12"/>
      <c r="G896" s="12"/>
      <c r="H896" s="12"/>
      <c r="I896" s="12" t="s">
        <v>109</v>
      </c>
      <c r="J896" s="12" t="s">
        <v>110</v>
      </c>
      <c r="K896" s="12" t="s">
        <v>50</v>
      </c>
      <c r="L896" s="12" t="s">
        <v>78</v>
      </c>
      <c r="M896" s="12" t="s">
        <v>111</v>
      </c>
      <c r="N896" s="12"/>
      <c r="O896" s="12" t="s">
        <v>54</v>
      </c>
      <c r="P896" s="12">
        <v>7270787395</v>
      </c>
      <c r="Q896" s="12" t="s">
        <v>55</v>
      </c>
      <c r="R896" s="12" t="s">
        <v>56</v>
      </c>
      <c r="S896" s="12" t="s">
        <v>57</v>
      </c>
      <c r="T896" s="12" t="s">
        <v>58</v>
      </c>
      <c r="U896" s="12" t="s">
        <v>59</v>
      </c>
      <c r="V896" s="12" t="s">
        <v>60</v>
      </c>
      <c r="W896" s="12" t="s">
        <v>61</v>
      </c>
      <c r="X896" s="12" t="s">
        <v>62</v>
      </c>
      <c r="Y896" t="s">
        <v>430</v>
      </c>
      <c r="Z896" s="12" t="s">
        <v>38</v>
      </c>
      <c r="AA896" s="12" t="s">
        <v>63</v>
      </c>
      <c r="AB896" s="12" t="s">
        <v>38</v>
      </c>
      <c r="AC896" s="12" t="s">
        <v>64</v>
      </c>
      <c r="AD896" s="12" t="s">
        <v>85</v>
      </c>
      <c r="AE896" s="12" t="s">
        <v>86</v>
      </c>
      <c r="AF896" s="12" t="s">
        <v>67</v>
      </c>
      <c r="AG896" s="12" t="s">
        <v>116</v>
      </c>
      <c r="AH896" s="12" t="s">
        <v>117</v>
      </c>
      <c r="AI896" s="12" t="s">
        <v>118</v>
      </c>
      <c r="AJ896" s="12">
        <f>IFERROR(_xlfn.XLOOKUP(Table1[[#This Row],[Audio Url]],Qc!C:C,Qc!F:F),"")</f>
        <v>0</v>
      </c>
      <c r="AK896" s="12">
        <f>IFERROR(_xlfn.XLOOKUP(Table1[[#This Row],[Audio Url]],Qc!C:C,Qc!E:E),"")</f>
        <v>0</v>
      </c>
      <c r="AL896" s="12"/>
      <c r="AM896" s="12"/>
      <c r="AN896" s="1" t="str">
        <f>VLOOKUP(Table1[[#This Row],[LOCALITY]],Sheet2!$F:$H,3,0)</f>
        <v>Rural</v>
      </c>
      <c r="AO896" s="1" t="s">
        <v>2241</v>
      </c>
      <c r="AP896" t="str">
        <f>IF(Table1[[#This Row],[Audio Duration (in secs)]]&gt;180,"Greater than 3 Minutes","Less than 3 Minutes")</f>
        <v>Less than 3 Minutes</v>
      </c>
      <c r="AQ896" t="str">
        <f>IFERROR(VLOOKUP(Table1[[#This Row],[சாதி/Caste]],MApping!$E$1:$F$10,2,0),"Others")</f>
        <v>PALLAR SC</v>
      </c>
      <c r="AR896">
        <f>VLOOKUP(Table1[[#This Row],[பாலினம்/Gender]],Factor!$F$26:$I$28,4,0)</f>
        <v>0.95700934579439256</v>
      </c>
      <c r="AS896">
        <f>VLOOKUP(Table1[[#This Row],[பதிலளித்தவரின் வயது/Age Group]],Factor!$F$35:$I$39,4,0)</f>
        <v>1.0951871657754011</v>
      </c>
      <c r="AT896">
        <f>VLOOKUP(Table1[[#This Row],[பதிலளித்தவரின் வயது/Age Group]]&amp;Table1[[#This Row],[பாலினம்/Gender]],Factor!$A$45:$G$53,7,0)</f>
        <v>1.0835978835978837</v>
      </c>
      <c r="AU89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96">
        <f>VLOOKUP(Table1[[#This Row],[Rev Caste]],Factor!$F$59:$I$68,4,0)</f>
        <v>1.28</v>
      </c>
      <c r="AW896">
        <f>Table1[[#This Row],[2021 Ae Factor]]*Table1[[#This Row],[Age &amp; Gender Factor]]</f>
        <v>0.79839581406098059</v>
      </c>
      <c r="AX896">
        <f>Table1[[#This Row],[2021 Ae Factor]]*Table1[[#This Row],[Caste Factor]]</f>
        <v>0.94310505535953326</v>
      </c>
      <c r="AY896">
        <f t="shared" si="32"/>
        <v>78.682714300000001</v>
      </c>
    </row>
    <row r="897" spans="1:51" x14ac:dyDescent="0.25">
      <c r="A897" s="12" t="s">
        <v>3088</v>
      </c>
      <c r="B897" s="12" t="s">
        <v>1544</v>
      </c>
      <c r="C897" s="13">
        <v>45873</v>
      </c>
      <c r="D897" s="12" t="s">
        <v>3504</v>
      </c>
      <c r="E897" s="12"/>
      <c r="F897" s="12"/>
      <c r="G897" s="12"/>
      <c r="H897" s="12"/>
      <c r="I897" s="12" t="s">
        <v>109</v>
      </c>
      <c r="J897" s="12" t="s">
        <v>110</v>
      </c>
      <c r="K897" s="12" t="s">
        <v>50</v>
      </c>
      <c r="L897" s="12" t="s">
        <v>78</v>
      </c>
      <c r="M897" s="12" t="s">
        <v>111</v>
      </c>
      <c r="N897" s="12"/>
      <c r="O897" s="12" t="s">
        <v>135</v>
      </c>
      <c r="P897" s="12">
        <v>9843340258</v>
      </c>
      <c r="Q897" s="12" t="s">
        <v>81</v>
      </c>
      <c r="R897" s="12" t="s">
        <v>136</v>
      </c>
      <c r="S897" s="12" t="s">
        <v>113</v>
      </c>
      <c r="T897" s="12" t="s">
        <v>137</v>
      </c>
      <c r="U897" s="12" t="s">
        <v>83</v>
      </c>
      <c r="V897" s="12" t="s">
        <v>60</v>
      </c>
      <c r="W897" s="12" t="s">
        <v>125</v>
      </c>
      <c r="X897" s="12" t="s">
        <v>62</v>
      </c>
      <c r="Y897" t="s">
        <v>429</v>
      </c>
      <c r="Z897" s="12" t="s">
        <v>38</v>
      </c>
      <c r="AA897" s="12" t="s">
        <v>63</v>
      </c>
      <c r="AB897" s="12" t="s">
        <v>38</v>
      </c>
      <c r="AC897" s="12" t="s">
        <v>84</v>
      </c>
      <c r="AD897" s="12" t="s">
        <v>65</v>
      </c>
      <c r="AE897" s="12" t="s">
        <v>66</v>
      </c>
      <c r="AF897" s="12" t="s">
        <v>67</v>
      </c>
      <c r="AG897" s="12" t="s">
        <v>418</v>
      </c>
      <c r="AH897" s="12" t="s">
        <v>117</v>
      </c>
      <c r="AI897" s="12" t="s">
        <v>42</v>
      </c>
      <c r="AJ897" s="12">
        <f>IFERROR(_xlfn.XLOOKUP(Table1[[#This Row],[Audio Url]],Qc!C:C,Qc!F:F),"")</f>
        <v>0</v>
      </c>
      <c r="AK897" s="12">
        <f>IFERROR(_xlfn.XLOOKUP(Table1[[#This Row],[Audio Url]],Qc!C:C,Qc!E:E),"")</f>
        <v>0</v>
      </c>
      <c r="AL897" s="12"/>
      <c r="AM897" s="12"/>
      <c r="AN897" s="1" t="str">
        <f>VLOOKUP(Table1[[#This Row],[LOCALITY]],Sheet2!$F:$H,3,0)</f>
        <v>Rural</v>
      </c>
      <c r="AO897" s="1" t="s">
        <v>2241</v>
      </c>
      <c r="AP897" t="str">
        <f>IF(Table1[[#This Row],[Audio Duration (in secs)]]&gt;180,"Greater than 3 Minutes","Less than 3 Minutes")</f>
        <v>Less than 3 Minutes</v>
      </c>
      <c r="AQ897" t="str">
        <f>IFERROR(VLOOKUP(Table1[[#This Row],[சாதி/Caste]],MApping!$E$1:$F$10,2,0),"Others")</f>
        <v>DEVENDRA KULA VELLALAR</v>
      </c>
      <c r="AR897">
        <f>VLOOKUP(Table1[[#This Row],[பாலினம்/Gender]],Factor!$F$26:$I$28,4,0)</f>
        <v>1.047034764826176</v>
      </c>
      <c r="AS897">
        <f>VLOOKUP(Table1[[#This Row],[பதிலளித்தவரின் வயது/Age Group]],Factor!$F$35:$I$39,4,0)</f>
        <v>0.97523809523809524</v>
      </c>
      <c r="AT897">
        <f>VLOOKUP(Table1[[#This Row],[பதிலளித்தவரின் வயது/Age Group]]&amp;Table1[[#This Row],[பாலினம்/Gender]],Factor!$A$45:$G$53,7,0)</f>
        <v>0.89824561403508774</v>
      </c>
      <c r="AU89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97">
        <f>VLOOKUP(Table1[[#This Row],[Rev Caste]],Factor!$F$59:$I$68,4,0)</f>
        <v>0.99902439024390244</v>
      </c>
      <c r="AW897">
        <f>Table1[[#This Row],[2021 Ae Factor]]*Table1[[#This Row],[Age &amp; Gender Factor]]</f>
        <v>0.66182810902423383</v>
      </c>
      <c r="AX897">
        <f>Table1[[#This Row],[2021 Ae Factor]]*Table1[[#This Row],[Caste Factor]]</f>
        <v>0.73608199442695277</v>
      </c>
      <c r="AY897">
        <f t="shared" si="32"/>
        <v>78.682583699999995</v>
      </c>
    </row>
    <row r="898" spans="1:51" x14ac:dyDescent="0.25">
      <c r="A898" s="12" t="s">
        <v>3088</v>
      </c>
      <c r="B898" s="12" t="s">
        <v>1548</v>
      </c>
      <c r="C898" s="13">
        <v>45873</v>
      </c>
      <c r="D898" s="12" t="s">
        <v>3505</v>
      </c>
      <c r="E898" s="12"/>
      <c r="F898" s="12"/>
      <c r="G898" s="12"/>
      <c r="H898" s="12"/>
      <c r="I898" s="12" t="s">
        <v>109</v>
      </c>
      <c r="J898" s="12" t="s">
        <v>110</v>
      </c>
      <c r="K898" s="12" t="s">
        <v>50</v>
      </c>
      <c r="L898" s="12" t="s">
        <v>78</v>
      </c>
      <c r="M898" s="12" t="s">
        <v>111</v>
      </c>
      <c r="N898" s="12"/>
      <c r="O898" s="12" t="s">
        <v>54</v>
      </c>
      <c r="P898" s="12">
        <v>9443330584</v>
      </c>
      <c r="Q898" s="12" t="s">
        <v>39</v>
      </c>
      <c r="R898" s="12" t="s">
        <v>97</v>
      </c>
      <c r="S898" s="12" t="s">
        <v>57</v>
      </c>
      <c r="T898" s="12" t="s">
        <v>58</v>
      </c>
      <c r="U898" s="12" t="s">
        <v>59</v>
      </c>
      <c r="V898" s="12" t="s">
        <v>60</v>
      </c>
      <c r="W898" s="12" t="s">
        <v>61</v>
      </c>
      <c r="X898" s="12" t="s">
        <v>101</v>
      </c>
      <c r="Y898" s="45" t="s">
        <v>430</v>
      </c>
      <c r="Z898" s="12" t="s">
        <v>175</v>
      </c>
      <c r="AA898" s="12" t="s">
        <v>63</v>
      </c>
      <c r="AB898" s="12" t="s">
        <v>38</v>
      </c>
      <c r="AC898" s="12" t="s">
        <v>64</v>
      </c>
      <c r="AD898" s="12" t="s">
        <v>85</v>
      </c>
      <c r="AE898" s="12" t="s">
        <v>86</v>
      </c>
      <c r="AF898" s="12" t="s">
        <v>67</v>
      </c>
      <c r="AG898" s="12" t="s">
        <v>103</v>
      </c>
      <c r="AH898" s="12" t="s">
        <v>277</v>
      </c>
      <c r="AI898" s="12" t="s">
        <v>278</v>
      </c>
      <c r="AJ898" s="12">
        <f>IFERROR(_xlfn.XLOOKUP(Table1[[#This Row],[Audio Url]],Qc!C:C,Qc!F:F),"")</f>
        <v>0</v>
      </c>
      <c r="AK898" s="12">
        <f>IFERROR(_xlfn.XLOOKUP(Table1[[#This Row],[Audio Url]],Qc!C:C,Qc!E:E),"")</f>
        <v>0</v>
      </c>
      <c r="AL898" s="12"/>
      <c r="AM898" s="12"/>
      <c r="AN898" s="1" t="str">
        <f>VLOOKUP(Table1[[#This Row],[LOCALITY]],Sheet2!$F:$H,3,0)</f>
        <v>Rural</v>
      </c>
      <c r="AO898" s="1" t="s">
        <v>2241</v>
      </c>
      <c r="AP898" t="str">
        <f>IF(Table1[[#This Row],[Audio Duration (in secs)]]&gt;180,"Greater than 3 Minutes","Less than 3 Minutes")</f>
        <v>Less than 3 Minutes</v>
      </c>
      <c r="AQ898" t="str">
        <f>IFERROR(VLOOKUP(Table1[[#This Row],[சாதி/Caste]],MApping!$E$1:$F$10,2,0),"Others")</f>
        <v>MUSLIM</v>
      </c>
      <c r="AR898">
        <f>VLOOKUP(Table1[[#This Row],[பாலினம்/Gender]],Factor!$F$26:$I$28,4,0)</f>
        <v>0.95700934579439256</v>
      </c>
      <c r="AS898">
        <f>VLOOKUP(Table1[[#This Row],[பதிலளித்தவரின் வயது/Age Group]],Factor!$F$35:$I$39,4,0)</f>
        <v>0.8797250859106529</v>
      </c>
      <c r="AT898">
        <f>VLOOKUP(Table1[[#This Row],[பதிலளித்தவரின் வயது/Age Group]]&amp;Table1[[#This Row],[பாலினம்/Gender]],Factor!$A$45:$G$53,7,0)</f>
        <v>0.79503105590062106</v>
      </c>
      <c r="AU89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98">
        <f>VLOOKUP(Table1[[#This Row],[Rev Caste]],Factor!$F$59:$I$68,4,0)</f>
        <v>1.024</v>
      </c>
      <c r="AW898">
        <f>Table1[[#This Row],[2021 Ae Factor]]*Table1[[#This Row],[Age &amp; Gender Factor]]</f>
        <v>0.58577953749039324</v>
      </c>
      <c r="AX898">
        <f>Table1[[#This Row],[2021 Ae Factor]]*Table1[[#This Row],[Caste Factor]]</f>
        <v>0.75448404428762661</v>
      </c>
      <c r="AY898">
        <f t="shared" si="32"/>
        <v>78.676452100000006</v>
      </c>
    </row>
    <row r="899" spans="1:51" x14ac:dyDescent="0.25">
      <c r="A899" s="12" t="s">
        <v>3088</v>
      </c>
      <c r="B899" s="12" t="s">
        <v>1562</v>
      </c>
      <c r="C899" s="13">
        <v>45873</v>
      </c>
      <c r="D899" s="12" t="s">
        <v>3506</v>
      </c>
      <c r="E899" s="12"/>
      <c r="F899" s="12"/>
      <c r="G899" s="12"/>
      <c r="H899" s="12"/>
      <c r="I899" s="12" t="s">
        <v>1289</v>
      </c>
      <c r="J899" s="12" t="s">
        <v>1290</v>
      </c>
      <c r="K899" s="12" t="s">
        <v>50</v>
      </c>
      <c r="L899" s="12" t="s">
        <v>78</v>
      </c>
      <c r="M899" s="12" t="s">
        <v>111</v>
      </c>
      <c r="N899" s="12"/>
      <c r="O899" s="12" t="s">
        <v>135</v>
      </c>
      <c r="P899" s="12">
        <v>8098144569</v>
      </c>
      <c r="Q899" s="12" t="s">
        <v>81</v>
      </c>
      <c r="R899" s="12" t="s">
        <v>136</v>
      </c>
      <c r="S899" s="12" t="s">
        <v>113</v>
      </c>
      <c r="T899" s="12" t="s">
        <v>58</v>
      </c>
      <c r="U899" s="12" t="s">
        <v>59</v>
      </c>
      <c r="V899" s="12" t="s">
        <v>60</v>
      </c>
      <c r="W899" s="12" t="s">
        <v>61</v>
      </c>
      <c r="X899" s="12" t="s">
        <v>101</v>
      </c>
      <c r="Y899" s="45" t="s">
        <v>430</v>
      </c>
      <c r="Z899" s="12" t="s">
        <v>95</v>
      </c>
      <c r="AA899" s="12" t="s">
        <v>126</v>
      </c>
      <c r="AB899" s="12" t="s">
        <v>99</v>
      </c>
      <c r="AC899" s="12" t="s">
        <v>58</v>
      </c>
      <c r="AD899" s="12" t="s">
        <v>127</v>
      </c>
      <c r="AE899" s="12" t="s">
        <v>86</v>
      </c>
      <c r="AF899" s="12" t="s">
        <v>622</v>
      </c>
      <c r="AG899" s="12" t="s">
        <v>68</v>
      </c>
      <c r="AH899" s="12" t="s">
        <v>88</v>
      </c>
      <c r="AI899" s="12" t="s">
        <v>519</v>
      </c>
      <c r="AJ899" s="12">
        <f>IFERROR(_xlfn.XLOOKUP(Table1[[#This Row],[Audio Url]],Qc!C:C,Qc!F:F),"")</f>
        <v>0</v>
      </c>
      <c r="AK899" s="12">
        <f>IFERROR(_xlfn.XLOOKUP(Table1[[#This Row],[Audio Url]],Qc!C:C,Qc!E:E),"")</f>
        <v>0</v>
      </c>
      <c r="AL899" s="12"/>
      <c r="AM899" s="12"/>
      <c r="AN899" s="1" t="str">
        <f>VLOOKUP(Table1[[#This Row],[LOCALITY]],Sheet2!$F:$H,3,0)</f>
        <v>Rural</v>
      </c>
      <c r="AO899" s="1" t="s">
        <v>2241</v>
      </c>
      <c r="AP899" t="str">
        <f>IF(Table1[[#This Row],[Audio Duration (in secs)]]&gt;180,"Greater than 3 Minutes","Less than 3 Minutes")</f>
        <v>Less than 3 Minutes</v>
      </c>
      <c r="AQ899" t="str">
        <f>IFERROR(VLOOKUP(Table1[[#This Row],[சாதி/Caste]],MApping!$E$1:$F$10,2,0),"Others")</f>
        <v>CHOLIA VELLALAR</v>
      </c>
      <c r="AR899">
        <f>VLOOKUP(Table1[[#This Row],[பாலினம்/Gender]],Factor!$F$26:$I$28,4,0)</f>
        <v>1.047034764826176</v>
      </c>
      <c r="AS899">
        <f>VLOOKUP(Table1[[#This Row],[பதிலளித்தவரின் வயது/Age Group]],Factor!$F$35:$I$39,4,0)</f>
        <v>0.97523809523809524</v>
      </c>
      <c r="AT899">
        <f>VLOOKUP(Table1[[#This Row],[பதிலளித்தவரின் வயது/Age Group]]&amp;Table1[[#This Row],[பாலினம்/Gender]],Factor!$A$45:$G$53,7,0)</f>
        <v>0.89824561403508774</v>
      </c>
      <c r="AU89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899">
        <f>VLOOKUP(Table1[[#This Row],[Rev Caste]],Factor!$F$59:$I$68,4,0)</f>
        <v>1.0666666666666667</v>
      </c>
      <c r="AW899">
        <f>Table1[[#This Row],[2021 Ae Factor]]*Table1[[#This Row],[Age &amp; Gender Factor]]</f>
        <v>0.66182810902423383</v>
      </c>
      <c r="AX899">
        <f>Table1[[#This Row],[2021 Ae Factor]]*Table1[[#This Row],[Caste Factor]]</f>
        <v>0.78592087946627776</v>
      </c>
      <c r="AY899">
        <f t="shared" si="32"/>
        <v>78.681072700000001</v>
      </c>
    </row>
    <row r="900" spans="1:51" x14ac:dyDescent="0.25">
      <c r="A900" s="12" t="s">
        <v>3088</v>
      </c>
      <c r="B900" s="12" t="s">
        <v>1573</v>
      </c>
      <c r="C900" s="13">
        <v>45873</v>
      </c>
      <c r="D900" s="12" t="s">
        <v>3507</v>
      </c>
      <c r="E900" s="12"/>
      <c r="F900" s="12"/>
      <c r="G900" s="12"/>
      <c r="H900" s="12"/>
      <c r="I900" s="12" t="s">
        <v>244</v>
      </c>
      <c r="J900" s="12" t="s">
        <v>245</v>
      </c>
      <c r="K900" s="12" t="s">
        <v>50</v>
      </c>
      <c r="L900" s="12" t="s">
        <v>78</v>
      </c>
      <c r="M900" s="12" t="s">
        <v>1038</v>
      </c>
      <c r="N900" s="12"/>
      <c r="O900" s="12" t="s">
        <v>135</v>
      </c>
      <c r="P900" s="12">
        <v>9361463216</v>
      </c>
      <c r="Q900" s="12" t="s">
        <v>81</v>
      </c>
      <c r="R900" s="12" t="s">
        <v>136</v>
      </c>
      <c r="S900" s="12" t="s">
        <v>113</v>
      </c>
      <c r="T900" s="12" t="s">
        <v>58</v>
      </c>
      <c r="U900" s="12" t="s">
        <v>83</v>
      </c>
      <c r="V900" s="12" t="s">
        <v>60</v>
      </c>
      <c r="W900" s="12" t="s">
        <v>61</v>
      </c>
      <c r="X900" s="12" t="s">
        <v>101</v>
      </c>
      <c r="Y900" t="s">
        <v>430</v>
      </c>
      <c r="Z900" s="12" t="s">
        <v>95</v>
      </c>
      <c r="AA900" s="12" t="s">
        <v>63</v>
      </c>
      <c r="AB900" s="12" t="s">
        <v>38</v>
      </c>
      <c r="AC900" s="12" t="s">
        <v>64</v>
      </c>
      <c r="AD900" s="12" t="s">
        <v>85</v>
      </c>
      <c r="AE900" s="12" t="s">
        <v>86</v>
      </c>
      <c r="AF900" s="12" t="s">
        <v>67</v>
      </c>
      <c r="AG900" s="12" t="s">
        <v>68</v>
      </c>
      <c r="AH900" s="12" t="s">
        <v>277</v>
      </c>
      <c r="AI900" s="12" t="s">
        <v>278</v>
      </c>
      <c r="AJ900" s="12">
        <f>IFERROR(_xlfn.XLOOKUP(Table1[[#This Row],[Audio Url]],Qc!C:C,Qc!F:F),"")</f>
        <v>0</v>
      </c>
      <c r="AK900" s="12">
        <f>IFERROR(_xlfn.XLOOKUP(Table1[[#This Row],[Audio Url]],Qc!C:C,Qc!E:E),"")</f>
        <v>0</v>
      </c>
      <c r="AL900" s="12"/>
      <c r="AM900" s="12"/>
      <c r="AN900" s="1" t="str">
        <f>VLOOKUP(Table1[[#This Row],[LOCALITY]],Sheet2!$F:$H,3,0)</f>
        <v>Rural</v>
      </c>
      <c r="AO900" s="1" t="s">
        <v>2241</v>
      </c>
      <c r="AP900" t="str">
        <f>IF(Table1[[#This Row],[Audio Duration (in secs)]]&gt;180,"Greater than 3 Minutes","Less than 3 Minutes")</f>
        <v>Less than 3 Minutes</v>
      </c>
      <c r="AQ900" t="str">
        <f>IFERROR(VLOOKUP(Table1[[#This Row],[சாதி/Caste]],MApping!$E$1:$F$10,2,0),"Others")</f>
        <v>MUSLIM</v>
      </c>
      <c r="AR900">
        <f>VLOOKUP(Table1[[#This Row],[பாலினம்/Gender]],Factor!$F$26:$I$28,4,0)</f>
        <v>1.047034764826176</v>
      </c>
      <c r="AS900">
        <f>VLOOKUP(Table1[[#This Row],[பதிலளித்தவரின் வயது/Age Group]],Factor!$F$35:$I$39,4,0)</f>
        <v>0.97523809523809524</v>
      </c>
      <c r="AT900">
        <f>VLOOKUP(Table1[[#This Row],[பதிலளித்தவரின் வயது/Age Group]]&amp;Table1[[#This Row],[பாலினம்/Gender]],Factor!$A$45:$G$53,7,0)</f>
        <v>0.89824561403508774</v>
      </c>
      <c r="AU90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00">
        <f>VLOOKUP(Table1[[#This Row],[Rev Caste]],Factor!$F$59:$I$68,4,0)</f>
        <v>1.024</v>
      </c>
      <c r="AW900">
        <f>Table1[[#This Row],[2021 Ae Factor]]*Table1[[#This Row],[Age &amp; Gender Factor]]</f>
        <v>0.66182810902423383</v>
      </c>
      <c r="AX900">
        <f>Table1[[#This Row],[2021 Ae Factor]]*Table1[[#This Row],[Caste Factor]]</f>
        <v>0.75448404428762661</v>
      </c>
      <c r="AY900">
        <f t="shared" si="32"/>
        <v>78.606715199999996</v>
      </c>
    </row>
    <row r="901" spans="1:51" x14ac:dyDescent="0.25">
      <c r="A901" s="12" t="s">
        <v>3088</v>
      </c>
      <c r="B901" s="12" t="s">
        <v>1579</v>
      </c>
      <c r="C901" s="13">
        <v>45873</v>
      </c>
      <c r="D901" s="12" t="s">
        <v>3508</v>
      </c>
      <c r="E901" s="12"/>
      <c r="F901" s="12"/>
      <c r="G901" s="12"/>
      <c r="H901" s="12"/>
      <c r="I901" s="12" t="s">
        <v>109</v>
      </c>
      <c r="J901" s="12" t="s">
        <v>110</v>
      </c>
      <c r="K901" s="12" t="s">
        <v>50</v>
      </c>
      <c r="L901" s="12" t="s">
        <v>78</v>
      </c>
      <c r="M901" s="12" t="s">
        <v>1038</v>
      </c>
      <c r="N901" s="12"/>
      <c r="O901" s="12" t="s">
        <v>135</v>
      </c>
      <c r="P901" s="12">
        <v>7094416380</v>
      </c>
      <c r="Q901" s="12" t="s">
        <v>55</v>
      </c>
      <c r="R901" s="12" t="s">
        <v>136</v>
      </c>
      <c r="S901" s="12" t="s">
        <v>57</v>
      </c>
      <c r="T901" s="12" t="s">
        <v>137</v>
      </c>
      <c r="U901" s="12" t="s">
        <v>59</v>
      </c>
      <c r="V901" s="12" t="s">
        <v>60</v>
      </c>
      <c r="W901" s="12" t="s">
        <v>61</v>
      </c>
      <c r="X901" s="12" t="s">
        <v>101</v>
      </c>
      <c r="Y901" s="45" t="s">
        <v>430</v>
      </c>
      <c r="Z901" s="12" t="s">
        <v>175</v>
      </c>
      <c r="AA901" s="12" t="s">
        <v>63</v>
      </c>
      <c r="AB901" s="12" t="s">
        <v>38</v>
      </c>
      <c r="AC901" s="12" t="s">
        <v>84</v>
      </c>
      <c r="AD901" s="12" t="s">
        <v>65</v>
      </c>
      <c r="AE901" s="12" t="s">
        <v>66</v>
      </c>
      <c r="AF901" s="12" t="s">
        <v>67</v>
      </c>
      <c r="AG901" s="12" t="s">
        <v>382</v>
      </c>
      <c r="AH901" s="12" t="s">
        <v>277</v>
      </c>
      <c r="AI901" s="12" t="s">
        <v>278</v>
      </c>
      <c r="AJ901" s="12">
        <f>IFERROR(_xlfn.XLOOKUP(Table1[[#This Row],[Audio Url]],Qc!C:C,Qc!F:F),"")</f>
        <v>0</v>
      </c>
      <c r="AK901" s="12">
        <f>IFERROR(_xlfn.XLOOKUP(Table1[[#This Row],[Audio Url]],Qc!C:C,Qc!E:E),"")</f>
        <v>0</v>
      </c>
      <c r="AL901" s="12"/>
      <c r="AM901" s="12"/>
      <c r="AN901" s="1" t="str">
        <f>VLOOKUP(Table1[[#This Row],[LOCALITY]],Sheet2!$F:$H,3,0)</f>
        <v>Rural</v>
      </c>
      <c r="AO901" s="1" t="s">
        <v>2241</v>
      </c>
      <c r="AP901" t="str">
        <f>IF(Table1[[#This Row],[Audio Duration (in secs)]]&gt;180,"Greater than 3 Minutes","Less than 3 Minutes")</f>
        <v>Less than 3 Minutes</v>
      </c>
      <c r="AQ901" t="str">
        <f>IFERROR(VLOOKUP(Table1[[#This Row],[சாதி/Caste]],MApping!$E$1:$F$10,2,0),"Others")</f>
        <v>MUSLIM</v>
      </c>
      <c r="AR901">
        <f>VLOOKUP(Table1[[#This Row],[பாலினம்/Gender]],Factor!$F$26:$I$28,4,0)</f>
        <v>1.047034764826176</v>
      </c>
      <c r="AS901">
        <f>VLOOKUP(Table1[[#This Row],[பதிலளித்தவரின் வயது/Age Group]],Factor!$F$35:$I$39,4,0)</f>
        <v>1.0951871657754011</v>
      </c>
      <c r="AT901">
        <f>VLOOKUP(Table1[[#This Row],[பதிலளித்தவரின் வயது/Age Group]]&amp;Table1[[#This Row],[பாலினம்/Gender]],Factor!$A$45:$G$53,7,0)</f>
        <v>1.107027027027027</v>
      </c>
      <c r="AU90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01">
        <f>VLOOKUP(Table1[[#This Row],[Rev Caste]],Factor!$F$59:$I$68,4,0)</f>
        <v>1.024</v>
      </c>
      <c r="AW901">
        <f>Table1[[#This Row],[2021 Ae Factor]]*Table1[[#This Row],[Age &amp; Gender Factor]]</f>
        <v>0.81565842625689366</v>
      </c>
      <c r="AX901">
        <f>Table1[[#This Row],[2021 Ae Factor]]*Table1[[#This Row],[Caste Factor]]</f>
        <v>0.75448404428762661</v>
      </c>
      <c r="AY901">
        <f t="shared" si="32"/>
        <v>78.606682699999993</v>
      </c>
    </row>
    <row r="902" spans="1:51" x14ac:dyDescent="0.25">
      <c r="A902" s="12" t="s">
        <v>3088</v>
      </c>
      <c r="B902" s="12" t="s">
        <v>1585</v>
      </c>
      <c r="C902" s="13">
        <v>45873</v>
      </c>
      <c r="D902" s="12" t="s">
        <v>3509</v>
      </c>
      <c r="E902" s="12"/>
      <c r="F902" s="12"/>
      <c r="G902" s="12"/>
      <c r="H902" s="12"/>
      <c r="I902" s="12" t="s">
        <v>1289</v>
      </c>
      <c r="J902" s="12" t="s">
        <v>1290</v>
      </c>
      <c r="K902" s="12" t="s">
        <v>50</v>
      </c>
      <c r="L902" s="12" t="s">
        <v>78</v>
      </c>
      <c r="M902" s="12" t="s">
        <v>1038</v>
      </c>
      <c r="N902" s="12"/>
      <c r="O902" s="12" t="s">
        <v>135</v>
      </c>
      <c r="P902" s="12">
        <v>9741985067</v>
      </c>
      <c r="Q902" s="12" t="s">
        <v>81</v>
      </c>
      <c r="R902" s="12" t="s">
        <v>136</v>
      </c>
      <c r="S902" s="12" t="s">
        <v>113</v>
      </c>
      <c r="T902" s="12" t="s">
        <v>58</v>
      </c>
      <c r="U902" s="12" t="s">
        <v>301</v>
      </c>
      <c r="V902" s="12" t="s">
        <v>60</v>
      </c>
      <c r="W902" s="12" t="s">
        <v>61</v>
      </c>
      <c r="X902" s="12" t="s">
        <v>295</v>
      </c>
      <c r="Y902" t="s">
        <v>430</v>
      </c>
      <c r="Z902" s="12" t="s">
        <v>38</v>
      </c>
      <c r="AA902" s="12" t="s">
        <v>63</v>
      </c>
      <c r="AB902" s="12" t="s">
        <v>38</v>
      </c>
      <c r="AC902" s="12" t="s">
        <v>84</v>
      </c>
      <c r="AD902" s="12" t="s">
        <v>85</v>
      </c>
      <c r="AE902" s="12" t="s">
        <v>66</v>
      </c>
      <c r="AF902" s="12" t="s">
        <v>67</v>
      </c>
      <c r="AG902" s="12" t="s">
        <v>116</v>
      </c>
      <c r="AH902" s="12" t="s">
        <v>277</v>
      </c>
      <c r="AI902" s="12" t="s">
        <v>278</v>
      </c>
      <c r="AJ902" s="12">
        <f>IFERROR(_xlfn.XLOOKUP(Table1[[#This Row],[Audio Url]],Qc!C:C,Qc!F:F),"")</f>
        <v>0</v>
      </c>
      <c r="AK902" s="12">
        <f>IFERROR(_xlfn.XLOOKUP(Table1[[#This Row],[Audio Url]],Qc!C:C,Qc!E:E),"")</f>
        <v>0</v>
      </c>
      <c r="AL902" s="12"/>
      <c r="AM902" s="12"/>
      <c r="AN902" s="1" t="str">
        <f>VLOOKUP(Table1[[#This Row],[LOCALITY]],Sheet2!$F:$H,3,0)</f>
        <v>Rural</v>
      </c>
      <c r="AO902" s="1" t="s">
        <v>2241</v>
      </c>
      <c r="AP902" t="str">
        <f>IF(Table1[[#This Row],[Audio Duration (in secs)]]&gt;180,"Greater than 3 Minutes","Less than 3 Minutes")</f>
        <v>Less than 3 Minutes</v>
      </c>
      <c r="AQ902" t="str">
        <f>IFERROR(VLOOKUP(Table1[[#This Row],[சாதி/Caste]],MApping!$E$1:$F$10,2,0),"Others")</f>
        <v>MUSLIM</v>
      </c>
      <c r="AR902">
        <f>VLOOKUP(Table1[[#This Row],[பாலினம்/Gender]],Factor!$F$26:$I$28,4,0)</f>
        <v>1.047034764826176</v>
      </c>
      <c r="AS902">
        <f>VLOOKUP(Table1[[#This Row],[பதிலளித்தவரின் வயது/Age Group]],Factor!$F$35:$I$39,4,0)</f>
        <v>0.97523809523809524</v>
      </c>
      <c r="AT902">
        <f>VLOOKUP(Table1[[#This Row],[பதிலளித்தவரின் வயது/Age Group]]&amp;Table1[[#This Row],[பாலினம்/Gender]],Factor!$A$45:$G$53,7,0)</f>
        <v>0.89824561403508774</v>
      </c>
      <c r="AU90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02">
        <f>VLOOKUP(Table1[[#This Row],[Rev Caste]],Factor!$F$59:$I$68,4,0)</f>
        <v>1.024</v>
      </c>
      <c r="AW902">
        <f>Table1[[#This Row],[2021 Ae Factor]]*Table1[[#This Row],[Age &amp; Gender Factor]]</f>
        <v>0.66182810902423383</v>
      </c>
      <c r="AX902">
        <f>Table1[[#This Row],[2021 Ae Factor]]*Table1[[#This Row],[Caste Factor]]</f>
        <v>0.75448404428762661</v>
      </c>
      <c r="AY902">
        <f t="shared" si="32"/>
        <v>78.603519300000002</v>
      </c>
    </row>
    <row r="903" spans="1:51" x14ac:dyDescent="0.25">
      <c r="A903" s="12" t="s">
        <v>3088</v>
      </c>
      <c r="B903" s="12" t="s">
        <v>1597</v>
      </c>
      <c r="C903" s="13">
        <v>45873</v>
      </c>
      <c r="D903" s="12" t="s">
        <v>3510</v>
      </c>
      <c r="E903" s="12"/>
      <c r="F903" s="12"/>
      <c r="G903" s="12"/>
      <c r="H903" s="12"/>
      <c r="I903" s="12" t="s">
        <v>1289</v>
      </c>
      <c r="J903" s="12" t="s">
        <v>1290</v>
      </c>
      <c r="K903" s="12" t="s">
        <v>50</v>
      </c>
      <c r="L903" s="12" t="s">
        <v>78</v>
      </c>
      <c r="M903" s="12" t="s">
        <v>1038</v>
      </c>
      <c r="N903" s="12"/>
      <c r="O903" s="12" t="s">
        <v>135</v>
      </c>
      <c r="P903" s="12">
        <v>9791691838</v>
      </c>
      <c r="Q903" s="12" t="s">
        <v>81</v>
      </c>
      <c r="R903" s="12" t="s">
        <v>136</v>
      </c>
      <c r="S903" s="12" t="s">
        <v>57</v>
      </c>
      <c r="T903" s="12" t="s">
        <v>137</v>
      </c>
      <c r="U903" s="12" t="s">
        <v>83</v>
      </c>
      <c r="V903" s="12" t="s">
        <v>60</v>
      </c>
      <c r="W903" s="12" t="s">
        <v>439</v>
      </c>
      <c r="X903" s="12" t="s">
        <v>62</v>
      </c>
      <c r="Y903" t="s">
        <v>430</v>
      </c>
      <c r="Z903" s="12" t="s">
        <v>38</v>
      </c>
      <c r="AA903" s="12" t="s">
        <v>126</v>
      </c>
      <c r="AB903" s="12" t="s">
        <v>60</v>
      </c>
      <c r="AC903" s="12" t="s">
        <v>64</v>
      </c>
      <c r="AD903" s="12" t="s">
        <v>127</v>
      </c>
      <c r="AE903" s="12" t="s">
        <v>115</v>
      </c>
      <c r="AF903" s="12" t="s">
        <v>67</v>
      </c>
      <c r="AG903" s="12" t="s">
        <v>382</v>
      </c>
      <c r="AH903" s="12" t="s">
        <v>88</v>
      </c>
      <c r="AI903" s="12" t="s">
        <v>519</v>
      </c>
      <c r="AJ903" s="12">
        <f>IFERROR(_xlfn.XLOOKUP(Table1[[#This Row],[Audio Url]],Qc!C:C,Qc!F:F),"")</f>
        <v>0</v>
      </c>
      <c r="AK903" s="12">
        <f>IFERROR(_xlfn.XLOOKUP(Table1[[#This Row],[Audio Url]],Qc!C:C,Qc!E:E),"")</f>
        <v>0</v>
      </c>
      <c r="AL903" s="12"/>
      <c r="AM903" s="12"/>
      <c r="AN903" s="1" t="str">
        <f>VLOOKUP(Table1[[#This Row],[LOCALITY]],Sheet2!$F:$H,3,0)</f>
        <v>Rural</v>
      </c>
      <c r="AO903" s="1" t="s">
        <v>2241</v>
      </c>
      <c r="AP903" t="str">
        <f>IF(Table1[[#This Row],[Audio Duration (in secs)]]&gt;180,"Greater than 3 Minutes","Less than 3 Minutes")</f>
        <v>Less than 3 Minutes</v>
      </c>
      <c r="AQ903" t="str">
        <f>IFERROR(VLOOKUP(Table1[[#This Row],[சாதி/Caste]],MApping!$E$1:$F$10,2,0),"Others")</f>
        <v>CHOLIA VELLALAR</v>
      </c>
      <c r="AR903">
        <f>VLOOKUP(Table1[[#This Row],[பாலினம்/Gender]],Factor!$F$26:$I$28,4,0)</f>
        <v>1.047034764826176</v>
      </c>
      <c r="AS903">
        <f>VLOOKUP(Table1[[#This Row],[பதிலளித்தவரின் வயது/Age Group]],Factor!$F$35:$I$39,4,0)</f>
        <v>0.97523809523809524</v>
      </c>
      <c r="AT903">
        <f>VLOOKUP(Table1[[#This Row],[பதிலளித்தவரின் வயது/Age Group]]&amp;Table1[[#This Row],[பாலினம்/Gender]],Factor!$A$45:$G$53,7,0)</f>
        <v>0.89824561403508774</v>
      </c>
      <c r="AU90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03">
        <f>VLOOKUP(Table1[[#This Row],[Rev Caste]],Factor!$F$59:$I$68,4,0)</f>
        <v>1.0666666666666667</v>
      </c>
      <c r="AW903">
        <f>Table1[[#This Row],[2021 Ae Factor]]*Table1[[#This Row],[Age &amp; Gender Factor]]</f>
        <v>0.66182810902423383</v>
      </c>
      <c r="AX903">
        <f>Table1[[#This Row],[2021 Ae Factor]]*Table1[[#This Row],[Caste Factor]]</f>
        <v>0.78592087946627776</v>
      </c>
      <c r="AY903">
        <f t="shared" si="32"/>
        <v>78.606343699999996</v>
      </c>
    </row>
    <row r="904" spans="1:51" x14ac:dyDescent="0.25">
      <c r="A904" s="12" t="s">
        <v>3088</v>
      </c>
      <c r="B904" s="12" t="s">
        <v>1626</v>
      </c>
      <c r="C904" s="13">
        <v>45873</v>
      </c>
      <c r="D904" s="12" t="s">
        <v>3511</v>
      </c>
      <c r="E904" s="12"/>
      <c r="F904" s="12"/>
      <c r="G904" s="12"/>
      <c r="H904" s="12"/>
      <c r="I904" s="12" t="s">
        <v>1289</v>
      </c>
      <c r="J904" s="12" t="s">
        <v>1290</v>
      </c>
      <c r="K904" s="12" t="s">
        <v>50</v>
      </c>
      <c r="L904" s="12" t="s">
        <v>78</v>
      </c>
      <c r="M904" s="12" t="s">
        <v>1038</v>
      </c>
      <c r="N904" s="12"/>
      <c r="O904" s="12" t="s">
        <v>54</v>
      </c>
      <c r="P904" s="12">
        <v>9789104429</v>
      </c>
      <c r="Q904" s="12" t="s">
        <v>55</v>
      </c>
      <c r="R904" s="12" t="s">
        <v>56</v>
      </c>
      <c r="S904" s="12" t="s">
        <v>113</v>
      </c>
      <c r="T904" s="12" t="s">
        <v>58</v>
      </c>
      <c r="U904" s="12" t="s">
        <v>59</v>
      </c>
      <c r="V904" s="12" t="s">
        <v>60</v>
      </c>
      <c r="W904" s="12" t="s">
        <v>61</v>
      </c>
      <c r="X904" s="12" t="s">
        <v>62</v>
      </c>
      <c r="Y904" t="s">
        <v>430</v>
      </c>
      <c r="Z904" s="12" t="s">
        <v>38</v>
      </c>
      <c r="AA904" s="12" t="s">
        <v>63</v>
      </c>
      <c r="AB904" s="12" t="s">
        <v>38</v>
      </c>
      <c r="AC904" s="12" t="s">
        <v>64</v>
      </c>
      <c r="AD904" s="12" t="s">
        <v>85</v>
      </c>
      <c r="AE904" s="12" t="s">
        <v>115</v>
      </c>
      <c r="AF904" s="12" t="s">
        <v>67</v>
      </c>
      <c r="AG904" s="12" t="s">
        <v>68</v>
      </c>
      <c r="AH904" s="12" t="s">
        <v>277</v>
      </c>
      <c r="AI904" s="12" t="s">
        <v>278</v>
      </c>
      <c r="AJ904" s="12">
        <f>IFERROR(_xlfn.XLOOKUP(Table1[[#This Row],[Audio Url]],Qc!C:C,Qc!F:F),"")</f>
        <v>0</v>
      </c>
      <c r="AK904" s="12">
        <f>IFERROR(_xlfn.XLOOKUP(Table1[[#This Row],[Audio Url]],Qc!C:C,Qc!E:E),"")</f>
        <v>0</v>
      </c>
      <c r="AL904" s="12"/>
      <c r="AM904" s="12"/>
      <c r="AN904" s="1" t="str">
        <f>VLOOKUP(Table1[[#This Row],[LOCALITY]],Sheet2!$F:$H,3,0)</f>
        <v>Rural</v>
      </c>
      <c r="AO904" s="1" t="s">
        <v>2241</v>
      </c>
      <c r="AP904" t="str">
        <f>IF(Table1[[#This Row],[Audio Duration (in secs)]]&gt;180,"Greater than 3 Minutes","Less than 3 Minutes")</f>
        <v>Less than 3 Minutes</v>
      </c>
      <c r="AQ904" t="str">
        <f>IFERROR(VLOOKUP(Table1[[#This Row],[சாதி/Caste]],MApping!$E$1:$F$10,2,0),"Others")</f>
        <v>MUSLIM</v>
      </c>
      <c r="AR904">
        <f>VLOOKUP(Table1[[#This Row],[பாலினம்/Gender]],Factor!$F$26:$I$28,4,0)</f>
        <v>0.95700934579439256</v>
      </c>
      <c r="AS904">
        <f>VLOOKUP(Table1[[#This Row],[பதிலளித்தவரின் வயது/Age Group]],Factor!$F$35:$I$39,4,0)</f>
        <v>1.0951871657754011</v>
      </c>
      <c r="AT904">
        <f>VLOOKUP(Table1[[#This Row],[பதிலளித்தவரின் வயது/Age Group]]&amp;Table1[[#This Row],[பாலினம்/Gender]],Factor!$A$45:$G$53,7,0)</f>
        <v>1.0835978835978837</v>
      </c>
      <c r="AU90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04">
        <f>VLOOKUP(Table1[[#This Row],[Rev Caste]],Factor!$F$59:$I$68,4,0)</f>
        <v>1.024</v>
      </c>
      <c r="AW904">
        <f>Table1[[#This Row],[2021 Ae Factor]]*Table1[[#This Row],[Age &amp; Gender Factor]]</f>
        <v>0.79839581406098059</v>
      </c>
      <c r="AX904">
        <f>Table1[[#This Row],[2021 Ae Factor]]*Table1[[#This Row],[Caste Factor]]</f>
        <v>0.75448404428762661</v>
      </c>
      <c r="AY904">
        <f t="shared" ref="AY904:AY910" si="33">VALUE(MID(D904, FIND(",",D904)+2, FIND(")",D904)-FIND(",",D904)-2))</f>
        <v>78.613100099999997</v>
      </c>
    </row>
    <row r="905" spans="1:51" x14ac:dyDescent="0.25">
      <c r="A905" s="12" t="s">
        <v>3088</v>
      </c>
      <c r="B905" s="12" t="s">
        <v>1632</v>
      </c>
      <c r="C905" s="13">
        <v>45873</v>
      </c>
      <c r="D905" s="12" t="s">
        <v>3512</v>
      </c>
      <c r="E905" s="12"/>
      <c r="F905" s="12"/>
      <c r="G905" s="12"/>
      <c r="H905" s="12"/>
      <c r="I905" s="12" t="s">
        <v>1281</v>
      </c>
      <c r="J905" s="12" t="s">
        <v>1282</v>
      </c>
      <c r="K905" s="12" t="s">
        <v>50</v>
      </c>
      <c r="L905" s="12" t="s">
        <v>78</v>
      </c>
      <c r="M905" s="12" t="s">
        <v>1038</v>
      </c>
      <c r="N905" s="12"/>
      <c r="O905" s="12" t="s">
        <v>135</v>
      </c>
      <c r="P905" s="12">
        <v>9677936109</v>
      </c>
      <c r="Q905" s="12" t="s">
        <v>81</v>
      </c>
      <c r="R905" s="12" t="s">
        <v>136</v>
      </c>
      <c r="S905" s="12" t="s">
        <v>57</v>
      </c>
      <c r="T905" s="12" t="s">
        <v>58</v>
      </c>
      <c r="U905" s="12" t="s">
        <v>83</v>
      </c>
      <c r="V905" s="12" t="s">
        <v>99</v>
      </c>
      <c r="W905" s="12" t="s">
        <v>125</v>
      </c>
      <c r="X905" s="12" t="s">
        <v>114</v>
      </c>
      <c r="Y905" t="s">
        <v>429</v>
      </c>
      <c r="Z905" s="12" t="s">
        <v>38</v>
      </c>
      <c r="AA905" s="12" t="s">
        <v>63</v>
      </c>
      <c r="AB905" s="12" t="s">
        <v>38</v>
      </c>
      <c r="AC905" s="12" t="s">
        <v>58</v>
      </c>
      <c r="AD905" s="12" t="s">
        <v>127</v>
      </c>
      <c r="AE905" s="12" t="s">
        <v>66</v>
      </c>
      <c r="AF905" s="12" t="s">
        <v>67</v>
      </c>
      <c r="AG905" s="12" t="s">
        <v>68</v>
      </c>
      <c r="AH905" s="12" t="s">
        <v>277</v>
      </c>
      <c r="AI905" s="12" t="s">
        <v>278</v>
      </c>
      <c r="AJ905" s="12">
        <f>IFERROR(_xlfn.XLOOKUP(Table1[[#This Row],[Audio Url]],Qc!C:C,Qc!F:F),"")</f>
        <v>0</v>
      </c>
      <c r="AK905" s="12">
        <f>IFERROR(_xlfn.XLOOKUP(Table1[[#This Row],[Audio Url]],Qc!C:C,Qc!E:E),"")</f>
        <v>0</v>
      </c>
      <c r="AL905" s="12"/>
      <c r="AM905" s="12"/>
      <c r="AN905" s="1" t="str">
        <f>VLOOKUP(Table1[[#This Row],[LOCALITY]],Sheet2!$F:$H,3,0)</f>
        <v>Rural</v>
      </c>
      <c r="AO905" s="1" t="s">
        <v>2241</v>
      </c>
      <c r="AP905" t="str">
        <f>IF(Table1[[#This Row],[Audio Duration (in secs)]]&gt;180,"Greater than 3 Minutes","Less than 3 Minutes")</f>
        <v>Less than 3 Minutes</v>
      </c>
      <c r="AQ905" t="str">
        <f>IFERROR(VLOOKUP(Table1[[#This Row],[சாதி/Caste]],MApping!$E$1:$F$10,2,0),"Others")</f>
        <v>MUSLIM</v>
      </c>
      <c r="AR905">
        <f>VLOOKUP(Table1[[#This Row],[பாலினம்/Gender]],Factor!$F$26:$I$28,4,0)</f>
        <v>1.047034764826176</v>
      </c>
      <c r="AS905">
        <f>VLOOKUP(Table1[[#This Row],[பதிலளித்தவரின் வயது/Age Group]],Factor!$F$35:$I$39,4,0)</f>
        <v>0.97523809523809524</v>
      </c>
      <c r="AT905">
        <f>VLOOKUP(Table1[[#This Row],[பதிலளித்தவரின் வயது/Age Group]]&amp;Table1[[#This Row],[பாலினம்/Gender]],Factor!$A$45:$G$53,7,0)</f>
        <v>0.89824561403508774</v>
      </c>
      <c r="AU90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05">
        <f>VLOOKUP(Table1[[#This Row],[Rev Caste]],Factor!$F$59:$I$68,4,0)</f>
        <v>1.024</v>
      </c>
      <c r="AW905">
        <f>Table1[[#This Row],[2021 Ae Factor]]*Table1[[#This Row],[Age &amp; Gender Factor]]</f>
        <v>1.1784466182311975</v>
      </c>
      <c r="AX905">
        <f>Table1[[#This Row],[2021 Ae Factor]]*Table1[[#This Row],[Caste Factor]]</f>
        <v>1.3434291447835651</v>
      </c>
      <c r="AY905">
        <f t="shared" si="33"/>
        <v>78.6051377</v>
      </c>
    </row>
    <row r="906" spans="1:51" x14ac:dyDescent="0.25">
      <c r="A906" s="12" t="s">
        <v>3088</v>
      </c>
      <c r="B906" s="12" t="s">
        <v>1658</v>
      </c>
      <c r="C906" s="13">
        <v>45874</v>
      </c>
      <c r="D906" s="12" t="s">
        <v>3513</v>
      </c>
      <c r="E906" s="12"/>
      <c r="F906" s="12"/>
      <c r="G906" s="12"/>
      <c r="H906" s="12"/>
      <c r="I906" s="12" t="s">
        <v>1289</v>
      </c>
      <c r="J906" s="12" t="s">
        <v>1290</v>
      </c>
      <c r="K906" s="12" t="s">
        <v>50</v>
      </c>
      <c r="L906" s="12" t="s">
        <v>78</v>
      </c>
      <c r="M906" s="12" t="s">
        <v>1038</v>
      </c>
      <c r="N906" s="12"/>
      <c r="O906" s="12" t="s">
        <v>54</v>
      </c>
      <c r="P906" s="12">
        <v>7094676535</v>
      </c>
      <c r="Q906" s="12" t="s">
        <v>55</v>
      </c>
      <c r="R906" s="12" t="s">
        <v>56</v>
      </c>
      <c r="S906" s="12" t="s">
        <v>57</v>
      </c>
      <c r="T906" s="12" t="s">
        <v>58</v>
      </c>
      <c r="U906" s="12" t="s">
        <v>59</v>
      </c>
      <c r="V906" s="12" t="s">
        <v>60</v>
      </c>
      <c r="W906" s="12" t="s">
        <v>61</v>
      </c>
      <c r="X906" s="12" t="s">
        <v>62</v>
      </c>
      <c r="Y906" t="s">
        <v>430</v>
      </c>
      <c r="Z906" s="12" t="s">
        <v>38</v>
      </c>
      <c r="AA906" s="12" t="s">
        <v>63</v>
      </c>
      <c r="AB906" s="12" t="s">
        <v>38</v>
      </c>
      <c r="AC906" s="12" t="s">
        <v>84</v>
      </c>
      <c r="AD906" s="12" t="s">
        <v>65</v>
      </c>
      <c r="AE906" s="12" t="s">
        <v>66</v>
      </c>
      <c r="AF906" s="12" t="s">
        <v>622</v>
      </c>
      <c r="AG906" s="12" t="s">
        <v>103</v>
      </c>
      <c r="AH906" s="12" t="s">
        <v>117</v>
      </c>
      <c r="AI906" s="12" t="s">
        <v>118</v>
      </c>
      <c r="AJ906" s="12">
        <f>IFERROR(_xlfn.XLOOKUP(Table1[[#This Row],[Audio Url]],Qc!C:C,Qc!F:F),"")</f>
        <v>0</v>
      </c>
      <c r="AK906" s="12">
        <f>IFERROR(_xlfn.XLOOKUP(Table1[[#This Row],[Audio Url]],Qc!C:C,Qc!E:E),"")</f>
        <v>0</v>
      </c>
      <c r="AL906" s="12"/>
      <c r="AM906" s="12"/>
      <c r="AN906" s="1" t="str">
        <f>VLOOKUP(Table1[[#This Row],[LOCALITY]],Sheet2!$F:$H,3,0)</f>
        <v>Rural</v>
      </c>
      <c r="AO906" s="1" t="s">
        <v>2241</v>
      </c>
      <c r="AP906" t="str">
        <f>IF(Table1[[#This Row],[Audio Duration (in secs)]]&gt;180,"Greater than 3 Minutes","Less than 3 Minutes")</f>
        <v>Less than 3 Minutes</v>
      </c>
      <c r="AQ906" t="str">
        <f>IFERROR(VLOOKUP(Table1[[#This Row],[சாதி/Caste]],MApping!$E$1:$F$10,2,0),"Others")</f>
        <v>PALLAR SC</v>
      </c>
      <c r="AR906">
        <f>VLOOKUP(Table1[[#This Row],[பாலினம்/Gender]],Factor!$F$26:$I$28,4,0)</f>
        <v>0.95700934579439256</v>
      </c>
      <c r="AS906">
        <f>VLOOKUP(Table1[[#This Row],[பதிலளித்தவரின் வயது/Age Group]],Factor!$F$35:$I$39,4,0)</f>
        <v>1.0951871657754011</v>
      </c>
      <c r="AT906">
        <f>VLOOKUP(Table1[[#This Row],[பதிலளித்தவரின் வயது/Age Group]]&amp;Table1[[#This Row],[பாலினம்/Gender]],Factor!$A$45:$G$53,7,0)</f>
        <v>1.0835978835978837</v>
      </c>
      <c r="AU90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06">
        <f>VLOOKUP(Table1[[#This Row],[Rev Caste]],Factor!$F$59:$I$68,4,0)</f>
        <v>1.28</v>
      </c>
      <c r="AW906">
        <f>Table1[[#This Row],[2021 Ae Factor]]*Table1[[#This Row],[Age &amp; Gender Factor]]</f>
        <v>0.79839581406098059</v>
      </c>
      <c r="AX906">
        <f>Table1[[#This Row],[2021 Ae Factor]]*Table1[[#This Row],[Caste Factor]]</f>
        <v>0.94310505535953326</v>
      </c>
      <c r="AY906">
        <f t="shared" si="33"/>
        <v>78.604238199999998</v>
      </c>
    </row>
    <row r="907" spans="1:51" x14ac:dyDescent="0.25">
      <c r="A907" s="12" t="s">
        <v>3088</v>
      </c>
      <c r="B907" s="12" t="s">
        <v>1664</v>
      </c>
      <c r="C907" s="13">
        <v>45874</v>
      </c>
      <c r="D907" s="12" t="s">
        <v>3514</v>
      </c>
      <c r="E907" s="12"/>
      <c r="F907" s="12"/>
      <c r="G907" s="12"/>
      <c r="H907" s="12"/>
      <c r="I907" s="12" t="s">
        <v>1281</v>
      </c>
      <c r="J907" s="12" t="s">
        <v>1282</v>
      </c>
      <c r="K907" s="12" t="s">
        <v>50</v>
      </c>
      <c r="L907" s="12" t="s">
        <v>78</v>
      </c>
      <c r="M907" s="12" t="s">
        <v>1038</v>
      </c>
      <c r="N907" s="12"/>
      <c r="O907" s="12" t="s">
        <v>54</v>
      </c>
      <c r="P907" s="12">
        <v>9789376775</v>
      </c>
      <c r="Q907" s="12" t="s">
        <v>55</v>
      </c>
      <c r="R907" s="12" t="s">
        <v>490</v>
      </c>
      <c r="S907" s="12" t="s">
        <v>57</v>
      </c>
      <c r="T907" s="12" t="s">
        <v>137</v>
      </c>
      <c r="U907" s="12" t="s">
        <v>83</v>
      </c>
      <c r="V907" s="12" t="s">
        <v>295</v>
      </c>
      <c r="W907" s="12" t="s">
        <v>61</v>
      </c>
      <c r="X907" s="12" t="s">
        <v>101</v>
      </c>
      <c r="Y907" t="s">
        <v>429</v>
      </c>
      <c r="Z907" s="12" t="s">
        <v>288</v>
      </c>
      <c r="AA907" s="12" t="s">
        <v>126</v>
      </c>
      <c r="AB907" s="12" t="s">
        <v>60</v>
      </c>
      <c r="AC907" s="12" t="s">
        <v>64</v>
      </c>
      <c r="AD907" s="12" t="s">
        <v>65</v>
      </c>
      <c r="AE907" s="12" t="s">
        <v>86</v>
      </c>
      <c r="AF907" s="12" t="s">
        <v>67</v>
      </c>
      <c r="AG907" s="12" t="s">
        <v>68</v>
      </c>
      <c r="AH907" s="12" t="s">
        <v>88</v>
      </c>
      <c r="AI907" s="12" t="s">
        <v>519</v>
      </c>
      <c r="AJ907" s="12">
        <f>IFERROR(_xlfn.XLOOKUP(Table1[[#This Row],[Audio Url]],Qc!C:C,Qc!F:F),"")</f>
        <v>0</v>
      </c>
      <c r="AK907" s="12">
        <f>IFERROR(_xlfn.XLOOKUP(Table1[[#This Row],[Audio Url]],Qc!C:C,Qc!E:E),"")</f>
        <v>0</v>
      </c>
      <c r="AL907" s="12"/>
      <c r="AM907" s="12"/>
      <c r="AN907" s="1" t="str">
        <f>VLOOKUP(Table1[[#This Row],[LOCALITY]],Sheet2!$F:$H,3,0)</f>
        <v>Rural</v>
      </c>
      <c r="AO907" s="1" t="s">
        <v>2241</v>
      </c>
      <c r="AP907" t="str">
        <f>IF(Table1[[#This Row],[Audio Duration (in secs)]]&gt;180,"Greater than 3 Minutes","Less than 3 Minutes")</f>
        <v>Less than 3 Minutes</v>
      </c>
      <c r="AQ907" t="str">
        <f>IFERROR(VLOOKUP(Table1[[#This Row],[சாதி/Caste]],MApping!$E$1:$F$10,2,0),"Others")</f>
        <v>CHOLIA VELLALAR</v>
      </c>
      <c r="AR907">
        <f>VLOOKUP(Table1[[#This Row],[பாலினம்/Gender]],Factor!$F$26:$I$28,4,0)</f>
        <v>0.95700934579439256</v>
      </c>
      <c r="AS907">
        <f>VLOOKUP(Table1[[#This Row],[பதிலளித்தவரின் வயது/Age Group]],Factor!$F$35:$I$39,4,0)</f>
        <v>1.0951871657754011</v>
      </c>
      <c r="AT907">
        <f>VLOOKUP(Table1[[#This Row],[பதிலளித்தவரின் வயது/Age Group]]&amp;Table1[[#This Row],[பாலினம்/Gender]],Factor!$A$45:$G$53,7,0)</f>
        <v>1.0835978835978837</v>
      </c>
      <c r="AU90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907">
        <f>VLOOKUP(Table1[[#This Row],[Rev Caste]],Factor!$F$59:$I$68,4,0)</f>
        <v>1.0666666666666667</v>
      </c>
      <c r="AW907">
        <f>Table1[[#This Row],[2021 Ae Factor]]*Table1[[#This Row],[Age &amp; Gender Factor]]</f>
        <v>1.5438978165389909</v>
      </c>
      <c r="AX907">
        <f>Table1[[#This Row],[2021 Ae Factor]]*Table1[[#This Row],[Caste Factor]]</f>
        <v>1.5197744131555693</v>
      </c>
      <c r="AY907">
        <f t="shared" si="33"/>
        <v>78.605329699999999</v>
      </c>
    </row>
    <row r="908" spans="1:51" x14ac:dyDescent="0.25">
      <c r="A908" s="12" t="s">
        <v>3088</v>
      </c>
      <c r="B908" s="12" t="s">
        <v>1676</v>
      </c>
      <c r="C908" s="13">
        <v>45874</v>
      </c>
      <c r="D908" s="12" t="s">
        <v>3515</v>
      </c>
      <c r="E908" s="12"/>
      <c r="F908" s="12"/>
      <c r="G908" s="12"/>
      <c r="H908" s="12"/>
      <c r="I908" s="12" t="s">
        <v>1281</v>
      </c>
      <c r="J908" s="12" t="s">
        <v>1282</v>
      </c>
      <c r="K908" s="12" t="s">
        <v>50</v>
      </c>
      <c r="L908" s="12" t="s">
        <v>78</v>
      </c>
      <c r="M908" s="12" t="s">
        <v>1038</v>
      </c>
      <c r="N908" s="12"/>
      <c r="O908" s="12" t="s">
        <v>54</v>
      </c>
      <c r="P908" s="12">
        <v>8220191951</v>
      </c>
      <c r="Q908" s="12" t="s">
        <v>55</v>
      </c>
      <c r="R908" s="12" t="s">
        <v>490</v>
      </c>
      <c r="S908" s="12" t="s">
        <v>57</v>
      </c>
      <c r="T908" s="12" t="s">
        <v>137</v>
      </c>
      <c r="U908" s="12" t="s">
        <v>83</v>
      </c>
      <c r="V908" s="12" t="s">
        <v>99</v>
      </c>
      <c r="W908" s="1" t="s">
        <v>125</v>
      </c>
      <c r="X908" s="12" t="s">
        <v>101</v>
      </c>
      <c r="Y908" t="s">
        <v>429</v>
      </c>
      <c r="Z908" s="12" t="s">
        <v>95</v>
      </c>
      <c r="AA908" s="12" t="s">
        <v>63</v>
      </c>
      <c r="AB908" s="12" t="s">
        <v>38</v>
      </c>
      <c r="AC908" s="12" t="s">
        <v>64</v>
      </c>
      <c r="AD908" s="12" t="s">
        <v>127</v>
      </c>
      <c r="AE908" s="12" t="s">
        <v>66</v>
      </c>
      <c r="AF908" s="12" t="s">
        <v>101</v>
      </c>
      <c r="AG908" s="12" t="s">
        <v>418</v>
      </c>
      <c r="AH908" s="12" t="s">
        <v>88</v>
      </c>
      <c r="AI908" s="12" t="s">
        <v>269</v>
      </c>
      <c r="AJ908" s="12">
        <f>IFERROR(_xlfn.XLOOKUP(Table1[[#This Row],[Audio Url]],Qc!C:C,Qc!F:F),"")</f>
        <v>0</v>
      </c>
      <c r="AK908" s="12">
        <f>IFERROR(_xlfn.XLOOKUP(Table1[[#This Row],[Audio Url]],Qc!C:C,Qc!E:E),"")</f>
        <v>0</v>
      </c>
      <c r="AL908" s="12"/>
      <c r="AM908" s="12"/>
      <c r="AN908" s="1" t="str">
        <f>VLOOKUP(Table1[[#This Row],[LOCALITY]],Sheet2!$F:$H,3,0)</f>
        <v>Rural</v>
      </c>
      <c r="AO908" s="1" t="s">
        <v>2241</v>
      </c>
      <c r="AP908" t="str">
        <f>IF(Table1[[#This Row],[Audio Duration (in secs)]]&gt;180,"Greater than 3 Minutes","Less than 3 Minutes")</f>
        <v>Less than 3 Minutes</v>
      </c>
      <c r="AQ908" t="str">
        <f>IFERROR(VLOOKUP(Table1[[#This Row],[சாதி/Caste]],MApping!$E$1:$F$10,2,0),"Others")</f>
        <v>MUTTARAIYAR</v>
      </c>
      <c r="AR908">
        <f>VLOOKUP(Table1[[#This Row],[பாலினம்/Gender]],Factor!$F$26:$I$28,4,0)</f>
        <v>0.95700934579439256</v>
      </c>
      <c r="AS908">
        <f>VLOOKUP(Table1[[#This Row],[பதிலளித்தவரின் வயது/Age Group]],Factor!$F$35:$I$39,4,0)</f>
        <v>1.0951871657754011</v>
      </c>
      <c r="AT908">
        <f>VLOOKUP(Table1[[#This Row],[பதிலளித்தவரின் வயது/Age Group]]&amp;Table1[[#This Row],[பாலினம்/Gender]],Factor!$A$45:$G$53,7,0)</f>
        <v>1.0835978835978837</v>
      </c>
      <c r="AU90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08">
        <f>VLOOKUP(Table1[[#This Row],[Rev Caste]],Factor!$F$59:$I$68,4,0)</f>
        <v>1.2358620689655173</v>
      </c>
      <c r="AW908">
        <f>Table1[[#This Row],[2021 Ae Factor]]*Table1[[#This Row],[Age &amp; Gender Factor]]</f>
        <v>1.4216181426281114</v>
      </c>
      <c r="AX908">
        <f>Table1[[#This Row],[2021 Ae Factor]]*Table1[[#This Row],[Caste Factor]]</f>
        <v>1.6213800023249925</v>
      </c>
      <c r="AY908">
        <f t="shared" si="33"/>
        <v>78.604402399999998</v>
      </c>
    </row>
    <row r="909" spans="1:51" x14ac:dyDescent="0.25">
      <c r="A909" s="12" t="s">
        <v>3088</v>
      </c>
      <c r="B909" s="12" t="s">
        <v>1680</v>
      </c>
      <c r="C909" s="13">
        <v>45874</v>
      </c>
      <c r="D909" s="12" t="s">
        <v>3516</v>
      </c>
      <c r="E909" s="12"/>
      <c r="F909" s="12"/>
      <c r="G909" s="12"/>
      <c r="H909" s="12"/>
      <c r="I909" s="12" t="s">
        <v>1289</v>
      </c>
      <c r="J909" s="12" t="s">
        <v>1290</v>
      </c>
      <c r="K909" s="12" t="s">
        <v>50</v>
      </c>
      <c r="L909" s="12" t="s">
        <v>78</v>
      </c>
      <c r="M909" s="12" t="s">
        <v>1038</v>
      </c>
      <c r="N909" s="12"/>
      <c r="O909" s="12" t="s">
        <v>135</v>
      </c>
      <c r="P909" s="12">
        <v>7010198232</v>
      </c>
      <c r="Q909" s="12" t="s">
        <v>81</v>
      </c>
      <c r="R909" s="12" t="s">
        <v>136</v>
      </c>
      <c r="S909" s="12" t="s">
        <v>57</v>
      </c>
      <c r="T909" s="12" t="s">
        <v>58</v>
      </c>
      <c r="U909" s="12" t="s">
        <v>301</v>
      </c>
      <c r="V909" s="12" t="s">
        <v>99</v>
      </c>
      <c r="W909" s="12" t="s">
        <v>125</v>
      </c>
      <c r="X909" s="12" t="s">
        <v>295</v>
      </c>
      <c r="Y909" t="s">
        <v>429</v>
      </c>
      <c r="Z909" s="12" t="s">
        <v>38</v>
      </c>
      <c r="AA909" s="12" t="s">
        <v>126</v>
      </c>
      <c r="AB909" s="12" t="s">
        <v>138</v>
      </c>
      <c r="AC909" s="12" t="s">
        <v>84</v>
      </c>
      <c r="AD909" s="12" t="s">
        <v>65</v>
      </c>
      <c r="AE909" s="12" t="s">
        <v>66</v>
      </c>
      <c r="AF909" s="12" t="s">
        <v>67</v>
      </c>
      <c r="AG909" s="12" t="s">
        <v>68</v>
      </c>
      <c r="AH909" s="12" t="s">
        <v>69</v>
      </c>
      <c r="AI909" s="12" t="s">
        <v>70</v>
      </c>
      <c r="AJ909" s="12">
        <f>IFERROR(_xlfn.XLOOKUP(Table1[[#This Row],[Audio Url]],Qc!C:C,Qc!F:F),"")</f>
        <v>0</v>
      </c>
      <c r="AK909" s="12">
        <f>IFERROR(_xlfn.XLOOKUP(Table1[[#This Row],[Audio Url]],Qc!C:C,Qc!E:E),"")</f>
        <v>0</v>
      </c>
      <c r="AL909" s="12"/>
      <c r="AM909" s="12"/>
      <c r="AN909" s="1" t="str">
        <f>VLOOKUP(Table1[[#This Row],[LOCALITY]],Sheet2!$F:$H,3,0)</f>
        <v>Rural</v>
      </c>
      <c r="AO909" s="1" t="s">
        <v>2241</v>
      </c>
      <c r="AP909" t="str">
        <f>IF(Table1[[#This Row],[Audio Duration (in secs)]]&gt;180,"Greater than 3 Minutes","Less than 3 Minutes")</f>
        <v>Less than 3 Minutes</v>
      </c>
      <c r="AQ909" t="str">
        <f>IFERROR(VLOOKUP(Table1[[#This Row],[சாதி/Caste]],MApping!$E$1:$F$10,2,0),"Others")</f>
        <v>URALI GOUNDER</v>
      </c>
      <c r="AR909">
        <f>VLOOKUP(Table1[[#This Row],[பாலினம்/Gender]],Factor!$F$26:$I$28,4,0)</f>
        <v>1.047034764826176</v>
      </c>
      <c r="AS909">
        <f>VLOOKUP(Table1[[#This Row],[பதிலளித்தவரின் வயது/Age Group]],Factor!$F$35:$I$39,4,0)</f>
        <v>0.97523809523809524</v>
      </c>
      <c r="AT909">
        <f>VLOOKUP(Table1[[#This Row],[பதிலளித்தவரின் வயது/Age Group]]&amp;Table1[[#This Row],[பாலினம்/Gender]],Factor!$A$45:$G$53,7,0)</f>
        <v>0.89824561403508774</v>
      </c>
      <c r="AU90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09">
        <f>VLOOKUP(Table1[[#This Row],[Rev Caste]],Factor!$F$59:$I$68,4,0)</f>
        <v>1.0593103448275862</v>
      </c>
      <c r="AW909">
        <f>Table1[[#This Row],[2021 Ae Factor]]*Table1[[#This Row],[Age &amp; Gender Factor]]</f>
        <v>1.1784466182311975</v>
      </c>
      <c r="AX909">
        <f>Table1[[#This Row],[2021 Ae Factor]]*Table1[[#This Row],[Caste Factor]]</f>
        <v>1.3897542877071363</v>
      </c>
      <c r="AY909">
        <f t="shared" si="33"/>
        <v>78.603841900000006</v>
      </c>
    </row>
    <row r="910" spans="1:51" x14ac:dyDescent="0.25">
      <c r="A910" s="12" t="s">
        <v>3088</v>
      </c>
      <c r="B910" s="12" t="s">
        <v>1691</v>
      </c>
      <c r="C910" s="13">
        <v>45874</v>
      </c>
      <c r="D910" s="12" t="s">
        <v>3517</v>
      </c>
      <c r="E910" s="12"/>
      <c r="F910" s="12"/>
      <c r="G910" s="12"/>
      <c r="H910" s="12"/>
      <c r="I910" s="12" t="s">
        <v>1289</v>
      </c>
      <c r="J910" s="12" t="s">
        <v>1290</v>
      </c>
      <c r="K910" s="12" t="s">
        <v>50</v>
      </c>
      <c r="L910" s="12" t="s">
        <v>78</v>
      </c>
      <c r="M910" s="12" t="s">
        <v>1038</v>
      </c>
      <c r="N910" s="12"/>
      <c r="O910" s="12" t="s">
        <v>54</v>
      </c>
      <c r="P910" s="12">
        <v>8778253016</v>
      </c>
      <c r="Q910" s="12" t="s">
        <v>55</v>
      </c>
      <c r="R910" s="12" t="s">
        <v>219</v>
      </c>
      <c r="S910" s="12" t="s">
        <v>113</v>
      </c>
      <c r="T910" s="12" t="s">
        <v>137</v>
      </c>
      <c r="U910" s="12" t="s">
        <v>301</v>
      </c>
      <c r="V910" s="12" t="s">
        <v>165</v>
      </c>
      <c r="W910" s="12" t="s">
        <v>197</v>
      </c>
      <c r="X910" s="12" t="s">
        <v>101</v>
      </c>
      <c r="Y910" t="s">
        <v>428</v>
      </c>
      <c r="Z910" s="12" t="s">
        <v>288</v>
      </c>
      <c r="AA910" s="12" t="s">
        <v>126</v>
      </c>
      <c r="AB910" s="12" t="s">
        <v>60</v>
      </c>
      <c r="AC910" s="12" t="s">
        <v>84</v>
      </c>
      <c r="AD910" s="12" t="s">
        <v>65</v>
      </c>
      <c r="AE910" s="12" t="s">
        <v>66</v>
      </c>
      <c r="AF910" s="12" t="s">
        <v>87</v>
      </c>
      <c r="AG910" s="12" t="s">
        <v>418</v>
      </c>
      <c r="AH910" s="12" t="s">
        <v>69</v>
      </c>
      <c r="AI910" s="12" t="s">
        <v>269</v>
      </c>
      <c r="AJ910" s="12">
        <f>IFERROR(_xlfn.XLOOKUP(Table1[[#This Row],[Audio Url]],Qc!C:C,Qc!F:F),"")</f>
        <v>0</v>
      </c>
      <c r="AK910" s="12">
        <f>IFERROR(_xlfn.XLOOKUP(Table1[[#This Row],[Audio Url]],Qc!C:C,Qc!E:E),"")</f>
        <v>0</v>
      </c>
      <c r="AL910" s="12"/>
      <c r="AM910" s="12"/>
      <c r="AN910" s="1" t="str">
        <f>VLOOKUP(Table1[[#This Row],[LOCALITY]],Sheet2!$F:$H,3,0)</f>
        <v>Rural</v>
      </c>
      <c r="AO910" s="1" t="s">
        <v>2241</v>
      </c>
      <c r="AP910" t="str">
        <f>IF(Table1[[#This Row],[Audio Duration (in secs)]]&gt;180,"Greater than 3 Minutes","Less than 3 Minutes")</f>
        <v>Less than 3 Minutes</v>
      </c>
      <c r="AQ910" t="str">
        <f>IFERROR(VLOOKUP(Table1[[#This Row],[சாதி/Caste]],MApping!$E$1:$F$10,2,0),"Others")</f>
        <v>MUTTARAIYAR</v>
      </c>
      <c r="AR910">
        <f>VLOOKUP(Table1[[#This Row],[பாலினம்/Gender]],Factor!$F$26:$I$28,4,0)</f>
        <v>0.95700934579439256</v>
      </c>
      <c r="AS910">
        <f>VLOOKUP(Table1[[#This Row],[பதிலளித்தவரின் வயது/Age Group]],Factor!$F$35:$I$39,4,0)</f>
        <v>1.0951871657754011</v>
      </c>
      <c r="AT910">
        <f>VLOOKUP(Table1[[#This Row],[பதிலளித்தவரின் வயது/Age Group]]&amp;Table1[[#This Row],[பாலினம்/Gender]],Factor!$A$45:$G$53,7,0)</f>
        <v>1.0835978835978837</v>
      </c>
      <c r="AU91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910">
        <f>VLOOKUP(Table1[[#This Row],[Rev Caste]],Factor!$F$59:$I$68,4,0)</f>
        <v>1.2358620689655173</v>
      </c>
      <c r="AW910">
        <f>Table1[[#This Row],[2021 Ae Factor]]*Table1[[#This Row],[Age &amp; Gender Factor]]</f>
        <v>1.0835978835978837</v>
      </c>
      <c r="AX910">
        <f>Table1[[#This Row],[2021 Ae Factor]]*Table1[[#This Row],[Caste Factor]]</f>
        <v>1.2358620689655173</v>
      </c>
      <c r="AY910">
        <f t="shared" si="33"/>
        <v>78.604453000000007</v>
      </c>
    </row>
    <row r="911" spans="1:51" x14ac:dyDescent="0.25">
      <c r="A911" s="12" t="s">
        <v>3088</v>
      </c>
      <c r="B911" s="12" t="s">
        <v>1725</v>
      </c>
      <c r="C911" s="13">
        <v>45874</v>
      </c>
      <c r="D911" s="12" t="s">
        <v>3518</v>
      </c>
      <c r="E911" s="12"/>
      <c r="F911" s="12"/>
      <c r="G911" s="12"/>
      <c r="H911" s="12"/>
      <c r="I911" s="12" t="s">
        <v>1289</v>
      </c>
      <c r="J911" s="12" t="s">
        <v>1290</v>
      </c>
      <c r="K911" s="12" t="s">
        <v>50</v>
      </c>
      <c r="L911" s="12" t="s">
        <v>78</v>
      </c>
      <c r="M911" s="12" t="s">
        <v>1038</v>
      </c>
      <c r="N911" s="12"/>
      <c r="O911" s="12" t="s">
        <v>135</v>
      </c>
      <c r="P911" s="12">
        <v>9943024278</v>
      </c>
      <c r="Q911" s="12" t="s">
        <v>360</v>
      </c>
      <c r="R911" s="12" t="s">
        <v>136</v>
      </c>
      <c r="S911" s="12" t="s">
        <v>113</v>
      </c>
      <c r="T911" s="12" t="s">
        <v>58</v>
      </c>
      <c r="U911" s="12" t="s">
        <v>59</v>
      </c>
      <c r="V911" s="12" t="s">
        <v>60</v>
      </c>
      <c r="W911" s="12" t="s">
        <v>61</v>
      </c>
      <c r="X911" s="12" t="s">
        <v>101</v>
      </c>
      <c r="Y911" t="s">
        <v>430</v>
      </c>
      <c r="Z911" s="12" t="s">
        <v>175</v>
      </c>
      <c r="AA911" s="12" t="s">
        <v>63</v>
      </c>
      <c r="AB911" s="12" t="s">
        <v>38</v>
      </c>
      <c r="AC911" s="12" t="s">
        <v>64</v>
      </c>
      <c r="AD911" s="12" t="s">
        <v>65</v>
      </c>
      <c r="AE911" s="12" t="s">
        <v>66</v>
      </c>
      <c r="AF911" s="12" t="s">
        <v>622</v>
      </c>
      <c r="AG911" s="12" t="s">
        <v>382</v>
      </c>
      <c r="AH911" s="12" t="s">
        <v>88</v>
      </c>
      <c r="AI911" s="12" t="s">
        <v>519</v>
      </c>
      <c r="AJ911" s="12">
        <f>IFERROR(_xlfn.XLOOKUP(Table1[[#This Row],[Audio Url]],Qc!C:C,Qc!F:F),"")</f>
        <v>0</v>
      </c>
      <c r="AK911" s="12">
        <f>IFERROR(_xlfn.XLOOKUP(Table1[[#This Row],[Audio Url]],Qc!C:C,Qc!E:E),"")</f>
        <v>0</v>
      </c>
      <c r="AL911" s="12"/>
      <c r="AM911" s="12"/>
      <c r="AN911" s="1" t="str">
        <f>VLOOKUP(Table1[[#This Row],[LOCALITY]],Sheet2!$F:$H,3,0)</f>
        <v>Rural</v>
      </c>
      <c r="AO911" s="1" t="s">
        <v>2241</v>
      </c>
      <c r="AP911" t="str">
        <f>IF(Table1[[#This Row],[Audio Duration (in secs)]]&gt;180,"Greater than 3 Minutes","Less than 3 Minutes")</f>
        <v>Less than 3 Minutes</v>
      </c>
      <c r="AQ911" t="str">
        <f>IFERROR(VLOOKUP(Table1[[#This Row],[சாதி/Caste]],MApping!$E$1:$F$10,2,0),"Others")</f>
        <v>CHOLIA VELLALAR</v>
      </c>
      <c r="AR911">
        <f>VLOOKUP(Table1[[#This Row],[பாலினம்/Gender]],Factor!$F$26:$I$28,4,0)</f>
        <v>1.047034764826176</v>
      </c>
      <c r="AS911">
        <f>VLOOKUP(Table1[[#This Row],[பதிலளித்தவரின் வயது/Age Group]],Factor!$F$35:$I$39,4,0)</f>
        <v>1.0308724832214764</v>
      </c>
      <c r="AT911">
        <f>VLOOKUP(Table1[[#This Row],[பதிலளித்தவரின் வயது/Age Group]]&amp;Table1[[#This Row],[பாலினம்/Gender]],Factor!$A$45:$G$53,7,0)</f>
        <v>1.28</v>
      </c>
      <c r="AU91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11">
        <f>VLOOKUP(Table1[[#This Row],[Rev Caste]],Factor!$F$59:$I$68,4,0)</f>
        <v>1.0666666666666667</v>
      </c>
      <c r="AW911">
        <f>Table1[[#This Row],[2021 Ae Factor]]*Table1[[#This Row],[Age &amp; Gender Factor]]</f>
        <v>0.94310505535953326</v>
      </c>
      <c r="AX911">
        <f>Table1[[#This Row],[2021 Ae Factor]]*Table1[[#This Row],[Caste Factor]]</f>
        <v>0.78592087946627776</v>
      </c>
      <c r="AY911">
        <f t="shared" ref="AY911:AY917" si="34">VALUE(MID(D911, FIND(",",D911)+2, FIND(")",D911)-FIND(",",D911)-2))</f>
        <v>78.604563299999995</v>
      </c>
    </row>
    <row r="912" spans="1:51" x14ac:dyDescent="0.25">
      <c r="A912" s="12" t="s">
        <v>3088</v>
      </c>
      <c r="B912" s="12" t="s">
        <v>1736</v>
      </c>
      <c r="C912" s="13">
        <v>45874</v>
      </c>
      <c r="D912" s="12" t="s">
        <v>3519</v>
      </c>
      <c r="E912" s="12"/>
      <c r="F912" s="12"/>
      <c r="G912" s="12"/>
      <c r="H912" s="12"/>
      <c r="I912" s="12" t="s">
        <v>1289</v>
      </c>
      <c r="J912" s="12" t="s">
        <v>1290</v>
      </c>
      <c r="K912" s="12" t="s">
        <v>50</v>
      </c>
      <c r="L912" s="12" t="s">
        <v>78</v>
      </c>
      <c r="M912" s="12" t="s">
        <v>1038</v>
      </c>
      <c r="N912" s="12"/>
      <c r="O912" s="12" t="s">
        <v>54</v>
      </c>
      <c r="P912" s="12">
        <v>9940830553</v>
      </c>
      <c r="Q912" s="12" t="s">
        <v>55</v>
      </c>
      <c r="R912" s="12" t="s">
        <v>219</v>
      </c>
      <c r="S912" s="12" t="s">
        <v>113</v>
      </c>
      <c r="T912" s="12" t="s">
        <v>137</v>
      </c>
      <c r="U912" s="12" t="s">
        <v>83</v>
      </c>
      <c r="V912" s="12" t="s">
        <v>99</v>
      </c>
      <c r="W912" s="1" t="s">
        <v>125</v>
      </c>
      <c r="X912" s="12" t="s">
        <v>101</v>
      </c>
      <c r="Y912" t="s">
        <v>429</v>
      </c>
      <c r="Z912" s="12" t="s">
        <v>288</v>
      </c>
      <c r="AA912" s="12" t="s">
        <v>63</v>
      </c>
      <c r="AB912" s="12" t="s">
        <v>38</v>
      </c>
      <c r="AC912" s="12" t="s">
        <v>64</v>
      </c>
      <c r="AD912" s="12" t="s">
        <v>65</v>
      </c>
      <c r="AE912" s="12" t="s">
        <v>86</v>
      </c>
      <c r="AF912" s="12" t="s">
        <v>67</v>
      </c>
      <c r="AG912" s="12" t="s">
        <v>116</v>
      </c>
      <c r="AH912" s="12" t="s">
        <v>117</v>
      </c>
      <c r="AI912" s="12" t="s">
        <v>118</v>
      </c>
      <c r="AJ912" s="12">
        <f>IFERROR(_xlfn.XLOOKUP(Table1[[#This Row],[Audio Url]],Qc!C:C,Qc!F:F),"")</f>
        <v>0</v>
      </c>
      <c r="AK912" s="12">
        <f>IFERROR(_xlfn.XLOOKUP(Table1[[#This Row],[Audio Url]],Qc!C:C,Qc!E:E),"")</f>
        <v>0</v>
      </c>
      <c r="AL912" s="12"/>
      <c r="AM912" s="12"/>
      <c r="AN912" s="1" t="str">
        <f>VLOOKUP(Table1[[#This Row],[LOCALITY]],Sheet2!$F:$H,3,0)</f>
        <v>Rural</v>
      </c>
      <c r="AO912" s="1" t="s">
        <v>2241</v>
      </c>
      <c r="AP912" t="str">
        <f>IF(Table1[[#This Row],[Audio Duration (in secs)]]&gt;180,"Greater than 3 Minutes","Less than 3 Minutes")</f>
        <v>Less than 3 Minutes</v>
      </c>
      <c r="AQ912" t="str">
        <f>IFERROR(VLOOKUP(Table1[[#This Row],[சாதி/Caste]],MApping!$E$1:$F$10,2,0),"Others")</f>
        <v>PALLAR SC</v>
      </c>
      <c r="AR912">
        <f>VLOOKUP(Table1[[#This Row],[பாலினம்/Gender]],Factor!$F$26:$I$28,4,0)</f>
        <v>0.95700934579439256</v>
      </c>
      <c r="AS912">
        <f>VLOOKUP(Table1[[#This Row],[பதிலளித்தவரின் வயது/Age Group]],Factor!$F$35:$I$39,4,0)</f>
        <v>1.0951871657754011</v>
      </c>
      <c r="AT912">
        <f>VLOOKUP(Table1[[#This Row],[பதிலளித்தவரின் வயது/Age Group]]&amp;Table1[[#This Row],[பாலினம்/Gender]],Factor!$A$45:$G$53,7,0)</f>
        <v>1.0835978835978837</v>
      </c>
      <c r="AU91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12">
        <f>VLOOKUP(Table1[[#This Row],[Rev Caste]],Factor!$F$59:$I$68,4,0)</f>
        <v>1.28</v>
      </c>
      <c r="AW912">
        <f>Table1[[#This Row],[2021 Ae Factor]]*Table1[[#This Row],[Age &amp; Gender Factor]]</f>
        <v>1.4216181426281114</v>
      </c>
      <c r="AX912">
        <f>Table1[[#This Row],[2021 Ae Factor]]*Table1[[#This Row],[Caste Factor]]</f>
        <v>1.6792864309794564</v>
      </c>
      <c r="AY912">
        <f t="shared" si="34"/>
        <v>78.603818000000004</v>
      </c>
    </row>
    <row r="913" spans="1:51" x14ac:dyDescent="0.25">
      <c r="A913" s="12" t="s">
        <v>3088</v>
      </c>
      <c r="B913" s="12" t="s">
        <v>1759</v>
      </c>
      <c r="C913" s="13">
        <v>45874</v>
      </c>
      <c r="D913" s="12" t="s">
        <v>3520</v>
      </c>
      <c r="E913" s="12"/>
      <c r="F913" s="12"/>
      <c r="G913" s="12"/>
      <c r="H913" s="12"/>
      <c r="I913" s="12" t="s">
        <v>1281</v>
      </c>
      <c r="J913" s="12" t="s">
        <v>1282</v>
      </c>
      <c r="K913" s="12" t="s">
        <v>50</v>
      </c>
      <c r="L913" s="12" t="s">
        <v>78</v>
      </c>
      <c r="M913" s="12" t="s">
        <v>1038</v>
      </c>
      <c r="N913" s="12"/>
      <c r="O913" s="12" t="s">
        <v>54</v>
      </c>
      <c r="P913" s="12">
        <v>8870566179</v>
      </c>
      <c r="Q913" s="12" t="s">
        <v>55</v>
      </c>
      <c r="R913" s="12" t="s">
        <v>490</v>
      </c>
      <c r="S913" s="12" t="s">
        <v>57</v>
      </c>
      <c r="T913" s="12" t="s">
        <v>58</v>
      </c>
      <c r="U913" s="12" t="s">
        <v>59</v>
      </c>
      <c r="V913" s="12" t="s">
        <v>99</v>
      </c>
      <c r="W913" s="12" t="s">
        <v>125</v>
      </c>
      <c r="X913" s="12" t="s">
        <v>295</v>
      </c>
      <c r="Y913" t="s">
        <v>429</v>
      </c>
      <c r="Z913" s="12" t="s">
        <v>38</v>
      </c>
      <c r="AA913" s="12" t="s">
        <v>126</v>
      </c>
      <c r="AB913" s="12" t="s">
        <v>138</v>
      </c>
      <c r="AC913" s="12" t="s">
        <v>58</v>
      </c>
      <c r="AD913" s="12" t="s">
        <v>65</v>
      </c>
      <c r="AE913" s="12" t="s">
        <v>66</v>
      </c>
      <c r="AF913" s="12" t="s">
        <v>101</v>
      </c>
      <c r="AG913" s="12" t="s">
        <v>68</v>
      </c>
      <c r="AH913" s="12" t="s">
        <v>88</v>
      </c>
      <c r="AI913" s="12" t="s">
        <v>269</v>
      </c>
      <c r="AJ913" s="12">
        <f>IFERROR(_xlfn.XLOOKUP(Table1[[#This Row],[Audio Url]],Qc!C:C,Qc!F:F),"")</f>
        <v>0</v>
      </c>
      <c r="AK913" s="12">
        <f>IFERROR(_xlfn.XLOOKUP(Table1[[#This Row],[Audio Url]],Qc!C:C,Qc!E:E),"")</f>
        <v>0</v>
      </c>
      <c r="AL913" s="12"/>
      <c r="AM913" s="12"/>
      <c r="AN913" s="1" t="str">
        <f>VLOOKUP(Table1[[#This Row],[LOCALITY]],Sheet2!$F:$H,3,0)</f>
        <v>Rural</v>
      </c>
      <c r="AO913" s="1" t="s">
        <v>2241</v>
      </c>
      <c r="AP913" t="str">
        <f>IF(Table1[[#This Row],[Audio Duration (in secs)]]&gt;180,"Greater than 3 Minutes","Less than 3 Minutes")</f>
        <v>Less than 3 Minutes</v>
      </c>
      <c r="AQ913" t="str">
        <f>IFERROR(VLOOKUP(Table1[[#This Row],[சாதி/Caste]],MApping!$E$1:$F$10,2,0),"Others")</f>
        <v>MUTTARAIYAR</v>
      </c>
      <c r="AR913">
        <f>VLOOKUP(Table1[[#This Row],[பாலினம்/Gender]],Factor!$F$26:$I$28,4,0)</f>
        <v>0.95700934579439256</v>
      </c>
      <c r="AS913">
        <f>VLOOKUP(Table1[[#This Row],[பதிலளித்தவரின் வயது/Age Group]],Factor!$F$35:$I$39,4,0)</f>
        <v>1.0951871657754011</v>
      </c>
      <c r="AT913">
        <f>VLOOKUP(Table1[[#This Row],[பதிலளித்தவரின் வயது/Age Group]]&amp;Table1[[#This Row],[பாலினம்/Gender]],Factor!$A$45:$G$53,7,0)</f>
        <v>1.0835978835978837</v>
      </c>
      <c r="AU91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13">
        <f>VLOOKUP(Table1[[#This Row],[Rev Caste]],Factor!$F$59:$I$68,4,0)</f>
        <v>1.2358620689655173</v>
      </c>
      <c r="AW913">
        <f>Table1[[#This Row],[2021 Ae Factor]]*Table1[[#This Row],[Age &amp; Gender Factor]]</f>
        <v>1.4216181426281114</v>
      </c>
      <c r="AX913">
        <f>Table1[[#This Row],[2021 Ae Factor]]*Table1[[#This Row],[Caste Factor]]</f>
        <v>1.6213800023249925</v>
      </c>
      <c r="AY913">
        <f t="shared" si="34"/>
        <v>78.6038049</v>
      </c>
    </row>
    <row r="914" spans="1:51" x14ac:dyDescent="0.25">
      <c r="A914" s="12" t="s">
        <v>3088</v>
      </c>
      <c r="B914" s="12" t="s">
        <v>1774</v>
      </c>
      <c r="C914" s="13">
        <v>45874</v>
      </c>
      <c r="D914" s="12" t="s">
        <v>3521</v>
      </c>
      <c r="E914" s="12"/>
      <c r="F914" s="12"/>
      <c r="G914" s="12"/>
      <c r="H914" s="12"/>
      <c r="I914" s="12" t="s">
        <v>1281</v>
      </c>
      <c r="J914" s="12" t="s">
        <v>1282</v>
      </c>
      <c r="K914" s="12" t="s">
        <v>50</v>
      </c>
      <c r="L914" s="12" t="s">
        <v>78</v>
      </c>
      <c r="M914" s="12" t="s">
        <v>1038</v>
      </c>
      <c r="N914" s="12"/>
      <c r="O914" s="12" t="s">
        <v>135</v>
      </c>
      <c r="P914" s="12">
        <v>8610038773</v>
      </c>
      <c r="Q914" s="12" t="s">
        <v>360</v>
      </c>
      <c r="R914" s="12" t="s">
        <v>136</v>
      </c>
      <c r="S914" s="12" t="s">
        <v>57</v>
      </c>
      <c r="T914" s="12" t="s">
        <v>137</v>
      </c>
      <c r="U914" s="12" t="s">
        <v>83</v>
      </c>
      <c r="V914" s="12" t="s">
        <v>99</v>
      </c>
      <c r="W914" s="12" t="s">
        <v>125</v>
      </c>
      <c r="X914" s="12" t="s">
        <v>101</v>
      </c>
      <c r="Y914" t="s">
        <v>429</v>
      </c>
      <c r="Z914" s="12" t="s">
        <v>95</v>
      </c>
      <c r="AA914" s="12" t="s">
        <v>126</v>
      </c>
      <c r="AB914" s="12" t="s">
        <v>138</v>
      </c>
      <c r="AC914" s="12" t="s">
        <v>58</v>
      </c>
      <c r="AD914" s="12" t="s">
        <v>127</v>
      </c>
      <c r="AE914" s="12" t="s">
        <v>66</v>
      </c>
      <c r="AF914" s="12" t="s">
        <v>101</v>
      </c>
      <c r="AG914" s="12" t="s">
        <v>68</v>
      </c>
      <c r="AH914" s="12" t="s">
        <v>88</v>
      </c>
      <c r="AI914" s="12" t="s">
        <v>269</v>
      </c>
      <c r="AJ914" s="12">
        <f>IFERROR(_xlfn.XLOOKUP(Table1[[#This Row],[Audio Url]],Qc!C:C,Qc!F:F),"")</f>
        <v>0</v>
      </c>
      <c r="AK914" s="12">
        <f>IFERROR(_xlfn.XLOOKUP(Table1[[#This Row],[Audio Url]],Qc!C:C,Qc!E:E),"")</f>
        <v>0</v>
      </c>
      <c r="AL914" s="12"/>
      <c r="AM914" s="12"/>
      <c r="AN914" s="1" t="str">
        <f>VLOOKUP(Table1[[#This Row],[LOCALITY]],Sheet2!$F:$H,3,0)</f>
        <v>Rural</v>
      </c>
      <c r="AO914" s="1" t="s">
        <v>2241</v>
      </c>
      <c r="AP914" t="str">
        <f>IF(Table1[[#This Row],[Audio Duration (in secs)]]&gt;180,"Greater than 3 Minutes","Less than 3 Minutes")</f>
        <v>Less than 3 Minutes</v>
      </c>
      <c r="AQ914" t="str">
        <f>IFERROR(VLOOKUP(Table1[[#This Row],[சாதி/Caste]],MApping!$E$1:$F$10,2,0),"Others")</f>
        <v>MUTTARAIYAR</v>
      </c>
      <c r="AR914">
        <f>VLOOKUP(Table1[[#This Row],[பாலினம்/Gender]],Factor!$F$26:$I$28,4,0)</f>
        <v>1.047034764826176</v>
      </c>
      <c r="AS914">
        <f>VLOOKUP(Table1[[#This Row],[பதிலளித்தவரின் வயது/Age Group]],Factor!$F$35:$I$39,4,0)</f>
        <v>1.0308724832214764</v>
      </c>
      <c r="AT914">
        <f>VLOOKUP(Table1[[#This Row],[பதிலளித்தவரின் வயது/Age Group]]&amp;Table1[[#This Row],[பாலினம்/Gender]],Factor!$A$45:$G$53,7,0)</f>
        <v>1.28</v>
      </c>
      <c r="AU91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14">
        <f>VLOOKUP(Table1[[#This Row],[Rev Caste]],Factor!$F$59:$I$68,4,0)</f>
        <v>1.2358620689655173</v>
      </c>
      <c r="AW914">
        <f>Table1[[#This Row],[2021 Ae Factor]]*Table1[[#This Row],[Age &amp; Gender Factor]]</f>
        <v>1.6792864309794564</v>
      </c>
      <c r="AX914">
        <f>Table1[[#This Row],[2021 Ae Factor]]*Table1[[#This Row],[Caste Factor]]</f>
        <v>1.6213800023249925</v>
      </c>
      <c r="AY914">
        <f t="shared" si="34"/>
        <v>78.603435099999999</v>
      </c>
    </row>
    <row r="915" spans="1:51" x14ac:dyDescent="0.25">
      <c r="A915" s="12" t="s">
        <v>3088</v>
      </c>
      <c r="B915" s="12" t="s">
        <v>1779</v>
      </c>
      <c r="C915" s="13">
        <v>45874</v>
      </c>
      <c r="D915" s="12" t="s">
        <v>3522</v>
      </c>
      <c r="E915" s="12"/>
      <c r="F915" s="12"/>
      <c r="G915" s="12"/>
      <c r="H915" s="12"/>
      <c r="I915" s="12" t="s">
        <v>1289</v>
      </c>
      <c r="J915" s="12" t="s">
        <v>1290</v>
      </c>
      <c r="K915" s="12" t="s">
        <v>50</v>
      </c>
      <c r="L915" s="12" t="s">
        <v>78</v>
      </c>
      <c r="M915" s="12" t="s">
        <v>1038</v>
      </c>
      <c r="N915" s="12"/>
      <c r="O915" s="12" t="s">
        <v>54</v>
      </c>
      <c r="P915" s="12">
        <v>8098674839</v>
      </c>
      <c r="Q915" s="12" t="s">
        <v>55</v>
      </c>
      <c r="R915" s="12" t="s">
        <v>97</v>
      </c>
      <c r="S915" s="12" t="s">
        <v>113</v>
      </c>
      <c r="T915" s="12" t="s">
        <v>137</v>
      </c>
      <c r="U915" s="12" t="s">
        <v>83</v>
      </c>
      <c r="V915" s="12" t="s">
        <v>99</v>
      </c>
      <c r="W915" s="12" t="s">
        <v>439</v>
      </c>
      <c r="X915" s="12" t="s">
        <v>295</v>
      </c>
      <c r="Y915" s="45" t="s">
        <v>429</v>
      </c>
      <c r="Z915" s="12" t="s">
        <v>38</v>
      </c>
      <c r="AA915" s="12" t="s">
        <v>63</v>
      </c>
      <c r="AB915" s="12" t="s">
        <v>38</v>
      </c>
      <c r="AC915" s="12" t="s">
        <v>84</v>
      </c>
      <c r="AD915" s="12" t="s">
        <v>127</v>
      </c>
      <c r="AE915" s="12" t="s">
        <v>66</v>
      </c>
      <c r="AF915" s="12" t="s">
        <v>67</v>
      </c>
      <c r="AG915" s="12" t="s">
        <v>382</v>
      </c>
      <c r="AH915" s="12" t="s">
        <v>88</v>
      </c>
      <c r="AI915" s="12" t="s">
        <v>70</v>
      </c>
      <c r="AJ915" s="12">
        <f>IFERROR(_xlfn.XLOOKUP(Table1[[#This Row],[Audio Url]],Qc!C:C,Qc!F:F),"")</f>
        <v>0</v>
      </c>
      <c r="AK915" s="12">
        <f>IFERROR(_xlfn.XLOOKUP(Table1[[#This Row],[Audio Url]],Qc!C:C,Qc!E:E),"")</f>
        <v>0</v>
      </c>
      <c r="AL915" s="12"/>
      <c r="AM915" s="12"/>
      <c r="AN915" s="1" t="str">
        <f>VLOOKUP(Table1[[#This Row],[LOCALITY]],Sheet2!$F:$H,3,0)</f>
        <v>Rural</v>
      </c>
      <c r="AO915" s="1" t="s">
        <v>2241</v>
      </c>
      <c r="AP915" t="str">
        <f>IF(Table1[[#This Row],[Audio Duration (in secs)]]&gt;180,"Greater than 3 Minutes","Less than 3 Minutes")</f>
        <v>Less than 3 Minutes</v>
      </c>
      <c r="AQ915" t="str">
        <f>IFERROR(VLOOKUP(Table1[[#This Row],[சாதி/Caste]],MApping!$E$1:$F$10,2,0),"Others")</f>
        <v>URALI GOUNDER</v>
      </c>
      <c r="AR915">
        <f>VLOOKUP(Table1[[#This Row],[பாலினம்/Gender]],Factor!$F$26:$I$28,4,0)</f>
        <v>0.95700934579439256</v>
      </c>
      <c r="AS915">
        <f>VLOOKUP(Table1[[#This Row],[பதிலளித்தவரின் வயது/Age Group]],Factor!$F$35:$I$39,4,0)</f>
        <v>1.0951871657754011</v>
      </c>
      <c r="AT915">
        <f>VLOOKUP(Table1[[#This Row],[பதிலளித்தவரின் வயது/Age Group]]&amp;Table1[[#This Row],[பாலினம்/Gender]],Factor!$A$45:$G$53,7,0)</f>
        <v>1.0835978835978837</v>
      </c>
      <c r="AU91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15">
        <f>VLOOKUP(Table1[[#This Row],[Rev Caste]],Factor!$F$59:$I$68,4,0)</f>
        <v>1.0593103448275862</v>
      </c>
      <c r="AW915">
        <f>Table1[[#This Row],[2021 Ae Factor]]*Table1[[#This Row],[Age &amp; Gender Factor]]</f>
        <v>1.4216181426281114</v>
      </c>
      <c r="AX915">
        <f>Table1[[#This Row],[2021 Ae Factor]]*Table1[[#This Row],[Caste Factor]]</f>
        <v>1.3897542877071363</v>
      </c>
      <c r="AY915">
        <f t="shared" si="34"/>
        <v>78.603343300000006</v>
      </c>
    </row>
    <row r="916" spans="1:51" x14ac:dyDescent="0.25">
      <c r="A916" s="12" t="s">
        <v>3088</v>
      </c>
      <c r="B916" s="12" t="s">
        <v>1800</v>
      </c>
      <c r="C916" s="13">
        <v>45875</v>
      </c>
      <c r="D916" s="12" t="s">
        <v>3523</v>
      </c>
      <c r="E916" s="12"/>
      <c r="F916" s="12"/>
      <c r="G916" s="12"/>
      <c r="H916" s="12"/>
      <c r="I916" s="12" t="s">
        <v>1281</v>
      </c>
      <c r="J916" s="12" t="s">
        <v>1282</v>
      </c>
      <c r="K916" s="12" t="s">
        <v>50</v>
      </c>
      <c r="L916" s="12" t="s">
        <v>78</v>
      </c>
      <c r="M916" s="12" t="s">
        <v>1038</v>
      </c>
      <c r="N916" s="12"/>
      <c r="O916" s="12" t="s">
        <v>54</v>
      </c>
      <c r="P916" s="12">
        <v>9789376790</v>
      </c>
      <c r="Q916" s="12" t="s">
        <v>55</v>
      </c>
      <c r="R916" s="12" t="s">
        <v>490</v>
      </c>
      <c r="S916" s="12" t="s">
        <v>57</v>
      </c>
      <c r="T916" s="12" t="s">
        <v>58</v>
      </c>
      <c r="U916" s="12" t="s">
        <v>301</v>
      </c>
      <c r="V916" s="12" t="s">
        <v>99</v>
      </c>
      <c r="W916" s="12" t="s">
        <v>125</v>
      </c>
      <c r="X916" s="12" t="s">
        <v>295</v>
      </c>
      <c r="Y916" t="s">
        <v>429</v>
      </c>
      <c r="Z916" s="12" t="s">
        <v>38</v>
      </c>
      <c r="AA916" s="12" t="s">
        <v>126</v>
      </c>
      <c r="AB916" s="12" t="s">
        <v>138</v>
      </c>
      <c r="AC916" s="12" t="s">
        <v>64</v>
      </c>
      <c r="AD916" s="12" t="s">
        <v>65</v>
      </c>
      <c r="AE916" s="12" t="s">
        <v>66</v>
      </c>
      <c r="AF916" s="12" t="s">
        <v>622</v>
      </c>
      <c r="AG916" s="12" t="s">
        <v>400</v>
      </c>
      <c r="AH916" s="12" t="s">
        <v>88</v>
      </c>
      <c r="AI916" s="12" t="s">
        <v>519</v>
      </c>
      <c r="AJ916" s="12">
        <f>IFERROR(_xlfn.XLOOKUP(Table1[[#This Row],[Audio Url]],Qc!C:C,Qc!F:F),"")</f>
        <v>0</v>
      </c>
      <c r="AK916" s="12">
        <f>IFERROR(_xlfn.XLOOKUP(Table1[[#This Row],[Audio Url]],Qc!C:C,Qc!E:E),"")</f>
        <v>0</v>
      </c>
      <c r="AL916" s="12"/>
      <c r="AM916" s="12"/>
      <c r="AN916" s="1" t="str">
        <f>VLOOKUP(Table1[[#This Row],[LOCALITY]],Sheet2!$F:$H,3,0)</f>
        <v>Rural</v>
      </c>
      <c r="AO916" s="1" t="s">
        <v>2241</v>
      </c>
      <c r="AP916" t="str">
        <f>IF(Table1[[#This Row],[Audio Duration (in secs)]]&gt;180,"Greater than 3 Minutes","Less than 3 Minutes")</f>
        <v>Less than 3 Minutes</v>
      </c>
      <c r="AQ916" t="str">
        <f>IFERROR(VLOOKUP(Table1[[#This Row],[சாதி/Caste]],MApping!$E$1:$F$10,2,0),"Others")</f>
        <v>CHOLIA VELLALAR</v>
      </c>
      <c r="AR916">
        <f>VLOOKUP(Table1[[#This Row],[பாலினம்/Gender]],Factor!$F$26:$I$28,4,0)</f>
        <v>0.95700934579439256</v>
      </c>
      <c r="AS916">
        <f>VLOOKUP(Table1[[#This Row],[பதிலளித்தவரின் வயது/Age Group]],Factor!$F$35:$I$39,4,0)</f>
        <v>1.0951871657754011</v>
      </c>
      <c r="AT916">
        <f>VLOOKUP(Table1[[#This Row],[பதிலளித்தவரின் வயது/Age Group]]&amp;Table1[[#This Row],[பாலினம்/Gender]],Factor!$A$45:$G$53,7,0)</f>
        <v>1.0835978835978837</v>
      </c>
      <c r="AU91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16">
        <f>VLOOKUP(Table1[[#This Row],[Rev Caste]],Factor!$F$59:$I$68,4,0)</f>
        <v>1.0666666666666667</v>
      </c>
      <c r="AW916">
        <f>Table1[[#This Row],[2021 Ae Factor]]*Table1[[#This Row],[Age &amp; Gender Factor]]</f>
        <v>1.4216181426281114</v>
      </c>
      <c r="AX916">
        <f>Table1[[#This Row],[2021 Ae Factor]]*Table1[[#This Row],[Caste Factor]]</f>
        <v>1.399405359149547</v>
      </c>
      <c r="AY916">
        <f t="shared" si="34"/>
        <v>78.603729200000004</v>
      </c>
    </row>
    <row r="917" spans="1:51" x14ac:dyDescent="0.25">
      <c r="A917" s="12" t="s">
        <v>3088</v>
      </c>
      <c r="B917" s="12" t="s">
        <v>1806</v>
      </c>
      <c r="C917" s="13">
        <v>45875</v>
      </c>
      <c r="D917" s="12" t="s">
        <v>3524</v>
      </c>
      <c r="E917" s="12"/>
      <c r="F917" s="12"/>
      <c r="G917" s="12"/>
      <c r="H917" s="12"/>
      <c r="I917" s="12" t="s">
        <v>1289</v>
      </c>
      <c r="J917" s="12" t="s">
        <v>1290</v>
      </c>
      <c r="K917" s="12" t="s">
        <v>50</v>
      </c>
      <c r="L917" s="12" t="s">
        <v>78</v>
      </c>
      <c r="M917" s="12" t="s">
        <v>1038</v>
      </c>
      <c r="N917" s="12"/>
      <c r="O917" s="12" t="s">
        <v>135</v>
      </c>
      <c r="P917" s="12">
        <v>9443951260</v>
      </c>
      <c r="Q917" s="12" t="s">
        <v>39</v>
      </c>
      <c r="R917" s="12" t="s">
        <v>136</v>
      </c>
      <c r="S917" s="12" t="s">
        <v>113</v>
      </c>
      <c r="T917" s="12" t="s">
        <v>137</v>
      </c>
      <c r="U917" s="12" t="s">
        <v>301</v>
      </c>
      <c r="V917" s="12" t="s">
        <v>99</v>
      </c>
      <c r="W917" s="12" t="s">
        <v>439</v>
      </c>
      <c r="X917" s="12" t="s">
        <v>101</v>
      </c>
      <c r="Y917" t="s">
        <v>428</v>
      </c>
      <c r="Z917" s="12" t="s">
        <v>288</v>
      </c>
      <c r="AA917" s="12" t="s">
        <v>63</v>
      </c>
      <c r="AB917" s="12" t="s">
        <v>38</v>
      </c>
      <c r="AC917" s="12" t="s">
        <v>64</v>
      </c>
      <c r="AD917" s="12" t="s">
        <v>85</v>
      </c>
      <c r="AE917" s="12" t="s">
        <v>66</v>
      </c>
      <c r="AF917" s="12" t="s">
        <v>447</v>
      </c>
      <c r="AG917" s="12" t="s">
        <v>116</v>
      </c>
      <c r="AH917" s="12" t="s">
        <v>88</v>
      </c>
      <c r="AI917" s="12" t="s">
        <v>519</v>
      </c>
      <c r="AJ917" s="12">
        <f>IFERROR(_xlfn.XLOOKUP(Table1[[#This Row],[Audio Url]],Qc!C:C,Qc!F:F),"")</f>
        <v>0</v>
      </c>
      <c r="AK917" s="12">
        <f>IFERROR(_xlfn.XLOOKUP(Table1[[#This Row],[Audio Url]],Qc!C:C,Qc!E:E),"")</f>
        <v>0</v>
      </c>
      <c r="AL917" s="12"/>
      <c r="AM917" s="12"/>
      <c r="AN917" s="1" t="str">
        <f>VLOOKUP(Table1[[#This Row],[LOCALITY]],Sheet2!$F:$H,3,0)</f>
        <v>Rural</v>
      </c>
      <c r="AO917" s="1" t="s">
        <v>2241</v>
      </c>
      <c r="AP917" t="str">
        <f>IF(Table1[[#This Row],[Audio Duration (in secs)]]&gt;180,"Greater than 3 Minutes","Less than 3 Minutes")</f>
        <v>Less than 3 Minutes</v>
      </c>
      <c r="AQ917" t="str">
        <f>IFERROR(VLOOKUP(Table1[[#This Row],[சாதி/Caste]],MApping!$E$1:$F$10,2,0),"Others")</f>
        <v>CHOLIA VELLALAR</v>
      </c>
      <c r="AR917">
        <f>VLOOKUP(Table1[[#This Row],[பாலினம்/Gender]],Factor!$F$26:$I$28,4,0)</f>
        <v>1.047034764826176</v>
      </c>
      <c r="AS917">
        <f>VLOOKUP(Table1[[#This Row],[பதிலளித்தவரின் வயது/Age Group]],Factor!$F$35:$I$39,4,0)</f>
        <v>0.8797250859106529</v>
      </c>
      <c r="AT917">
        <f>VLOOKUP(Table1[[#This Row],[பதிலளித்தவரின் வயது/Age Group]]&amp;Table1[[#This Row],[பாலினம்/Gender]],Factor!$A$45:$G$53,7,0)</f>
        <v>0.98461538461538467</v>
      </c>
      <c r="AU91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17">
        <f>VLOOKUP(Table1[[#This Row],[Rev Caste]],Factor!$F$59:$I$68,4,0)</f>
        <v>1.0666666666666667</v>
      </c>
      <c r="AW917">
        <f>Table1[[#This Row],[2021 Ae Factor]]*Table1[[#This Row],[Age &amp; Gender Factor]]</f>
        <v>1.2917587930611203</v>
      </c>
      <c r="AX917">
        <f>Table1[[#This Row],[2021 Ae Factor]]*Table1[[#This Row],[Caste Factor]]</f>
        <v>1.399405359149547</v>
      </c>
      <c r="AY917">
        <f t="shared" si="34"/>
        <v>78.6045072</v>
      </c>
    </row>
    <row r="918" spans="1:51" x14ac:dyDescent="0.25">
      <c r="A918" s="12" t="s">
        <v>3088</v>
      </c>
      <c r="B918" s="12" t="s">
        <v>1823</v>
      </c>
      <c r="C918" s="13">
        <v>45875</v>
      </c>
      <c r="D918" s="12" t="s">
        <v>3525</v>
      </c>
      <c r="E918" s="12"/>
      <c r="F918" s="12"/>
      <c r="G918" s="12"/>
      <c r="H918" s="12"/>
      <c r="I918" s="12" t="s">
        <v>48</v>
      </c>
      <c r="J918" s="12" t="s">
        <v>49</v>
      </c>
      <c r="K918" s="12" t="s">
        <v>50</v>
      </c>
      <c r="L918" s="12" t="s">
        <v>78</v>
      </c>
      <c r="M918" s="12" t="s">
        <v>1038</v>
      </c>
      <c r="N918" s="12"/>
      <c r="O918" s="12" t="s">
        <v>54</v>
      </c>
      <c r="P918" s="12">
        <v>8610556047</v>
      </c>
      <c r="Q918" s="12" t="s">
        <v>55</v>
      </c>
      <c r="R918" s="12" t="s">
        <v>56</v>
      </c>
      <c r="S918" s="12" t="s">
        <v>57</v>
      </c>
      <c r="T918" s="12" t="s">
        <v>58</v>
      </c>
      <c r="U918" s="12" t="s">
        <v>83</v>
      </c>
      <c r="V918" s="12" t="s">
        <v>99</v>
      </c>
      <c r="W918" s="12" t="s">
        <v>100</v>
      </c>
      <c r="X918" s="12" t="s">
        <v>101</v>
      </c>
      <c r="Y918" t="s">
        <v>428</v>
      </c>
      <c r="Z918" s="12" t="s">
        <v>95</v>
      </c>
      <c r="AA918" s="12" t="s">
        <v>126</v>
      </c>
      <c r="AB918" s="12" t="s">
        <v>60</v>
      </c>
      <c r="AC918" s="12" t="s">
        <v>58</v>
      </c>
      <c r="AD918" s="12" t="s">
        <v>65</v>
      </c>
      <c r="AE918" s="12" t="s">
        <v>66</v>
      </c>
      <c r="AF918" s="12" t="s">
        <v>101</v>
      </c>
      <c r="AG918" s="12" t="s">
        <v>103</v>
      </c>
      <c r="AH918" s="12" t="s">
        <v>69</v>
      </c>
      <c r="AI918" s="12" t="s">
        <v>70</v>
      </c>
      <c r="AJ918" s="12">
        <f>IFERROR(_xlfn.XLOOKUP(Table1[[#This Row],[Audio Url]],Qc!C:C,Qc!F:F),"")</f>
        <v>0</v>
      </c>
      <c r="AK918" s="12">
        <f>IFERROR(_xlfn.XLOOKUP(Table1[[#This Row],[Audio Url]],Qc!C:C,Qc!E:E),"")</f>
        <v>0</v>
      </c>
      <c r="AL918" s="12"/>
      <c r="AM918" s="12"/>
      <c r="AN918" s="1" t="str">
        <f>VLOOKUP(Table1[[#This Row],[LOCALITY]],Sheet2!$F:$H,3,0)</f>
        <v>Rural</v>
      </c>
      <c r="AO918" s="1" t="s">
        <v>2241</v>
      </c>
      <c r="AP918" t="str">
        <f>IF(Table1[[#This Row],[Audio Duration (in secs)]]&gt;180,"Greater than 3 Minutes","Less than 3 Minutes")</f>
        <v>Less than 3 Minutes</v>
      </c>
      <c r="AQ918" t="str">
        <f>IFERROR(VLOOKUP(Table1[[#This Row],[சாதி/Caste]],MApping!$E$1:$F$10,2,0),"Others")</f>
        <v>URALI GOUNDER</v>
      </c>
      <c r="AR918">
        <f>VLOOKUP(Table1[[#This Row],[பாலினம்/Gender]],Factor!$F$26:$I$28,4,0)</f>
        <v>0.95700934579439256</v>
      </c>
      <c r="AS918">
        <f>VLOOKUP(Table1[[#This Row],[பதிலளித்தவரின் வயது/Age Group]],Factor!$F$35:$I$39,4,0)</f>
        <v>1.0951871657754011</v>
      </c>
      <c r="AT918">
        <f>VLOOKUP(Table1[[#This Row],[பதிலளித்தவரின் வயது/Age Group]]&amp;Table1[[#This Row],[பாலினம்/Gender]],Factor!$A$45:$G$53,7,0)</f>
        <v>1.0835978835978837</v>
      </c>
      <c r="AU91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18">
        <f>VLOOKUP(Table1[[#This Row],[Rev Caste]],Factor!$F$59:$I$68,4,0)</f>
        <v>1.0593103448275862</v>
      </c>
      <c r="AW918">
        <f>Table1[[#This Row],[2021 Ae Factor]]*Table1[[#This Row],[Age &amp; Gender Factor]]</f>
        <v>1.4216181426281114</v>
      </c>
      <c r="AX918">
        <f>Table1[[#This Row],[2021 Ae Factor]]*Table1[[#This Row],[Caste Factor]]</f>
        <v>1.3897542877071363</v>
      </c>
      <c r="AY918">
        <f t="shared" ref="AY918:AY920" si="35">VALUE(MID(D918, FIND(",",D918)+2, FIND(")",D918)-FIND(",",D918)-2))</f>
        <v>78.604385699999995</v>
      </c>
    </row>
    <row r="919" spans="1:51" x14ac:dyDescent="0.25">
      <c r="A919" s="12" t="s">
        <v>3088</v>
      </c>
      <c r="B919" s="12" t="s">
        <v>1828</v>
      </c>
      <c r="C919" s="13">
        <v>45875</v>
      </c>
      <c r="D919" s="12" t="s">
        <v>3526</v>
      </c>
      <c r="E919" s="12"/>
      <c r="F919" s="12"/>
      <c r="G919" s="12"/>
      <c r="H919" s="12"/>
      <c r="I919" s="12" t="s">
        <v>1281</v>
      </c>
      <c r="J919" s="12" t="s">
        <v>1282</v>
      </c>
      <c r="K919" s="12" t="s">
        <v>50</v>
      </c>
      <c r="L919" s="12" t="s">
        <v>78</v>
      </c>
      <c r="M919" s="12" t="s">
        <v>1038</v>
      </c>
      <c r="N919" s="12"/>
      <c r="O919" s="12" t="s">
        <v>135</v>
      </c>
      <c r="P919" s="12">
        <v>9626166282</v>
      </c>
      <c r="Q919" s="12" t="s">
        <v>55</v>
      </c>
      <c r="R919" s="12" t="s">
        <v>136</v>
      </c>
      <c r="S919" s="12" t="s">
        <v>57</v>
      </c>
      <c r="T919" s="12" t="s">
        <v>58</v>
      </c>
      <c r="U919" s="12" t="s">
        <v>59</v>
      </c>
      <c r="V919" s="12" t="s">
        <v>60</v>
      </c>
      <c r="W919" s="12" t="s">
        <v>61</v>
      </c>
      <c r="X919" s="12" t="s">
        <v>62</v>
      </c>
      <c r="Y919" t="s">
        <v>430</v>
      </c>
      <c r="Z919" s="12" t="s">
        <v>38</v>
      </c>
      <c r="AA919" s="12" t="s">
        <v>126</v>
      </c>
      <c r="AB919" s="12" t="s">
        <v>138</v>
      </c>
      <c r="AC919" s="12" t="s">
        <v>84</v>
      </c>
      <c r="AD919" s="12" t="s">
        <v>65</v>
      </c>
      <c r="AE919" s="12" t="s">
        <v>66</v>
      </c>
      <c r="AF919" s="12" t="s">
        <v>622</v>
      </c>
      <c r="AG919" s="12" t="s">
        <v>68</v>
      </c>
      <c r="AH919" s="12" t="s">
        <v>117</v>
      </c>
      <c r="AI919" s="12" t="s">
        <v>42</v>
      </c>
      <c r="AJ919" s="12">
        <f>IFERROR(_xlfn.XLOOKUP(Table1[[#This Row],[Audio Url]],Qc!C:C,Qc!F:F),"")</f>
        <v>0</v>
      </c>
      <c r="AK919" s="12">
        <f>IFERROR(_xlfn.XLOOKUP(Table1[[#This Row],[Audio Url]],Qc!C:C,Qc!E:E),"")</f>
        <v>0</v>
      </c>
      <c r="AL919" s="12"/>
      <c r="AM919" s="12"/>
      <c r="AN919" s="1" t="str">
        <f>VLOOKUP(Table1[[#This Row],[LOCALITY]],Sheet2!$F:$H,3,0)</f>
        <v>Rural</v>
      </c>
      <c r="AO919" s="1" t="s">
        <v>2241</v>
      </c>
      <c r="AP919" t="str">
        <f>IF(Table1[[#This Row],[Audio Duration (in secs)]]&gt;180,"Greater than 3 Minutes","Less than 3 Minutes")</f>
        <v>Less than 3 Minutes</v>
      </c>
      <c r="AQ919" t="str">
        <f>IFERROR(VLOOKUP(Table1[[#This Row],[சாதி/Caste]],MApping!$E$1:$F$10,2,0),"Others")</f>
        <v>DEVENDRA KULA VELLALAR</v>
      </c>
      <c r="AR919">
        <f>VLOOKUP(Table1[[#This Row],[பாலினம்/Gender]],Factor!$F$26:$I$28,4,0)</f>
        <v>1.047034764826176</v>
      </c>
      <c r="AS919">
        <f>VLOOKUP(Table1[[#This Row],[பதிலளித்தவரின் வயது/Age Group]],Factor!$F$35:$I$39,4,0)</f>
        <v>1.0951871657754011</v>
      </c>
      <c r="AT919">
        <f>VLOOKUP(Table1[[#This Row],[பதிலளித்தவரின் வயது/Age Group]]&amp;Table1[[#This Row],[பாலினம்/Gender]],Factor!$A$45:$G$53,7,0)</f>
        <v>1.107027027027027</v>
      </c>
      <c r="AU91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19">
        <f>VLOOKUP(Table1[[#This Row],[Rev Caste]],Factor!$F$59:$I$68,4,0)</f>
        <v>0.99902439024390244</v>
      </c>
      <c r="AW919">
        <f>Table1[[#This Row],[2021 Ae Factor]]*Table1[[#This Row],[Age &amp; Gender Factor]]</f>
        <v>0.81565842625689366</v>
      </c>
      <c r="AX919">
        <f>Table1[[#This Row],[2021 Ae Factor]]*Table1[[#This Row],[Caste Factor]]</f>
        <v>0.73608199442695277</v>
      </c>
      <c r="AY919">
        <f t="shared" si="35"/>
        <v>78.604532699999993</v>
      </c>
    </row>
    <row r="920" spans="1:51" x14ac:dyDescent="0.25">
      <c r="A920" s="12" t="s">
        <v>3088</v>
      </c>
      <c r="B920" s="12" t="s">
        <v>1834</v>
      </c>
      <c r="C920" s="13">
        <v>45875</v>
      </c>
      <c r="D920" s="12" t="s">
        <v>3527</v>
      </c>
      <c r="E920" s="12"/>
      <c r="F920" s="12"/>
      <c r="G920" s="12"/>
      <c r="H920" s="12"/>
      <c r="I920" s="12" t="s">
        <v>1289</v>
      </c>
      <c r="J920" s="12" t="s">
        <v>1290</v>
      </c>
      <c r="K920" s="12" t="s">
        <v>50</v>
      </c>
      <c r="L920" s="12" t="s">
        <v>78</v>
      </c>
      <c r="M920" s="12" t="s">
        <v>1038</v>
      </c>
      <c r="N920" s="12"/>
      <c r="O920" s="12" t="s">
        <v>54</v>
      </c>
      <c r="P920" s="12">
        <v>9626830666</v>
      </c>
      <c r="Q920" s="12" t="s">
        <v>39</v>
      </c>
      <c r="R920" s="12" t="s">
        <v>56</v>
      </c>
      <c r="S920" s="12" t="s">
        <v>113</v>
      </c>
      <c r="T920" s="12" t="s">
        <v>58</v>
      </c>
      <c r="U920" s="12" t="s">
        <v>59</v>
      </c>
      <c r="V920" s="12" t="s">
        <v>60</v>
      </c>
      <c r="W920" s="12" t="s">
        <v>61</v>
      </c>
      <c r="X920" s="12" t="s">
        <v>477</v>
      </c>
      <c r="Y920" t="s">
        <v>432</v>
      </c>
      <c r="Z920" s="12" t="s">
        <v>95</v>
      </c>
      <c r="AA920" s="12" t="s">
        <v>63</v>
      </c>
      <c r="AB920" s="12" t="s">
        <v>38</v>
      </c>
      <c r="AC920" s="12" t="s">
        <v>84</v>
      </c>
      <c r="AD920" s="12" t="s">
        <v>65</v>
      </c>
      <c r="AE920" s="12" t="s">
        <v>66</v>
      </c>
      <c r="AF920" s="12" t="s">
        <v>622</v>
      </c>
      <c r="AG920" s="12" t="s">
        <v>116</v>
      </c>
      <c r="AH920" s="12" t="s">
        <v>69</v>
      </c>
      <c r="AI920" s="12" t="s">
        <v>269</v>
      </c>
      <c r="AJ920" s="12">
        <f>IFERROR(_xlfn.XLOOKUP(Table1[[#This Row],[Audio Url]],Qc!C:C,Qc!F:F),"")</f>
        <v>0</v>
      </c>
      <c r="AK920" s="12">
        <f>IFERROR(_xlfn.XLOOKUP(Table1[[#This Row],[Audio Url]],Qc!C:C,Qc!E:E),"")</f>
        <v>0</v>
      </c>
      <c r="AL920" s="12"/>
      <c r="AM920" s="12"/>
      <c r="AN920" s="1" t="str">
        <f>VLOOKUP(Table1[[#This Row],[LOCALITY]],Sheet2!$F:$H,3,0)</f>
        <v>Rural</v>
      </c>
      <c r="AO920" s="1" t="s">
        <v>2241</v>
      </c>
      <c r="AP920" t="str">
        <f>IF(Table1[[#This Row],[Audio Duration (in secs)]]&gt;180,"Greater than 3 Minutes","Less than 3 Minutes")</f>
        <v>Less than 3 Minutes</v>
      </c>
      <c r="AQ920" t="str">
        <f>IFERROR(VLOOKUP(Table1[[#This Row],[சாதி/Caste]],MApping!$E$1:$F$10,2,0),"Others")</f>
        <v>MUTTARAIYAR</v>
      </c>
      <c r="AR920">
        <f>VLOOKUP(Table1[[#This Row],[பாலினம்/Gender]],Factor!$F$26:$I$28,4,0)</f>
        <v>0.95700934579439256</v>
      </c>
      <c r="AS920">
        <f>VLOOKUP(Table1[[#This Row],[பதிலளித்தவரின் வயது/Age Group]],Factor!$F$35:$I$39,4,0)</f>
        <v>0.8797250859106529</v>
      </c>
      <c r="AT920">
        <f>VLOOKUP(Table1[[#This Row],[பதிலளித்தவரின் வயது/Age Group]]&amp;Table1[[#This Row],[பாலினம்/Gender]],Factor!$A$45:$G$53,7,0)</f>
        <v>0.79503105590062106</v>
      </c>
      <c r="AU92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20">
        <f>VLOOKUP(Table1[[#This Row],[Rev Caste]],Factor!$F$59:$I$68,4,0)</f>
        <v>1.2358620689655173</v>
      </c>
      <c r="AW920">
        <f>Table1[[#This Row],[2021 Ae Factor]]*Table1[[#This Row],[Age &amp; Gender Factor]]</f>
        <v>0.58577953749039324</v>
      </c>
      <c r="AX920">
        <f>Table1[[#This Row],[2021 Ae Factor]]*Table1[[#This Row],[Caste Factor]]</f>
        <v>0.91058419138161839</v>
      </c>
      <c r="AY920">
        <f t="shared" si="35"/>
        <v>78.603249500000004</v>
      </c>
    </row>
    <row r="921" spans="1:51" x14ac:dyDescent="0.25">
      <c r="A921" s="12" t="s">
        <v>3088</v>
      </c>
      <c r="B921" s="12" t="s">
        <v>1864</v>
      </c>
      <c r="C921" s="13">
        <v>45875</v>
      </c>
      <c r="D921" s="12" t="s">
        <v>3528</v>
      </c>
      <c r="E921" s="12"/>
      <c r="F921" s="12"/>
      <c r="G921" s="12"/>
      <c r="H921" s="12"/>
      <c r="I921" s="12" t="s">
        <v>1289</v>
      </c>
      <c r="J921" s="12" t="s">
        <v>1290</v>
      </c>
      <c r="K921" s="12" t="s">
        <v>50</v>
      </c>
      <c r="L921" s="12" t="s">
        <v>78</v>
      </c>
      <c r="M921" s="12" t="s">
        <v>1038</v>
      </c>
      <c r="N921" s="12"/>
      <c r="O921" s="12" t="s">
        <v>54</v>
      </c>
      <c r="P921" s="12">
        <v>9965685797</v>
      </c>
      <c r="Q921" s="12" t="s">
        <v>55</v>
      </c>
      <c r="R921" s="12" t="s">
        <v>56</v>
      </c>
      <c r="S921" s="12" t="s">
        <v>57</v>
      </c>
      <c r="T921" s="12" t="s">
        <v>137</v>
      </c>
      <c r="U921" s="12" t="s">
        <v>83</v>
      </c>
      <c r="V921" s="12" t="s">
        <v>99</v>
      </c>
      <c r="W921" s="12" t="s">
        <v>100</v>
      </c>
      <c r="X921" s="12" t="s">
        <v>101</v>
      </c>
      <c r="Y921" t="s">
        <v>428</v>
      </c>
      <c r="Z921" s="12" t="s">
        <v>95</v>
      </c>
      <c r="AA921" s="12" t="s">
        <v>126</v>
      </c>
      <c r="AB921" s="12" t="s">
        <v>138</v>
      </c>
      <c r="AC921" s="12" t="s">
        <v>84</v>
      </c>
      <c r="AD921" s="12" t="s">
        <v>127</v>
      </c>
      <c r="AE921" s="12" t="s">
        <v>115</v>
      </c>
      <c r="AF921" s="12" t="s">
        <v>1868</v>
      </c>
      <c r="AG921" s="12" t="s">
        <v>68</v>
      </c>
      <c r="AH921" s="12" t="s">
        <v>117</v>
      </c>
      <c r="AI921" s="12" t="s">
        <v>118</v>
      </c>
      <c r="AJ921" s="12">
        <f>IFERROR(_xlfn.XLOOKUP(Table1[[#This Row],[Audio Url]],Qc!C:C,Qc!F:F),"")</f>
        <v>0</v>
      </c>
      <c r="AK921" s="12">
        <f>IFERROR(_xlfn.XLOOKUP(Table1[[#This Row],[Audio Url]],Qc!C:C,Qc!E:E),"")</f>
        <v>0</v>
      </c>
      <c r="AL921" s="12"/>
      <c r="AM921" s="12"/>
      <c r="AN921" s="1" t="str">
        <f>VLOOKUP(Table1[[#This Row],[LOCALITY]],Sheet2!$F:$H,3,0)</f>
        <v>Rural</v>
      </c>
      <c r="AO921" s="1" t="s">
        <v>2241</v>
      </c>
      <c r="AP921" t="str">
        <f>IF(Table1[[#This Row],[Audio Duration (in secs)]]&gt;180,"Greater than 3 Minutes","Less than 3 Minutes")</f>
        <v>Less than 3 Minutes</v>
      </c>
      <c r="AQ921" t="str">
        <f>IFERROR(VLOOKUP(Table1[[#This Row],[சாதி/Caste]],MApping!$E$1:$F$10,2,0),"Others")</f>
        <v>PALLAR SC</v>
      </c>
      <c r="AR921">
        <f>VLOOKUP(Table1[[#This Row],[பாலினம்/Gender]],Factor!$F$26:$I$28,4,0)</f>
        <v>0.95700934579439256</v>
      </c>
      <c r="AS921">
        <f>VLOOKUP(Table1[[#This Row],[பதிலளித்தவரின் வயது/Age Group]],Factor!$F$35:$I$39,4,0)</f>
        <v>1.0951871657754011</v>
      </c>
      <c r="AT921">
        <f>VLOOKUP(Table1[[#This Row],[பதிலளித்தவரின் வயது/Age Group]]&amp;Table1[[#This Row],[பாலினம்/Gender]],Factor!$A$45:$G$53,7,0)</f>
        <v>1.0835978835978837</v>
      </c>
      <c r="AU92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21">
        <f>VLOOKUP(Table1[[#This Row],[Rev Caste]],Factor!$F$59:$I$68,4,0)</f>
        <v>1.28</v>
      </c>
      <c r="AW921">
        <f>Table1[[#This Row],[2021 Ae Factor]]*Table1[[#This Row],[Age &amp; Gender Factor]]</f>
        <v>1.4216181426281114</v>
      </c>
      <c r="AX921">
        <f>Table1[[#This Row],[2021 Ae Factor]]*Table1[[#This Row],[Caste Factor]]</f>
        <v>1.6792864309794564</v>
      </c>
      <c r="AY921">
        <f t="shared" ref="AY921:AY922" si="36">VALUE(MID(D921, FIND(",",D921)+2, FIND(")",D921)-FIND(",",D921)-2))</f>
        <v>78.603184400000004</v>
      </c>
    </row>
    <row r="922" spans="1:51" x14ac:dyDescent="0.25">
      <c r="A922" s="12" t="s">
        <v>3088</v>
      </c>
      <c r="B922" s="12" t="s">
        <v>1887</v>
      </c>
      <c r="C922" s="13">
        <v>45875</v>
      </c>
      <c r="D922" s="12" t="s">
        <v>3529</v>
      </c>
      <c r="E922" s="12"/>
      <c r="F922" s="12"/>
      <c r="G922" s="12"/>
      <c r="H922" s="12"/>
      <c r="I922" s="12" t="s">
        <v>1281</v>
      </c>
      <c r="J922" s="12" t="s">
        <v>1282</v>
      </c>
      <c r="K922" s="12" t="s">
        <v>50</v>
      </c>
      <c r="L922" s="12" t="s">
        <v>78</v>
      </c>
      <c r="M922" s="12" t="s">
        <v>1038</v>
      </c>
      <c r="N922" s="12"/>
      <c r="O922" s="12" t="s">
        <v>54</v>
      </c>
      <c r="P922" s="12">
        <v>9092646582</v>
      </c>
      <c r="Q922" s="12" t="s">
        <v>55</v>
      </c>
      <c r="R922" s="12" t="s">
        <v>56</v>
      </c>
      <c r="S922" s="12" t="s">
        <v>57</v>
      </c>
      <c r="T922" s="12" t="s">
        <v>137</v>
      </c>
      <c r="U922" s="12" t="s">
        <v>301</v>
      </c>
      <c r="V922" s="12" t="s">
        <v>99</v>
      </c>
      <c r="W922" s="12" t="s">
        <v>100</v>
      </c>
      <c r="X922" s="12" t="s">
        <v>295</v>
      </c>
      <c r="Y922" t="s">
        <v>439</v>
      </c>
      <c r="Z922" s="12" t="s">
        <v>38</v>
      </c>
      <c r="AA922" s="12" t="s">
        <v>126</v>
      </c>
      <c r="AB922" s="12" t="s">
        <v>138</v>
      </c>
      <c r="AC922" s="12" t="s">
        <v>64</v>
      </c>
      <c r="AD922" s="12" t="s">
        <v>85</v>
      </c>
      <c r="AE922" s="12" t="s">
        <v>66</v>
      </c>
      <c r="AF922" s="12" t="s">
        <v>101</v>
      </c>
      <c r="AG922" s="12" t="s">
        <v>68</v>
      </c>
      <c r="AH922" s="12" t="s">
        <v>117</v>
      </c>
      <c r="AI922" s="12" t="s">
        <v>118</v>
      </c>
      <c r="AJ922" s="12">
        <f>IFERROR(_xlfn.XLOOKUP(Table1[[#This Row],[Audio Url]],Qc!C:C,Qc!F:F),"")</f>
        <v>0</v>
      </c>
      <c r="AK922" s="12">
        <f>IFERROR(_xlfn.XLOOKUP(Table1[[#This Row],[Audio Url]],Qc!C:C,Qc!E:E),"")</f>
        <v>0</v>
      </c>
      <c r="AL922" s="12"/>
      <c r="AM922" s="12"/>
      <c r="AN922" s="1" t="str">
        <f>VLOOKUP(Table1[[#This Row],[LOCALITY]],Sheet2!$F:$H,3,0)</f>
        <v>Rural</v>
      </c>
      <c r="AO922" s="1" t="s">
        <v>2241</v>
      </c>
      <c r="AP922" t="str">
        <f>IF(Table1[[#This Row],[Audio Duration (in secs)]]&gt;180,"Greater than 3 Minutes","Less than 3 Minutes")</f>
        <v>Less than 3 Minutes</v>
      </c>
      <c r="AQ922" t="str">
        <f>IFERROR(VLOOKUP(Table1[[#This Row],[சாதி/Caste]],MApping!$E$1:$F$10,2,0),"Others")</f>
        <v>PALLAR SC</v>
      </c>
      <c r="AR922">
        <f>VLOOKUP(Table1[[#This Row],[பாலினம்/Gender]],Factor!$F$26:$I$28,4,0)</f>
        <v>0.95700934579439256</v>
      </c>
      <c r="AS922">
        <f>VLOOKUP(Table1[[#This Row],[பதிலளித்தவரின் வயது/Age Group]],Factor!$F$35:$I$39,4,0)</f>
        <v>1.0951871657754011</v>
      </c>
      <c r="AT922">
        <f>VLOOKUP(Table1[[#This Row],[பதிலளித்தவரின் வயது/Age Group]]&amp;Table1[[#This Row],[பாலினம்/Gender]],Factor!$A$45:$G$53,7,0)</f>
        <v>1.0835978835978837</v>
      </c>
      <c r="AU92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22">
        <f>VLOOKUP(Table1[[#This Row],[Rev Caste]],Factor!$F$59:$I$68,4,0)</f>
        <v>1.28</v>
      </c>
      <c r="AW922">
        <f>Table1[[#This Row],[2021 Ae Factor]]*Table1[[#This Row],[Age &amp; Gender Factor]]</f>
        <v>1.4216181426281114</v>
      </c>
      <c r="AX922">
        <f>Table1[[#This Row],[2021 Ae Factor]]*Table1[[#This Row],[Caste Factor]]</f>
        <v>1.6792864309794564</v>
      </c>
      <c r="AY922">
        <f t="shared" si="36"/>
        <v>78.603368200000006</v>
      </c>
    </row>
    <row r="923" spans="1:51" x14ac:dyDescent="0.25">
      <c r="A923" s="12" t="s">
        <v>3088</v>
      </c>
      <c r="B923" s="12" t="s">
        <v>1919</v>
      </c>
      <c r="C923" s="13">
        <v>45875</v>
      </c>
      <c r="D923" s="12" t="s">
        <v>3530</v>
      </c>
      <c r="E923" s="12"/>
      <c r="F923" s="12"/>
      <c r="G923" s="12"/>
      <c r="H923" s="12"/>
      <c r="I923" s="12" t="s">
        <v>1289</v>
      </c>
      <c r="J923" s="12" t="s">
        <v>1290</v>
      </c>
      <c r="K923" s="12" t="s">
        <v>50</v>
      </c>
      <c r="L923" s="12" t="s">
        <v>78</v>
      </c>
      <c r="M923" s="12" t="s">
        <v>1038</v>
      </c>
      <c r="N923" s="12"/>
      <c r="O923" s="12" t="s">
        <v>54</v>
      </c>
      <c r="P923" s="12">
        <v>9585765395</v>
      </c>
      <c r="Q923" s="12" t="s">
        <v>55</v>
      </c>
      <c r="R923" s="12" t="s">
        <v>56</v>
      </c>
      <c r="S923" s="12" t="s">
        <v>113</v>
      </c>
      <c r="T923" s="12" t="s">
        <v>58</v>
      </c>
      <c r="U923" s="12" t="s">
        <v>83</v>
      </c>
      <c r="V923" s="12" t="s">
        <v>60</v>
      </c>
      <c r="W923" s="12" t="s">
        <v>61</v>
      </c>
      <c r="X923" s="12" t="s">
        <v>62</v>
      </c>
      <c r="Y923" t="s">
        <v>430</v>
      </c>
      <c r="Z923" s="12" t="s">
        <v>38</v>
      </c>
      <c r="AA923" s="12" t="s">
        <v>63</v>
      </c>
      <c r="AB923" s="12" t="s">
        <v>38</v>
      </c>
      <c r="AC923" s="12" t="s">
        <v>64</v>
      </c>
      <c r="AD923" s="12" t="s">
        <v>65</v>
      </c>
      <c r="AE923" s="12" t="s">
        <v>115</v>
      </c>
      <c r="AF923" s="12" t="s">
        <v>67</v>
      </c>
      <c r="AG923" s="12" t="s">
        <v>418</v>
      </c>
      <c r="AH923" s="12" t="s">
        <v>88</v>
      </c>
      <c r="AI923" s="12" t="s">
        <v>519</v>
      </c>
      <c r="AJ923" s="12">
        <f>IFERROR(_xlfn.XLOOKUP(Table1[[#This Row],[Audio Url]],Qc!C:C,Qc!F:F),"")</f>
        <v>0</v>
      </c>
      <c r="AK923" s="12">
        <f>IFERROR(_xlfn.XLOOKUP(Table1[[#This Row],[Audio Url]],Qc!C:C,Qc!E:E),"")</f>
        <v>0</v>
      </c>
      <c r="AL923" s="12"/>
      <c r="AM923" s="12"/>
      <c r="AN923" s="1" t="str">
        <f>VLOOKUP(Table1[[#This Row],[LOCALITY]],Sheet2!$F:$H,3,0)</f>
        <v>Rural</v>
      </c>
      <c r="AO923" s="1" t="s">
        <v>2241</v>
      </c>
      <c r="AP923" t="str">
        <f>IF(Table1[[#This Row],[Audio Duration (in secs)]]&gt;180,"Greater than 3 Minutes","Less than 3 Minutes")</f>
        <v>Less than 3 Minutes</v>
      </c>
      <c r="AQ923" t="str">
        <f>IFERROR(VLOOKUP(Table1[[#This Row],[சாதி/Caste]],MApping!$E$1:$F$10,2,0),"Others")</f>
        <v>CHOLIA VELLALAR</v>
      </c>
      <c r="AR923">
        <f>VLOOKUP(Table1[[#This Row],[பாலினம்/Gender]],Factor!$F$26:$I$28,4,0)</f>
        <v>0.95700934579439256</v>
      </c>
      <c r="AS923">
        <f>VLOOKUP(Table1[[#This Row],[பதிலளித்தவரின் வயது/Age Group]],Factor!$F$35:$I$39,4,0)</f>
        <v>1.0951871657754011</v>
      </c>
      <c r="AT923">
        <f>VLOOKUP(Table1[[#This Row],[பதிலளித்தவரின் வயது/Age Group]]&amp;Table1[[#This Row],[பாலினம்/Gender]],Factor!$A$45:$G$53,7,0)</f>
        <v>1.0835978835978837</v>
      </c>
      <c r="AU92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23">
        <f>VLOOKUP(Table1[[#This Row],[Rev Caste]],Factor!$F$59:$I$68,4,0)</f>
        <v>1.0666666666666667</v>
      </c>
      <c r="AW923">
        <f>Table1[[#This Row],[2021 Ae Factor]]*Table1[[#This Row],[Age &amp; Gender Factor]]</f>
        <v>0.79839581406098059</v>
      </c>
      <c r="AX923">
        <f>Table1[[#This Row],[2021 Ae Factor]]*Table1[[#This Row],[Caste Factor]]</f>
        <v>0.78592087946627776</v>
      </c>
      <c r="AY923">
        <f t="shared" ref="AY923:AY955" si="37">VALUE(MID(D923, FIND(",",D923)+2, FIND(")",D923)-FIND(",",D923)-2))</f>
        <v>78.602756200000002</v>
      </c>
    </row>
    <row r="924" spans="1:51" x14ac:dyDescent="0.25">
      <c r="A924" s="12" t="s">
        <v>3088</v>
      </c>
      <c r="B924" s="12" t="s">
        <v>1923</v>
      </c>
      <c r="C924" s="13">
        <v>45875</v>
      </c>
      <c r="D924" s="12" t="s">
        <v>3531</v>
      </c>
      <c r="E924" s="12"/>
      <c r="F924" s="12"/>
      <c r="G924" s="12"/>
      <c r="H924" s="12"/>
      <c r="I924" s="12" t="s">
        <v>48</v>
      </c>
      <c r="J924" s="12" t="s">
        <v>49</v>
      </c>
      <c r="K924" s="12" t="s">
        <v>50</v>
      </c>
      <c r="L924" s="12" t="s">
        <v>78</v>
      </c>
      <c r="M924" s="12" t="s">
        <v>1038</v>
      </c>
      <c r="N924" s="12"/>
      <c r="O924" s="12" t="s">
        <v>54</v>
      </c>
      <c r="P924" s="12">
        <v>9791479477</v>
      </c>
      <c r="Q924" s="12" t="s">
        <v>39</v>
      </c>
      <c r="R924" s="12" t="s">
        <v>56</v>
      </c>
      <c r="S924" s="12" t="s">
        <v>1006</v>
      </c>
      <c r="T924" s="12" t="s">
        <v>137</v>
      </c>
      <c r="U924" s="12" t="s">
        <v>59</v>
      </c>
      <c r="V924" s="12" t="s">
        <v>60</v>
      </c>
      <c r="W924" s="12" t="s">
        <v>61</v>
      </c>
      <c r="X924" s="12" t="s">
        <v>101</v>
      </c>
      <c r="Y924" s="45" t="s">
        <v>430</v>
      </c>
      <c r="Z924" s="12" t="s">
        <v>288</v>
      </c>
      <c r="AA924" s="12" t="s">
        <v>63</v>
      </c>
      <c r="AB924" s="12" t="s">
        <v>38</v>
      </c>
      <c r="AC924" s="12" t="s">
        <v>58</v>
      </c>
      <c r="AD924" s="12" t="s">
        <v>65</v>
      </c>
      <c r="AE924" s="12" t="s">
        <v>86</v>
      </c>
      <c r="AF924" s="12" t="s">
        <v>622</v>
      </c>
      <c r="AG924" s="12" t="s">
        <v>116</v>
      </c>
      <c r="AH924" s="12" t="s">
        <v>88</v>
      </c>
      <c r="AI924" s="12" t="s">
        <v>519</v>
      </c>
      <c r="AJ924" s="12">
        <f>IFERROR(_xlfn.XLOOKUP(Table1[[#This Row],[Audio Url]],Qc!C:C,Qc!F:F),"")</f>
        <v>0</v>
      </c>
      <c r="AK924" s="12">
        <f>IFERROR(_xlfn.XLOOKUP(Table1[[#This Row],[Audio Url]],Qc!C:C,Qc!E:E),"")</f>
        <v>0</v>
      </c>
      <c r="AL924" s="12"/>
      <c r="AM924" s="12"/>
      <c r="AN924" s="1" t="str">
        <f>VLOOKUP(Table1[[#This Row],[LOCALITY]],Sheet2!$F:$H,3,0)</f>
        <v>Rural</v>
      </c>
      <c r="AO924" s="1" t="s">
        <v>2241</v>
      </c>
      <c r="AP924" t="str">
        <f>IF(Table1[[#This Row],[Audio Duration (in secs)]]&gt;180,"Greater than 3 Minutes","Less than 3 Minutes")</f>
        <v>Less than 3 Minutes</v>
      </c>
      <c r="AQ924" t="str">
        <f>IFERROR(VLOOKUP(Table1[[#This Row],[சாதி/Caste]],MApping!$E$1:$F$10,2,0),"Others")</f>
        <v>CHOLIA VELLALAR</v>
      </c>
      <c r="AR924">
        <f>VLOOKUP(Table1[[#This Row],[பாலினம்/Gender]],Factor!$F$26:$I$28,4,0)</f>
        <v>0.95700934579439256</v>
      </c>
      <c r="AS924">
        <f>VLOOKUP(Table1[[#This Row],[பதிலளித்தவரின் வயது/Age Group]],Factor!$F$35:$I$39,4,0)</f>
        <v>0.8797250859106529</v>
      </c>
      <c r="AT924">
        <f>VLOOKUP(Table1[[#This Row],[பதிலளித்தவரின் வயது/Age Group]]&amp;Table1[[#This Row],[பாலினம்/Gender]],Factor!$A$45:$G$53,7,0)</f>
        <v>0.79503105590062106</v>
      </c>
      <c r="AU92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24">
        <f>VLOOKUP(Table1[[#This Row],[Rev Caste]],Factor!$F$59:$I$68,4,0)</f>
        <v>1.0666666666666667</v>
      </c>
      <c r="AW924">
        <f>Table1[[#This Row],[2021 Ae Factor]]*Table1[[#This Row],[Age &amp; Gender Factor]]</f>
        <v>0.58577953749039324</v>
      </c>
      <c r="AX924">
        <f>Table1[[#This Row],[2021 Ae Factor]]*Table1[[#This Row],[Caste Factor]]</f>
        <v>0.78592087946627776</v>
      </c>
      <c r="AY924">
        <f t="shared" si="37"/>
        <v>78.603924000000006</v>
      </c>
    </row>
    <row r="925" spans="1:51" x14ac:dyDescent="0.25">
      <c r="A925" s="12" t="s">
        <v>3088</v>
      </c>
      <c r="B925" s="12" t="s">
        <v>1927</v>
      </c>
      <c r="C925" s="13">
        <v>45875</v>
      </c>
      <c r="D925" s="12" t="s">
        <v>3532</v>
      </c>
      <c r="E925" s="12"/>
      <c r="F925" s="12"/>
      <c r="G925" s="12"/>
      <c r="H925" s="12"/>
      <c r="I925" s="12" t="s">
        <v>1281</v>
      </c>
      <c r="J925" s="12" t="s">
        <v>1282</v>
      </c>
      <c r="K925" s="12" t="s">
        <v>50</v>
      </c>
      <c r="L925" s="12" t="s">
        <v>78</v>
      </c>
      <c r="M925" s="12" t="s">
        <v>1038</v>
      </c>
      <c r="N925" s="12"/>
      <c r="O925" s="12" t="s">
        <v>54</v>
      </c>
      <c r="P925" s="12">
        <v>9965673048</v>
      </c>
      <c r="Q925" s="12" t="s">
        <v>55</v>
      </c>
      <c r="R925" s="12" t="s">
        <v>97</v>
      </c>
      <c r="S925" s="12" t="s">
        <v>57</v>
      </c>
      <c r="T925" s="12" t="s">
        <v>137</v>
      </c>
      <c r="U925" s="12" t="s">
        <v>59</v>
      </c>
      <c r="V925" s="12" t="s">
        <v>99</v>
      </c>
      <c r="W925" s="1" t="s">
        <v>125</v>
      </c>
      <c r="X925" s="12" t="s">
        <v>295</v>
      </c>
      <c r="Y925" t="s">
        <v>429</v>
      </c>
      <c r="Z925" s="12" t="s">
        <v>38</v>
      </c>
      <c r="AA925" s="12" t="s">
        <v>63</v>
      </c>
      <c r="AB925" s="12" t="s">
        <v>38</v>
      </c>
      <c r="AC925" s="12" t="s">
        <v>58</v>
      </c>
      <c r="AD925" s="12" t="s">
        <v>127</v>
      </c>
      <c r="AE925" s="12" t="s">
        <v>66</v>
      </c>
      <c r="AF925" s="12" t="s">
        <v>67</v>
      </c>
      <c r="AG925" s="12" t="s">
        <v>3052</v>
      </c>
      <c r="AH925" s="12" t="s">
        <v>88</v>
      </c>
      <c r="AI925" s="12" t="s">
        <v>269</v>
      </c>
      <c r="AJ925" s="12">
        <f>IFERROR(_xlfn.XLOOKUP(Table1[[#This Row],[Audio Url]],Qc!C:C,Qc!F:F),"")</f>
        <v>0</v>
      </c>
      <c r="AK925" s="12">
        <f>IFERROR(_xlfn.XLOOKUP(Table1[[#This Row],[Audio Url]],Qc!C:C,Qc!E:E),"")</f>
        <v>0</v>
      </c>
      <c r="AL925" s="12"/>
      <c r="AM925" s="12"/>
      <c r="AN925" s="1" t="str">
        <f>VLOOKUP(Table1[[#This Row],[LOCALITY]],Sheet2!$F:$H,3,0)</f>
        <v>Rural</v>
      </c>
      <c r="AO925" s="1" t="s">
        <v>2241</v>
      </c>
      <c r="AP925" t="str">
        <f>IF(Table1[[#This Row],[Audio Duration (in secs)]]&gt;180,"Greater than 3 Minutes","Less than 3 Minutes")</f>
        <v>Less than 3 Minutes</v>
      </c>
      <c r="AQ925" t="str">
        <f>IFERROR(VLOOKUP(Table1[[#This Row],[சாதி/Caste]],MApping!$E$1:$F$10,2,0),"Others")</f>
        <v>MUTTARAIYAR</v>
      </c>
      <c r="AR925">
        <f>VLOOKUP(Table1[[#This Row],[பாலினம்/Gender]],Factor!$F$26:$I$28,4,0)</f>
        <v>0.95700934579439256</v>
      </c>
      <c r="AS925">
        <f>VLOOKUP(Table1[[#This Row],[பதிலளித்தவரின் வயது/Age Group]],Factor!$F$35:$I$39,4,0)</f>
        <v>1.0951871657754011</v>
      </c>
      <c r="AT925">
        <f>VLOOKUP(Table1[[#This Row],[பதிலளித்தவரின் வயது/Age Group]]&amp;Table1[[#This Row],[பாலினம்/Gender]],Factor!$A$45:$G$53,7,0)</f>
        <v>1.0835978835978837</v>
      </c>
      <c r="AU92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25">
        <f>VLOOKUP(Table1[[#This Row],[Rev Caste]],Factor!$F$59:$I$68,4,0)</f>
        <v>1.2358620689655173</v>
      </c>
      <c r="AW925">
        <f>Table1[[#This Row],[2021 Ae Factor]]*Table1[[#This Row],[Age &amp; Gender Factor]]</f>
        <v>1.4216181426281114</v>
      </c>
      <c r="AX925">
        <f>Table1[[#This Row],[2021 Ae Factor]]*Table1[[#This Row],[Caste Factor]]</f>
        <v>1.6213800023249925</v>
      </c>
      <c r="AY925">
        <f t="shared" si="37"/>
        <v>78.6043734</v>
      </c>
    </row>
    <row r="926" spans="1:51" x14ac:dyDescent="0.25">
      <c r="A926" s="12" t="s">
        <v>3088</v>
      </c>
      <c r="B926" s="12" t="s">
        <v>1933</v>
      </c>
      <c r="C926" s="13">
        <v>45875</v>
      </c>
      <c r="D926" s="12" t="s">
        <v>3533</v>
      </c>
      <c r="E926" s="12"/>
      <c r="F926" s="12"/>
      <c r="G926" s="12"/>
      <c r="H926" s="12"/>
      <c r="I926" s="12" t="s">
        <v>1289</v>
      </c>
      <c r="J926" s="12" t="s">
        <v>1290</v>
      </c>
      <c r="K926" s="12" t="s">
        <v>50</v>
      </c>
      <c r="L926" s="12" t="s">
        <v>78</v>
      </c>
      <c r="M926" s="12" t="s">
        <v>1038</v>
      </c>
      <c r="N926" s="12"/>
      <c r="O926" s="12" t="s">
        <v>54</v>
      </c>
      <c r="P926" s="12">
        <v>9444371536</v>
      </c>
      <c r="Q926" s="12" t="s">
        <v>81</v>
      </c>
      <c r="R926" s="12" t="s">
        <v>97</v>
      </c>
      <c r="S926" s="12" t="s">
        <v>57</v>
      </c>
      <c r="T926" s="12" t="s">
        <v>137</v>
      </c>
      <c r="U926" s="12" t="s">
        <v>83</v>
      </c>
      <c r="V926" s="12" t="s">
        <v>295</v>
      </c>
      <c r="W926" s="12" t="s">
        <v>125</v>
      </c>
      <c r="X926" s="12" t="s">
        <v>114</v>
      </c>
      <c r="Y926" s="45" t="s">
        <v>439</v>
      </c>
      <c r="Z926" s="12" t="s">
        <v>38</v>
      </c>
      <c r="AA926" s="12" t="s">
        <v>126</v>
      </c>
      <c r="AB926" s="12" t="s">
        <v>138</v>
      </c>
      <c r="AC926" s="12" t="s">
        <v>58</v>
      </c>
      <c r="AD926" s="12" t="s">
        <v>127</v>
      </c>
      <c r="AE926" s="12" t="s">
        <v>66</v>
      </c>
      <c r="AF926" s="12" t="s">
        <v>67</v>
      </c>
      <c r="AG926" s="12" t="s">
        <v>418</v>
      </c>
      <c r="AH926" s="12" t="s">
        <v>117</v>
      </c>
      <c r="AI926" s="12" t="s">
        <v>42</v>
      </c>
      <c r="AJ926" s="12">
        <f>IFERROR(_xlfn.XLOOKUP(Table1[[#This Row],[Audio Url]],Qc!C:C,Qc!F:F),"")</f>
        <v>0</v>
      </c>
      <c r="AK926" s="12">
        <f>IFERROR(_xlfn.XLOOKUP(Table1[[#This Row],[Audio Url]],Qc!C:C,Qc!E:E),"")</f>
        <v>0</v>
      </c>
      <c r="AL926" s="12"/>
      <c r="AM926" s="12"/>
      <c r="AN926" s="1" t="str">
        <f>VLOOKUP(Table1[[#This Row],[LOCALITY]],Sheet2!$F:$H,3,0)</f>
        <v>Rural</v>
      </c>
      <c r="AO926" s="1" t="s">
        <v>2241</v>
      </c>
      <c r="AP926" t="str">
        <f>IF(Table1[[#This Row],[Audio Duration (in secs)]]&gt;180,"Greater than 3 Minutes","Less than 3 Minutes")</f>
        <v>Less than 3 Minutes</v>
      </c>
      <c r="AQ926" t="str">
        <f>IFERROR(VLOOKUP(Table1[[#This Row],[சாதி/Caste]],MApping!$E$1:$F$10,2,0),"Others")</f>
        <v>DEVENDRA KULA VELLALAR</v>
      </c>
      <c r="AR926">
        <f>VLOOKUP(Table1[[#This Row],[பாலினம்/Gender]],Factor!$F$26:$I$28,4,0)</f>
        <v>0.95700934579439256</v>
      </c>
      <c r="AS926">
        <f>VLOOKUP(Table1[[#This Row],[பதிலளித்தவரின் வயது/Age Group]],Factor!$F$35:$I$39,4,0)</f>
        <v>0.97523809523809524</v>
      </c>
      <c r="AT926">
        <f>VLOOKUP(Table1[[#This Row],[பதிலளித்தவரின் வயது/Age Group]]&amp;Table1[[#This Row],[பாலினம்/Gender]],Factor!$A$45:$G$53,7,0)</f>
        <v>1.0666666666666667</v>
      </c>
      <c r="AU92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926">
        <f>VLOOKUP(Table1[[#This Row],[Rev Caste]],Factor!$F$59:$I$68,4,0)</f>
        <v>0.99902439024390244</v>
      </c>
      <c r="AW926">
        <f>Table1[[#This Row],[2021 Ae Factor]]*Table1[[#This Row],[Age &amp; Gender Factor]]</f>
        <v>1.5197744131555693</v>
      </c>
      <c r="AX926">
        <f>Table1[[#This Row],[2021 Ae Factor]]*Table1[[#This Row],[Caste Factor]]</f>
        <v>1.4233984747603381</v>
      </c>
      <c r="AY926">
        <f t="shared" si="37"/>
        <v>78.604537300000004</v>
      </c>
    </row>
    <row r="927" spans="1:51" x14ac:dyDescent="0.25">
      <c r="A927" s="12" t="s">
        <v>3088</v>
      </c>
      <c r="B927" s="12" t="s">
        <v>1943</v>
      </c>
      <c r="C927" s="13">
        <v>45875</v>
      </c>
      <c r="D927" s="12" t="s">
        <v>3534</v>
      </c>
      <c r="E927" s="12"/>
      <c r="F927" s="12"/>
      <c r="G927" s="12"/>
      <c r="H927" s="12"/>
      <c r="I927" s="12" t="s">
        <v>1289</v>
      </c>
      <c r="J927" s="12" t="s">
        <v>1290</v>
      </c>
      <c r="K927" s="12" t="s">
        <v>50</v>
      </c>
      <c r="L927" s="12" t="s">
        <v>78</v>
      </c>
      <c r="M927" s="12" t="s">
        <v>1038</v>
      </c>
      <c r="N927" s="12"/>
      <c r="O927" s="12" t="s">
        <v>54</v>
      </c>
      <c r="P927" s="12">
        <v>9543435328</v>
      </c>
      <c r="Q927" s="12" t="s">
        <v>55</v>
      </c>
      <c r="R927" s="12" t="s">
        <v>56</v>
      </c>
      <c r="S927" s="12" t="s">
        <v>113</v>
      </c>
      <c r="T927" s="12" t="s">
        <v>58</v>
      </c>
      <c r="U927" s="12" t="s">
        <v>59</v>
      </c>
      <c r="V927" s="12" t="s">
        <v>60</v>
      </c>
      <c r="W927" s="12" t="s">
        <v>61</v>
      </c>
      <c r="X927" s="12" t="s">
        <v>62</v>
      </c>
      <c r="Y927" t="s">
        <v>430</v>
      </c>
      <c r="Z927" s="12" t="s">
        <v>38</v>
      </c>
      <c r="AA927" s="12" t="s">
        <v>63</v>
      </c>
      <c r="AB927" s="12" t="s">
        <v>38</v>
      </c>
      <c r="AC927" s="12" t="s">
        <v>58</v>
      </c>
      <c r="AD927" s="12" t="s">
        <v>65</v>
      </c>
      <c r="AE927" s="12" t="s">
        <v>66</v>
      </c>
      <c r="AF927" s="12" t="s">
        <v>67</v>
      </c>
      <c r="AG927" s="12" t="s">
        <v>68</v>
      </c>
      <c r="AH927" s="12" t="s">
        <v>69</v>
      </c>
      <c r="AI927" s="12" t="s">
        <v>269</v>
      </c>
      <c r="AJ927" s="12">
        <f>IFERROR(_xlfn.XLOOKUP(Table1[[#This Row],[Audio Url]],Qc!C:C,Qc!F:F),"")</f>
        <v>0</v>
      </c>
      <c r="AK927" s="12">
        <f>IFERROR(_xlfn.XLOOKUP(Table1[[#This Row],[Audio Url]],Qc!C:C,Qc!E:E),"")</f>
        <v>0</v>
      </c>
      <c r="AL927" s="12"/>
      <c r="AM927" s="12"/>
      <c r="AN927" s="1" t="str">
        <f>VLOOKUP(Table1[[#This Row],[LOCALITY]],Sheet2!$F:$H,3,0)</f>
        <v>Rural</v>
      </c>
      <c r="AO927" s="1" t="s">
        <v>2241</v>
      </c>
      <c r="AP927" t="str">
        <f>IF(Table1[[#This Row],[Audio Duration (in secs)]]&gt;180,"Greater than 3 Minutes","Less than 3 Minutes")</f>
        <v>Less than 3 Minutes</v>
      </c>
      <c r="AQ927" t="str">
        <f>IFERROR(VLOOKUP(Table1[[#This Row],[சாதி/Caste]],MApping!$E$1:$F$10,2,0),"Others")</f>
        <v>MUTTARAIYAR</v>
      </c>
      <c r="AR927">
        <f>VLOOKUP(Table1[[#This Row],[பாலினம்/Gender]],Factor!$F$26:$I$28,4,0)</f>
        <v>0.95700934579439256</v>
      </c>
      <c r="AS927">
        <f>VLOOKUP(Table1[[#This Row],[பதிலளித்தவரின் வயது/Age Group]],Factor!$F$35:$I$39,4,0)</f>
        <v>1.0951871657754011</v>
      </c>
      <c r="AT927">
        <f>VLOOKUP(Table1[[#This Row],[பதிலளித்தவரின் வயது/Age Group]]&amp;Table1[[#This Row],[பாலினம்/Gender]],Factor!$A$45:$G$53,7,0)</f>
        <v>1.0835978835978837</v>
      </c>
      <c r="AU92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27">
        <f>VLOOKUP(Table1[[#This Row],[Rev Caste]],Factor!$F$59:$I$68,4,0)</f>
        <v>1.2358620689655173</v>
      </c>
      <c r="AW927">
        <f>Table1[[#This Row],[2021 Ae Factor]]*Table1[[#This Row],[Age &amp; Gender Factor]]</f>
        <v>0.79839581406098059</v>
      </c>
      <c r="AX927">
        <f>Table1[[#This Row],[2021 Ae Factor]]*Table1[[#This Row],[Caste Factor]]</f>
        <v>0.91058419138161839</v>
      </c>
      <c r="AY927">
        <f t="shared" si="37"/>
        <v>78.604569799999993</v>
      </c>
    </row>
    <row r="928" spans="1:51" x14ac:dyDescent="0.25">
      <c r="A928" s="12" t="s">
        <v>3088</v>
      </c>
      <c r="B928" s="12" t="s">
        <v>1960</v>
      </c>
      <c r="C928" s="13">
        <v>45875</v>
      </c>
      <c r="D928" s="12" t="s">
        <v>3535</v>
      </c>
      <c r="E928" s="12"/>
      <c r="F928" s="12"/>
      <c r="G928" s="12"/>
      <c r="H928" s="12"/>
      <c r="I928" s="12" t="s">
        <v>1281</v>
      </c>
      <c r="J928" s="12" t="s">
        <v>1282</v>
      </c>
      <c r="K928" s="12" t="s">
        <v>50</v>
      </c>
      <c r="L928" s="12" t="s">
        <v>78</v>
      </c>
      <c r="M928" s="12" t="s">
        <v>1038</v>
      </c>
      <c r="N928" s="12"/>
      <c r="O928" s="12" t="s">
        <v>135</v>
      </c>
      <c r="P928" s="12">
        <v>9095707128</v>
      </c>
      <c r="Q928" s="12" t="s">
        <v>360</v>
      </c>
      <c r="R928" s="12" t="s">
        <v>219</v>
      </c>
      <c r="S928" s="12" t="s">
        <v>57</v>
      </c>
      <c r="T928" s="12" t="s">
        <v>98</v>
      </c>
      <c r="U928" s="12" t="s">
        <v>83</v>
      </c>
      <c r="V928" s="12" t="s">
        <v>99</v>
      </c>
      <c r="W928" s="12" t="s">
        <v>125</v>
      </c>
      <c r="X928" s="12" t="s">
        <v>295</v>
      </c>
      <c r="Y928" t="s">
        <v>429</v>
      </c>
      <c r="Z928" s="12" t="s">
        <v>38</v>
      </c>
      <c r="AA928" s="12" t="s">
        <v>126</v>
      </c>
      <c r="AB928" s="12" t="s">
        <v>138</v>
      </c>
      <c r="AC928" s="12" t="s">
        <v>64</v>
      </c>
      <c r="AD928" s="12" t="s">
        <v>85</v>
      </c>
      <c r="AE928" s="12" t="s">
        <v>66</v>
      </c>
      <c r="AF928" s="12" t="s">
        <v>67</v>
      </c>
      <c r="AG928" s="12" t="s">
        <v>3052</v>
      </c>
      <c r="AH928" s="12" t="s">
        <v>88</v>
      </c>
      <c r="AI928" s="12" t="s">
        <v>519</v>
      </c>
      <c r="AJ928" s="12">
        <f>IFERROR(_xlfn.XLOOKUP(Table1[[#This Row],[Audio Url]],Qc!C:C,Qc!F:F),"")</f>
        <v>0</v>
      </c>
      <c r="AK928" s="12">
        <f>IFERROR(_xlfn.XLOOKUP(Table1[[#This Row],[Audio Url]],Qc!C:C,Qc!E:E),"")</f>
        <v>0</v>
      </c>
      <c r="AL928" s="12"/>
      <c r="AM928" s="12"/>
      <c r="AN928" s="1" t="str">
        <f>VLOOKUP(Table1[[#This Row],[LOCALITY]],Sheet2!$F:$H,3,0)</f>
        <v>Rural</v>
      </c>
      <c r="AO928" s="1" t="s">
        <v>2241</v>
      </c>
      <c r="AP928" t="str">
        <f>IF(Table1[[#This Row],[Audio Duration (in secs)]]&gt;180,"Greater than 3 Minutes","Less than 3 Minutes")</f>
        <v>Less than 3 Minutes</v>
      </c>
      <c r="AQ928" t="str">
        <f>IFERROR(VLOOKUP(Table1[[#This Row],[சாதி/Caste]],MApping!$E$1:$F$10,2,0),"Others")</f>
        <v>CHOLIA VELLALAR</v>
      </c>
      <c r="AR928">
        <f>VLOOKUP(Table1[[#This Row],[பாலினம்/Gender]],Factor!$F$26:$I$28,4,0)</f>
        <v>1.047034764826176</v>
      </c>
      <c r="AS928">
        <f>VLOOKUP(Table1[[#This Row],[பதிலளித்தவரின் வயது/Age Group]],Factor!$F$35:$I$39,4,0)</f>
        <v>1.0308724832214764</v>
      </c>
      <c r="AT928">
        <f>VLOOKUP(Table1[[#This Row],[பதிலளித்தவரின் வயது/Age Group]]&amp;Table1[[#This Row],[பாலினம்/Gender]],Factor!$A$45:$G$53,7,0)</f>
        <v>1.28</v>
      </c>
      <c r="AU92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28">
        <f>VLOOKUP(Table1[[#This Row],[Rev Caste]],Factor!$F$59:$I$68,4,0)</f>
        <v>1.0666666666666667</v>
      </c>
      <c r="AW928">
        <f>Table1[[#This Row],[2021 Ae Factor]]*Table1[[#This Row],[Age &amp; Gender Factor]]</f>
        <v>1.6792864309794564</v>
      </c>
      <c r="AX928">
        <f>Table1[[#This Row],[2021 Ae Factor]]*Table1[[#This Row],[Caste Factor]]</f>
        <v>1.399405359149547</v>
      </c>
      <c r="AY928">
        <f t="shared" si="37"/>
        <v>78.604551400000005</v>
      </c>
    </row>
    <row r="929" spans="1:51" x14ac:dyDescent="0.25">
      <c r="A929" s="12" t="s">
        <v>3088</v>
      </c>
      <c r="B929" s="12" t="s">
        <v>1966</v>
      </c>
      <c r="C929" s="13">
        <v>45875</v>
      </c>
      <c r="D929" s="12" t="s">
        <v>3536</v>
      </c>
      <c r="E929" s="12"/>
      <c r="F929" s="12"/>
      <c r="G929" s="12"/>
      <c r="H929" s="12"/>
      <c r="I929" s="12" t="s">
        <v>1289</v>
      </c>
      <c r="J929" s="12" t="s">
        <v>1290</v>
      </c>
      <c r="K929" s="12" t="s">
        <v>50</v>
      </c>
      <c r="L929" s="12" t="s">
        <v>78</v>
      </c>
      <c r="M929" s="12" t="s">
        <v>817</v>
      </c>
      <c r="N929" s="12"/>
      <c r="O929" s="12" t="s">
        <v>135</v>
      </c>
      <c r="P929" s="12">
        <v>9443247213</v>
      </c>
      <c r="Q929" s="12" t="s">
        <v>55</v>
      </c>
      <c r="R929" s="12" t="s">
        <v>124</v>
      </c>
      <c r="S929" s="12" t="s">
        <v>113</v>
      </c>
      <c r="T929" s="12" t="s">
        <v>98</v>
      </c>
      <c r="U929" s="12" t="s">
        <v>83</v>
      </c>
      <c r="V929" s="12" t="s">
        <v>99</v>
      </c>
      <c r="W929" s="12" t="s">
        <v>100</v>
      </c>
      <c r="X929" s="12" t="s">
        <v>101</v>
      </c>
      <c r="Y929" t="s">
        <v>428</v>
      </c>
      <c r="Z929" s="12" t="s">
        <v>95</v>
      </c>
      <c r="AA929" s="12" t="s">
        <v>126</v>
      </c>
      <c r="AB929" s="12" t="s">
        <v>99</v>
      </c>
      <c r="AC929" s="12" t="s">
        <v>64</v>
      </c>
      <c r="AD929" s="12" t="s">
        <v>85</v>
      </c>
      <c r="AE929" s="12" t="s">
        <v>66</v>
      </c>
      <c r="AF929" s="12" t="s">
        <v>101</v>
      </c>
      <c r="AG929" s="12" t="s">
        <v>68</v>
      </c>
      <c r="AH929" s="12" t="s">
        <v>88</v>
      </c>
      <c r="AI929" s="12" t="s">
        <v>269</v>
      </c>
      <c r="AJ929" s="12">
        <f>IFERROR(_xlfn.XLOOKUP(Table1[[#This Row],[Audio Url]],Qc!C:C,Qc!F:F),"")</f>
        <v>0</v>
      </c>
      <c r="AK929" s="12">
        <f>IFERROR(_xlfn.XLOOKUP(Table1[[#This Row],[Audio Url]],Qc!C:C,Qc!E:E),"")</f>
        <v>0</v>
      </c>
      <c r="AL929" s="12"/>
      <c r="AM929" s="12"/>
      <c r="AN929" s="1" t="str">
        <f>VLOOKUP(Table1[[#This Row],[LOCALITY]],Sheet2!$F:$H,3,0)</f>
        <v>Rural</v>
      </c>
      <c r="AO929" s="1" t="s">
        <v>2241</v>
      </c>
      <c r="AP929" t="str">
        <f>IF(Table1[[#This Row],[Audio Duration (in secs)]]&gt;180,"Greater than 3 Minutes","Less than 3 Minutes")</f>
        <v>Less than 3 Minutes</v>
      </c>
      <c r="AQ929" t="str">
        <f>IFERROR(VLOOKUP(Table1[[#This Row],[சாதி/Caste]],MApping!$E$1:$F$10,2,0),"Others")</f>
        <v>MUTTARAIYAR</v>
      </c>
      <c r="AR929">
        <f>VLOOKUP(Table1[[#This Row],[பாலினம்/Gender]],Factor!$F$26:$I$28,4,0)</f>
        <v>1.047034764826176</v>
      </c>
      <c r="AS929">
        <f>VLOOKUP(Table1[[#This Row],[பதிலளித்தவரின் வயது/Age Group]],Factor!$F$35:$I$39,4,0)</f>
        <v>1.0951871657754011</v>
      </c>
      <c r="AT929">
        <f>VLOOKUP(Table1[[#This Row],[பதிலளித்தவரின் வயது/Age Group]]&amp;Table1[[#This Row],[பாலினம்/Gender]],Factor!$A$45:$G$53,7,0)</f>
        <v>1.107027027027027</v>
      </c>
      <c r="AU92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29">
        <f>VLOOKUP(Table1[[#This Row],[Rev Caste]],Factor!$F$59:$I$68,4,0)</f>
        <v>1.2358620689655173</v>
      </c>
      <c r="AW929">
        <f>Table1[[#This Row],[2021 Ae Factor]]*Table1[[#This Row],[Age &amp; Gender Factor]]</f>
        <v>1.4523558321984489</v>
      </c>
      <c r="AX929">
        <f>Table1[[#This Row],[2021 Ae Factor]]*Table1[[#This Row],[Caste Factor]]</f>
        <v>1.6213800023249925</v>
      </c>
      <c r="AY929">
        <f t="shared" si="37"/>
        <v>78.641174100000001</v>
      </c>
    </row>
    <row r="930" spans="1:51" x14ac:dyDescent="0.25">
      <c r="A930" s="12" t="s">
        <v>3088</v>
      </c>
      <c r="B930" s="12" t="s">
        <v>1978</v>
      </c>
      <c r="C930" s="13">
        <v>45875</v>
      </c>
      <c r="D930" s="12" t="s">
        <v>3537</v>
      </c>
      <c r="E930" s="12"/>
      <c r="F930" s="12"/>
      <c r="G930" s="12"/>
      <c r="H930" s="12"/>
      <c r="I930" s="12" t="s">
        <v>48</v>
      </c>
      <c r="J930" s="12" t="s">
        <v>49</v>
      </c>
      <c r="K930" s="12" t="s">
        <v>50</v>
      </c>
      <c r="L930" s="12" t="s">
        <v>78</v>
      </c>
      <c r="M930" s="12" t="s">
        <v>817</v>
      </c>
      <c r="N930" s="12"/>
      <c r="O930" s="12" t="s">
        <v>54</v>
      </c>
      <c r="P930" s="12">
        <v>9994650207</v>
      </c>
      <c r="Q930" s="12" t="s">
        <v>39</v>
      </c>
      <c r="R930" s="12" t="s">
        <v>97</v>
      </c>
      <c r="S930" s="12" t="s">
        <v>57</v>
      </c>
      <c r="T930" s="12" t="s">
        <v>58</v>
      </c>
      <c r="U930" s="12" t="s">
        <v>59</v>
      </c>
      <c r="V930" s="12" t="s">
        <v>60</v>
      </c>
      <c r="W930" s="12" t="s">
        <v>61</v>
      </c>
      <c r="X930" s="12" t="s">
        <v>62</v>
      </c>
      <c r="Y930" t="s">
        <v>430</v>
      </c>
      <c r="Z930" s="12" t="s">
        <v>38</v>
      </c>
      <c r="AA930" s="12" t="s">
        <v>63</v>
      </c>
      <c r="AB930" s="12" t="s">
        <v>38</v>
      </c>
      <c r="AC930" s="12" t="s">
        <v>64</v>
      </c>
      <c r="AD930" s="12" t="s">
        <v>85</v>
      </c>
      <c r="AE930" s="12" t="s">
        <v>66</v>
      </c>
      <c r="AF930" s="12" t="s">
        <v>67</v>
      </c>
      <c r="AG930" s="12" t="s">
        <v>382</v>
      </c>
      <c r="AH930" s="12" t="s">
        <v>88</v>
      </c>
      <c r="AI930" s="12" t="s">
        <v>269</v>
      </c>
      <c r="AJ930" s="12">
        <f>IFERROR(_xlfn.XLOOKUP(Table1[[#This Row],[Audio Url]],Qc!C:C,Qc!F:F),"")</f>
        <v>0</v>
      </c>
      <c r="AK930" s="12">
        <f>IFERROR(_xlfn.XLOOKUP(Table1[[#This Row],[Audio Url]],Qc!C:C,Qc!E:E),"")</f>
        <v>0</v>
      </c>
      <c r="AL930" s="12"/>
      <c r="AM930" s="12"/>
      <c r="AN930" s="1" t="str">
        <f>VLOOKUP(Table1[[#This Row],[LOCALITY]],Sheet2!$F:$H,3,0)</f>
        <v>Rural</v>
      </c>
      <c r="AO930" s="1" t="s">
        <v>2241</v>
      </c>
      <c r="AP930" t="str">
        <f>IF(Table1[[#This Row],[Audio Duration (in secs)]]&gt;180,"Greater than 3 Minutes","Less than 3 Minutes")</f>
        <v>Less than 3 Minutes</v>
      </c>
      <c r="AQ930" t="str">
        <f>IFERROR(VLOOKUP(Table1[[#This Row],[சாதி/Caste]],MApping!$E$1:$F$10,2,0),"Others")</f>
        <v>MUTTARAIYAR</v>
      </c>
      <c r="AR930">
        <f>VLOOKUP(Table1[[#This Row],[பாலினம்/Gender]],Factor!$F$26:$I$28,4,0)</f>
        <v>0.95700934579439256</v>
      </c>
      <c r="AS930">
        <f>VLOOKUP(Table1[[#This Row],[பதிலளித்தவரின் வயது/Age Group]],Factor!$F$35:$I$39,4,0)</f>
        <v>0.8797250859106529</v>
      </c>
      <c r="AT930">
        <f>VLOOKUP(Table1[[#This Row],[பதிலளித்தவரின் வயது/Age Group]]&amp;Table1[[#This Row],[பாலினம்/Gender]],Factor!$A$45:$G$53,7,0)</f>
        <v>0.79503105590062106</v>
      </c>
      <c r="AU93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30">
        <f>VLOOKUP(Table1[[#This Row],[Rev Caste]],Factor!$F$59:$I$68,4,0)</f>
        <v>1.2358620689655173</v>
      </c>
      <c r="AW930">
        <f>Table1[[#This Row],[2021 Ae Factor]]*Table1[[#This Row],[Age &amp; Gender Factor]]</f>
        <v>0.58577953749039324</v>
      </c>
      <c r="AX930">
        <f>Table1[[#This Row],[2021 Ae Factor]]*Table1[[#This Row],[Caste Factor]]</f>
        <v>0.91058419138161839</v>
      </c>
      <c r="AY930">
        <f t="shared" si="37"/>
        <v>78.641192700000005</v>
      </c>
    </row>
    <row r="931" spans="1:51" x14ac:dyDescent="0.25">
      <c r="A931" s="12" t="s">
        <v>3088</v>
      </c>
      <c r="B931" s="12" t="s">
        <v>1984</v>
      </c>
      <c r="C931" s="13">
        <v>45875</v>
      </c>
      <c r="D931" s="12" t="s">
        <v>3538</v>
      </c>
      <c r="E931" s="12"/>
      <c r="F931" s="12"/>
      <c r="G931" s="12"/>
      <c r="H931" s="12"/>
      <c r="I931" s="12" t="s">
        <v>1289</v>
      </c>
      <c r="J931" s="12" t="s">
        <v>1290</v>
      </c>
      <c r="K931" s="12" t="s">
        <v>50</v>
      </c>
      <c r="L931" s="12" t="s">
        <v>78</v>
      </c>
      <c r="M931" s="12" t="s">
        <v>817</v>
      </c>
      <c r="N931" s="12"/>
      <c r="O931" s="12" t="s">
        <v>54</v>
      </c>
      <c r="P931" s="12">
        <v>6381472711</v>
      </c>
      <c r="Q931" s="12" t="s">
        <v>55</v>
      </c>
      <c r="R931" s="12" t="s">
        <v>219</v>
      </c>
      <c r="S931" s="12" t="s">
        <v>57</v>
      </c>
      <c r="T931" s="12" t="s">
        <v>58</v>
      </c>
      <c r="U931" s="12" t="s">
        <v>59</v>
      </c>
      <c r="V931" s="12" t="s">
        <v>60</v>
      </c>
      <c r="W931" s="12" t="s">
        <v>61</v>
      </c>
      <c r="X931" s="12" t="s">
        <v>62</v>
      </c>
      <c r="Y931" t="s">
        <v>430</v>
      </c>
      <c r="Z931" s="12" t="s">
        <v>38</v>
      </c>
      <c r="AA931" s="12" t="s">
        <v>63</v>
      </c>
      <c r="AB931" s="12" t="s">
        <v>38</v>
      </c>
      <c r="AC931" s="12" t="s">
        <v>64</v>
      </c>
      <c r="AD931" s="12" t="s">
        <v>65</v>
      </c>
      <c r="AE931" s="12" t="s">
        <v>66</v>
      </c>
      <c r="AF931" s="12" t="s">
        <v>622</v>
      </c>
      <c r="AG931" s="12" t="s">
        <v>116</v>
      </c>
      <c r="AH931" s="12" t="s">
        <v>88</v>
      </c>
      <c r="AI931" s="12" t="s">
        <v>519</v>
      </c>
      <c r="AJ931" s="12">
        <f>IFERROR(_xlfn.XLOOKUP(Table1[[#This Row],[Audio Url]],Qc!C:C,Qc!F:F),"")</f>
        <v>0</v>
      </c>
      <c r="AK931" s="12">
        <f>IFERROR(_xlfn.XLOOKUP(Table1[[#This Row],[Audio Url]],Qc!C:C,Qc!E:E),"")</f>
        <v>0</v>
      </c>
      <c r="AL931" s="12"/>
      <c r="AM931" s="12"/>
      <c r="AN931" s="1" t="str">
        <f>VLOOKUP(Table1[[#This Row],[LOCALITY]],Sheet2!$F:$H,3,0)</f>
        <v>Rural</v>
      </c>
      <c r="AO931" s="1" t="s">
        <v>2241</v>
      </c>
      <c r="AP931" t="str">
        <f>IF(Table1[[#This Row],[Audio Duration (in secs)]]&gt;180,"Greater than 3 Minutes","Less than 3 Minutes")</f>
        <v>Less than 3 Minutes</v>
      </c>
      <c r="AQ931" t="str">
        <f>IFERROR(VLOOKUP(Table1[[#This Row],[சாதி/Caste]],MApping!$E$1:$F$10,2,0),"Others")</f>
        <v>CHOLIA VELLALAR</v>
      </c>
      <c r="AR931">
        <f>VLOOKUP(Table1[[#This Row],[பாலினம்/Gender]],Factor!$F$26:$I$28,4,0)</f>
        <v>0.95700934579439256</v>
      </c>
      <c r="AS931">
        <f>VLOOKUP(Table1[[#This Row],[பதிலளித்தவரின் வயது/Age Group]],Factor!$F$35:$I$39,4,0)</f>
        <v>1.0951871657754011</v>
      </c>
      <c r="AT931">
        <f>VLOOKUP(Table1[[#This Row],[பதிலளித்தவரின் வயது/Age Group]]&amp;Table1[[#This Row],[பாலினம்/Gender]],Factor!$A$45:$G$53,7,0)</f>
        <v>1.0835978835978837</v>
      </c>
      <c r="AU93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31">
        <f>VLOOKUP(Table1[[#This Row],[Rev Caste]],Factor!$F$59:$I$68,4,0)</f>
        <v>1.0666666666666667</v>
      </c>
      <c r="AW931">
        <f>Table1[[#This Row],[2021 Ae Factor]]*Table1[[#This Row],[Age &amp; Gender Factor]]</f>
        <v>0.79839581406098059</v>
      </c>
      <c r="AX931">
        <f>Table1[[#This Row],[2021 Ae Factor]]*Table1[[#This Row],[Caste Factor]]</f>
        <v>0.78592087946627776</v>
      </c>
      <c r="AY931">
        <f t="shared" si="37"/>
        <v>78.640819100000002</v>
      </c>
    </row>
    <row r="932" spans="1:51" x14ac:dyDescent="0.25">
      <c r="A932" s="12" t="s">
        <v>3088</v>
      </c>
      <c r="B932" s="12" t="s">
        <v>1996</v>
      </c>
      <c r="C932" s="13">
        <v>45875</v>
      </c>
      <c r="D932" s="12" t="s">
        <v>3539</v>
      </c>
      <c r="E932" s="12"/>
      <c r="F932" s="12"/>
      <c r="G932" s="12"/>
      <c r="H932" s="12"/>
      <c r="I932" s="12" t="s">
        <v>48</v>
      </c>
      <c r="J932" s="12" t="s">
        <v>49</v>
      </c>
      <c r="K932" s="12" t="s">
        <v>50</v>
      </c>
      <c r="L932" s="12" t="s">
        <v>78</v>
      </c>
      <c r="M932" s="12" t="s">
        <v>817</v>
      </c>
      <c r="N932" s="12"/>
      <c r="O932" s="12" t="s">
        <v>54</v>
      </c>
      <c r="P932" s="12">
        <v>7200497689</v>
      </c>
      <c r="Q932" s="12" t="s">
        <v>55</v>
      </c>
      <c r="R932" s="12" t="s">
        <v>219</v>
      </c>
      <c r="S932" s="12" t="s">
        <v>57</v>
      </c>
      <c r="T932" s="12" t="s">
        <v>98</v>
      </c>
      <c r="U932" s="12" t="s">
        <v>83</v>
      </c>
      <c r="V932" s="12" t="s">
        <v>99</v>
      </c>
      <c r="W932" s="12" t="s">
        <v>100</v>
      </c>
      <c r="X932" s="12" t="s">
        <v>101</v>
      </c>
      <c r="Y932" t="s">
        <v>428</v>
      </c>
      <c r="Z932" s="12" t="s">
        <v>288</v>
      </c>
      <c r="AA932" s="12" t="s">
        <v>126</v>
      </c>
      <c r="AB932" s="12" t="s">
        <v>87</v>
      </c>
      <c r="AC932" s="12" t="s">
        <v>58</v>
      </c>
      <c r="AD932" s="12" t="s">
        <v>127</v>
      </c>
      <c r="AE932" s="12" t="s">
        <v>66</v>
      </c>
      <c r="AF932" s="12" t="s">
        <v>101</v>
      </c>
      <c r="AG932" s="12" t="s">
        <v>418</v>
      </c>
      <c r="AH932" s="12" t="s">
        <v>117</v>
      </c>
      <c r="AI932" s="12" t="s">
        <v>42</v>
      </c>
      <c r="AJ932" s="12">
        <f>IFERROR(_xlfn.XLOOKUP(Table1[[#This Row],[Audio Url]],Qc!C:C,Qc!F:F),"")</f>
        <v>0</v>
      </c>
      <c r="AK932" s="12">
        <f>IFERROR(_xlfn.XLOOKUP(Table1[[#This Row],[Audio Url]],Qc!C:C,Qc!E:E),"")</f>
        <v>0</v>
      </c>
      <c r="AL932" s="12"/>
      <c r="AM932" s="12"/>
      <c r="AN932" s="1" t="str">
        <f>VLOOKUP(Table1[[#This Row],[LOCALITY]],Sheet2!$F:$H,3,0)</f>
        <v>Rural</v>
      </c>
      <c r="AO932" s="1" t="s">
        <v>2241</v>
      </c>
      <c r="AP932" t="str">
        <f>IF(Table1[[#This Row],[Audio Duration (in secs)]]&gt;180,"Greater than 3 Minutes","Less than 3 Minutes")</f>
        <v>Less than 3 Minutes</v>
      </c>
      <c r="AQ932" t="str">
        <f>IFERROR(VLOOKUP(Table1[[#This Row],[சாதி/Caste]],MApping!$E$1:$F$10,2,0),"Others")</f>
        <v>DEVENDRA KULA VELLALAR</v>
      </c>
      <c r="AR932">
        <f>VLOOKUP(Table1[[#This Row],[பாலினம்/Gender]],Factor!$F$26:$I$28,4,0)</f>
        <v>0.95700934579439256</v>
      </c>
      <c r="AS932">
        <f>VLOOKUP(Table1[[#This Row],[பதிலளித்தவரின் வயது/Age Group]],Factor!$F$35:$I$39,4,0)</f>
        <v>1.0951871657754011</v>
      </c>
      <c r="AT932">
        <f>VLOOKUP(Table1[[#This Row],[பதிலளித்தவரின் வயது/Age Group]]&amp;Table1[[#This Row],[பாலினம்/Gender]],Factor!$A$45:$G$53,7,0)</f>
        <v>1.0835978835978837</v>
      </c>
      <c r="AU93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32">
        <f>VLOOKUP(Table1[[#This Row],[Rev Caste]],Factor!$F$59:$I$68,4,0)</f>
        <v>0.99902439024390244</v>
      </c>
      <c r="AW932">
        <f>Table1[[#This Row],[2021 Ae Factor]]*Table1[[#This Row],[Age &amp; Gender Factor]]</f>
        <v>1.4216181426281114</v>
      </c>
      <c r="AX932">
        <f>Table1[[#This Row],[2021 Ae Factor]]*Table1[[#This Row],[Caste Factor]]</f>
        <v>1.3106625802766489</v>
      </c>
      <c r="AY932">
        <f t="shared" si="37"/>
        <v>78.640860399999994</v>
      </c>
    </row>
    <row r="933" spans="1:51" x14ac:dyDescent="0.25">
      <c r="A933" s="12" t="s">
        <v>3088</v>
      </c>
      <c r="B933" s="12" t="s">
        <v>2001</v>
      </c>
      <c r="C933" s="13">
        <v>45875</v>
      </c>
      <c r="D933" s="12" t="s">
        <v>3540</v>
      </c>
      <c r="E933" s="12"/>
      <c r="F933" s="12"/>
      <c r="G933" s="12"/>
      <c r="H933" s="12"/>
      <c r="I933" s="12" t="s">
        <v>1281</v>
      </c>
      <c r="J933" s="12" t="s">
        <v>1282</v>
      </c>
      <c r="K933" s="12" t="s">
        <v>50</v>
      </c>
      <c r="L933" s="12" t="s">
        <v>78</v>
      </c>
      <c r="M933" s="12" t="s">
        <v>817</v>
      </c>
      <c r="N933" s="12"/>
      <c r="O933" s="12" t="s">
        <v>54</v>
      </c>
      <c r="P933" s="12">
        <v>8270807115</v>
      </c>
      <c r="Q933" s="12" t="s">
        <v>55</v>
      </c>
      <c r="R933" s="12" t="s">
        <v>97</v>
      </c>
      <c r="S933" s="12" t="s">
        <v>57</v>
      </c>
      <c r="T933" s="12" t="s">
        <v>137</v>
      </c>
      <c r="U933" s="12" t="s">
        <v>59</v>
      </c>
      <c r="V933" s="12" t="s">
        <v>99</v>
      </c>
      <c r="W933" s="12" t="s">
        <v>125</v>
      </c>
      <c r="X933" s="12" t="s">
        <v>295</v>
      </c>
      <c r="Y933" t="s">
        <v>429</v>
      </c>
      <c r="Z933" s="12" t="s">
        <v>38</v>
      </c>
      <c r="AA933" s="12" t="s">
        <v>126</v>
      </c>
      <c r="AB933" s="12" t="s">
        <v>138</v>
      </c>
      <c r="AC933" s="12" t="s">
        <v>64</v>
      </c>
      <c r="AD933" s="12" t="s">
        <v>85</v>
      </c>
      <c r="AE933" s="12" t="s">
        <v>66</v>
      </c>
      <c r="AF933" s="12" t="s">
        <v>67</v>
      </c>
      <c r="AG933" s="12" t="s">
        <v>68</v>
      </c>
      <c r="AH933" s="12" t="s">
        <v>88</v>
      </c>
      <c r="AI933" s="12" t="s">
        <v>519</v>
      </c>
      <c r="AJ933" s="12">
        <f>IFERROR(_xlfn.XLOOKUP(Table1[[#This Row],[Audio Url]],Qc!C:C,Qc!F:F),"")</f>
        <v>0</v>
      </c>
      <c r="AK933" s="12">
        <f>IFERROR(_xlfn.XLOOKUP(Table1[[#This Row],[Audio Url]],Qc!C:C,Qc!E:E),"")</f>
        <v>0</v>
      </c>
      <c r="AL933" s="12"/>
      <c r="AM933" s="12"/>
      <c r="AN933" s="1" t="str">
        <f>VLOOKUP(Table1[[#This Row],[LOCALITY]],Sheet2!$F:$H,3,0)</f>
        <v>Rural</v>
      </c>
      <c r="AO933" s="1" t="s">
        <v>2241</v>
      </c>
      <c r="AP933" t="str">
        <f>IF(Table1[[#This Row],[Audio Duration (in secs)]]&gt;180,"Greater than 3 Minutes","Less than 3 Minutes")</f>
        <v>Less than 3 Minutes</v>
      </c>
      <c r="AQ933" t="str">
        <f>IFERROR(VLOOKUP(Table1[[#This Row],[சாதி/Caste]],MApping!$E$1:$F$10,2,0),"Others")</f>
        <v>CHOLIA VELLALAR</v>
      </c>
      <c r="AR933">
        <f>VLOOKUP(Table1[[#This Row],[பாலினம்/Gender]],Factor!$F$26:$I$28,4,0)</f>
        <v>0.95700934579439256</v>
      </c>
      <c r="AS933">
        <f>VLOOKUP(Table1[[#This Row],[பதிலளித்தவரின் வயது/Age Group]],Factor!$F$35:$I$39,4,0)</f>
        <v>1.0951871657754011</v>
      </c>
      <c r="AT933">
        <f>VLOOKUP(Table1[[#This Row],[பதிலளித்தவரின் வயது/Age Group]]&amp;Table1[[#This Row],[பாலினம்/Gender]],Factor!$A$45:$G$53,7,0)</f>
        <v>1.0835978835978837</v>
      </c>
      <c r="AU93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33">
        <f>VLOOKUP(Table1[[#This Row],[Rev Caste]],Factor!$F$59:$I$68,4,0)</f>
        <v>1.0666666666666667</v>
      </c>
      <c r="AW933">
        <f>Table1[[#This Row],[2021 Ae Factor]]*Table1[[#This Row],[Age &amp; Gender Factor]]</f>
        <v>1.4216181426281114</v>
      </c>
      <c r="AX933">
        <f>Table1[[#This Row],[2021 Ae Factor]]*Table1[[#This Row],[Caste Factor]]</f>
        <v>1.399405359149547</v>
      </c>
      <c r="AY933">
        <f t="shared" si="37"/>
        <v>78.6409783</v>
      </c>
    </row>
    <row r="934" spans="1:51" x14ac:dyDescent="0.25">
      <c r="A934" s="12" t="s">
        <v>3088</v>
      </c>
      <c r="B934" s="12" t="s">
        <v>2006</v>
      </c>
      <c r="C934" s="13">
        <v>45875</v>
      </c>
      <c r="D934" s="12" t="s">
        <v>3541</v>
      </c>
      <c r="E934" s="12"/>
      <c r="F934" s="12"/>
      <c r="G934" s="12"/>
      <c r="H934" s="12"/>
      <c r="I934" s="12" t="s">
        <v>1289</v>
      </c>
      <c r="J934" s="12" t="s">
        <v>1290</v>
      </c>
      <c r="K934" s="12" t="s">
        <v>50</v>
      </c>
      <c r="L934" s="12" t="s">
        <v>78</v>
      </c>
      <c r="M934" s="12" t="s">
        <v>817</v>
      </c>
      <c r="N934" s="12"/>
      <c r="O934" s="12" t="s">
        <v>135</v>
      </c>
      <c r="P934" s="12">
        <v>8015853969</v>
      </c>
      <c r="Q934" s="12" t="s">
        <v>360</v>
      </c>
      <c r="R934" s="12" t="s">
        <v>136</v>
      </c>
      <c r="S934" s="12" t="s">
        <v>113</v>
      </c>
      <c r="T934" s="12" t="s">
        <v>58</v>
      </c>
      <c r="U934" s="12" t="s">
        <v>59</v>
      </c>
      <c r="V934" s="12" t="s">
        <v>60</v>
      </c>
      <c r="W934" s="12" t="s">
        <v>61</v>
      </c>
      <c r="X934" s="12" t="s">
        <v>101</v>
      </c>
      <c r="Y934" t="s">
        <v>430</v>
      </c>
      <c r="Z934" s="12" t="s">
        <v>288</v>
      </c>
      <c r="AA934" s="12" t="s">
        <v>63</v>
      </c>
      <c r="AB934" s="12" t="s">
        <v>38</v>
      </c>
      <c r="AC934" s="12" t="s">
        <v>64</v>
      </c>
      <c r="AD934" s="12" t="s">
        <v>65</v>
      </c>
      <c r="AE934" s="12" t="s">
        <v>66</v>
      </c>
      <c r="AF934" s="12" t="s">
        <v>67</v>
      </c>
      <c r="AG934" s="12" t="s">
        <v>116</v>
      </c>
      <c r="AH934" s="12" t="s">
        <v>117</v>
      </c>
      <c r="AI934" s="12" t="s">
        <v>42</v>
      </c>
      <c r="AJ934" s="12">
        <f>IFERROR(_xlfn.XLOOKUP(Table1[[#This Row],[Audio Url]],Qc!C:C,Qc!F:F),"")</f>
        <v>0</v>
      </c>
      <c r="AK934" s="12">
        <f>IFERROR(_xlfn.XLOOKUP(Table1[[#This Row],[Audio Url]],Qc!C:C,Qc!E:E),"")</f>
        <v>0</v>
      </c>
      <c r="AL934" s="12"/>
      <c r="AM934" s="12"/>
      <c r="AN934" s="1" t="str">
        <f>VLOOKUP(Table1[[#This Row],[LOCALITY]],Sheet2!$F:$H,3,0)</f>
        <v>Rural</v>
      </c>
      <c r="AO934" s="1" t="s">
        <v>2241</v>
      </c>
      <c r="AP934" t="str">
        <f>IF(Table1[[#This Row],[Audio Duration (in secs)]]&gt;180,"Greater than 3 Minutes","Less than 3 Minutes")</f>
        <v>Less than 3 Minutes</v>
      </c>
      <c r="AQ934" t="str">
        <f>IFERROR(VLOOKUP(Table1[[#This Row],[சாதி/Caste]],MApping!$E$1:$F$10,2,0),"Others")</f>
        <v>DEVENDRA KULA VELLALAR</v>
      </c>
      <c r="AR934">
        <f>VLOOKUP(Table1[[#This Row],[பாலினம்/Gender]],Factor!$F$26:$I$28,4,0)</f>
        <v>1.047034764826176</v>
      </c>
      <c r="AS934">
        <f>VLOOKUP(Table1[[#This Row],[பதிலளித்தவரின் வயது/Age Group]],Factor!$F$35:$I$39,4,0)</f>
        <v>1.0308724832214764</v>
      </c>
      <c r="AT934">
        <f>VLOOKUP(Table1[[#This Row],[பதிலளித்தவரின் வயது/Age Group]]&amp;Table1[[#This Row],[பாலினம்/Gender]],Factor!$A$45:$G$53,7,0)</f>
        <v>1.28</v>
      </c>
      <c r="AU93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34">
        <f>VLOOKUP(Table1[[#This Row],[Rev Caste]],Factor!$F$59:$I$68,4,0)</f>
        <v>0.99902439024390244</v>
      </c>
      <c r="AW934">
        <f>Table1[[#This Row],[2021 Ae Factor]]*Table1[[#This Row],[Age &amp; Gender Factor]]</f>
        <v>0.94310505535953326</v>
      </c>
      <c r="AX934">
        <f>Table1[[#This Row],[2021 Ae Factor]]*Table1[[#This Row],[Caste Factor]]</f>
        <v>0.73608199442695277</v>
      </c>
      <c r="AY934">
        <f t="shared" si="37"/>
        <v>78.641023599999997</v>
      </c>
    </row>
    <row r="935" spans="1:51" x14ac:dyDescent="0.25">
      <c r="A935" s="12" t="s">
        <v>3088</v>
      </c>
      <c r="B935" s="12" t="s">
        <v>2018</v>
      </c>
      <c r="C935" s="13">
        <v>45875</v>
      </c>
      <c r="D935" s="12" t="s">
        <v>3542</v>
      </c>
      <c r="E935" s="12"/>
      <c r="F935" s="12"/>
      <c r="G935" s="12"/>
      <c r="H935" s="12"/>
      <c r="I935" s="12" t="s">
        <v>1289</v>
      </c>
      <c r="J935" s="12" t="s">
        <v>1290</v>
      </c>
      <c r="K935" s="12" t="s">
        <v>50</v>
      </c>
      <c r="L935" s="12" t="s">
        <v>78</v>
      </c>
      <c r="M935" s="12" t="s">
        <v>817</v>
      </c>
      <c r="N935" s="12"/>
      <c r="O935" s="12" t="s">
        <v>135</v>
      </c>
      <c r="P935" s="12">
        <v>9994565076</v>
      </c>
      <c r="Q935" s="12" t="s">
        <v>39</v>
      </c>
      <c r="R935" s="12" t="s">
        <v>136</v>
      </c>
      <c r="S935" s="12" t="s">
        <v>113</v>
      </c>
      <c r="T935" s="12" t="s">
        <v>58</v>
      </c>
      <c r="U935" s="12" t="s">
        <v>83</v>
      </c>
      <c r="V935" s="12" t="s">
        <v>99</v>
      </c>
      <c r="W935" s="12" t="s">
        <v>125</v>
      </c>
      <c r="X935" s="12" t="s">
        <v>101</v>
      </c>
      <c r="Y935" t="s">
        <v>428</v>
      </c>
      <c r="Z935" s="12" t="s">
        <v>288</v>
      </c>
      <c r="AA935" s="12" t="s">
        <v>126</v>
      </c>
      <c r="AB935" s="12" t="s">
        <v>99</v>
      </c>
      <c r="AC935" s="12" t="s">
        <v>58</v>
      </c>
      <c r="AD935" s="12" t="s">
        <v>127</v>
      </c>
      <c r="AE935" s="12" t="s">
        <v>115</v>
      </c>
      <c r="AF935" s="12" t="s">
        <v>67</v>
      </c>
      <c r="AG935" s="12" t="s">
        <v>418</v>
      </c>
      <c r="AH935" s="12" t="s">
        <v>88</v>
      </c>
      <c r="AI935" s="12" t="s">
        <v>519</v>
      </c>
      <c r="AJ935" s="12">
        <f>IFERROR(_xlfn.XLOOKUP(Table1[[#This Row],[Audio Url]],Qc!C:C,Qc!F:F),"")</f>
        <v>0</v>
      </c>
      <c r="AK935" s="12">
        <f>IFERROR(_xlfn.XLOOKUP(Table1[[#This Row],[Audio Url]],Qc!C:C,Qc!E:E),"")</f>
        <v>0</v>
      </c>
      <c r="AL935" s="12"/>
      <c r="AM935" s="12"/>
      <c r="AN935" s="1" t="str">
        <f>VLOOKUP(Table1[[#This Row],[LOCALITY]],Sheet2!$F:$H,3,0)</f>
        <v>Rural</v>
      </c>
      <c r="AO935" s="1" t="s">
        <v>2241</v>
      </c>
      <c r="AP935" t="str">
        <f>IF(Table1[[#This Row],[Audio Duration (in secs)]]&gt;180,"Greater than 3 Minutes","Less than 3 Minutes")</f>
        <v>Less than 3 Minutes</v>
      </c>
      <c r="AQ935" t="str">
        <f>IFERROR(VLOOKUP(Table1[[#This Row],[சாதி/Caste]],MApping!$E$1:$F$10,2,0),"Others")</f>
        <v>CHOLIA VELLALAR</v>
      </c>
      <c r="AR935">
        <f>VLOOKUP(Table1[[#This Row],[பாலினம்/Gender]],Factor!$F$26:$I$28,4,0)</f>
        <v>1.047034764826176</v>
      </c>
      <c r="AS935">
        <f>VLOOKUP(Table1[[#This Row],[பதிலளித்தவரின் வயது/Age Group]],Factor!$F$35:$I$39,4,0)</f>
        <v>0.8797250859106529</v>
      </c>
      <c r="AT935">
        <f>VLOOKUP(Table1[[#This Row],[பதிலளித்தவரின் வயது/Age Group]]&amp;Table1[[#This Row],[பாலினம்/Gender]],Factor!$A$45:$G$53,7,0)</f>
        <v>0.98461538461538467</v>
      </c>
      <c r="AU93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35">
        <f>VLOOKUP(Table1[[#This Row],[Rev Caste]],Factor!$F$59:$I$68,4,0)</f>
        <v>1.0666666666666667</v>
      </c>
      <c r="AW935">
        <f>Table1[[#This Row],[2021 Ae Factor]]*Table1[[#This Row],[Age &amp; Gender Factor]]</f>
        <v>1.2917587930611203</v>
      </c>
      <c r="AX935">
        <f>Table1[[#This Row],[2021 Ae Factor]]*Table1[[#This Row],[Caste Factor]]</f>
        <v>1.399405359149547</v>
      </c>
      <c r="AY935">
        <f t="shared" si="37"/>
        <v>78.641030400000005</v>
      </c>
    </row>
    <row r="936" spans="1:51" x14ac:dyDescent="0.25">
      <c r="A936" s="12" t="s">
        <v>3088</v>
      </c>
      <c r="B936" s="12" t="s">
        <v>2030</v>
      </c>
      <c r="C936" s="13">
        <v>45875</v>
      </c>
      <c r="D936" s="12" t="s">
        <v>3543</v>
      </c>
      <c r="E936" s="12"/>
      <c r="F936" s="12"/>
      <c r="G936" s="12"/>
      <c r="H936" s="12"/>
      <c r="I936" s="12" t="s">
        <v>1289</v>
      </c>
      <c r="J936" s="12" t="s">
        <v>1290</v>
      </c>
      <c r="K936" s="12" t="s">
        <v>50</v>
      </c>
      <c r="L936" s="12" t="s">
        <v>78</v>
      </c>
      <c r="M936" s="12" t="s">
        <v>817</v>
      </c>
      <c r="N936" s="12"/>
      <c r="O936" s="12" t="s">
        <v>135</v>
      </c>
      <c r="P936" s="12">
        <v>9597325490</v>
      </c>
      <c r="Q936" s="12" t="s">
        <v>39</v>
      </c>
      <c r="R936" s="12" t="s">
        <v>136</v>
      </c>
      <c r="S936" s="12" t="s">
        <v>113</v>
      </c>
      <c r="T936" s="12" t="s">
        <v>58</v>
      </c>
      <c r="U936" s="12" t="s">
        <v>59</v>
      </c>
      <c r="V936" s="12" t="s">
        <v>60</v>
      </c>
      <c r="W936" s="12" t="s">
        <v>61</v>
      </c>
      <c r="X936" s="12" t="s">
        <v>62</v>
      </c>
      <c r="Y936" t="s">
        <v>430</v>
      </c>
      <c r="Z936" s="12" t="s">
        <v>38</v>
      </c>
      <c r="AA936" s="12" t="s">
        <v>126</v>
      </c>
      <c r="AB936" s="12" t="s">
        <v>138</v>
      </c>
      <c r="AC936" s="12" t="s">
        <v>64</v>
      </c>
      <c r="AD936" s="12" t="s">
        <v>65</v>
      </c>
      <c r="AE936" s="12" t="s">
        <v>66</v>
      </c>
      <c r="AF936" s="12" t="s">
        <v>67</v>
      </c>
      <c r="AG936" s="12" t="s">
        <v>68</v>
      </c>
      <c r="AH936" s="12" t="s">
        <v>117</v>
      </c>
      <c r="AI936" s="12" t="s">
        <v>42</v>
      </c>
      <c r="AJ936" s="12">
        <f>IFERROR(_xlfn.XLOOKUP(Table1[[#This Row],[Audio Url]],Qc!C:C,Qc!F:F),"")</f>
        <v>0</v>
      </c>
      <c r="AK936" s="12">
        <f>IFERROR(_xlfn.XLOOKUP(Table1[[#This Row],[Audio Url]],Qc!C:C,Qc!E:E),"")</f>
        <v>0</v>
      </c>
      <c r="AL936" s="12"/>
      <c r="AM936" s="12"/>
      <c r="AN936" s="1" t="str">
        <f>VLOOKUP(Table1[[#This Row],[LOCALITY]],Sheet2!$F:$H,3,0)</f>
        <v>Rural</v>
      </c>
      <c r="AO936" s="1" t="s">
        <v>2241</v>
      </c>
      <c r="AP936" t="str">
        <f>IF(Table1[[#This Row],[Audio Duration (in secs)]]&gt;180,"Greater than 3 Minutes","Less than 3 Minutes")</f>
        <v>Less than 3 Minutes</v>
      </c>
      <c r="AQ936" t="str">
        <f>IFERROR(VLOOKUP(Table1[[#This Row],[சாதி/Caste]],MApping!$E$1:$F$10,2,0),"Others")</f>
        <v>DEVENDRA KULA VELLALAR</v>
      </c>
      <c r="AR936">
        <f>VLOOKUP(Table1[[#This Row],[பாலினம்/Gender]],Factor!$F$26:$I$28,4,0)</f>
        <v>1.047034764826176</v>
      </c>
      <c r="AS936">
        <f>VLOOKUP(Table1[[#This Row],[பதிலளித்தவரின் வயது/Age Group]],Factor!$F$35:$I$39,4,0)</f>
        <v>0.8797250859106529</v>
      </c>
      <c r="AT936">
        <f>VLOOKUP(Table1[[#This Row],[பதிலளித்தவரின் வயது/Age Group]]&amp;Table1[[#This Row],[பாலினம்/Gender]],Factor!$A$45:$G$53,7,0)</f>
        <v>0.98461538461538467</v>
      </c>
      <c r="AU93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36">
        <f>VLOOKUP(Table1[[#This Row],[Rev Caste]],Factor!$F$59:$I$68,4,0)</f>
        <v>0.99902439024390244</v>
      </c>
      <c r="AW936">
        <f>Table1[[#This Row],[2021 Ae Factor]]*Table1[[#This Row],[Age &amp; Gender Factor]]</f>
        <v>0.72546542719964102</v>
      </c>
      <c r="AX936">
        <f>Table1[[#This Row],[2021 Ae Factor]]*Table1[[#This Row],[Caste Factor]]</f>
        <v>0.73608199442695277</v>
      </c>
      <c r="AY936">
        <f t="shared" si="37"/>
        <v>78.641048699999999</v>
      </c>
    </row>
    <row r="937" spans="1:51" x14ac:dyDescent="0.25">
      <c r="A937" s="12" t="s">
        <v>3088</v>
      </c>
      <c r="B937" s="12" t="s">
        <v>2043</v>
      </c>
      <c r="C937" s="13">
        <v>45875</v>
      </c>
      <c r="D937" s="12" t="s">
        <v>3544</v>
      </c>
      <c r="E937" s="12"/>
      <c r="F937" s="12"/>
      <c r="G937" s="12"/>
      <c r="H937" s="12"/>
      <c r="I937" s="12" t="s">
        <v>1281</v>
      </c>
      <c r="J937" s="12" t="s">
        <v>1282</v>
      </c>
      <c r="K937" s="12" t="s">
        <v>50</v>
      </c>
      <c r="L937" s="12" t="s">
        <v>78</v>
      </c>
      <c r="M937" s="12" t="s">
        <v>817</v>
      </c>
      <c r="N937" s="12"/>
      <c r="O937" s="12" t="s">
        <v>135</v>
      </c>
      <c r="P937" s="12">
        <v>8675638673</v>
      </c>
      <c r="Q937" s="12" t="s">
        <v>360</v>
      </c>
      <c r="R937" s="12" t="s">
        <v>56</v>
      </c>
      <c r="S937" s="12" t="s">
        <v>57</v>
      </c>
      <c r="T937" s="12" t="s">
        <v>58</v>
      </c>
      <c r="U937" s="12" t="s">
        <v>301</v>
      </c>
      <c r="V937" s="12" t="s">
        <v>60</v>
      </c>
      <c r="W937" s="12" t="s">
        <v>61</v>
      </c>
      <c r="X937" s="12" t="s">
        <v>295</v>
      </c>
      <c r="Y937" t="s">
        <v>430</v>
      </c>
      <c r="Z937" s="12" t="s">
        <v>38</v>
      </c>
      <c r="AA937" s="12" t="s">
        <v>63</v>
      </c>
      <c r="AB937" s="12" t="s">
        <v>38</v>
      </c>
      <c r="AC937" s="12" t="s">
        <v>84</v>
      </c>
      <c r="AD937" s="12" t="s">
        <v>65</v>
      </c>
      <c r="AE937" s="12" t="s">
        <v>66</v>
      </c>
      <c r="AF937" s="12" t="s">
        <v>67</v>
      </c>
      <c r="AG937" s="12" t="s">
        <v>68</v>
      </c>
      <c r="AH937" s="12" t="s">
        <v>88</v>
      </c>
      <c r="AI937" s="12" t="s">
        <v>519</v>
      </c>
      <c r="AJ937" s="12">
        <f>IFERROR(_xlfn.XLOOKUP(Table1[[#This Row],[Audio Url]],Qc!C:C,Qc!F:F),"")</f>
        <v>0</v>
      </c>
      <c r="AK937" s="12">
        <f>IFERROR(_xlfn.XLOOKUP(Table1[[#This Row],[Audio Url]],Qc!C:C,Qc!E:E),"")</f>
        <v>0</v>
      </c>
      <c r="AL937" s="12"/>
      <c r="AM937" s="12"/>
      <c r="AN937" s="1" t="str">
        <f>VLOOKUP(Table1[[#This Row],[LOCALITY]],Sheet2!$F:$H,3,0)</f>
        <v>Rural</v>
      </c>
      <c r="AO937" s="1" t="s">
        <v>2241</v>
      </c>
      <c r="AP937" t="str">
        <f>IF(Table1[[#This Row],[Audio Duration (in secs)]]&gt;180,"Greater than 3 Minutes","Less than 3 Minutes")</f>
        <v>Less than 3 Minutes</v>
      </c>
      <c r="AQ937" t="str">
        <f>IFERROR(VLOOKUP(Table1[[#This Row],[சாதி/Caste]],MApping!$E$1:$F$10,2,0),"Others")</f>
        <v>CHOLIA VELLALAR</v>
      </c>
      <c r="AR937">
        <f>VLOOKUP(Table1[[#This Row],[பாலினம்/Gender]],Factor!$F$26:$I$28,4,0)</f>
        <v>1.047034764826176</v>
      </c>
      <c r="AS937">
        <f>VLOOKUP(Table1[[#This Row],[பதிலளித்தவரின் வயது/Age Group]],Factor!$F$35:$I$39,4,0)</f>
        <v>1.0308724832214764</v>
      </c>
      <c r="AT937">
        <f>VLOOKUP(Table1[[#This Row],[பதிலளித்தவரின் வயது/Age Group]]&amp;Table1[[#This Row],[பாலினம்/Gender]],Factor!$A$45:$G$53,7,0)</f>
        <v>1.28</v>
      </c>
      <c r="AU93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37">
        <f>VLOOKUP(Table1[[#This Row],[Rev Caste]],Factor!$F$59:$I$68,4,0)</f>
        <v>1.0666666666666667</v>
      </c>
      <c r="AW937">
        <f>Table1[[#This Row],[2021 Ae Factor]]*Table1[[#This Row],[Age &amp; Gender Factor]]</f>
        <v>0.94310505535953326</v>
      </c>
      <c r="AX937">
        <f>Table1[[#This Row],[2021 Ae Factor]]*Table1[[#This Row],[Caste Factor]]</f>
        <v>0.78592087946627776</v>
      </c>
      <c r="AY937">
        <f t="shared" si="37"/>
        <v>78.640796499999993</v>
      </c>
    </row>
    <row r="938" spans="1:51" x14ac:dyDescent="0.25">
      <c r="A938" s="12" t="s">
        <v>3088</v>
      </c>
      <c r="B938" s="12" t="s">
        <v>2059</v>
      </c>
      <c r="C938" s="13">
        <v>45875</v>
      </c>
      <c r="D938" s="12" t="s">
        <v>3545</v>
      </c>
      <c r="E938" s="12"/>
      <c r="F938" s="12"/>
      <c r="G938" s="12"/>
      <c r="H938" s="12"/>
      <c r="I938" s="12" t="s">
        <v>1289</v>
      </c>
      <c r="J938" s="12" t="s">
        <v>1290</v>
      </c>
      <c r="K938" s="12" t="s">
        <v>50</v>
      </c>
      <c r="L938" s="12" t="s">
        <v>78</v>
      </c>
      <c r="M938" s="12" t="s">
        <v>817</v>
      </c>
      <c r="N938" s="12"/>
      <c r="O938" s="12" t="s">
        <v>135</v>
      </c>
      <c r="P938" s="12">
        <v>9585054650</v>
      </c>
      <c r="Q938" s="12" t="s">
        <v>81</v>
      </c>
      <c r="R938" s="12" t="s">
        <v>136</v>
      </c>
      <c r="S938" s="12" t="s">
        <v>113</v>
      </c>
      <c r="T938" s="12" t="s">
        <v>58</v>
      </c>
      <c r="U938" s="12" t="s">
        <v>301</v>
      </c>
      <c r="V938" s="12" t="s">
        <v>165</v>
      </c>
      <c r="W938" s="12" t="s">
        <v>125</v>
      </c>
      <c r="X938" s="12" t="s">
        <v>62</v>
      </c>
      <c r="Y938" t="s">
        <v>430</v>
      </c>
      <c r="Z938" s="12" t="s">
        <v>38</v>
      </c>
      <c r="AA938" s="12" t="s">
        <v>126</v>
      </c>
      <c r="AB938" s="12" t="s">
        <v>138</v>
      </c>
      <c r="AC938" s="12" t="s">
        <v>84</v>
      </c>
      <c r="AD938" s="12" t="s">
        <v>65</v>
      </c>
      <c r="AE938" s="12" t="s">
        <v>115</v>
      </c>
      <c r="AF938" s="12" t="s">
        <v>622</v>
      </c>
      <c r="AG938" s="12" t="s">
        <v>68</v>
      </c>
      <c r="AH938" s="12" t="s">
        <v>88</v>
      </c>
      <c r="AI938" s="12" t="s">
        <v>519</v>
      </c>
      <c r="AJ938" s="12">
        <f>IFERROR(_xlfn.XLOOKUP(Table1[[#This Row],[Audio Url]],Qc!C:C,Qc!F:F),"")</f>
        <v>0</v>
      </c>
      <c r="AK938" s="12">
        <f>IFERROR(_xlfn.XLOOKUP(Table1[[#This Row],[Audio Url]],Qc!C:C,Qc!E:E),"")</f>
        <v>0</v>
      </c>
      <c r="AL938" s="12"/>
      <c r="AM938" s="12"/>
      <c r="AN938" s="1" t="str">
        <f>VLOOKUP(Table1[[#This Row],[LOCALITY]],Sheet2!$F:$H,3,0)</f>
        <v>Rural</v>
      </c>
      <c r="AO938" s="1" t="s">
        <v>2241</v>
      </c>
      <c r="AP938" t="str">
        <f>IF(Table1[[#This Row],[Audio Duration (in secs)]]&gt;180,"Greater than 3 Minutes","Less than 3 Minutes")</f>
        <v>Less than 3 Minutes</v>
      </c>
      <c r="AQ938" t="str">
        <f>IFERROR(VLOOKUP(Table1[[#This Row],[சாதி/Caste]],MApping!$E$1:$F$10,2,0),"Others")</f>
        <v>CHOLIA VELLALAR</v>
      </c>
      <c r="AR938">
        <f>VLOOKUP(Table1[[#This Row],[பாலினம்/Gender]],Factor!$F$26:$I$28,4,0)</f>
        <v>1.047034764826176</v>
      </c>
      <c r="AS938">
        <f>VLOOKUP(Table1[[#This Row],[பதிலளித்தவரின் வயது/Age Group]],Factor!$F$35:$I$39,4,0)</f>
        <v>0.97523809523809524</v>
      </c>
      <c r="AT938">
        <f>VLOOKUP(Table1[[#This Row],[பதிலளித்தவரின் வயது/Age Group]]&amp;Table1[[#This Row],[பாலினம்/Gender]],Factor!$A$45:$G$53,7,0)</f>
        <v>0.89824561403508774</v>
      </c>
      <c r="AU93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938">
        <f>VLOOKUP(Table1[[#This Row],[Rev Caste]],Factor!$F$59:$I$68,4,0)</f>
        <v>1.0666666666666667</v>
      </c>
      <c r="AW938">
        <f>Table1[[#This Row],[2021 Ae Factor]]*Table1[[#This Row],[Age &amp; Gender Factor]]</f>
        <v>0.89824561403508774</v>
      </c>
      <c r="AX938">
        <f>Table1[[#This Row],[2021 Ae Factor]]*Table1[[#This Row],[Caste Factor]]</f>
        <v>1.0666666666666667</v>
      </c>
      <c r="AY938">
        <f t="shared" si="37"/>
        <v>78.640647900000005</v>
      </c>
    </row>
    <row r="939" spans="1:51" x14ac:dyDescent="0.25">
      <c r="A939" s="12" t="s">
        <v>3088</v>
      </c>
      <c r="B939" s="12" t="s">
        <v>2064</v>
      </c>
      <c r="C939" s="13">
        <v>45875</v>
      </c>
      <c r="D939" s="12" t="s">
        <v>3546</v>
      </c>
      <c r="E939" s="12"/>
      <c r="F939" s="12"/>
      <c r="G939" s="12"/>
      <c r="H939" s="12"/>
      <c r="I939" s="12" t="s">
        <v>1281</v>
      </c>
      <c r="J939" s="12" t="s">
        <v>1282</v>
      </c>
      <c r="K939" s="12" t="s">
        <v>50</v>
      </c>
      <c r="L939" s="12" t="s">
        <v>78</v>
      </c>
      <c r="M939" s="12" t="s">
        <v>817</v>
      </c>
      <c r="N939" s="12"/>
      <c r="O939" s="12" t="s">
        <v>135</v>
      </c>
      <c r="P939" s="12">
        <v>8870050530</v>
      </c>
      <c r="Q939" s="12" t="s">
        <v>360</v>
      </c>
      <c r="R939" s="12" t="s">
        <v>136</v>
      </c>
      <c r="S939" s="12" t="s">
        <v>57</v>
      </c>
      <c r="T939" s="12" t="s">
        <v>58</v>
      </c>
      <c r="U939" s="12" t="s">
        <v>59</v>
      </c>
      <c r="V939" s="12" t="s">
        <v>99</v>
      </c>
      <c r="W939" s="12" t="s">
        <v>439</v>
      </c>
      <c r="X939" s="12" t="s">
        <v>295</v>
      </c>
      <c r="Y939" s="45" t="s">
        <v>428</v>
      </c>
      <c r="Z939" s="1" t="s">
        <v>95</v>
      </c>
      <c r="AA939" s="12" t="s">
        <v>63</v>
      </c>
      <c r="AB939" s="12" t="s">
        <v>38</v>
      </c>
      <c r="AC939" s="12" t="s">
        <v>58</v>
      </c>
      <c r="AD939" s="12" t="s">
        <v>65</v>
      </c>
      <c r="AE939" s="12" t="s">
        <v>66</v>
      </c>
      <c r="AF939" s="12" t="s">
        <v>67</v>
      </c>
      <c r="AG939" s="12" t="s">
        <v>3052</v>
      </c>
      <c r="AH939" s="12" t="s">
        <v>88</v>
      </c>
      <c r="AI939" s="12" t="s">
        <v>519</v>
      </c>
      <c r="AJ939" s="12">
        <f>IFERROR(_xlfn.XLOOKUP(Table1[[#This Row],[Audio Url]],Qc!C:C,Qc!F:F),"")</f>
        <v>0</v>
      </c>
      <c r="AK939" s="12">
        <f>IFERROR(_xlfn.XLOOKUP(Table1[[#This Row],[Audio Url]],Qc!C:C,Qc!E:E),"")</f>
        <v>0</v>
      </c>
      <c r="AL939" s="12"/>
      <c r="AM939" s="12"/>
      <c r="AN939" s="1" t="str">
        <f>VLOOKUP(Table1[[#This Row],[LOCALITY]],Sheet2!$F:$H,3,0)</f>
        <v>Rural</v>
      </c>
      <c r="AO939" s="1" t="s">
        <v>2241</v>
      </c>
      <c r="AP939" t="str">
        <f>IF(Table1[[#This Row],[Audio Duration (in secs)]]&gt;180,"Greater than 3 Minutes","Less than 3 Minutes")</f>
        <v>Less than 3 Minutes</v>
      </c>
      <c r="AQ939" t="str">
        <f>IFERROR(VLOOKUP(Table1[[#This Row],[சாதி/Caste]],MApping!$E$1:$F$10,2,0),"Others")</f>
        <v>CHOLIA VELLALAR</v>
      </c>
      <c r="AR939">
        <f>VLOOKUP(Table1[[#This Row],[பாலினம்/Gender]],Factor!$F$26:$I$28,4,0)</f>
        <v>1.047034764826176</v>
      </c>
      <c r="AS939">
        <f>VLOOKUP(Table1[[#This Row],[பதிலளித்தவரின் வயது/Age Group]],Factor!$F$35:$I$39,4,0)</f>
        <v>1.0308724832214764</v>
      </c>
      <c r="AT939">
        <f>VLOOKUP(Table1[[#This Row],[பதிலளித்தவரின் வயது/Age Group]]&amp;Table1[[#This Row],[பாலினம்/Gender]],Factor!$A$45:$G$53,7,0)</f>
        <v>1.28</v>
      </c>
      <c r="AU93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39">
        <f>VLOOKUP(Table1[[#This Row],[Rev Caste]],Factor!$F$59:$I$68,4,0)</f>
        <v>1.0666666666666667</v>
      </c>
      <c r="AW939">
        <f>Table1[[#This Row],[2021 Ae Factor]]*Table1[[#This Row],[Age &amp; Gender Factor]]</f>
        <v>1.6792864309794564</v>
      </c>
      <c r="AX939">
        <f>Table1[[#This Row],[2021 Ae Factor]]*Table1[[#This Row],[Caste Factor]]</f>
        <v>1.399405359149547</v>
      </c>
      <c r="AY939">
        <f t="shared" si="37"/>
        <v>78.640981100000005</v>
      </c>
    </row>
    <row r="940" spans="1:51" x14ac:dyDescent="0.25">
      <c r="A940" s="12" t="s">
        <v>3088</v>
      </c>
      <c r="B940" s="12" t="s">
        <v>2093</v>
      </c>
      <c r="C940" s="13">
        <v>45875</v>
      </c>
      <c r="D940" s="12" t="s">
        <v>3547</v>
      </c>
      <c r="E940" s="12"/>
      <c r="F940" s="12"/>
      <c r="G940" s="12"/>
      <c r="H940" s="12"/>
      <c r="I940" s="12" t="s">
        <v>48</v>
      </c>
      <c r="J940" s="12" t="s">
        <v>49</v>
      </c>
      <c r="K940" s="12" t="s">
        <v>50</v>
      </c>
      <c r="L940" s="12" t="s">
        <v>78</v>
      </c>
      <c r="M940" s="12" t="s">
        <v>817</v>
      </c>
      <c r="N940" s="12"/>
      <c r="O940" s="12" t="s">
        <v>135</v>
      </c>
      <c r="P940" s="12">
        <v>9786691539</v>
      </c>
      <c r="Q940" s="12" t="s">
        <v>39</v>
      </c>
      <c r="R940" s="12" t="s">
        <v>56</v>
      </c>
      <c r="S940" s="12" t="s">
        <v>57</v>
      </c>
      <c r="T940" s="12" t="s">
        <v>58</v>
      </c>
      <c r="U940" s="12" t="s">
        <v>59</v>
      </c>
      <c r="V940" s="12" t="s">
        <v>60</v>
      </c>
      <c r="W940" s="12" t="s">
        <v>61</v>
      </c>
      <c r="X940" s="12" t="s">
        <v>101</v>
      </c>
      <c r="Y940" s="45" t="s">
        <v>430</v>
      </c>
      <c r="Z940" s="12" t="s">
        <v>95</v>
      </c>
      <c r="AA940" s="12" t="s">
        <v>63</v>
      </c>
      <c r="AB940" s="12" t="s">
        <v>38</v>
      </c>
      <c r="AC940" s="12" t="s">
        <v>58</v>
      </c>
      <c r="AD940" s="12" t="s">
        <v>65</v>
      </c>
      <c r="AE940" s="12" t="s">
        <v>66</v>
      </c>
      <c r="AF940" s="12" t="s">
        <v>622</v>
      </c>
      <c r="AG940" s="12" t="s">
        <v>116</v>
      </c>
      <c r="AH940" s="12" t="s">
        <v>117</v>
      </c>
      <c r="AI940" s="12" t="s">
        <v>42</v>
      </c>
      <c r="AJ940" s="12">
        <f>IFERROR(_xlfn.XLOOKUP(Table1[[#This Row],[Audio Url]],Qc!C:C,Qc!F:F),"")</f>
        <v>0</v>
      </c>
      <c r="AK940" s="12">
        <f>IFERROR(_xlfn.XLOOKUP(Table1[[#This Row],[Audio Url]],Qc!C:C,Qc!E:E),"")</f>
        <v>0</v>
      </c>
      <c r="AL940" s="12"/>
      <c r="AM940" s="12"/>
      <c r="AN940" s="1" t="str">
        <f>VLOOKUP(Table1[[#This Row],[LOCALITY]],Sheet2!$F:$H,3,0)</f>
        <v>Rural</v>
      </c>
      <c r="AO940" s="1" t="s">
        <v>2241</v>
      </c>
      <c r="AP940" t="str">
        <f>IF(Table1[[#This Row],[Audio Duration (in secs)]]&gt;180,"Greater than 3 Minutes","Less than 3 Minutes")</f>
        <v>Less than 3 Minutes</v>
      </c>
      <c r="AQ940" t="str">
        <f>IFERROR(VLOOKUP(Table1[[#This Row],[சாதி/Caste]],MApping!$E$1:$F$10,2,0),"Others")</f>
        <v>DEVENDRA KULA VELLALAR</v>
      </c>
      <c r="AR940">
        <f>VLOOKUP(Table1[[#This Row],[பாலினம்/Gender]],Factor!$F$26:$I$28,4,0)</f>
        <v>1.047034764826176</v>
      </c>
      <c r="AS940">
        <f>VLOOKUP(Table1[[#This Row],[பதிலளித்தவரின் வயது/Age Group]],Factor!$F$35:$I$39,4,0)</f>
        <v>0.8797250859106529</v>
      </c>
      <c r="AT940">
        <f>VLOOKUP(Table1[[#This Row],[பதிலளித்தவரின் வயது/Age Group]]&amp;Table1[[#This Row],[பாலினம்/Gender]],Factor!$A$45:$G$53,7,0)</f>
        <v>0.98461538461538467</v>
      </c>
      <c r="AU94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40">
        <f>VLOOKUP(Table1[[#This Row],[Rev Caste]],Factor!$F$59:$I$68,4,0)</f>
        <v>0.99902439024390244</v>
      </c>
      <c r="AW940">
        <f>Table1[[#This Row],[2021 Ae Factor]]*Table1[[#This Row],[Age &amp; Gender Factor]]</f>
        <v>0.72546542719964102</v>
      </c>
      <c r="AX940">
        <f>Table1[[#This Row],[2021 Ae Factor]]*Table1[[#This Row],[Caste Factor]]</f>
        <v>0.73608199442695277</v>
      </c>
      <c r="AY940">
        <f t="shared" si="37"/>
        <v>78.640995200000006</v>
      </c>
    </row>
    <row r="941" spans="1:51" x14ac:dyDescent="0.25">
      <c r="A941" s="12" t="s">
        <v>3088</v>
      </c>
      <c r="B941" s="12" t="s">
        <v>2136</v>
      </c>
      <c r="C941" s="13">
        <v>45875</v>
      </c>
      <c r="D941" s="12" t="s">
        <v>3548</v>
      </c>
      <c r="E941" s="12"/>
      <c r="F941" s="12"/>
      <c r="G941" s="12"/>
      <c r="H941" s="12"/>
      <c r="I941" s="12" t="s">
        <v>2100</v>
      </c>
      <c r="J941" s="12" t="s">
        <v>2101</v>
      </c>
      <c r="K941" s="12" t="s">
        <v>50</v>
      </c>
      <c r="L941" s="12" t="s">
        <v>78</v>
      </c>
      <c r="M941" s="12" t="s">
        <v>817</v>
      </c>
      <c r="N941" s="12"/>
      <c r="O941" s="12" t="s">
        <v>54</v>
      </c>
      <c r="P941" s="12">
        <v>8883576297</v>
      </c>
      <c r="Q941" s="12" t="s">
        <v>39</v>
      </c>
      <c r="R941" s="12" t="s">
        <v>97</v>
      </c>
      <c r="S941" s="12" t="s">
        <v>57</v>
      </c>
      <c r="T941" s="12" t="s">
        <v>137</v>
      </c>
      <c r="U941" s="12" t="s">
        <v>59</v>
      </c>
      <c r="V941" s="12" t="s">
        <v>60</v>
      </c>
      <c r="W941" s="12" t="s">
        <v>61</v>
      </c>
      <c r="X941" s="12" t="s">
        <v>62</v>
      </c>
      <c r="Y941" t="s">
        <v>430</v>
      </c>
      <c r="Z941" s="12" t="s">
        <v>38</v>
      </c>
      <c r="AA941" s="12" t="s">
        <v>63</v>
      </c>
      <c r="AB941" s="12" t="s">
        <v>38</v>
      </c>
      <c r="AC941" s="12" t="s">
        <v>84</v>
      </c>
      <c r="AD941" s="12" t="s">
        <v>85</v>
      </c>
      <c r="AE941" s="12" t="s">
        <v>66</v>
      </c>
      <c r="AF941" s="12" t="s">
        <v>67</v>
      </c>
      <c r="AG941" s="12" t="s">
        <v>382</v>
      </c>
      <c r="AH941" s="12" t="s">
        <v>117</v>
      </c>
      <c r="AI941" s="12" t="s">
        <v>42</v>
      </c>
      <c r="AJ941" s="12">
        <f>IFERROR(_xlfn.XLOOKUP(Table1[[#This Row],[Audio Url]],Qc!C:C,Qc!F:F),"")</f>
        <v>0</v>
      </c>
      <c r="AK941" s="12">
        <f>IFERROR(_xlfn.XLOOKUP(Table1[[#This Row],[Audio Url]],Qc!C:C,Qc!E:E),"")</f>
        <v>0</v>
      </c>
      <c r="AL941" s="12"/>
      <c r="AM941" s="12"/>
      <c r="AN941" s="1" t="str">
        <f>VLOOKUP(Table1[[#This Row],[LOCALITY]],Sheet2!$F:$H,3,0)</f>
        <v>Rural</v>
      </c>
      <c r="AO941" s="1" t="s">
        <v>2241</v>
      </c>
      <c r="AP941" t="str">
        <f>IF(Table1[[#This Row],[Audio Duration (in secs)]]&gt;180,"Greater than 3 Minutes","Less than 3 Minutes")</f>
        <v>Less than 3 Minutes</v>
      </c>
      <c r="AQ941" t="str">
        <f>IFERROR(VLOOKUP(Table1[[#This Row],[சாதி/Caste]],MApping!$E$1:$F$10,2,0),"Others")</f>
        <v>DEVENDRA KULA VELLALAR</v>
      </c>
      <c r="AR941">
        <f>VLOOKUP(Table1[[#This Row],[பாலினம்/Gender]],Factor!$F$26:$I$28,4,0)</f>
        <v>0.95700934579439256</v>
      </c>
      <c r="AS941">
        <f>VLOOKUP(Table1[[#This Row],[பதிலளித்தவரின் வயது/Age Group]],Factor!$F$35:$I$39,4,0)</f>
        <v>0.8797250859106529</v>
      </c>
      <c r="AT941">
        <f>VLOOKUP(Table1[[#This Row],[பதிலளித்தவரின் வயது/Age Group]]&amp;Table1[[#This Row],[பாலினம்/Gender]],Factor!$A$45:$G$53,7,0)</f>
        <v>0.79503105590062106</v>
      </c>
      <c r="AU94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41">
        <f>VLOOKUP(Table1[[#This Row],[Rev Caste]],Factor!$F$59:$I$68,4,0)</f>
        <v>0.99902439024390244</v>
      </c>
      <c r="AW941">
        <f>Table1[[#This Row],[2021 Ae Factor]]*Table1[[#This Row],[Age &amp; Gender Factor]]</f>
        <v>0.58577953749039324</v>
      </c>
      <c r="AX941">
        <f>Table1[[#This Row],[2021 Ae Factor]]*Table1[[#This Row],[Caste Factor]]</f>
        <v>0.73608199442695277</v>
      </c>
      <c r="AY941">
        <f t="shared" si="37"/>
        <v>78.641035400000007</v>
      </c>
    </row>
    <row r="942" spans="1:51" x14ac:dyDescent="0.25">
      <c r="A942" s="12" t="s">
        <v>3088</v>
      </c>
      <c r="B942" s="12" t="s">
        <v>2245</v>
      </c>
      <c r="C942" s="13">
        <v>45876</v>
      </c>
      <c r="D942" s="12" t="s">
        <v>3549</v>
      </c>
      <c r="E942" s="12"/>
      <c r="F942" s="12"/>
      <c r="G942" s="12"/>
      <c r="H942" s="12"/>
      <c r="I942" s="12" t="s">
        <v>48</v>
      </c>
      <c r="J942" s="12" t="s">
        <v>49</v>
      </c>
      <c r="K942" s="12" t="s">
        <v>50</v>
      </c>
      <c r="L942" s="12" t="s">
        <v>78</v>
      </c>
      <c r="M942" s="12" t="s">
        <v>817</v>
      </c>
      <c r="N942" s="12"/>
      <c r="O942" s="12" t="s">
        <v>54</v>
      </c>
      <c r="P942" s="12">
        <v>7010464812</v>
      </c>
      <c r="Q942" s="12" t="s">
        <v>39</v>
      </c>
      <c r="R942" s="12" t="s">
        <v>124</v>
      </c>
      <c r="S942" s="12" t="s">
        <v>57</v>
      </c>
      <c r="T942" s="12" t="s">
        <v>98</v>
      </c>
      <c r="U942" s="12" t="s">
        <v>83</v>
      </c>
      <c r="V942" s="12" t="s">
        <v>99</v>
      </c>
      <c r="W942" s="12" t="s">
        <v>100</v>
      </c>
      <c r="X942" s="12" t="s">
        <v>101</v>
      </c>
      <c r="Y942" t="s">
        <v>428</v>
      </c>
      <c r="Z942" s="12" t="s">
        <v>288</v>
      </c>
      <c r="AA942" s="12" t="s">
        <v>63</v>
      </c>
      <c r="AB942" s="12" t="s">
        <v>38</v>
      </c>
      <c r="AC942" s="12" t="s">
        <v>64</v>
      </c>
      <c r="AD942" s="12" t="s">
        <v>85</v>
      </c>
      <c r="AE942" s="12" t="s">
        <v>66</v>
      </c>
      <c r="AF942" s="12" t="s">
        <v>276</v>
      </c>
      <c r="AG942" s="12" t="s">
        <v>68</v>
      </c>
      <c r="AH942" s="12" t="s">
        <v>88</v>
      </c>
      <c r="AI942" s="12" t="s">
        <v>70</v>
      </c>
      <c r="AJ942" s="12">
        <f>IFERROR(_xlfn.XLOOKUP(Table1[[#This Row],[Audio Url]],Qc!C:C,Qc!F:F),"")</f>
        <v>0</v>
      </c>
      <c r="AK942" s="12">
        <f>IFERROR(_xlfn.XLOOKUP(Table1[[#This Row],[Audio Url]],Qc!C:C,Qc!E:E),"")</f>
        <v>0</v>
      </c>
      <c r="AL942" s="12"/>
      <c r="AM942" s="12"/>
      <c r="AN942" s="1" t="str">
        <f>VLOOKUP(Table1[[#This Row],[LOCALITY]],Sheet2!$F:$H,3,0)</f>
        <v>Rural</v>
      </c>
      <c r="AO942" s="1" t="s">
        <v>2241</v>
      </c>
      <c r="AP942" t="str">
        <f>IF(Table1[[#This Row],[Audio Duration (in secs)]]&gt;180,"Greater than 3 Minutes","Less than 3 Minutes")</f>
        <v>Less than 3 Minutes</v>
      </c>
      <c r="AQ942" t="str">
        <f>IFERROR(VLOOKUP(Table1[[#This Row],[சாதி/Caste]],MApping!$E$1:$F$10,2,0),"Others")</f>
        <v>URALI GOUNDER</v>
      </c>
      <c r="AR942">
        <f>VLOOKUP(Table1[[#This Row],[பாலினம்/Gender]],Factor!$F$26:$I$28,4,0)</f>
        <v>0.95700934579439256</v>
      </c>
      <c r="AS942">
        <f>VLOOKUP(Table1[[#This Row],[பதிலளித்தவரின் வயது/Age Group]],Factor!$F$35:$I$39,4,0)</f>
        <v>0.8797250859106529</v>
      </c>
      <c r="AT942">
        <f>VLOOKUP(Table1[[#This Row],[பதிலளித்தவரின் வயது/Age Group]]&amp;Table1[[#This Row],[பாலினம்/Gender]],Factor!$A$45:$G$53,7,0)</f>
        <v>0.79503105590062106</v>
      </c>
      <c r="AU94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42">
        <f>VLOOKUP(Table1[[#This Row],[Rev Caste]],Factor!$F$59:$I$68,4,0)</f>
        <v>1.0593103448275862</v>
      </c>
      <c r="AW942">
        <f>Table1[[#This Row],[2021 Ae Factor]]*Table1[[#This Row],[Age &amp; Gender Factor]]</f>
        <v>1.043035050297799</v>
      </c>
      <c r="AX942">
        <f>Table1[[#This Row],[2021 Ae Factor]]*Table1[[#This Row],[Caste Factor]]</f>
        <v>1.3897542877071363</v>
      </c>
      <c r="AY942">
        <f t="shared" si="37"/>
        <v>78.640705199999999</v>
      </c>
    </row>
    <row r="943" spans="1:51" x14ac:dyDescent="0.25">
      <c r="A943" s="12" t="s">
        <v>3088</v>
      </c>
      <c r="B943" s="12" t="s">
        <v>2251</v>
      </c>
      <c r="C943" s="13">
        <v>45876</v>
      </c>
      <c r="D943" s="12" t="s">
        <v>3550</v>
      </c>
      <c r="E943" s="12"/>
      <c r="F943" s="12"/>
      <c r="G943" s="12"/>
      <c r="H943" s="12"/>
      <c r="I943" s="12" t="s">
        <v>48</v>
      </c>
      <c r="J943" s="12" t="s">
        <v>49</v>
      </c>
      <c r="K943" s="12" t="s">
        <v>50</v>
      </c>
      <c r="L943" s="12" t="s">
        <v>78</v>
      </c>
      <c r="M943" s="12" t="s">
        <v>817</v>
      </c>
      <c r="N943" s="12"/>
      <c r="O943" s="12" t="s">
        <v>54</v>
      </c>
      <c r="P943" s="12">
        <v>8870631556</v>
      </c>
      <c r="Q943" s="12" t="s">
        <v>81</v>
      </c>
      <c r="R943" s="12" t="s">
        <v>97</v>
      </c>
      <c r="S943" s="12" t="s">
        <v>57</v>
      </c>
      <c r="T943" s="12" t="s">
        <v>137</v>
      </c>
      <c r="U943" s="12" t="s">
        <v>301</v>
      </c>
      <c r="V943" s="12" t="s">
        <v>99</v>
      </c>
      <c r="W943" s="12" t="s">
        <v>100</v>
      </c>
      <c r="X943" s="12" t="s">
        <v>101</v>
      </c>
      <c r="Y943" t="s">
        <v>428</v>
      </c>
      <c r="Z943" s="12" t="s">
        <v>288</v>
      </c>
      <c r="AA943" s="12" t="s">
        <v>126</v>
      </c>
      <c r="AB943" s="12" t="s">
        <v>60</v>
      </c>
      <c r="AC943" s="12" t="s">
        <v>84</v>
      </c>
      <c r="AD943" s="12" t="s">
        <v>65</v>
      </c>
      <c r="AE943" s="12" t="s">
        <v>115</v>
      </c>
      <c r="AF943" s="12" t="s">
        <v>276</v>
      </c>
      <c r="AG943" s="12" t="s">
        <v>68</v>
      </c>
      <c r="AH943" s="12" t="s">
        <v>117</v>
      </c>
      <c r="AI943" s="12" t="s">
        <v>42</v>
      </c>
      <c r="AJ943" s="12">
        <f>IFERROR(_xlfn.XLOOKUP(Table1[[#This Row],[Audio Url]],Qc!C:C,Qc!F:F),"")</f>
        <v>0</v>
      </c>
      <c r="AK943" s="12">
        <f>IFERROR(_xlfn.XLOOKUP(Table1[[#This Row],[Audio Url]],Qc!C:C,Qc!E:E),"")</f>
        <v>0</v>
      </c>
      <c r="AL943" s="12"/>
      <c r="AM943" s="12"/>
      <c r="AN943" s="1" t="str">
        <f>VLOOKUP(Table1[[#This Row],[LOCALITY]],Sheet2!$F:$H,3,0)</f>
        <v>Rural</v>
      </c>
      <c r="AO943" s="1" t="s">
        <v>2241</v>
      </c>
      <c r="AP943" t="str">
        <f>IF(Table1[[#This Row],[Audio Duration (in secs)]]&gt;180,"Greater than 3 Minutes","Less than 3 Minutes")</f>
        <v>Less than 3 Minutes</v>
      </c>
      <c r="AQ943" t="str">
        <f>IFERROR(VLOOKUP(Table1[[#This Row],[சாதி/Caste]],MApping!$E$1:$F$10,2,0),"Others")</f>
        <v>DEVENDRA KULA VELLALAR</v>
      </c>
      <c r="AR943">
        <f>VLOOKUP(Table1[[#This Row],[பாலினம்/Gender]],Factor!$F$26:$I$28,4,0)</f>
        <v>0.95700934579439256</v>
      </c>
      <c r="AS943">
        <f>VLOOKUP(Table1[[#This Row],[பதிலளித்தவரின் வயது/Age Group]],Factor!$F$35:$I$39,4,0)</f>
        <v>0.97523809523809524</v>
      </c>
      <c r="AT943">
        <f>VLOOKUP(Table1[[#This Row],[பதிலளித்தவரின் வயது/Age Group]]&amp;Table1[[#This Row],[பாலினம்/Gender]],Factor!$A$45:$G$53,7,0)</f>
        <v>1.0666666666666667</v>
      </c>
      <c r="AU94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43">
        <f>VLOOKUP(Table1[[#This Row],[Rev Caste]],Factor!$F$59:$I$68,4,0)</f>
        <v>0.99902439024390244</v>
      </c>
      <c r="AW943">
        <f>Table1[[#This Row],[2021 Ae Factor]]*Table1[[#This Row],[Age &amp; Gender Factor]]</f>
        <v>1.399405359149547</v>
      </c>
      <c r="AX943">
        <f>Table1[[#This Row],[2021 Ae Factor]]*Table1[[#This Row],[Caste Factor]]</f>
        <v>1.3106625802766489</v>
      </c>
      <c r="AY943">
        <f t="shared" si="37"/>
        <v>78.640579799999998</v>
      </c>
    </row>
    <row r="944" spans="1:51" x14ac:dyDescent="0.25">
      <c r="A944" s="12" t="s">
        <v>3088</v>
      </c>
      <c r="B944" s="12" t="s">
        <v>2256</v>
      </c>
      <c r="C944" s="13">
        <v>45876</v>
      </c>
      <c r="D944" s="12" t="s">
        <v>3551</v>
      </c>
      <c r="E944" s="12"/>
      <c r="F944" s="12"/>
      <c r="G944" s="12"/>
      <c r="H944" s="12"/>
      <c r="I944" s="12" t="s">
        <v>2100</v>
      </c>
      <c r="J944" s="12" t="s">
        <v>2101</v>
      </c>
      <c r="K944" s="12" t="s">
        <v>50</v>
      </c>
      <c r="L944" s="12" t="s">
        <v>78</v>
      </c>
      <c r="M944" s="12" t="s">
        <v>817</v>
      </c>
      <c r="N944" s="12"/>
      <c r="O944" s="12" t="s">
        <v>54</v>
      </c>
      <c r="P944" s="12">
        <v>9894812901</v>
      </c>
      <c r="Q944" s="12" t="s">
        <v>360</v>
      </c>
      <c r="R944" s="12" t="s">
        <v>56</v>
      </c>
      <c r="S944" s="12" t="s">
        <v>1006</v>
      </c>
      <c r="T944" s="12" t="s">
        <v>58</v>
      </c>
      <c r="U944" s="12" t="s">
        <v>83</v>
      </c>
      <c r="V944" s="12" t="s">
        <v>165</v>
      </c>
      <c r="W944" s="12" t="s">
        <v>61</v>
      </c>
      <c r="X944" s="12" t="s">
        <v>178</v>
      </c>
      <c r="Y944" t="s">
        <v>431</v>
      </c>
      <c r="Z944" s="12" t="s">
        <v>288</v>
      </c>
      <c r="AA944" s="12" t="s">
        <v>126</v>
      </c>
      <c r="AB944" s="12" t="s">
        <v>99</v>
      </c>
      <c r="AC944" s="12" t="s">
        <v>84</v>
      </c>
      <c r="AD944" s="12" t="s">
        <v>127</v>
      </c>
      <c r="AE944" s="12" t="s">
        <v>66</v>
      </c>
      <c r="AF944" s="12" t="s">
        <v>67</v>
      </c>
      <c r="AG944" s="12" t="s">
        <v>68</v>
      </c>
      <c r="AH944" s="12" t="s">
        <v>88</v>
      </c>
      <c r="AI944" s="12" t="s">
        <v>519</v>
      </c>
      <c r="AJ944" s="12">
        <f>IFERROR(_xlfn.XLOOKUP(Table1[[#This Row],[Audio Url]],Qc!C:C,Qc!F:F),"")</f>
        <v>0</v>
      </c>
      <c r="AK944" s="12">
        <f>IFERROR(_xlfn.XLOOKUP(Table1[[#This Row],[Audio Url]],Qc!C:C,Qc!E:E),"")</f>
        <v>0</v>
      </c>
      <c r="AL944" s="12"/>
      <c r="AM944" s="12"/>
      <c r="AN944" s="1" t="str">
        <f>VLOOKUP(Table1[[#This Row],[LOCALITY]],Sheet2!$F:$H,3,0)</f>
        <v>Rural</v>
      </c>
      <c r="AO944" s="1" t="s">
        <v>2241</v>
      </c>
      <c r="AP944" t="str">
        <f>IF(Table1[[#This Row],[Audio Duration (in secs)]]&gt;180,"Greater than 3 Minutes","Less than 3 Minutes")</f>
        <v>Less than 3 Minutes</v>
      </c>
      <c r="AQ944" t="str">
        <f>IFERROR(VLOOKUP(Table1[[#This Row],[சாதி/Caste]],MApping!$E$1:$F$10,2,0),"Others")</f>
        <v>CHOLIA VELLALAR</v>
      </c>
      <c r="AR944">
        <f>VLOOKUP(Table1[[#This Row],[பாலினம்/Gender]],Factor!$F$26:$I$28,4,0)</f>
        <v>0.95700934579439256</v>
      </c>
      <c r="AS944">
        <f>VLOOKUP(Table1[[#This Row],[பதிலளித்தவரின் வயது/Age Group]],Factor!$F$35:$I$39,4,0)</f>
        <v>1.0308724832214764</v>
      </c>
      <c r="AT944">
        <f>VLOOKUP(Table1[[#This Row],[பதிலளித்தவரின் வயது/Age Group]]&amp;Table1[[#This Row],[பாலினம்/Gender]],Factor!$A$45:$G$53,7,0)</f>
        <v>0.86292134831460676</v>
      </c>
      <c r="AU94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944">
        <f>VLOOKUP(Table1[[#This Row],[Rev Caste]],Factor!$F$59:$I$68,4,0)</f>
        <v>1.0666666666666667</v>
      </c>
      <c r="AW944">
        <f>Table1[[#This Row],[2021 Ae Factor]]*Table1[[#This Row],[Age &amp; Gender Factor]]</f>
        <v>0.86292134831460676</v>
      </c>
      <c r="AX944">
        <f>Table1[[#This Row],[2021 Ae Factor]]*Table1[[#This Row],[Caste Factor]]</f>
        <v>1.0666666666666667</v>
      </c>
      <c r="AY944">
        <f t="shared" si="37"/>
        <v>78.640497699999997</v>
      </c>
    </row>
    <row r="945" spans="1:51" x14ac:dyDescent="0.25">
      <c r="A945" s="12" t="s">
        <v>3088</v>
      </c>
      <c r="B945" s="12" t="s">
        <v>2261</v>
      </c>
      <c r="C945" s="13">
        <v>45876</v>
      </c>
      <c r="D945" s="12" t="s">
        <v>3552</v>
      </c>
      <c r="E945" s="12"/>
      <c r="F945" s="12"/>
      <c r="G945" s="12"/>
      <c r="H945" s="12"/>
      <c r="I945" s="12" t="s">
        <v>48</v>
      </c>
      <c r="J945" s="12" t="s">
        <v>49</v>
      </c>
      <c r="K945" s="12" t="s">
        <v>50</v>
      </c>
      <c r="L945" s="12" t="s">
        <v>78</v>
      </c>
      <c r="M945" s="12" t="s">
        <v>817</v>
      </c>
      <c r="N945" s="12"/>
      <c r="O945" s="12" t="s">
        <v>54</v>
      </c>
      <c r="P945" s="12">
        <v>7010958198</v>
      </c>
      <c r="Q945" s="12" t="s">
        <v>81</v>
      </c>
      <c r="R945" s="12" t="s">
        <v>97</v>
      </c>
      <c r="S945" s="12" t="s">
        <v>57</v>
      </c>
      <c r="T945" s="12" t="s">
        <v>137</v>
      </c>
      <c r="U945" s="12" t="s">
        <v>83</v>
      </c>
      <c r="V945" s="12" t="s">
        <v>295</v>
      </c>
      <c r="W945" s="1" t="s">
        <v>439</v>
      </c>
      <c r="X945" s="12" t="s">
        <v>101</v>
      </c>
      <c r="Y945" s="45" t="s">
        <v>439</v>
      </c>
      <c r="Z945" s="12" t="s">
        <v>95</v>
      </c>
      <c r="AA945" s="12" t="s">
        <v>126</v>
      </c>
      <c r="AB945" s="12" t="s">
        <v>60</v>
      </c>
      <c r="AC945" s="12" t="s">
        <v>84</v>
      </c>
      <c r="AD945" s="12" t="s">
        <v>127</v>
      </c>
      <c r="AE945" s="12" t="s">
        <v>86</v>
      </c>
      <c r="AF945" s="12" t="s">
        <v>128</v>
      </c>
      <c r="AG945" s="12" t="s">
        <v>68</v>
      </c>
      <c r="AH945" s="12" t="s">
        <v>88</v>
      </c>
      <c r="AI945" s="12" t="s">
        <v>519</v>
      </c>
      <c r="AJ945" s="12">
        <f>IFERROR(_xlfn.XLOOKUP(Table1[[#This Row],[Audio Url]],Qc!C:C,Qc!F:F),"")</f>
        <v>0</v>
      </c>
      <c r="AK945" s="12">
        <f>IFERROR(_xlfn.XLOOKUP(Table1[[#This Row],[Audio Url]],Qc!C:C,Qc!E:E),"")</f>
        <v>0</v>
      </c>
      <c r="AL945" s="12"/>
      <c r="AM945" s="12"/>
      <c r="AN945" s="1" t="str">
        <f>VLOOKUP(Table1[[#This Row],[LOCALITY]],Sheet2!$F:$H,3,0)</f>
        <v>Rural</v>
      </c>
      <c r="AO945" s="1" t="s">
        <v>2241</v>
      </c>
      <c r="AP945" t="str">
        <f>IF(Table1[[#This Row],[Audio Duration (in secs)]]&gt;180,"Greater than 3 Minutes","Less than 3 Minutes")</f>
        <v>Less than 3 Minutes</v>
      </c>
      <c r="AQ945" t="str">
        <f>IFERROR(VLOOKUP(Table1[[#This Row],[சாதி/Caste]],MApping!$E$1:$F$10,2,0),"Others")</f>
        <v>CHOLIA VELLALAR</v>
      </c>
      <c r="AR945">
        <f>VLOOKUP(Table1[[#This Row],[பாலினம்/Gender]],Factor!$F$26:$I$28,4,0)</f>
        <v>0.95700934579439256</v>
      </c>
      <c r="AS945">
        <f>VLOOKUP(Table1[[#This Row],[பதிலளித்தவரின் வயது/Age Group]],Factor!$F$35:$I$39,4,0)</f>
        <v>0.97523809523809524</v>
      </c>
      <c r="AT945">
        <f>VLOOKUP(Table1[[#This Row],[பதிலளித்தவரின் வயது/Age Group]]&amp;Table1[[#This Row],[பாலினம்/Gender]],Factor!$A$45:$G$53,7,0)</f>
        <v>1.0666666666666667</v>
      </c>
      <c r="AU94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945">
        <f>VLOOKUP(Table1[[#This Row],[Rev Caste]],Factor!$F$59:$I$68,4,0)</f>
        <v>1.0666666666666667</v>
      </c>
      <c r="AW945">
        <f>Table1[[#This Row],[2021 Ae Factor]]*Table1[[#This Row],[Age &amp; Gender Factor]]</f>
        <v>1.5197744131555693</v>
      </c>
      <c r="AX945">
        <f>Table1[[#This Row],[2021 Ae Factor]]*Table1[[#This Row],[Caste Factor]]</f>
        <v>1.5197744131555693</v>
      </c>
      <c r="AY945">
        <f t="shared" si="37"/>
        <v>78.640357800000004</v>
      </c>
    </row>
    <row r="946" spans="1:51" x14ac:dyDescent="0.25">
      <c r="A946" s="12" t="s">
        <v>3088</v>
      </c>
      <c r="B946" s="12" t="s">
        <v>2267</v>
      </c>
      <c r="C946" s="13">
        <v>45876</v>
      </c>
      <c r="D946" s="12" t="s">
        <v>3553</v>
      </c>
      <c r="E946" s="12"/>
      <c r="F946" s="12"/>
      <c r="G946" s="12"/>
      <c r="H946" s="12"/>
      <c r="I946" s="12" t="s">
        <v>48</v>
      </c>
      <c r="J946" s="12" t="s">
        <v>49</v>
      </c>
      <c r="K946" s="12" t="s">
        <v>50</v>
      </c>
      <c r="L946" s="12" t="s">
        <v>78</v>
      </c>
      <c r="M946" s="12" t="s">
        <v>817</v>
      </c>
      <c r="N946" s="12"/>
      <c r="O946" s="12" t="s">
        <v>54</v>
      </c>
      <c r="P946" s="12">
        <v>9361441386</v>
      </c>
      <c r="Q946" s="12" t="s">
        <v>81</v>
      </c>
      <c r="R946" s="12" t="s">
        <v>56</v>
      </c>
      <c r="S946" s="12" t="s">
        <v>57</v>
      </c>
      <c r="T946" s="12" t="s">
        <v>137</v>
      </c>
      <c r="U946" s="12" t="s">
        <v>59</v>
      </c>
      <c r="V946" s="12" t="s">
        <v>295</v>
      </c>
      <c r="W946" s="1" t="s">
        <v>125</v>
      </c>
      <c r="X946" s="12" t="s">
        <v>114</v>
      </c>
      <c r="Y946" s="45" t="s">
        <v>430</v>
      </c>
      <c r="Z946" s="12" t="s">
        <v>38</v>
      </c>
      <c r="AA946" s="12" t="s">
        <v>63</v>
      </c>
      <c r="AB946" s="12" t="s">
        <v>38</v>
      </c>
      <c r="AC946" s="12" t="s">
        <v>64</v>
      </c>
      <c r="AD946" s="12" t="s">
        <v>85</v>
      </c>
      <c r="AE946" s="12" t="s">
        <v>115</v>
      </c>
      <c r="AF946" s="12" t="s">
        <v>67</v>
      </c>
      <c r="AG946" s="12" t="s">
        <v>116</v>
      </c>
      <c r="AH946" s="12" t="s">
        <v>69</v>
      </c>
      <c r="AI946" s="12" t="s">
        <v>269</v>
      </c>
      <c r="AJ946" s="12">
        <f>IFERROR(_xlfn.XLOOKUP(Table1[[#This Row],[Audio Url]],Qc!C:C,Qc!F:F),"")</f>
        <v>0</v>
      </c>
      <c r="AK946" s="12">
        <f>IFERROR(_xlfn.XLOOKUP(Table1[[#This Row],[Audio Url]],Qc!C:C,Qc!E:E),"")</f>
        <v>0</v>
      </c>
      <c r="AL946" s="12"/>
      <c r="AM946" s="12"/>
      <c r="AN946" s="1" t="str">
        <f>VLOOKUP(Table1[[#This Row],[LOCALITY]],Sheet2!$F:$H,3,0)</f>
        <v>Rural</v>
      </c>
      <c r="AO946" s="1" t="s">
        <v>2241</v>
      </c>
      <c r="AP946" t="str">
        <f>IF(Table1[[#This Row],[Audio Duration (in secs)]]&gt;180,"Greater than 3 Minutes","Less than 3 Minutes")</f>
        <v>Less than 3 Minutes</v>
      </c>
      <c r="AQ946" t="str">
        <f>IFERROR(VLOOKUP(Table1[[#This Row],[சாதி/Caste]],MApping!$E$1:$F$10,2,0),"Others")</f>
        <v>MUTTARAIYAR</v>
      </c>
      <c r="AR946">
        <f>VLOOKUP(Table1[[#This Row],[பாலினம்/Gender]],Factor!$F$26:$I$28,4,0)</f>
        <v>0.95700934579439256</v>
      </c>
      <c r="AS946">
        <f>VLOOKUP(Table1[[#This Row],[பதிலளித்தவரின் வயது/Age Group]],Factor!$F$35:$I$39,4,0)</f>
        <v>0.97523809523809524</v>
      </c>
      <c r="AT946">
        <f>VLOOKUP(Table1[[#This Row],[பதிலளித்தவரின் வயது/Age Group]]&amp;Table1[[#This Row],[பாலினம்/Gender]],Factor!$A$45:$G$53,7,0)</f>
        <v>1.0666666666666667</v>
      </c>
      <c r="AU94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946">
        <f>VLOOKUP(Table1[[#This Row],[Rev Caste]],Factor!$F$59:$I$68,4,0)</f>
        <v>1.2358620689655173</v>
      </c>
      <c r="AW946">
        <f>Table1[[#This Row],[2021 Ae Factor]]*Table1[[#This Row],[Age &amp; Gender Factor]]</f>
        <v>1.5197744131555693</v>
      </c>
      <c r="AX946">
        <f>Table1[[#This Row],[2021 Ae Factor]]*Table1[[#This Row],[Caste Factor]]</f>
        <v>1.7608420786905907</v>
      </c>
      <c r="AY946">
        <f t="shared" si="37"/>
        <v>78.640421700000005</v>
      </c>
    </row>
    <row r="947" spans="1:51" x14ac:dyDescent="0.25">
      <c r="A947" s="12" t="s">
        <v>3088</v>
      </c>
      <c r="B947" s="12" t="s">
        <v>2279</v>
      </c>
      <c r="C947" s="13">
        <v>45876</v>
      </c>
      <c r="D947" s="12" t="s">
        <v>3554</v>
      </c>
      <c r="E947" s="12"/>
      <c r="F947" s="12"/>
      <c r="G947" s="12"/>
      <c r="H947" s="12"/>
      <c r="I947" s="12" t="s">
        <v>48</v>
      </c>
      <c r="J947" s="12" t="s">
        <v>49</v>
      </c>
      <c r="K947" s="12" t="s">
        <v>50</v>
      </c>
      <c r="L947" s="12" t="s">
        <v>78</v>
      </c>
      <c r="M947" s="12" t="s">
        <v>817</v>
      </c>
      <c r="N947" s="12"/>
      <c r="O947" s="12" t="s">
        <v>54</v>
      </c>
      <c r="P947" s="12">
        <v>9952707146</v>
      </c>
      <c r="Q947" s="12" t="s">
        <v>39</v>
      </c>
      <c r="R947" s="12" t="s">
        <v>97</v>
      </c>
      <c r="S947" s="12" t="s">
        <v>113</v>
      </c>
      <c r="T947" s="12" t="s">
        <v>98</v>
      </c>
      <c r="U947" s="12" t="s">
        <v>83</v>
      </c>
      <c r="V947" s="12" t="s">
        <v>99</v>
      </c>
      <c r="W947" s="12" t="s">
        <v>100</v>
      </c>
      <c r="X947" s="12" t="s">
        <v>101</v>
      </c>
      <c r="Y947" t="s">
        <v>428</v>
      </c>
      <c r="Z947" s="12" t="s">
        <v>288</v>
      </c>
      <c r="AA947" s="12" t="s">
        <v>63</v>
      </c>
      <c r="AB947" s="12" t="s">
        <v>38</v>
      </c>
      <c r="AC947" s="12" t="s">
        <v>58</v>
      </c>
      <c r="AD947" s="12" t="s">
        <v>65</v>
      </c>
      <c r="AE947" s="12" t="s">
        <v>115</v>
      </c>
      <c r="AF947" s="12" t="s">
        <v>101</v>
      </c>
      <c r="AG947" s="12" t="s">
        <v>103</v>
      </c>
      <c r="AH947" s="12" t="s">
        <v>117</v>
      </c>
      <c r="AI947" s="12" t="s">
        <v>42</v>
      </c>
      <c r="AJ947" s="12">
        <f>IFERROR(_xlfn.XLOOKUP(Table1[[#This Row],[Audio Url]],Qc!C:C,Qc!F:F),"")</f>
        <v>0</v>
      </c>
      <c r="AK947" s="12">
        <f>IFERROR(_xlfn.XLOOKUP(Table1[[#This Row],[Audio Url]],Qc!C:C,Qc!E:E),"")</f>
        <v>0</v>
      </c>
      <c r="AL947" s="12"/>
      <c r="AM947" s="12"/>
      <c r="AN947" s="1" t="str">
        <f>VLOOKUP(Table1[[#This Row],[LOCALITY]],Sheet2!$F:$H,3,0)</f>
        <v>Rural</v>
      </c>
      <c r="AO947" s="1" t="s">
        <v>2241</v>
      </c>
      <c r="AP947" t="str">
        <f>IF(Table1[[#This Row],[Audio Duration (in secs)]]&gt;180,"Greater than 3 Minutes","Less than 3 Minutes")</f>
        <v>Less than 3 Minutes</v>
      </c>
      <c r="AQ947" t="str">
        <f>IFERROR(VLOOKUP(Table1[[#This Row],[சாதி/Caste]],MApping!$E$1:$F$10,2,0),"Others")</f>
        <v>DEVENDRA KULA VELLALAR</v>
      </c>
      <c r="AR947">
        <f>VLOOKUP(Table1[[#This Row],[பாலினம்/Gender]],Factor!$F$26:$I$28,4,0)</f>
        <v>0.95700934579439256</v>
      </c>
      <c r="AS947">
        <f>VLOOKUP(Table1[[#This Row],[பதிலளித்தவரின் வயது/Age Group]],Factor!$F$35:$I$39,4,0)</f>
        <v>0.8797250859106529</v>
      </c>
      <c r="AT947">
        <f>VLOOKUP(Table1[[#This Row],[பதிலளித்தவரின் வயது/Age Group]]&amp;Table1[[#This Row],[பாலினம்/Gender]],Factor!$A$45:$G$53,7,0)</f>
        <v>0.79503105590062106</v>
      </c>
      <c r="AU94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47">
        <f>VLOOKUP(Table1[[#This Row],[Rev Caste]],Factor!$F$59:$I$68,4,0)</f>
        <v>0.99902439024390244</v>
      </c>
      <c r="AW947">
        <f>Table1[[#This Row],[2021 Ae Factor]]*Table1[[#This Row],[Age &amp; Gender Factor]]</f>
        <v>1.043035050297799</v>
      </c>
      <c r="AX947">
        <f>Table1[[#This Row],[2021 Ae Factor]]*Table1[[#This Row],[Caste Factor]]</f>
        <v>1.3106625802766489</v>
      </c>
      <c r="AY947">
        <f t="shared" si="37"/>
        <v>78.640369899999996</v>
      </c>
    </row>
    <row r="948" spans="1:51" x14ac:dyDescent="0.25">
      <c r="A948" s="12" t="s">
        <v>3088</v>
      </c>
      <c r="B948" s="12" t="s">
        <v>2284</v>
      </c>
      <c r="C948" s="13">
        <v>45876</v>
      </c>
      <c r="D948" s="12" t="s">
        <v>3555</v>
      </c>
      <c r="E948" s="12"/>
      <c r="F948" s="12"/>
      <c r="G948" s="12"/>
      <c r="H948" s="12"/>
      <c r="I948" s="12" t="s">
        <v>48</v>
      </c>
      <c r="J948" s="12" t="s">
        <v>49</v>
      </c>
      <c r="K948" s="12" t="s">
        <v>50</v>
      </c>
      <c r="L948" s="12" t="s">
        <v>78</v>
      </c>
      <c r="M948" s="12" t="s">
        <v>817</v>
      </c>
      <c r="N948" s="12"/>
      <c r="O948" s="12" t="s">
        <v>54</v>
      </c>
      <c r="P948" s="12">
        <v>9787328819</v>
      </c>
      <c r="Q948" s="12" t="s">
        <v>360</v>
      </c>
      <c r="R948" s="12" t="s">
        <v>97</v>
      </c>
      <c r="S948" s="12" t="s">
        <v>113</v>
      </c>
      <c r="T948" s="12" t="s">
        <v>98</v>
      </c>
      <c r="U948" s="12" t="s">
        <v>83</v>
      </c>
      <c r="V948" s="12" t="s">
        <v>99</v>
      </c>
      <c r="W948" s="12" t="s">
        <v>100</v>
      </c>
      <c r="X948" s="12" t="s">
        <v>101</v>
      </c>
      <c r="Y948" t="s">
        <v>428</v>
      </c>
      <c r="Z948" s="12" t="s">
        <v>288</v>
      </c>
      <c r="AA948" s="12" t="s">
        <v>63</v>
      </c>
      <c r="AB948" s="12" t="s">
        <v>38</v>
      </c>
      <c r="AC948" s="12" t="s">
        <v>58</v>
      </c>
      <c r="AD948" s="12" t="s">
        <v>85</v>
      </c>
      <c r="AE948" s="12" t="s">
        <v>115</v>
      </c>
      <c r="AF948" s="12" t="s">
        <v>67</v>
      </c>
      <c r="AG948" s="12" t="s">
        <v>382</v>
      </c>
      <c r="AH948" s="12" t="s">
        <v>88</v>
      </c>
      <c r="AI948" s="12" t="s">
        <v>70</v>
      </c>
      <c r="AJ948" s="12">
        <f>IFERROR(_xlfn.XLOOKUP(Table1[[#This Row],[Audio Url]],Qc!C:C,Qc!F:F),"")</f>
        <v>0</v>
      </c>
      <c r="AK948" s="12">
        <f>IFERROR(_xlfn.XLOOKUP(Table1[[#This Row],[Audio Url]],Qc!C:C,Qc!E:E),"")</f>
        <v>0</v>
      </c>
      <c r="AL948" s="12"/>
      <c r="AM948" s="12"/>
      <c r="AN948" s="1" t="str">
        <f>VLOOKUP(Table1[[#This Row],[LOCALITY]],Sheet2!$F:$H,3,0)</f>
        <v>Rural</v>
      </c>
      <c r="AO948" s="1" t="s">
        <v>2241</v>
      </c>
      <c r="AP948" t="str">
        <f>IF(Table1[[#This Row],[Audio Duration (in secs)]]&gt;180,"Greater than 3 Minutes","Less than 3 Minutes")</f>
        <v>Less than 3 Minutes</v>
      </c>
      <c r="AQ948" t="str">
        <f>IFERROR(VLOOKUP(Table1[[#This Row],[சாதி/Caste]],MApping!$E$1:$F$10,2,0),"Others")</f>
        <v>URALI GOUNDER</v>
      </c>
      <c r="AR948">
        <f>VLOOKUP(Table1[[#This Row],[பாலினம்/Gender]],Factor!$F$26:$I$28,4,0)</f>
        <v>0.95700934579439256</v>
      </c>
      <c r="AS948">
        <f>VLOOKUP(Table1[[#This Row],[பதிலளித்தவரின் வயது/Age Group]],Factor!$F$35:$I$39,4,0)</f>
        <v>1.0308724832214764</v>
      </c>
      <c r="AT948">
        <f>VLOOKUP(Table1[[#This Row],[பதிலளித்தவரின் வயது/Age Group]]&amp;Table1[[#This Row],[பாலினம்/Gender]],Factor!$A$45:$G$53,7,0)</f>
        <v>0.86292134831460676</v>
      </c>
      <c r="AU94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48">
        <f>VLOOKUP(Table1[[#This Row],[Rev Caste]],Factor!$F$59:$I$68,4,0)</f>
        <v>1.0593103448275862</v>
      </c>
      <c r="AW948">
        <f>Table1[[#This Row],[2021 Ae Factor]]*Table1[[#This Row],[Age &amp; Gender Factor]]</f>
        <v>1.1321032118962628</v>
      </c>
      <c r="AX948">
        <f>Table1[[#This Row],[2021 Ae Factor]]*Table1[[#This Row],[Caste Factor]]</f>
        <v>1.3897542877071363</v>
      </c>
      <c r="AY948">
        <f t="shared" si="37"/>
        <v>78.639893499999999</v>
      </c>
    </row>
    <row r="949" spans="1:51" x14ac:dyDescent="0.25">
      <c r="A949" s="12" t="s">
        <v>3088</v>
      </c>
      <c r="B949" s="12" t="s">
        <v>2288</v>
      </c>
      <c r="C949" s="13">
        <v>45876</v>
      </c>
      <c r="D949" s="12" t="s">
        <v>3556</v>
      </c>
      <c r="E949" s="12"/>
      <c r="F949" s="12"/>
      <c r="G949" s="12"/>
      <c r="H949" s="12"/>
      <c r="I949" s="12" t="s">
        <v>1289</v>
      </c>
      <c r="J949" s="12" t="s">
        <v>1290</v>
      </c>
      <c r="K949" s="12" t="s">
        <v>50</v>
      </c>
      <c r="L949" s="12" t="s">
        <v>78</v>
      </c>
      <c r="M949" s="12" t="s">
        <v>817</v>
      </c>
      <c r="N949" s="12"/>
      <c r="O949" s="12" t="s">
        <v>135</v>
      </c>
      <c r="P949" s="12">
        <v>7639814378</v>
      </c>
      <c r="Q949" s="12" t="s">
        <v>55</v>
      </c>
      <c r="R949" s="12" t="s">
        <v>136</v>
      </c>
      <c r="S949" s="12" t="s">
        <v>57</v>
      </c>
      <c r="T949" s="12" t="s">
        <v>137</v>
      </c>
      <c r="U949" s="12" t="s">
        <v>83</v>
      </c>
      <c r="V949" s="12" t="s">
        <v>99</v>
      </c>
      <c r="W949" s="12" t="s">
        <v>100</v>
      </c>
      <c r="X949" s="12" t="s">
        <v>101</v>
      </c>
      <c r="Y949" t="s">
        <v>428</v>
      </c>
      <c r="Z949" s="12" t="s">
        <v>175</v>
      </c>
      <c r="AA949" s="12" t="s">
        <v>126</v>
      </c>
      <c r="AB949" s="12" t="s">
        <v>138</v>
      </c>
      <c r="AC949" s="12" t="s">
        <v>58</v>
      </c>
      <c r="AD949" s="12" t="s">
        <v>127</v>
      </c>
      <c r="AE949" s="12" t="s">
        <v>115</v>
      </c>
      <c r="AF949" s="12" t="s">
        <v>101</v>
      </c>
      <c r="AG949" s="12" t="s">
        <v>68</v>
      </c>
      <c r="AH949" s="12" t="s">
        <v>88</v>
      </c>
      <c r="AI949" s="12" t="s">
        <v>269</v>
      </c>
      <c r="AJ949" s="12">
        <f>IFERROR(_xlfn.XLOOKUP(Table1[[#This Row],[Audio Url]],Qc!C:C,Qc!F:F),"")</f>
        <v>0</v>
      </c>
      <c r="AK949" s="12">
        <f>IFERROR(_xlfn.XLOOKUP(Table1[[#This Row],[Audio Url]],Qc!C:C,Qc!E:E),"")</f>
        <v>0</v>
      </c>
      <c r="AL949" s="12"/>
      <c r="AM949" s="12"/>
      <c r="AN949" s="1" t="str">
        <f>VLOOKUP(Table1[[#This Row],[LOCALITY]],Sheet2!$F:$H,3,0)</f>
        <v>Rural</v>
      </c>
      <c r="AO949" s="1" t="s">
        <v>2241</v>
      </c>
      <c r="AP949" t="str">
        <f>IF(Table1[[#This Row],[Audio Duration (in secs)]]&gt;180,"Greater than 3 Minutes","Less than 3 Minutes")</f>
        <v>Less than 3 Minutes</v>
      </c>
      <c r="AQ949" t="str">
        <f>IFERROR(VLOOKUP(Table1[[#This Row],[சாதி/Caste]],MApping!$E$1:$F$10,2,0),"Others")</f>
        <v>MUTTARAIYAR</v>
      </c>
      <c r="AR949">
        <f>VLOOKUP(Table1[[#This Row],[பாலினம்/Gender]],Factor!$F$26:$I$28,4,0)</f>
        <v>1.047034764826176</v>
      </c>
      <c r="AS949">
        <f>VLOOKUP(Table1[[#This Row],[பதிலளித்தவரின் வயது/Age Group]],Factor!$F$35:$I$39,4,0)</f>
        <v>1.0951871657754011</v>
      </c>
      <c r="AT949">
        <f>VLOOKUP(Table1[[#This Row],[பதிலளித்தவரின் வயது/Age Group]]&amp;Table1[[#This Row],[பாலினம்/Gender]],Factor!$A$45:$G$53,7,0)</f>
        <v>1.107027027027027</v>
      </c>
      <c r="AU94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49">
        <f>VLOOKUP(Table1[[#This Row],[Rev Caste]],Factor!$F$59:$I$68,4,0)</f>
        <v>1.2358620689655173</v>
      </c>
      <c r="AW949">
        <f>Table1[[#This Row],[2021 Ae Factor]]*Table1[[#This Row],[Age &amp; Gender Factor]]</f>
        <v>1.4523558321984489</v>
      </c>
      <c r="AX949">
        <f>Table1[[#This Row],[2021 Ae Factor]]*Table1[[#This Row],[Caste Factor]]</f>
        <v>1.6213800023249925</v>
      </c>
      <c r="AY949">
        <f t="shared" si="37"/>
        <v>78.639887599999994</v>
      </c>
    </row>
    <row r="950" spans="1:51" x14ac:dyDescent="0.25">
      <c r="A950" s="12" t="s">
        <v>3088</v>
      </c>
      <c r="B950" s="12" t="s">
        <v>2294</v>
      </c>
      <c r="C950" s="13">
        <v>45876</v>
      </c>
      <c r="D950" s="12" t="s">
        <v>3557</v>
      </c>
      <c r="E950" s="12"/>
      <c r="F950" s="12"/>
      <c r="G950" s="12"/>
      <c r="H950" s="12"/>
      <c r="I950" s="12" t="s">
        <v>1281</v>
      </c>
      <c r="J950" s="12" t="s">
        <v>1282</v>
      </c>
      <c r="K950" s="12" t="s">
        <v>50</v>
      </c>
      <c r="L950" s="12" t="s">
        <v>78</v>
      </c>
      <c r="M950" s="12" t="s">
        <v>817</v>
      </c>
      <c r="N950" s="12"/>
      <c r="O950" s="12" t="s">
        <v>135</v>
      </c>
      <c r="P950" s="12">
        <v>9655584316</v>
      </c>
      <c r="Q950" s="12" t="s">
        <v>39</v>
      </c>
      <c r="R950" s="12" t="s">
        <v>136</v>
      </c>
      <c r="S950" s="12" t="s">
        <v>57</v>
      </c>
      <c r="T950" s="12" t="s">
        <v>98</v>
      </c>
      <c r="U950" s="12" t="s">
        <v>301</v>
      </c>
      <c r="V950" s="12" t="s">
        <v>99</v>
      </c>
      <c r="W950" s="1" t="s">
        <v>125</v>
      </c>
      <c r="X950" s="12" t="s">
        <v>295</v>
      </c>
      <c r="Y950" t="s">
        <v>429</v>
      </c>
      <c r="Z950" s="12" t="s">
        <v>38</v>
      </c>
      <c r="AA950" s="12" t="s">
        <v>63</v>
      </c>
      <c r="AB950" s="12" t="s">
        <v>38</v>
      </c>
      <c r="AC950" s="12" t="s">
        <v>84</v>
      </c>
      <c r="AD950" s="12" t="s">
        <v>127</v>
      </c>
      <c r="AE950" s="12" t="s">
        <v>66</v>
      </c>
      <c r="AF950" s="12" t="s">
        <v>67</v>
      </c>
      <c r="AG950" s="12" t="s">
        <v>68</v>
      </c>
      <c r="AH950" s="12" t="s">
        <v>88</v>
      </c>
      <c r="AI950" s="12" t="s">
        <v>269</v>
      </c>
      <c r="AJ950" s="12">
        <f>IFERROR(_xlfn.XLOOKUP(Table1[[#This Row],[Audio Url]],Qc!C:C,Qc!F:F),"")</f>
        <v>0</v>
      </c>
      <c r="AK950" s="12">
        <f>IFERROR(_xlfn.XLOOKUP(Table1[[#This Row],[Audio Url]],Qc!C:C,Qc!E:E),"")</f>
        <v>0</v>
      </c>
      <c r="AL950" s="12"/>
      <c r="AM950" s="12"/>
      <c r="AN950" s="1" t="str">
        <f>VLOOKUP(Table1[[#This Row],[LOCALITY]],Sheet2!$F:$H,3,0)</f>
        <v>Rural</v>
      </c>
      <c r="AO950" s="1" t="s">
        <v>2241</v>
      </c>
      <c r="AP950" t="str">
        <f>IF(Table1[[#This Row],[Audio Duration (in secs)]]&gt;180,"Greater than 3 Minutes","Less than 3 Minutes")</f>
        <v>Less than 3 Minutes</v>
      </c>
      <c r="AQ950" t="str">
        <f>IFERROR(VLOOKUP(Table1[[#This Row],[சாதி/Caste]],MApping!$E$1:$F$10,2,0),"Others")</f>
        <v>MUTTARAIYAR</v>
      </c>
      <c r="AR950">
        <f>VLOOKUP(Table1[[#This Row],[பாலினம்/Gender]],Factor!$F$26:$I$28,4,0)</f>
        <v>1.047034764826176</v>
      </c>
      <c r="AS950">
        <f>VLOOKUP(Table1[[#This Row],[பதிலளித்தவரின் வயது/Age Group]],Factor!$F$35:$I$39,4,0)</f>
        <v>0.8797250859106529</v>
      </c>
      <c r="AT950">
        <f>VLOOKUP(Table1[[#This Row],[பதிலளித்தவரின் வயது/Age Group]]&amp;Table1[[#This Row],[பாலினம்/Gender]],Factor!$A$45:$G$53,7,0)</f>
        <v>0.98461538461538467</v>
      </c>
      <c r="AU95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50">
        <f>VLOOKUP(Table1[[#This Row],[Rev Caste]],Factor!$F$59:$I$68,4,0)</f>
        <v>1.2358620689655173</v>
      </c>
      <c r="AW950">
        <f>Table1[[#This Row],[2021 Ae Factor]]*Table1[[#This Row],[Age &amp; Gender Factor]]</f>
        <v>1.2917587930611203</v>
      </c>
      <c r="AX950">
        <f>Table1[[#This Row],[2021 Ae Factor]]*Table1[[#This Row],[Caste Factor]]</f>
        <v>1.6213800023249925</v>
      </c>
      <c r="AY950">
        <f t="shared" si="37"/>
        <v>78.639776800000007</v>
      </c>
    </row>
    <row r="951" spans="1:51" x14ac:dyDescent="0.25">
      <c r="A951" s="12" t="s">
        <v>3088</v>
      </c>
      <c r="B951" s="12" t="s">
        <v>2306</v>
      </c>
      <c r="C951" s="13">
        <v>45876</v>
      </c>
      <c r="D951" s="12" t="s">
        <v>3558</v>
      </c>
      <c r="E951" s="12"/>
      <c r="F951" s="12"/>
      <c r="G951" s="12"/>
      <c r="H951" s="12"/>
      <c r="I951" s="12" t="s">
        <v>1281</v>
      </c>
      <c r="J951" s="12" t="s">
        <v>1282</v>
      </c>
      <c r="K951" s="12" t="s">
        <v>50</v>
      </c>
      <c r="L951" s="12" t="s">
        <v>78</v>
      </c>
      <c r="M951" s="12" t="s">
        <v>817</v>
      </c>
      <c r="N951" s="12"/>
      <c r="O951" s="12" t="s">
        <v>135</v>
      </c>
      <c r="P951" s="12">
        <v>9994368498</v>
      </c>
      <c r="Q951" s="12" t="s">
        <v>39</v>
      </c>
      <c r="R951" s="12" t="s">
        <v>136</v>
      </c>
      <c r="S951" s="12" t="s">
        <v>57</v>
      </c>
      <c r="T951" s="12" t="s">
        <v>98</v>
      </c>
      <c r="U951" s="12" t="s">
        <v>83</v>
      </c>
      <c r="V951" s="12" t="s">
        <v>99</v>
      </c>
      <c r="W951" s="12" t="s">
        <v>100</v>
      </c>
      <c r="X951" s="12" t="s">
        <v>101</v>
      </c>
      <c r="Y951" t="s">
        <v>428</v>
      </c>
      <c r="Z951" s="12" t="s">
        <v>95</v>
      </c>
      <c r="AA951" s="12" t="s">
        <v>63</v>
      </c>
      <c r="AB951" s="12" t="s">
        <v>38</v>
      </c>
      <c r="AC951" s="12" t="s">
        <v>84</v>
      </c>
      <c r="AD951" s="12" t="s">
        <v>85</v>
      </c>
      <c r="AE951" s="12" t="s">
        <v>66</v>
      </c>
      <c r="AF951" s="12" t="s">
        <v>101</v>
      </c>
      <c r="AG951" s="12" t="s">
        <v>68</v>
      </c>
      <c r="AH951" s="12" t="s">
        <v>88</v>
      </c>
      <c r="AI951" s="12" t="s">
        <v>269</v>
      </c>
      <c r="AJ951" s="12">
        <f>IFERROR(_xlfn.XLOOKUP(Table1[[#This Row],[Audio Url]],Qc!C:C,Qc!F:F),"")</f>
        <v>0</v>
      </c>
      <c r="AK951" s="12">
        <f>IFERROR(_xlfn.XLOOKUP(Table1[[#This Row],[Audio Url]],Qc!C:C,Qc!E:E),"")</f>
        <v>0</v>
      </c>
      <c r="AL951" s="12"/>
      <c r="AM951" s="12"/>
      <c r="AN951" s="1" t="str">
        <f>VLOOKUP(Table1[[#This Row],[LOCALITY]],Sheet2!$F:$H,3,0)</f>
        <v>Rural</v>
      </c>
      <c r="AO951" s="1" t="s">
        <v>2241</v>
      </c>
      <c r="AP951" t="str">
        <f>IF(Table1[[#This Row],[Audio Duration (in secs)]]&gt;180,"Greater than 3 Minutes","Less than 3 Minutes")</f>
        <v>Less than 3 Minutes</v>
      </c>
      <c r="AQ951" t="str">
        <f>IFERROR(VLOOKUP(Table1[[#This Row],[சாதி/Caste]],MApping!$E$1:$F$10,2,0),"Others")</f>
        <v>MUTTARAIYAR</v>
      </c>
      <c r="AR951">
        <f>VLOOKUP(Table1[[#This Row],[பாலினம்/Gender]],Factor!$F$26:$I$28,4,0)</f>
        <v>1.047034764826176</v>
      </c>
      <c r="AS951">
        <f>VLOOKUP(Table1[[#This Row],[பதிலளித்தவரின் வயது/Age Group]],Factor!$F$35:$I$39,4,0)</f>
        <v>0.8797250859106529</v>
      </c>
      <c r="AT951">
        <f>VLOOKUP(Table1[[#This Row],[பதிலளித்தவரின் வயது/Age Group]]&amp;Table1[[#This Row],[பாலினம்/Gender]],Factor!$A$45:$G$53,7,0)</f>
        <v>0.98461538461538467</v>
      </c>
      <c r="AU95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51">
        <f>VLOOKUP(Table1[[#This Row],[Rev Caste]],Factor!$F$59:$I$68,4,0)</f>
        <v>1.2358620689655173</v>
      </c>
      <c r="AW951">
        <f>Table1[[#This Row],[2021 Ae Factor]]*Table1[[#This Row],[Age &amp; Gender Factor]]</f>
        <v>1.2917587930611203</v>
      </c>
      <c r="AX951">
        <f>Table1[[#This Row],[2021 Ae Factor]]*Table1[[#This Row],[Caste Factor]]</f>
        <v>1.6213800023249925</v>
      </c>
      <c r="AY951">
        <f t="shared" si="37"/>
        <v>78.639774000000003</v>
      </c>
    </row>
    <row r="952" spans="1:51" x14ac:dyDescent="0.25">
      <c r="A952" s="12" t="s">
        <v>3088</v>
      </c>
      <c r="B952" s="12" t="s">
        <v>2312</v>
      </c>
      <c r="C952" s="13">
        <v>45876</v>
      </c>
      <c r="D952" s="12" t="s">
        <v>3559</v>
      </c>
      <c r="E952" s="12"/>
      <c r="F952" s="12"/>
      <c r="G952" s="12"/>
      <c r="H952" s="12"/>
      <c r="I952" s="12" t="s">
        <v>48</v>
      </c>
      <c r="J952" s="12" t="s">
        <v>49</v>
      </c>
      <c r="K952" s="12" t="s">
        <v>50</v>
      </c>
      <c r="L952" s="12" t="s">
        <v>78</v>
      </c>
      <c r="M952" s="12" t="s">
        <v>817</v>
      </c>
      <c r="N952" s="12"/>
      <c r="O952" s="12" t="s">
        <v>54</v>
      </c>
      <c r="P952" s="12">
        <v>9500713810</v>
      </c>
      <c r="Q952" s="12" t="s">
        <v>39</v>
      </c>
      <c r="R952" s="12" t="s">
        <v>124</v>
      </c>
      <c r="S952" s="12" t="s">
        <v>113</v>
      </c>
      <c r="T952" s="12" t="s">
        <v>137</v>
      </c>
      <c r="U952" s="12" t="s">
        <v>301</v>
      </c>
      <c r="V952" s="12" t="s">
        <v>60</v>
      </c>
      <c r="W952" s="12" t="s">
        <v>61</v>
      </c>
      <c r="X952" s="12" t="s">
        <v>62</v>
      </c>
      <c r="Y952" t="s">
        <v>430</v>
      </c>
      <c r="Z952" s="12" t="s">
        <v>38</v>
      </c>
      <c r="AA952" s="12" t="s">
        <v>63</v>
      </c>
      <c r="AB952" s="12" t="s">
        <v>38</v>
      </c>
      <c r="AC952" s="12" t="s">
        <v>84</v>
      </c>
      <c r="AD952" s="12" t="s">
        <v>65</v>
      </c>
      <c r="AE952" s="12" t="s">
        <v>115</v>
      </c>
      <c r="AF952" s="12" t="s">
        <v>622</v>
      </c>
      <c r="AG952" s="12" t="s">
        <v>103</v>
      </c>
      <c r="AH952" s="12" t="s">
        <v>1456</v>
      </c>
      <c r="AI952" s="12" t="s">
        <v>42</v>
      </c>
      <c r="AJ952" s="12">
        <f>IFERROR(_xlfn.XLOOKUP(Table1[[#This Row],[Audio Url]],Qc!C:C,Qc!F:F),"")</f>
        <v>0</v>
      </c>
      <c r="AK952" s="12">
        <f>IFERROR(_xlfn.XLOOKUP(Table1[[#This Row],[Audio Url]],Qc!C:C,Qc!E:E),"")</f>
        <v>0</v>
      </c>
      <c r="AL952" s="12"/>
      <c r="AM952" s="12"/>
      <c r="AN952" s="1" t="str">
        <f>VLOOKUP(Table1[[#This Row],[LOCALITY]],Sheet2!$F:$H,3,0)</f>
        <v>Rural</v>
      </c>
      <c r="AO952" s="1" t="s">
        <v>2241</v>
      </c>
      <c r="AP952" t="str">
        <f>IF(Table1[[#This Row],[Audio Duration (in secs)]]&gt;180,"Greater than 3 Minutes","Less than 3 Minutes")</f>
        <v>Less than 3 Minutes</v>
      </c>
      <c r="AQ952" t="str">
        <f>IFERROR(VLOOKUP(Table1[[#This Row],[சாதி/Caste]],MApping!$E$1:$F$10,2,0),"Others")</f>
        <v>DEVENDRA KULA VELLALAR</v>
      </c>
      <c r="AR952">
        <f>VLOOKUP(Table1[[#This Row],[பாலினம்/Gender]],Factor!$F$26:$I$28,4,0)</f>
        <v>0.95700934579439256</v>
      </c>
      <c r="AS952">
        <f>VLOOKUP(Table1[[#This Row],[பதிலளித்தவரின் வயது/Age Group]],Factor!$F$35:$I$39,4,0)</f>
        <v>0.8797250859106529</v>
      </c>
      <c r="AT952">
        <f>VLOOKUP(Table1[[#This Row],[பதிலளித்தவரின் வயது/Age Group]]&amp;Table1[[#This Row],[பாலினம்/Gender]],Factor!$A$45:$G$53,7,0)</f>
        <v>0.79503105590062106</v>
      </c>
      <c r="AU95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52">
        <f>VLOOKUP(Table1[[#This Row],[Rev Caste]],Factor!$F$59:$I$68,4,0)</f>
        <v>0.99902439024390244</v>
      </c>
      <c r="AW952">
        <f>Table1[[#This Row],[2021 Ae Factor]]*Table1[[#This Row],[Age &amp; Gender Factor]]</f>
        <v>0.58577953749039324</v>
      </c>
      <c r="AX952">
        <f>Table1[[#This Row],[2021 Ae Factor]]*Table1[[#This Row],[Caste Factor]]</f>
        <v>0.73608199442695277</v>
      </c>
      <c r="AY952">
        <f t="shared" si="37"/>
        <v>78.639779300000001</v>
      </c>
    </row>
    <row r="953" spans="1:51" x14ac:dyDescent="0.25">
      <c r="A953" s="12" t="s">
        <v>3088</v>
      </c>
      <c r="B953" s="12" t="s">
        <v>2318</v>
      </c>
      <c r="C953" s="13">
        <v>45876</v>
      </c>
      <c r="D953" s="12" t="s">
        <v>3560</v>
      </c>
      <c r="E953" s="12"/>
      <c r="F953" s="12"/>
      <c r="G953" s="12"/>
      <c r="H953" s="12"/>
      <c r="I953" s="12" t="s">
        <v>1289</v>
      </c>
      <c r="J953" s="12" t="s">
        <v>1290</v>
      </c>
      <c r="K953" s="12" t="s">
        <v>50</v>
      </c>
      <c r="L953" s="12" t="s">
        <v>78</v>
      </c>
      <c r="M953" s="12" t="s">
        <v>817</v>
      </c>
      <c r="N953" s="12"/>
      <c r="O953" s="12" t="s">
        <v>135</v>
      </c>
      <c r="P953" s="12">
        <v>958590205</v>
      </c>
      <c r="Q953" s="12" t="s">
        <v>360</v>
      </c>
      <c r="R953" s="12" t="s">
        <v>136</v>
      </c>
      <c r="S953" s="12" t="s">
        <v>113</v>
      </c>
      <c r="T953" s="12" t="s">
        <v>58</v>
      </c>
      <c r="U953" s="12" t="s">
        <v>59</v>
      </c>
      <c r="V953" s="12" t="s">
        <v>60</v>
      </c>
      <c r="W953" s="12" t="s">
        <v>61</v>
      </c>
      <c r="X953" s="12" t="s">
        <v>62</v>
      </c>
      <c r="Y953" t="s">
        <v>430</v>
      </c>
      <c r="Z953" s="12" t="s">
        <v>38</v>
      </c>
      <c r="AA953" s="12" t="s">
        <v>63</v>
      </c>
      <c r="AB953" s="12" t="s">
        <v>38</v>
      </c>
      <c r="AC953" s="12" t="s">
        <v>84</v>
      </c>
      <c r="AD953" s="12" t="s">
        <v>85</v>
      </c>
      <c r="AE953" s="12" t="s">
        <v>66</v>
      </c>
      <c r="AF953" s="12" t="s">
        <v>67</v>
      </c>
      <c r="AG953" s="12" t="s">
        <v>68</v>
      </c>
      <c r="AH953" s="12" t="s">
        <v>88</v>
      </c>
      <c r="AI953" s="12" t="s">
        <v>269</v>
      </c>
      <c r="AJ953" s="12">
        <f>IFERROR(_xlfn.XLOOKUP(Table1[[#This Row],[Audio Url]],Qc!C:C,Qc!F:F),"")</f>
        <v>0</v>
      </c>
      <c r="AK953" s="12">
        <f>IFERROR(_xlfn.XLOOKUP(Table1[[#This Row],[Audio Url]],Qc!C:C,Qc!E:E),"")</f>
        <v>0</v>
      </c>
      <c r="AL953" s="12"/>
      <c r="AM953" s="12"/>
      <c r="AN953" s="1" t="str">
        <f>VLOOKUP(Table1[[#This Row],[LOCALITY]],Sheet2!$F:$H,3,0)</f>
        <v>Rural</v>
      </c>
      <c r="AO953" s="1" t="s">
        <v>2241</v>
      </c>
      <c r="AP953" t="str">
        <f>IF(Table1[[#This Row],[Audio Duration (in secs)]]&gt;180,"Greater than 3 Minutes","Less than 3 Minutes")</f>
        <v>Less than 3 Minutes</v>
      </c>
      <c r="AQ953" t="str">
        <f>IFERROR(VLOOKUP(Table1[[#This Row],[சாதி/Caste]],MApping!$E$1:$F$10,2,0),"Others")</f>
        <v>MUTTARAIYAR</v>
      </c>
      <c r="AR953">
        <f>VLOOKUP(Table1[[#This Row],[பாலினம்/Gender]],Factor!$F$26:$I$28,4,0)</f>
        <v>1.047034764826176</v>
      </c>
      <c r="AS953">
        <f>VLOOKUP(Table1[[#This Row],[பதிலளித்தவரின் வயது/Age Group]],Factor!$F$35:$I$39,4,0)</f>
        <v>1.0308724832214764</v>
      </c>
      <c r="AT953">
        <f>VLOOKUP(Table1[[#This Row],[பதிலளித்தவரின் வயது/Age Group]]&amp;Table1[[#This Row],[பாலினம்/Gender]],Factor!$A$45:$G$53,7,0)</f>
        <v>1.28</v>
      </c>
      <c r="AU95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53">
        <f>VLOOKUP(Table1[[#This Row],[Rev Caste]],Factor!$F$59:$I$68,4,0)</f>
        <v>1.2358620689655173</v>
      </c>
      <c r="AW953">
        <f>Table1[[#This Row],[2021 Ae Factor]]*Table1[[#This Row],[Age &amp; Gender Factor]]</f>
        <v>0.94310505535953326</v>
      </c>
      <c r="AX953">
        <f>Table1[[#This Row],[2021 Ae Factor]]*Table1[[#This Row],[Caste Factor]]</f>
        <v>0.91058419138161839</v>
      </c>
      <c r="AY953">
        <f t="shared" si="37"/>
        <v>78.639774799999998</v>
      </c>
    </row>
    <row r="954" spans="1:51" x14ac:dyDescent="0.25">
      <c r="A954" s="12" t="s">
        <v>3088</v>
      </c>
      <c r="B954" s="12" t="s">
        <v>2335</v>
      </c>
      <c r="C954" s="13">
        <v>45876</v>
      </c>
      <c r="D954" s="12" t="s">
        <v>3561</v>
      </c>
      <c r="E954" s="12"/>
      <c r="F954" s="12"/>
      <c r="G954" s="12"/>
      <c r="H954" s="12"/>
      <c r="I954" s="12" t="s">
        <v>1289</v>
      </c>
      <c r="J954" s="12" t="s">
        <v>1290</v>
      </c>
      <c r="K954" s="12" t="s">
        <v>50</v>
      </c>
      <c r="L954" s="12" t="s">
        <v>78</v>
      </c>
      <c r="M954" s="12" t="s">
        <v>817</v>
      </c>
      <c r="N954" s="12"/>
      <c r="O954" s="12" t="s">
        <v>135</v>
      </c>
      <c r="P954" s="12">
        <v>9626534352</v>
      </c>
      <c r="Q954" s="12" t="s">
        <v>39</v>
      </c>
      <c r="R954" s="12" t="s">
        <v>56</v>
      </c>
      <c r="S954" s="12" t="s">
        <v>57</v>
      </c>
      <c r="T954" s="12" t="s">
        <v>98</v>
      </c>
      <c r="U954" s="12" t="s">
        <v>59</v>
      </c>
      <c r="V954" s="12" t="s">
        <v>99</v>
      </c>
      <c r="W954" s="12" t="s">
        <v>100</v>
      </c>
      <c r="X954" s="12" t="s">
        <v>101</v>
      </c>
      <c r="Y954" t="s">
        <v>428</v>
      </c>
      <c r="Z954" s="12" t="s">
        <v>95</v>
      </c>
      <c r="AA954" s="12" t="s">
        <v>126</v>
      </c>
      <c r="AB954" s="12" t="s">
        <v>138</v>
      </c>
      <c r="AC954" s="12" t="s">
        <v>58</v>
      </c>
      <c r="AD954" s="12" t="s">
        <v>127</v>
      </c>
      <c r="AE954" s="12" t="s">
        <v>102</v>
      </c>
      <c r="AF954" s="12" t="s">
        <v>67</v>
      </c>
      <c r="AG954" s="12" t="s">
        <v>103</v>
      </c>
      <c r="AH954" s="12" t="s">
        <v>117</v>
      </c>
      <c r="AI954" s="12" t="s">
        <v>118</v>
      </c>
      <c r="AJ954" s="12">
        <f>IFERROR(_xlfn.XLOOKUP(Table1[[#This Row],[Audio Url]],Qc!C:C,Qc!F:F),"")</f>
        <v>0</v>
      </c>
      <c r="AK954" s="12">
        <f>IFERROR(_xlfn.XLOOKUP(Table1[[#This Row],[Audio Url]],Qc!C:C,Qc!E:E),"")</f>
        <v>0</v>
      </c>
      <c r="AL954" s="12"/>
      <c r="AM954" s="12"/>
      <c r="AN954" s="1" t="str">
        <f>VLOOKUP(Table1[[#This Row],[LOCALITY]],Sheet2!$F:$H,3,0)</f>
        <v>Rural</v>
      </c>
      <c r="AO954" s="1" t="s">
        <v>2241</v>
      </c>
      <c r="AP954" t="str">
        <f>IF(Table1[[#This Row],[Audio Duration (in secs)]]&gt;180,"Greater than 3 Minutes","Less than 3 Minutes")</f>
        <v>Less than 3 Minutes</v>
      </c>
      <c r="AQ954" t="str">
        <f>IFERROR(VLOOKUP(Table1[[#This Row],[சாதி/Caste]],MApping!$E$1:$F$10,2,0),"Others")</f>
        <v>PALLAR SC</v>
      </c>
      <c r="AR954">
        <f>VLOOKUP(Table1[[#This Row],[பாலினம்/Gender]],Factor!$F$26:$I$28,4,0)</f>
        <v>1.047034764826176</v>
      </c>
      <c r="AS954">
        <f>VLOOKUP(Table1[[#This Row],[பதிலளித்தவரின் வயது/Age Group]],Factor!$F$35:$I$39,4,0)</f>
        <v>0.8797250859106529</v>
      </c>
      <c r="AT954">
        <f>VLOOKUP(Table1[[#This Row],[பதிலளித்தவரின் வயது/Age Group]]&amp;Table1[[#This Row],[பாலினம்/Gender]],Factor!$A$45:$G$53,7,0)</f>
        <v>0.98461538461538467</v>
      </c>
      <c r="AU95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54">
        <f>VLOOKUP(Table1[[#This Row],[Rev Caste]],Factor!$F$59:$I$68,4,0)</f>
        <v>1.28</v>
      </c>
      <c r="AW954">
        <f>Table1[[#This Row],[2021 Ae Factor]]*Table1[[#This Row],[Age &amp; Gender Factor]]</f>
        <v>1.2917587930611203</v>
      </c>
      <c r="AX954">
        <f>Table1[[#This Row],[2021 Ae Factor]]*Table1[[#This Row],[Caste Factor]]</f>
        <v>1.6792864309794564</v>
      </c>
      <c r="AY954">
        <f t="shared" si="37"/>
        <v>78.639777199999997</v>
      </c>
    </row>
    <row r="955" spans="1:51" x14ac:dyDescent="0.25">
      <c r="A955" s="12" t="s">
        <v>3088</v>
      </c>
      <c r="B955" s="12" t="s">
        <v>2339</v>
      </c>
      <c r="C955" s="13">
        <v>45876</v>
      </c>
      <c r="D955" s="12" t="s">
        <v>3562</v>
      </c>
      <c r="E955" s="12"/>
      <c r="F955" s="12"/>
      <c r="G955" s="12"/>
      <c r="H955" s="12"/>
      <c r="I955" s="12" t="s">
        <v>1281</v>
      </c>
      <c r="J955" s="12" t="s">
        <v>1282</v>
      </c>
      <c r="K955" s="12" t="s">
        <v>50</v>
      </c>
      <c r="L955" s="12" t="s">
        <v>78</v>
      </c>
      <c r="M955" s="12" t="s">
        <v>817</v>
      </c>
      <c r="N955" s="12"/>
      <c r="O955" s="12" t="s">
        <v>135</v>
      </c>
      <c r="P955" s="12">
        <v>7448754639</v>
      </c>
      <c r="Q955" s="12" t="s">
        <v>81</v>
      </c>
      <c r="R955" s="12" t="s">
        <v>136</v>
      </c>
      <c r="S955" s="12" t="s">
        <v>57</v>
      </c>
      <c r="T955" s="12" t="s">
        <v>58</v>
      </c>
      <c r="U955" s="12" t="s">
        <v>83</v>
      </c>
      <c r="V955" s="12" t="s">
        <v>185</v>
      </c>
      <c r="W955" s="12" t="s">
        <v>125</v>
      </c>
      <c r="X955" s="12" t="s">
        <v>101</v>
      </c>
      <c r="Y955" s="45" t="s">
        <v>429</v>
      </c>
      <c r="Z955" s="12" t="s">
        <v>288</v>
      </c>
      <c r="AA955" s="12" t="s">
        <v>126</v>
      </c>
      <c r="AB955" s="12" t="s">
        <v>60</v>
      </c>
      <c r="AC955" s="12" t="s">
        <v>58</v>
      </c>
      <c r="AD955" s="12" t="s">
        <v>127</v>
      </c>
      <c r="AE955" s="12" t="s">
        <v>66</v>
      </c>
      <c r="AF955" s="12" t="s">
        <v>67</v>
      </c>
      <c r="AG955" s="12" t="s">
        <v>418</v>
      </c>
      <c r="AH955" s="12" t="s">
        <v>318</v>
      </c>
      <c r="AI955" s="12" t="s">
        <v>269</v>
      </c>
      <c r="AJ955" s="12">
        <f>IFERROR(_xlfn.XLOOKUP(Table1[[#This Row],[Audio Url]],Qc!C:C,Qc!F:F),"")</f>
        <v>0</v>
      </c>
      <c r="AK955" s="12">
        <f>IFERROR(_xlfn.XLOOKUP(Table1[[#This Row],[Audio Url]],Qc!C:C,Qc!E:E),"")</f>
        <v>0</v>
      </c>
      <c r="AL955" s="12"/>
      <c r="AM955" s="12"/>
      <c r="AN955" s="1" t="str">
        <f>VLOOKUP(Table1[[#This Row],[LOCALITY]],Sheet2!$F:$H,3,0)</f>
        <v>Rural</v>
      </c>
      <c r="AO955" s="1" t="s">
        <v>2241</v>
      </c>
      <c r="AP955" t="str">
        <f>IF(Table1[[#This Row],[Audio Duration (in secs)]]&gt;180,"Greater than 3 Minutes","Less than 3 Minutes")</f>
        <v>Less than 3 Minutes</v>
      </c>
      <c r="AQ955" t="str">
        <f>IFERROR(VLOOKUP(Table1[[#This Row],[சாதி/Caste]],MApping!$E$1:$F$10,2,0),"Others")</f>
        <v>MUTTARAIYAR</v>
      </c>
      <c r="AR955">
        <f>VLOOKUP(Table1[[#This Row],[பாலினம்/Gender]],Factor!$F$26:$I$28,4,0)</f>
        <v>1.047034764826176</v>
      </c>
      <c r="AS955">
        <f>VLOOKUP(Table1[[#This Row],[பதிலளித்தவரின் வயது/Age Group]],Factor!$F$35:$I$39,4,0)</f>
        <v>0.97523809523809524</v>
      </c>
      <c r="AT955">
        <f>VLOOKUP(Table1[[#This Row],[பதிலளித்தவரின் வயது/Age Group]]&amp;Table1[[#This Row],[பாலினம்/Gender]],Factor!$A$45:$G$53,7,0)</f>
        <v>0.89824561403508774</v>
      </c>
      <c r="AU95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955">
        <f>VLOOKUP(Table1[[#This Row],[Rev Caste]],Factor!$F$59:$I$68,4,0)</f>
        <v>1.2358620689655173</v>
      </c>
      <c r="AW955">
        <f>Table1[[#This Row],[2021 Ae Factor]]*Table1[[#This Row],[Age &amp; Gender Factor]]</f>
        <v>0.89824561403508774</v>
      </c>
      <c r="AX955">
        <f>Table1[[#This Row],[2021 Ae Factor]]*Table1[[#This Row],[Caste Factor]]</f>
        <v>1.2358620689655173</v>
      </c>
      <c r="AY955">
        <f t="shared" si="37"/>
        <v>78.639781400000004</v>
      </c>
    </row>
    <row r="956" spans="1:51" x14ac:dyDescent="0.25">
      <c r="A956" s="12" t="s">
        <v>3088</v>
      </c>
      <c r="B956" s="12" t="s">
        <v>2355</v>
      </c>
      <c r="C956" s="13">
        <v>45876</v>
      </c>
      <c r="D956" s="12" t="s">
        <v>3563</v>
      </c>
      <c r="E956" s="12"/>
      <c r="F956" s="12"/>
      <c r="G956" s="12"/>
      <c r="H956" s="12"/>
      <c r="I956" s="12" t="s">
        <v>1281</v>
      </c>
      <c r="J956" s="12" t="s">
        <v>1282</v>
      </c>
      <c r="K956" s="12" t="s">
        <v>50</v>
      </c>
      <c r="L956" s="12" t="s">
        <v>78</v>
      </c>
      <c r="M956" s="12" t="s">
        <v>817</v>
      </c>
      <c r="N956" s="12"/>
      <c r="O956" s="12" t="s">
        <v>54</v>
      </c>
      <c r="P956" s="12">
        <v>7708411646</v>
      </c>
      <c r="Q956" s="12" t="s">
        <v>55</v>
      </c>
      <c r="R956" s="12" t="s">
        <v>490</v>
      </c>
      <c r="S956" s="12" t="s">
        <v>57</v>
      </c>
      <c r="T956" s="12" t="s">
        <v>58</v>
      </c>
      <c r="U956" s="12" t="s">
        <v>301</v>
      </c>
      <c r="V956" s="12" t="s">
        <v>99</v>
      </c>
      <c r="W956" s="1" t="s">
        <v>125</v>
      </c>
      <c r="X956" s="12" t="s">
        <v>101</v>
      </c>
      <c r="Y956" t="s">
        <v>429</v>
      </c>
      <c r="Z956" s="12" t="s">
        <v>95</v>
      </c>
      <c r="AA956" s="12" t="s">
        <v>63</v>
      </c>
      <c r="AB956" s="12" t="s">
        <v>38</v>
      </c>
      <c r="AC956" s="12" t="s">
        <v>84</v>
      </c>
      <c r="AD956" s="12" t="s">
        <v>65</v>
      </c>
      <c r="AE956" s="12" t="s">
        <v>66</v>
      </c>
      <c r="AF956" s="12" t="s">
        <v>67</v>
      </c>
      <c r="AG956" s="12" t="s">
        <v>116</v>
      </c>
      <c r="AH956" s="12" t="s">
        <v>117</v>
      </c>
      <c r="AI956" s="12" t="s">
        <v>118</v>
      </c>
      <c r="AJ956" s="12">
        <f>IFERROR(_xlfn.XLOOKUP(Table1[[#This Row],[Audio Url]],Qc!C:C,Qc!F:F),"")</f>
        <v>0</v>
      </c>
      <c r="AK956" s="12">
        <f>IFERROR(_xlfn.XLOOKUP(Table1[[#This Row],[Audio Url]],Qc!C:C,Qc!E:E),"")</f>
        <v>0</v>
      </c>
      <c r="AL956" s="12"/>
      <c r="AM956" s="12"/>
      <c r="AN956" s="1" t="str">
        <f>VLOOKUP(Table1[[#This Row],[LOCALITY]],Sheet2!$F:$H,3,0)</f>
        <v>Rural</v>
      </c>
      <c r="AO956" s="1" t="s">
        <v>2241</v>
      </c>
      <c r="AP956" t="str">
        <f>IF(Table1[[#This Row],[Audio Duration (in secs)]]&gt;180,"Greater than 3 Minutes","Less than 3 Minutes")</f>
        <v>Less than 3 Minutes</v>
      </c>
      <c r="AQ956" t="str">
        <f>IFERROR(VLOOKUP(Table1[[#This Row],[சாதி/Caste]],MApping!$E$1:$F$10,2,0),"Others")</f>
        <v>PALLAR SC</v>
      </c>
      <c r="AR956">
        <f>VLOOKUP(Table1[[#This Row],[பாலினம்/Gender]],Factor!$F$26:$I$28,4,0)</f>
        <v>0.95700934579439256</v>
      </c>
      <c r="AS956">
        <f>VLOOKUP(Table1[[#This Row],[பதிலளித்தவரின் வயது/Age Group]],Factor!$F$35:$I$39,4,0)</f>
        <v>1.0951871657754011</v>
      </c>
      <c r="AT956">
        <f>VLOOKUP(Table1[[#This Row],[பதிலளித்தவரின் வயது/Age Group]]&amp;Table1[[#This Row],[பாலினம்/Gender]],Factor!$A$45:$G$53,7,0)</f>
        <v>1.0835978835978837</v>
      </c>
      <c r="AU95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56">
        <f>VLOOKUP(Table1[[#This Row],[Rev Caste]],Factor!$F$59:$I$68,4,0)</f>
        <v>1.28</v>
      </c>
      <c r="AW956">
        <f>Table1[[#This Row],[2021 Ae Factor]]*Table1[[#This Row],[Age &amp; Gender Factor]]</f>
        <v>1.4216181426281114</v>
      </c>
      <c r="AX956">
        <f>Table1[[#This Row],[2021 Ae Factor]]*Table1[[#This Row],[Caste Factor]]</f>
        <v>1.6792864309794564</v>
      </c>
      <c r="AY956">
        <f t="shared" ref="AY956:AY962" si="38">VALUE(MID(D956, FIND(",",D956)+2, FIND(")",D956)-FIND(",",D956)-2))</f>
        <v>78.639775700000001</v>
      </c>
    </row>
    <row r="957" spans="1:51" x14ac:dyDescent="0.25">
      <c r="A957" s="12" t="s">
        <v>3088</v>
      </c>
      <c r="B957" s="12" t="s">
        <v>2361</v>
      </c>
      <c r="C957" s="13">
        <v>45876</v>
      </c>
      <c r="D957" s="12" t="s">
        <v>3564</v>
      </c>
      <c r="E957" s="12"/>
      <c r="F957" s="12"/>
      <c r="G957" s="12"/>
      <c r="H957" s="12"/>
      <c r="I957" s="12" t="s">
        <v>1281</v>
      </c>
      <c r="J957" s="12" t="s">
        <v>1282</v>
      </c>
      <c r="K957" s="12" t="s">
        <v>50</v>
      </c>
      <c r="L957" s="12" t="s">
        <v>78</v>
      </c>
      <c r="M957" s="12" t="s">
        <v>817</v>
      </c>
      <c r="N957" s="12"/>
      <c r="O957" s="12" t="s">
        <v>135</v>
      </c>
      <c r="P957" s="12">
        <v>9786811407</v>
      </c>
      <c r="Q957" s="12" t="s">
        <v>55</v>
      </c>
      <c r="R957" s="12" t="s">
        <v>136</v>
      </c>
      <c r="S957" s="12" t="s">
        <v>57</v>
      </c>
      <c r="T957" s="12" t="s">
        <v>137</v>
      </c>
      <c r="U957" s="12" t="s">
        <v>83</v>
      </c>
      <c r="V957" s="12" t="s">
        <v>99</v>
      </c>
      <c r="W957" s="1" t="s">
        <v>125</v>
      </c>
      <c r="X957" s="12" t="s">
        <v>101</v>
      </c>
      <c r="Y957" t="s">
        <v>429</v>
      </c>
      <c r="Z957" s="12" t="s">
        <v>288</v>
      </c>
      <c r="AA957" s="12" t="s">
        <v>126</v>
      </c>
      <c r="AB957" s="12" t="s">
        <v>138</v>
      </c>
      <c r="AC957" s="12" t="s">
        <v>84</v>
      </c>
      <c r="AD957" s="12" t="s">
        <v>65</v>
      </c>
      <c r="AE957" s="12" t="s">
        <v>86</v>
      </c>
      <c r="AF957" s="12" t="s">
        <v>101</v>
      </c>
      <c r="AG957" s="12" t="s">
        <v>68</v>
      </c>
      <c r="AH957" s="12" t="s">
        <v>117</v>
      </c>
      <c r="AI957" s="12" t="s">
        <v>118</v>
      </c>
      <c r="AJ957" s="12">
        <f>IFERROR(_xlfn.XLOOKUP(Table1[[#This Row],[Audio Url]],Qc!C:C,Qc!F:F),"")</f>
        <v>0</v>
      </c>
      <c r="AK957" s="12">
        <f>IFERROR(_xlfn.XLOOKUP(Table1[[#This Row],[Audio Url]],Qc!C:C,Qc!E:E),"")</f>
        <v>0</v>
      </c>
      <c r="AL957" s="12"/>
      <c r="AM957" s="12"/>
      <c r="AN957" s="1" t="str">
        <f>VLOOKUP(Table1[[#This Row],[LOCALITY]],Sheet2!$F:$H,3,0)</f>
        <v>Rural</v>
      </c>
      <c r="AO957" s="1" t="s">
        <v>2241</v>
      </c>
      <c r="AP957" t="str">
        <f>IF(Table1[[#This Row],[Audio Duration (in secs)]]&gt;180,"Greater than 3 Minutes","Less than 3 Minutes")</f>
        <v>Less than 3 Minutes</v>
      </c>
      <c r="AQ957" t="str">
        <f>IFERROR(VLOOKUP(Table1[[#This Row],[சாதி/Caste]],MApping!$E$1:$F$10,2,0),"Others")</f>
        <v>PALLAR SC</v>
      </c>
      <c r="AR957">
        <f>VLOOKUP(Table1[[#This Row],[பாலினம்/Gender]],Factor!$F$26:$I$28,4,0)</f>
        <v>1.047034764826176</v>
      </c>
      <c r="AS957">
        <f>VLOOKUP(Table1[[#This Row],[பதிலளித்தவரின் வயது/Age Group]],Factor!$F$35:$I$39,4,0)</f>
        <v>1.0951871657754011</v>
      </c>
      <c r="AT957">
        <f>VLOOKUP(Table1[[#This Row],[பதிலளித்தவரின் வயது/Age Group]]&amp;Table1[[#This Row],[பாலினம்/Gender]],Factor!$A$45:$G$53,7,0)</f>
        <v>1.107027027027027</v>
      </c>
      <c r="AU95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57">
        <f>VLOOKUP(Table1[[#This Row],[Rev Caste]],Factor!$F$59:$I$68,4,0)</f>
        <v>1.28</v>
      </c>
      <c r="AW957">
        <f>Table1[[#This Row],[2021 Ae Factor]]*Table1[[#This Row],[Age &amp; Gender Factor]]</f>
        <v>1.4523558321984489</v>
      </c>
      <c r="AX957">
        <f>Table1[[#This Row],[2021 Ae Factor]]*Table1[[#This Row],[Caste Factor]]</f>
        <v>1.6792864309794564</v>
      </c>
      <c r="AY957">
        <f t="shared" si="38"/>
        <v>78.639772600000001</v>
      </c>
    </row>
    <row r="958" spans="1:51" x14ac:dyDescent="0.25">
      <c r="A958" s="12" t="s">
        <v>3088</v>
      </c>
      <c r="B958" s="12" t="s">
        <v>2367</v>
      </c>
      <c r="C958" s="13">
        <v>45876</v>
      </c>
      <c r="D958" s="12" t="s">
        <v>3565</v>
      </c>
      <c r="E958" s="12"/>
      <c r="F958" s="12"/>
      <c r="G958" s="12"/>
      <c r="H958" s="12"/>
      <c r="I958" s="12" t="s">
        <v>2100</v>
      </c>
      <c r="J958" s="12" t="s">
        <v>2101</v>
      </c>
      <c r="K958" s="12" t="s">
        <v>50</v>
      </c>
      <c r="L958" s="12" t="s">
        <v>78</v>
      </c>
      <c r="M958" s="12" t="s">
        <v>817</v>
      </c>
      <c r="N958" s="12"/>
      <c r="O958" s="12" t="s">
        <v>135</v>
      </c>
      <c r="P958" s="12">
        <v>9952746388</v>
      </c>
      <c r="Q958" s="12" t="s">
        <v>360</v>
      </c>
      <c r="R958" s="12" t="s">
        <v>136</v>
      </c>
      <c r="S958" s="12" t="s">
        <v>113</v>
      </c>
      <c r="T958" s="12" t="s">
        <v>137</v>
      </c>
      <c r="U958" s="12" t="s">
        <v>301</v>
      </c>
      <c r="V958" s="12" t="s">
        <v>60</v>
      </c>
      <c r="W958" s="12" t="s">
        <v>61</v>
      </c>
      <c r="X958" s="12" t="s">
        <v>62</v>
      </c>
      <c r="Y958" t="s">
        <v>430</v>
      </c>
      <c r="Z958" s="12" t="s">
        <v>38</v>
      </c>
      <c r="AA958" s="1" t="s">
        <v>126</v>
      </c>
      <c r="AB958" s="1" t="s">
        <v>99</v>
      </c>
      <c r="AC958" s="12" t="s">
        <v>58</v>
      </c>
      <c r="AD958" s="12" t="s">
        <v>85</v>
      </c>
      <c r="AE958" s="12" t="s">
        <v>66</v>
      </c>
      <c r="AF958" s="12" t="s">
        <v>622</v>
      </c>
      <c r="AG958" s="12" t="s">
        <v>68</v>
      </c>
      <c r="AH958" s="12" t="s">
        <v>88</v>
      </c>
      <c r="AI958" s="12" t="s">
        <v>519</v>
      </c>
      <c r="AJ958" s="12">
        <f>IFERROR(_xlfn.XLOOKUP(Table1[[#This Row],[Audio Url]],Qc!C:C,Qc!F:F),"")</f>
        <v>0</v>
      </c>
      <c r="AK958" s="12">
        <f>IFERROR(_xlfn.XLOOKUP(Table1[[#This Row],[Audio Url]],Qc!C:C,Qc!E:E),"")</f>
        <v>0</v>
      </c>
      <c r="AL958" s="12"/>
      <c r="AM958" s="12"/>
      <c r="AN958" s="1" t="str">
        <f>VLOOKUP(Table1[[#This Row],[LOCALITY]],Sheet2!$F:$H,3,0)</f>
        <v>Rural</v>
      </c>
      <c r="AO958" s="1" t="s">
        <v>2241</v>
      </c>
      <c r="AP958" t="str">
        <f>IF(Table1[[#This Row],[Audio Duration (in secs)]]&gt;180,"Greater than 3 Minutes","Less than 3 Minutes")</f>
        <v>Less than 3 Minutes</v>
      </c>
      <c r="AQ958" t="str">
        <f>IFERROR(VLOOKUP(Table1[[#This Row],[சாதி/Caste]],MApping!$E$1:$F$10,2,0),"Others")</f>
        <v>CHOLIA VELLALAR</v>
      </c>
      <c r="AR958">
        <f>VLOOKUP(Table1[[#This Row],[பாலினம்/Gender]],Factor!$F$26:$I$28,4,0)</f>
        <v>1.047034764826176</v>
      </c>
      <c r="AS958">
        <f>VLOOKUP(Table1[[#This Row],[பதிலளித்தவரின் வயது/Age Group]],Factor!$F$35:$I$39,4,0)</f>
        <v>1.0308724832214764</v>
      </c>
      <c r="AT958">
        <f>VLOOKUP(Table1[[#This Row],[பதிலளித்தவரின் வயது/Age Group]]&amp;Table1[[#This Row],[பாலினம்/Gender]],Factor!$A$45:$G$53,7,0)</f>
        <v>1.28</v>
      </c>
      <c r="AU95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58">
        <f>VLOOKUP(Table1[[#This Row],[Rev Caste]],Factor!$F$59:$I$68,4,0)</f>
        <v>1.0666666666666667</v>
      </c>
      <c r="AW958">
        <f>Table1[[#This Row],[2021 Ae Factor]]*Table1[[#This Row],[Age &amp; Gender Factor]]</f>
        <v>0.94310505535953326</v>
      </c>
      <c r="AX958">
        <f>Table1[[#This Row],[2021 Ae Factor]]*Table1[[#This Row],[Caste Factor]]</f>
        <v>0.78592087946627776</v>
      </c>
      <c r="AY958">
        <f t="shared" si="38"/>
        <v>78.639761100000001</v>
      </c>
    </row>
    <row r="959" spans="1:51" x14ac:dyDescent="0.25">
      <c r="A959" s="12" t="s">
        <v>3088</v>
      </c>
      <c r="B959" s="12" t="s">
        <v>2373</v>
      </c>
      <c r="C959" s="13">
        <v>45876</v>
      </c>
      <c r="D959" s="12" t="s">
        <v>3566</v>
      </c>
      <c r="E959" s="12"/>
      <c r="F959" s="12"/>
      <c r="G959" s="12"/>
      <c r="H959" s="12"/>
      <c r="I959" s="12" t="s">
        <v>48</v>
      </c>
      <c r="J959" s="12" t="s">
        <v>49</v>
      </c>
      <c r="K959" s="12" t="s">
        <v>50</v>
      </c>
      <c r="L959" s="12" t="s">
        <v>78</v>
      </c>
      <c r="M959" s="12" t="s">
        <v>817</v>
      </c>
      <c r="N959" s="12"/>
      <c r="O959" s="12" t="s">
        <v>54</v>
      </c>
      <c r="P959" s="12">
        <v>8220338365</v>
      </c>
      <c r="Q959" s="12" t="s">
        <v>81</v>
      </c>
      <c r="R959" s="12" t="s">
        <v>56</v>
      </c>
      <c r="S959" s="12" t="s">
        <v>113</v>
      </c>
      <c r="T959" s="12" t="s">
        <v>98</v>
      </c>
      <c r="U959" s="12" t="s">
        <v>301</v>
      </c>
      <c r="V959" s="12" t="s">
        <v>185</v>
      </c>
      <c r="W959" s="12" t="s">
        <v>61</v>
      </c>
      <c r="X959" s="12" t="s">
        <v>62</v>
      </c>
      <c r="Y959" t="s">
        <v>430</v>
      </c>
      <c r="Z959" s="12" t="s">
        <v>38</v>
      </c>
      <c r="AA959" s="12" t="s">
        <v>63</v>
      </c>
      <c r="AB959" s="12" t="s">
        <v>38</v>
      </c>
      <c r="AC959" s="12" t="s">
        <v>84</v>
      </c>
      <c r="AD959" s="12" t="s">
        <v>85</v>
      </c>
      <c r="AE959" s="12" t="s">
        <v>66</v>
      </c>
      <c r="AF959" s="12" t="s">
        <v>622</v>
      </c>
      <c r="AG959" s="12" t="s">
        <v>418</v>
      </c>
      <c r="AH959" s="12" t="s">
        <v>117</v>
      </c>
      <c r="AI959" s="12" t="s">
        <v>42</v>
      </c>
      <c r="AJ959" s="12">
        <f>IFERROR(_xlfn.XLOOKUP(Table1[[#This Row],[Audio Url]],Qc!C:C,Qc!F:F),"")</f>
        <v>0</v>
      </c>
      <c r="AK959" s="12">
        <f>IFERROR(_xlfn.XLOOKUP(Table1[[#This Row],[Audio Url]],Qc!C:C,Qc!E:E),"")</f>
        <v>0</v>
      </c>
      <c r="AL959" s="12"/>
      <c r="AM959" s="12"/>
      <c r="AN959" s="1" t="str">
        <f>VLOOKUP(Table1[[#This Row],[LOCALITY]],Sheet2!$F:$H,3,0)</f>
        <v>Rural</v>
      </c>
      <c r="AO959" s="1" t="s">
        <v>2241</v>
      </c>
      <c r="AP959" t="str">
        <f>IF(Table1[[#This Row],[Audio Duration (in secs)]]&gt;180,"Greater than 3 Minutes","Less than 3 Minutes")</f>
        <v>Less than 3 Minutes</v>
      </c>
      <c r="AQ959" t="str">
        <f>IFERROR(VLOOKUP(Table1[[#This Row],[சாதி/Caste]],MApping!$E$1:$F$10,2,0),"Others")</f>
        <v>DEVENDRA KULA VELLALAR</v>
      </c>
      <c r="AR959">
        <f>VLOOKUP(Table1[[#This Row],[பாலினம்/Gender]],Factor!$F$26:$I$28,4,0)</f>
        <v>0.95700934579439256</v>
      </c>
      <c r="AS959">
        <f>VLOOKUP(Table1[[#This Row],[பதிலளித்தவரின் வயது/Age Group]],Factor!$F$35:$I$39,4,0)</f>
        <v>0.97523809523809524</v>
      </c>
      <c r="AT959">
        <f>VLOOKUP(Table1[[#This Row],[பதிலளித்தவரின் வயது/Age Group]]&amp;Table1[[#This Row],[பாலினம்/Gender]],Factor!$A$45:$G$53,7,0)</f>
        <v>1.0666666666666667</v>
      </c>
      <c r="AU95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959">
        <f>VLOOKUP(Table1[[#This Row],[Rev Caste]],Factor!$F$59:$I$68,4,0)</f>
        <v>0.99902439024390244</v>
      </c>
      <c r="AW959">
        <f>Table1[[#This Row],[2021 Ae Factor]]*Table1[[#This Row],[Age &amp; Gender Factor]]</f>
        <v>1.0666666666666667</v>
      </c>
      <c r="AX959">
        <f>Table1[[#This Row],[2021 Ae Factor]]*Table1[[#This Row],[Caste Factor]]</f>
        <v>0.99902439024390244</v>
      </c>
      <c r="AY959">
        <f t="shared" si="38"/>
        <v>78.639767899999995</v>
      </c>
    </row>
    <row r="960" spans="1:51" x14ac:dyDescent="0.25">
      <c r="A960" s="12" t="s">
        <v>3088</v>
      </c>
      <c r="B960" s="12" t="s">
        <v>2384</v>
      </c>
      <c r="C960" s="13">
        <v>45876</v>
      </c>
      <c r="D960" s="12" t="s">
        <v>3567</v>
      </c>
      <c r="E960" s="12"/>
      <c r="F960" s="12"/>
      <c r="G960" s="12"/>
      <c r="H960" s="12"/>
      <c r="I960" s="12" t="s">
        <v>1281</v>
      </c>
      <c r="J960" s="12" t="s">
        <v>1282</v>
      </c>
      <c r="K960" s="12" t="s">
        <v>50</v>
      </c>
      <c r="L960" s="12" t="s">
        <v>78</v>
      </c>
      <c r="M960" s="12" t="s">
        <v>817</v>
      </c>
      <c r="N960" s="12"/>
      <c r="O960" s="12" t="s">
        <v>135</v>
      </c>
      <c r="P960" s="12">
        <v>9626980092</v>
      </c>
      <c r="Q960" s="12" t="s">
        <v>360</v>
      </c>
      <c r="R960" s="12" t="s">
        <v>136</v>
      </c>
      <c r="S960" s="12" t="s">
        <v>57</v>
      </c>
      <c r="T960" s="12" t="s">
        <v>98</v>
      </c>
      <c r="U960" s="12" t="s">
        <v>83</v>
      </c>
      <c r="V960" s="12" t="s">
        <v>99</v>
      </c>
      <c r="W960" s="12" t="s">
        <v>439</v>
      </c>
      <c r="X960" s="12" t="s">
        <v>295</v>
      </c>
      <c r="Y960" t="s">
        <v>439</v>
      </c>
      <c r="Z960" s="12" t="s">
        <v>38</v>
      </c>
      <c r="AA960" s="12" t="s">
        <v>63</v>
      </c>
      <c r="AB960" s="12" t="s">
        <v>38</v>
      </c>
      <c r="AC960" s="12" t="s">
        <v>64</v>
      </c>
      <c r="AD960" s="12" t="s">
        <v>85</v>
      </c>
      <c r="AE960" s="12" t="s">
        <v>86</v>
      </c>
      <c r="AF960" s="12" t="s">
        <v>67</v>
      </c>
      <c r="AG960" s="12" t="s">
        <v>382</v>
      </c>
      <c r="AH960" s="12" t="s">
        <v>88</v>
      </c>
      <c r="AI960" s="12" t="s">
        <v>519</v>
      </c>
      <c r="AJ960" s="12">
        <f>IFERROR(_xlfn.XLOOKUP(Table1[[#This Row],[Audio Url]],Qc!C:C,Qc!F:F),"")</f>
        <v>0</v>
      </c>
      <c r="AK960" s="12">
        <f>IFERROR(_xlfn.XLOOKUP(Table1[[#This Row],[Audio Url]],Qc!C:C,Qc!E:E),"")</f>
        <v>0</v>
      </c>
      <c r="AL960" s="12"/>
      <c r="AM960" s="12"/>
      <c r="AN960" s="1" t="str">
        <f>VLOOKUP(Table1[[#This Row],[LOCALITY]],Sheet2!$F:$H,3,0)</f>
        <v>Rural</v>
      </c>
      <c r="AO960" s="1" t="s">
        <v>2241</v>
      </c>
      <c r="AP960" t="str">
        <f>IF(Table1[[#This Row],[Audio Duration (in secs)]]&gt;180,"Greater than 3 Minutes","Less than 3 Minutes")</f>
        <v>Less than 3 Minutes</v>
      </c>
      <c r="AQ960" t="str">
        <f>IFERROR(VLOOKUP(Table1[[#This Row],[சாதி/Caste]],MApping!$E$1:$F$10,2,0),"Others")</f>
        <v>CHOLIA VELLALAR</v>
      </c>
      <c r="AR960">
        <f>VLOOKUP(Table1[[#This Row],[பாலினம்/Gender]],Factor!$F$26:$I$28,4,0)</f>
        <v>1.047034764826176</v>
      </c>
      <c r="AS960">
        <f>VLOOKUP(Table1[[#This Row],[பதிலளித்தவரின் வயது/Age Group]],Factor!$F$35:$I$39,4,0)</f>
        <v>1.0308724832214764</v>
      </c>
      <c r="AT960">
        <f>VLOOKUP(Table1[[#This Row],[பதிலளித்தவரின் வயது/Age Group]]&amp;Table1[[#This Row],[பாலினம்/Gender]],Factor!$A$45:$G$53,7,0)</f>
        <v>1.28</v>
      </c>
      <c r="AU96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60">
        <f>VLOOKUP(Table1[[#This Row],[Rev Caste]],Factor!$F$59:$I$68,4,0)</f>
        <v>1.0666666666666667</v>
      </c>
      <c r="AW960">
        <f>Table1[[#This Row],[2021 Ae Factor]]*Table1[[#This Row],[Age &amp; Gender Factor]]</f>
        <v>1.6792864309794564</v>
      </c>
      <c r="AX960">
        <f>Table1[[#This Row],[2021 Ae Factor]]*Table1[[#This Row],[Caste Factor]]</f>
        <v>1.399405359149547</v>
      </c>
      <c r="AY960">
        <f t="shared" si="38"/>
        <v>78.639753999999996</v>
      </c>
    </row>
    <row r="961" spans="1:51" x14ac:dyDescent="0.25">
      <c r="A961" s="12" t="s">
        <v>3088</v>
      </c>
      <c r="B961" s="12" t="s">
        <v>2388</v>
      </c>
      <c r="C961" s="13">
        <v>45876</v>
      </c>
      <c r="D961" s="12" t="s">
        <v>3568</v>
      </c>
      <c r="E961" s="12"/>
      <c r="F961" s="12"/>
      <c r="G961" s="12"/>
      <c r="H961" s="12"/>
      <c r="I961" s="12" t="s">
        <v>1281</v>
      </c>
      <c r="J961" s="12" t="s">
        <v>1282</v>
      </c>
      <c r="K961" s="12" t="s">
        <v>50</v>
      </c>
      <c r="L961" s="12" t="s">
        <v>78</v>
      </c>
      <c r="M961" s="12" t="s">
        <v>817</v>
      </c>
      <c r="N961" s="12"/>
      <c r="O961" s="12" t="s">
        <v>135</v>
      </c>
      <c r="P961" s="12">
        <v>9600659741</v>
      </c>
      <c r="Q961" s="12" t="s">
        <v>39</v>
      </c>
      <c r="R961" s="12" t="s">
        <v>97</v>
      </c>
      <c r="S961" s="12" t="s">
        <v>57</v>
      </c>
      <c r="T961" s="12" t="s">
        <v>58</v>
      </c>
      <c r="U961" s="12" t="s">
        <v>59</v>
      </c>
      <c r="V961" s="12" t="s">
        <v>99</v>
      </c>
      <c r="W961" s="12" t="s">
        <v>439</v>
      </c>
      <c r="X961" s="12" t="s">
        <v>101</v>
      </c>
      <c r="Y961" t="s">
        <v>428</v>
      </c>
      <c r="Z961" s="12" t="s">
        <v>288</v>
      </c>
      <c r="AA961" s="12" t="s">
        <v>126</v>
      </c>
      <c r="AB961" s="12" t="s">
        <v>60</v>
      </c>
      <c r="AC961" s="12" t="s">
        <v>58</v>
      </c>
      <c r="AD961" s="12" t="s">
        <v>127</v>
      </c>
      <c r="AE961" s="12" t="s">
        <v>102</v>
      </c>
      <c r="AF961" s="12" t="s">
        <v>67</v>
      </c>
      <c r="AG961" s="12" t="s">
        <v>68</v>
      </c>
      <c r="AH961" s="12" t="s">
        <v>88</v>
      </c>
      <c r="AI961" s="12" t="s">
        <v>519</v>
      </c>
      <c r="AJ961" s="12">
        <f>IFERROR(_xlfn.XLOOKUP(Table1[[#This Row],[Audio Url]],Qc!C:C,Qc!F:F),"")</f>
        <v>0</v>
      </c>
      <c r="AK961" s="12">
        <f>IFERROR(_xlfn.XLOOKUP(Table1[[#This Row],[Audio Url]],Qc!C:C,Qc!E:E),"")</f>
        <v>0</v>
      </c>
      <c r="AL961" s="12"/>
      <c r="AM961" s="12"/>
      <c r="AN961" s="1" t="str">
        <f>VLOOKUP(Table1[[#This Row],[LOCALITY]],Sheet2!$F:$H,3,0)</f>
        <v>Rural</v>
      </c>
      <c r="AO961" s="1" t="s">
        <v>2241</v>
      </c>
      <c r="AP961" t="str">
        <f>IF(Table1[[#This Row],[Audio Duration (in secs)]]&gt;180,"Greater than 3 Minutes","Less than 3 Minutes")</f>
        <v>Less than 3 Minutes</v>
      </c>
      <c r="AQ961" t="str">
        <f>IFERROR(VLOOKUP(Table1[[#This Row],[சாதி/Caste]],MApping!$E$1:$F$10,2,0),"Others")</f>
        <v>CHOLIA VELLALAR</v>
      </c>
      <c r="AR961">
        <f>VLOOKUP(Table1[[#This Row],[பாலினம்/Gender]],Factor!$F$26:$I$28,4,0)</f>
        <v>1.047034764826176</v>
      </c>
      <c r="AS961">
        <f>VLOOKUP(Table1[[#This Row],[பதிலளித்தவரின் வயது/Age Group]],Factor!$F$35:$I$39,4,0)</f>
        <v>0.8797250859106529</v>
      </c>
      <c r="AT961">
        <f>VLOOKUP(Table1[[#This Row],[பதிலளித்தவரின் வயது/Age Group]]&amp;Table1[[#This Row],[பாலினம்/Gender]],Factor!$A$45:$G$53,7,0)</f>
        <v>0.98461538461538467</v>
      </c>
      <c r="AU96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61">
        <f>VLOOKUP(Table1[[#This Row],[Rev Caste]],Factor!$F$59:$I$68,4,0)</f>
        <v>1.0666666666666667</v>
      </c>
      <c r="AW961">
        <f>Table1[[#This Row],[2021 Ae Factor]]*Table1[[#This Row],[Age &amp; Gender Factor]]</f>
        <v>1.2917587930611203</v>
      </c>
      <c r="AX961">
        <f>Table1[[#This Row],[2021 Ae Factor]]*Table1[[#This Row],[Caste Factor]]</f>
        <v>1.399405359149547</v>
      </c>
      <c r="AY961">
        <f t="shared" si="38"/>
        <v>78.639727199999996</v>
      </c>
    </row>
    <row r="962" spans="1:51" x14ac:dyDescent="0.25">
      <c r="A962" s="12" t="s">
        <v>3088</v>
      </c>
      <c r="B962" s="12" t="s">
        <v>2399</v>
      </c>
      <c r="C962" s="13">
        <v>45876</v>
      </c>
      <c r="D962" s="12" t="s">
        <v>3569</v>
      </c>
      <c r="E962" s="12"/>
      <c r="F962" s="12"/>
      <c r="G962" s="12"/>
      <c r="H962" s="12"/>
      <c r="I962" s="12" t="s">
        <v>2100</v>
      </c>
      <c r="J962" s="12" t="s">
        <v>2101</v>
      </c>
      <c r="K962" s="12" t="s">
        <v>50</v>
      </c>
      <c r="L962" s="12" t="s">
        <v>78</v>
      </c>
      <c r="M962" s="12" t="s">
        <v>817</v>
      </c>
      <c r="N962" s="12"/>
      <c r="O962" s="12" t="s">
        <v>54</v>
      </c>
      <c r="P962" s="12">
        <v>9789774842</v>
      </c>
      <c r="Q962" s="12" t="s">
        <v>55</v>
      </c>
      <c r="R962" s="12" t="s">
        <v>97</v>
      </c>
      <c r="S962" s="12" t="s">
        <v>57</v>
      </c>
      <c r="T962" s="12" t="s">
        <v>137</v>
      </c>
      <c r="U962" s="12" t="s">
        <v>83</v>
      </c>
      <c r="V962" s="12" t="s">
        <v>60</v>
      </c>
      <c r="W962" s="12" t="s">
        <v>125</v>
      </c>
      <c r="X962" s="12" t="s">
        <v>114</v>
      </c>
      <c r="Y962" t="s">
        <v>429</v>
      </c>
      <c r="Z962" s="12" t="s">
        <v>38</v>
      </c>
      <c r="AA962" s="12" t="s">
        <v>126</v>
      </c>
      <c r="AB962" s="12" t="s">
        <v>60</v>
      </c>
      <c r="AC962" s="12" t="s">
        <v>58</v>
      </c>
      <c r="AD962" s="12" t="s">
        <v>127</v>
      </c>
      <c r="AE962" s="12" t="s">
        <v>66</v>
      </c>
      <c r="AF962" s="12" t="s">
        <v>67</v>
      </c>
      <c r="AG962" s="12" t="s">
        <v>68</v>
      </c>
      <c r="AH962" s="12" t="s">
        <v>88</v>
      </c>
      <c r="AI962" s="12" t="s">
        <v>519</v>
      </c>
      <c r="AJ962" s="12">
        <f>IFERROR(_xlfn.XLOOKUP(Table1[[#This Row],[Audio Url]],Qc!C:C,Qc!F:F),"")</f>
        <v>0</v>
      </c>
      <c r="AK962" s="12">
        <f>IFERROR(_xlfn.XLOOKUP(Table1[[#This Row],[Audio Url]],Qc!C:C,Qc!E:E),"")</f>
        <v>0</v>
      </c>
      <c r="AL962" s="12"/>
      <c r="AM962" s="12"/>
      <c r="AN962" s="1" t="str">
        <f>VLOOKUP(Table1[[#This Row],[LOCALITY]],Sheet2!$F:$H,3,0)</f>
        <v>Rural</v>
      </c>
      <c r="AO962" s="1" t="s">
        <v>2241</v>
      </c>
      <c r="AP962" t="str">
        <f>IF(Table1[[#This Row],[Audio Duration (in secs)]]&gt;180,"Greater than 3 Minutes","Less than 3 Minutes")</f>
        <v>Less than 3 Minutes</v>
      </c>
      <c r="AQ962" t="str">
        <f>IFERROR(VLOOKUP(Table1[[#This Row],[சாதி/Caste]],MApping!$E$1:$F$10,2,0),"Others")</f>
        <v>CHOLIA VELLALAR</v>
      </c>
      <c r="AR962">
        <f>VLOOKUP(Table1[[#This Row],[பாலினம்/Gender]],Factor!$F$26:$I$28,4,0)</f>
        <v>0.95700934579439256</v>
      </c>
      <c r="AS962">
        <f>VLOOKUP(Table1[[#This Row],[பதிலளித்தவரின் வயது/Age Group]],Factor!$F$35:$I$39,4,0)</f>
        <v>1.0951871657754011</v>
      </c>
      <c r="AT962">
        <f>VLOOKUP(Table1[[#This Row],[பதிலளித்தவரின் வயது/Age Group]]&amp;Table1[[#This Row],[பாலினம்/Gender]],Factor!$A$45:$G$53,7,0)</f>
        <v>1.0835978835978837</v>
      </c>
      <c r="AU96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62">
        <f>VLOOKUP(Table1[[#This Row],[Rev Caste]],Factor!$F$59:$I$68,4,0)</f>
        <v>1.0666666666666667</v>
      </c>
      <c r="AW962">
        <f>Table1[[#This Row],[2021 Ae Factor]]*Table1[[#This Row],[Age &amp; Gender Factor]]</f>
        <v>0.79839581406098059</v>
      </c>
      <c r="AX962">
        <f>Table1[[#This Row],[2021 Ae Factor]]*Table1[[#This Row],[Caste Factor]]</f>
        <v>0.78592087946627776</v>
      </c>
      <c r="AY962">
        <f t="shared" si="38"/>
        <v>78.639507399999999</v>
      </c>
    </row>
    <row r="963" spans="1:51" x14ac:dyDescent="0.25">
      <c r="A963" s="12" t="s">
        <v>3088</v>
      </c>
      <c r="B963" s="12" t="s">
        <v>2421</v>
      </c>
      <c r="C963" s="13">
        <v>45876</v>
      </c>
      <c r="D963" s="12" t="s">
        <v>3570</v>
      </c>
      <c r="E963" s="12"/>
      <c r="F963" s="12"/>
      <c r="G963" s="12"/>
      <c r="H963" s="12"/>
      <c r="I963" s="12" t="s">
        <v>2100</v>
      </c>
      <c r="J963" s="12" t="s">
        <v>2101</v>
      </c>
      <c r="K963" s="12" t="s">
        <v>50</v>
      </c>
      <c r="L963" s="12" t="s">
        <v>78</v>
      </c>
      <c r="M963" s="12" t="s">
        <v>817</v>
      </c>
      <c r="N963" s="12"/>
      <c r="O963" s="12" t="s">
        <v>54</v>
      </c>
      <c r="P963" s="12">
        <v>8637642373</v>
      </c>
      <c r="Q963" s="12" t="s">
        <v>81</v>
      </c>
      <c r="R963" s="12" t="s">
        <v>56</v>
      </c>
      <c r="S963" s="12" t="s">
        <v>57</v>
      </c>
      <c r="T963" s="12" t="s">
        <v>58</v>
      </c>
      <c r="U963" s="12" t="s">
        <v>59</v>
      </c>
      <c r="V963" s="12" t="s">
        <v>60</v>
      </c>
      <c r="W963" s="12" t="s">
        <v>61</v>
      </c>
      <c r="X963" s="12" t="s">
        <v>101</v>
      </c>
      <c r="Y963" s="45" t="s">
        <v>430</v>
      </c>
      <c r="Z963" s="12" t="s">
        <v>95</v>
      </c>
      <c r="AA963" s="12" t="s">
        <v>63</v>
      </c>
      <c r="AB963" s="12" t="s">
        <v>38</v>
      </c>
      <c r="AC963" s="12" t="s">
        <v>58</v>
      </c>
      <c r="AD963" s="12" t="s">
        <v>65</v>
      </c>
      <c r="AE963" s="12" t="s">
        <v>102</v>
      </c>
      <c r="AF963" s="12" t="s">
        <v>622</v>
      </c>
      <c r="AG963" s="12" t="s">
        <v>68</v>
      </c>
      <c r="AH963" s="12" t="s">
        <v>318</v>
      </c>
      <c r="AI963" s="12" t="s">
        <v>70</v>
      </c>
      <c r="AJ963" s="12">
        <f>IFERROR(_xlfn.XLOOKUP(Table1[[#This Row],[Audio Url]],Qc!C:C,Qc!F:F),"")</f>
        <v>0</v>
      </c>
      <c r="AK963" s="12">
        <f>IFERROR(_xlfn.XLOOKUP(Table1[[#This Row],[Audio Url]],Qc!C:C,Qc!E:E),"")</f>
        <v>0</v>
      </c>
      <c r="AL963" s="12"/>
      <c r="AM963" s="12"/>
      <c r="AN963" s="1" t="str">
        <f>VLOOKUP(Table1[[#This Row],[LOCALITY]],Sheet2!$F:$H,3,0)</f>
        <v>Rural</v>
      </c>
      <c r="AO963" s="1" t="s">
        <v>2241</v>
      </c>
      <c r="AP963" t="str">
        <f>IF(Table1[[#This Row],[Audio Duration (in secs)]]&gt;180,"Greater than 3 Minutes","Less than 3 Minutes")</f>
        <v>Less than 3 Minutes</v>
      </c>
      <c r="AQ963" t="str">
        <f>IFERROR(VLOOKUP(Table1[[#This Row],[சாதி/Caste]],MApping!$E$1:$F$10,2,0),"Others")</f>
        <v>URALI GOUNDER</v>
      </c>
      <c r="AR963">
        <f>VLOOKUP(Table1[[#This Row],[பாலினம்/Gender]],Factor!$F$26:$I$28,4,0)</f>
        <v>0.95700934579439256</v>
      </c>
      <c r="AS963">
        <f>VLOOKUP(Table1[[#This Row],[பதிலளித்தவரின் வயது/Age Group]],Factor!$F$35:$I$39,4,0)</f>
        <v>0.97523809523809524</v>
      </c>
      <c r="AT963">
        <f>VLOOKUP(Table1[[#This Row],[பதிலளித்தவரின் வயது/Age Group]]&amp;Table1[[#This Row],[பாலினம்/Gender]],Factor!$A$45:$G$53,7,0)</f>
        <v>1.0666666666666667</v>
      </c>
      <c r="AU96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63">
        <f>VLOOKUP(Table1[[#This Row],[Rev Caste]],Factor!$F$59:$I$68,4,0)</f>
        <v>1.0593103448275862</v>
      </c>
      <c r="AW963">
        <f>Table1[[#This Row],[2021 Ae Factor]]*Table1[[#This Row],[Age &amp; Gender Factor]]</f>
        <v>0.78592087946627776</v>
      </c>
      <c r="AX963">
        <f>Table1[[#This Row],[2021 Ae Factor]]*Table1[[#This Row],[Caste Factor]]</f>
        <v>0.78050073546995857</v>
      </c>
      <c r="AY963">
        <f t="shared" ref="AY963:AY968" si="39">VALUE(MID(D963, FIND(",",D963)+2, FIND(")",D963)-FIND(",",D963)-2))</f>
        <v>78.639533099999994</v>
      </c>
    </row>
    <row r="964" spans="1:51" x14ac:dyDescent="0.25">
      <c r="A964" s="12" t="s">
        <v>3088</v>
      </c>
      <c r="B964" s="12" t="s">
        <v>2427</v>
      </c>
      <c r="C964" s="13">
        <v>45876</v>
      </c>
      <c r="D964" s="12" t="s">
        <v>3571</v>
      </c>
      <c r="E964" s="12"/>
      <c r="F964" s="12"/>
      <c r="G964" s="12"/>
      <c r="H964" s="12"/>
      <c r="I964" s="12" t="s">
        <v>1281</v>
      </c>
      <c r="J964" s="12" t="s">
        <v>1282</v>
      </c>
      <c r="K964" s="12" t="s">
        <v>50</v>
      </c>
      <c r="L964" s="12" t="s">
        <v>78</v>
      </c>
      <c r="M964" s="12" t="s">
        <v>817</v>
      </c>
      <c r="N964" s="12"/>
      <c r="O964" s="12" t="s">
        <v>54</v>
      </c>
      <c r="P964" s="12">
        <v>9345166165</v>
      </c>
      <c r="Q964" s="12" t="s">
        <v>55</v>
      </c>
      <c r="R964" s="12" t="s">
        <v>219</v>
      </c>
      <c r="S964" s="12" t="s">
        <v>57</v>
      </c>
      <c r="T964" s="12" t="s">
        <v>58</v>
      </c>
      <c r="U964" s="12" t="s">
        <v>83</v>
      </c>
      <c r="V964" s="12" t="s">
        <v>60</v>
      </c>
      <c r="W964" s="12" t="s">
        <v>100</v>
      </c>
      <c r="X964" s="12" t="s">
        <v>62</v>
      </c>
      <c r="Y964" t="s">
        <v>430</v>
      </c>
      <c r="Z964" s="12" t="s">
        <v>38</v>
      </c>
      <c r="AA964" s="12" t="s">
        <v>63</v>
      </c>
      <c r="AB964" s="12" t="s">
        <v>38</v>
      </c>
      <c r="AC964" s="12" t="s">
        <v>64</v>
      </c>
      <c r="AD964" s="12" t="s">
        <v>127</v>
      </c>
      <c r="AE964" s="12" t="s">
        <v>102</v>
      </c>
      <c r="AF964" s="12" t="s">
        <v>101</v>
      </c>
      <c r="AG964" s="12" t="s">
        <v>68</v>
      </c>
      <c r="AH964" s="12" t="s">
        <v>117</v>
      </c>
      <c r="AI964" s="12" t="s">
        <v>118</v>
      </c>
      <c r="AJ964" s="12">
        <f>IFERROR(_xlfn.XLOOKUP(Table1[[#This Row],[Audio Url]],Qc!C:C,Qc!F:F),"")</f>
        <v>0</v>
      </c>
      <c r="AK964" s="12">
        <f>IFERROR(_xlfn.XLOOKUP(Table1[[#This Row],[Audio Url]],Qc!C:C,Qc!E:E),"")</f>
        <v>0</v>
      </c>
      <c r="AL964" s="12"/>
      <c r="AM964" s="12"/>
      <c r="AN964" s="1" t="str">
        <f>VLOOKUP(Table1[[#This Row],[LOCALITY]],Sheet2!$F:$H,3,0)</f>
        <v>Rural</v>
      </c>
      <c r="AO964" s="1" t="s">
        <v>2241</v>
      </c>
      <c r="AP964" t="str">
        <f>IF(Table1[[#This Row],[Audio Duration (in secs)]]&gt;180,"Greater than 3 Minutes","Less than 3 Minutes")</f>
        <v>Less than 3 Minutes</v>
      </c>
      <c r="AQ964" t="str">
        <f>IFERROR(VLOOKUP(Table1[[#This Row],[சாதி/Caste]],MApping!$E$1:$F$10,2,0),"Others")</f>
        <v>PALLAR SC</v>
      </c>
      <c r="AR964">
        <f>VLOOKUP(Table1[[#This Row],[பாலினம்/Gender]],Factor!$F$26:$I$28,4,0)</f>
        <v>0.95700934579439256</v>
      </c>
      <c r="AS964">
        <f>VLOOKUP(Table1[[#This Row],[பதிலளித்தவரின் வயது/Age Group]],Factor!$F$35:$I$39,4,0)</f>
        <v>1.0951871657754011</v>
      </c>
      <c r="AT964">
        <f>VLOOKUP(Table1[[#This Row],[பதிலளித்தவரின் வயது/Age Group]]&amp;Table1[[#This Row],[பாலினம்/Gender]],Factor!$A$45:$G$53,7,0)</f>
        <v>1.0835978835978837</v>
      </c>
      <c r="AU96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64">
        <f>VLOOKUP(Table1[[#This Row],[Rev Caste]],Factor!$F$59:$I$68,4,0)</f>
        <v>1.28</v>
      </c>
      <c r="AW964">
        <f>Table1[[#This Row],[2021 Ae Factor]]*Table1[[#This Row],[Age &amp; Gender Factor]]</f>
        <v>0.79839581406098059</v>
      </c>
      <c r="AX964">
        <f>Table1[[#This Row],[2021 Ae Factor]]*Table1[[#This Row],[Caste Factor]]</f>
        <v>0.94310505535953326</v>
      </c>
      <c r="AY964">
        <f t="shared" si="39"/>
        <v>78.639524600000001</v>
      </c>
    </row>
    <row r="965" spans="1:51" x14ac:dyDescent="0.25">
      <c r="A965" s="12" t="s">
        <v>3088</v>
      </c>
      <c r="B965" s="12" t="s">
        <v>2432</v>
      </c>
      <c r="C965" s="13">
        <v>45876</v>
      </c>
      <c r="D965" s="12" t="s">
        <v>3572</v>
      </c>
      <c r="E965" s="12"/>
      <c r="F965" s="12"/>
      <c r="G965" s="12"/>
      <c r="H965" s="12"/>
      <c r="I965" s="12" t="s">
        <v>1289</v>
      </c>
      <c r="J965" s="12" t="s">
        <v>1290</v>
      </c>
      <c r="K965" s="12" t="s">
        <v>50</v>
      </c>
      <c r="L965" s="12" t="s">
        <v>78</v>
      </c>
      <c r="M965" s="12" t="s">
        <v>817</v>
      </c>
      <c r="N965" s="12"/>
      <c r="O965" s="12" t="s">
        <v>135</v>
      </c>
      <c r="P965" s="12">
        <v>9942232873</v>
      </c>
      <c r="Q965" s="12" t="s">
        <v>39</v>
      </c>
      <c r="R965" s="12" t="s">
        <v>136</v>
      </c>
      <c r="S965" s="12" t="s">
        <v>57</v>
      </c>
      <c r="T965" s="12" t="s">
        <v>58</v>
      </c>
      <c r="U965" s="12" t="s">
        <v>59</v>
      </c>
      <c r="V965" s="12" t="s">
        <v>60</v>
      </c>
      <c r="W965" s="12" t="s">
        <v>61</v>
      </c>
      <c r="X965" s="12" t="s">
        <v>101</v>
      </c>
      <c r="Y965" t="s">
        <v>430</v>
      </c>
      <c r="Z965" s="12" t="s">
        <v>95</v>
      </c>
      <c r="AA965" s="12" t="s">
        <v>126</v>
      </c>
      <c r="AB965" s="12" t="s">
        <v>138</v>
      </c>
      <c r="AC965" s="12" t="s">
        <v>64</v>
      </c>
      <c r="AD965" s="12" t="s">
        <v>85</v>
      </c>
      <c r="AE965" s="12" t="s">
        <v>66</v>
      </c>
      <c r="AF965" s="12" t="s">
        <v>101</v>
      </c>
      <c r="AG965" s="12" t="s">
        <v>116</v>
      </c>
      <c r="AH965" s="12" t="s">
        <v>88</v>
      </c>
      <c r="AI965" s="12" t="s">
        <v>269</v>
      </c>
      <c r="AJ965" s="12">
        <f>IFERROR(_xlfn.XLOOKUP(Table1[[#This Row],[Audio Url]],Qc!C:C,Qc!F:F),"")</f>
        <v>0</v>
      </c>
      <c r="AK965" s="12">
        <f>IFERROR(_xlfn.XLOOKUP(Table1[[#This Row],[Audio Url]],Qc!C:C,Qc!E:E),"")</f>
        <v>0</v>
      </c>
      <c r="AL965" s="12"/>
      <c r="AM965" s="12"/>
      <c r="AN965" s="1" t="str">
        <f>VLOOKUP(Table1[[#This Row],[LOCALITY]],Sheet2!$F:$H,3,0)</f>
        <v>Rural</v>
      </c>
      <c r="AO965" s="1" t="s">
        <v>2241</v>
      </c>
      <c r="AP965" t="str">
        <f>IF(Table1[[#This Row],[Audio Duration (in secs)]]&gt;180,"Greater than 3 Minutes","Less than 3 Minutes")</f>
        <v>Less than 3 Minutes</v>
      </c>
      <c r="AQ965" t="str">
        <f>IFERROR(VLOOKUP(Table1[[#This Row],[சாதி/Caste]],MApping!$E$1:$F$10,2,0),"Others")</f>
        <v>MUTTARAIYAR</v>
      </c>
      <c r="AR965">
        <f>VLOOKUP(Table1[[#This Row],[பாலினம்/Gender]],Factor!$F$26:$I$28,4,0)</f>
        <v>1.047034764826176</v>
      </c>
      <c r="AS965">
        <f>VLOOKUP(Table1[[#This Row],[பதிலளித்தவரின் வயது/Age Group]],Factor!$F$35:$I$39,4,0)</f>
        <v>0.8797250859106529</v>
      </c>
      <c r="AT965">
        <f>VLOOKUP(Table1[[#This Row],[பதிலளித்தவரின் வயது/Age Group]]&amp;Table1[[#This Row],[பாலினம்/Gender]],Factor!$A$45:$G$53,7,0)</f>
        <v>0.98461538461538467</v>
      </c>
      <c r="AU96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65">
        <f>VLOOKUP(Table1[[#This Row],[Rev Caste]],Factor!$F$59:$I$68,4,0)</f>
        <v>1.2358620689655173</v>
      </c>
      <c r="AW965">
        <f>Table1[[#This Row],[2021 Ae Factor]]*Table1[[#This Row],[Age &amp; Gender Factor]]</f>
        <v>0.72546542719964102</v>
      </c>
      <c r="AX965">
        <f>Table1[[#This Row],[2021 Ae Factor]]*Table1[[#This Row],[Caste Factor]]</f>
        <v>0.91058419138161839</v>
      </c>
      <c r="AY965">
        <f t="shared" si="39"/>
        <v>78.639387099999993</v>
      </c>
    </row>
    <row r="966" spans="1:51" x14ac:dyDescent="0.25">
      <c r="A966" s="12" t="s">
        <v>3088</v>
      </c>
      <c r="B966" s="12" t="s">
        <v>2436</v>
      </c>
      <c r="C966" s="13">
        <v>45876</v>
      </c>
      <c r="D966" s="12" t="s">
        <v>3573</v>
      </c>
      <c r="E966" s="12"/>
      <c r="F966" s="12"/>
      <c r="G966" s="12"/>
      <c r="H966" s="12"/>
      <c r="I966" s="12" t="s">
        <v>1289</v>
      </c>
      <c r="J966" s="12" t="s">
        <v>1290</v>
      </c>
      <c r="K966" s="12" t="s">
        <v>50</v>
      </c>
      <c r="L966" s="12" t="s">
        <v>78</v>
      </c>
      <c r="M966" s="12" t="s">
        <v>511</v>
      </c>
      <c r="N966" s="12"/>
      <c r="O966" s="12" t="s">
        <v>135</v>
      </c>
      <c r="P966" s="12">
        <v>9578245893</v>
      </c>
      <c r="Q966" s="12" t="s">
        <v>39</v>
      </c>
      <c r="R966" s="12" t="s">
        <v>136</v>
      </c>
      <c r="S966" s="12" t="s">
        <v>113</v>
      </c>
      <c r="T966" s="12" t="s">
        <v>98</v>
      </c>
      <c r="U966" s="12" t="s">
        <v>83</v>
      </c>
      <c r="V966" s="12" t="s">
        <v>99</v>
      </c>
      <c r="W966" s="12" t="s">
        <v>100</v>
      </c>
      <c r="X966" s="12" t="s">
        <v>101</v>
      </c>
      <c r="Y966" t="s">
        <v>428</v>
      </c>
      <c r="Z966" s="12" t="s">
        <v>95</v>
      </c>
      <c r="AA966" s="12" t="s">
        <v>63</v>
      </c>
      <c r="AB966" s="12" t="s">
        <v>38</v>
      </c>
      <c r="AC966" s="12" t="s">
        <v>84</v>
      </c>
      <c r="AD966" s="12" t="s">
        <v>127</v>
      </c>
      <c r="AE966" s="12" t="s">
        <v>66</v>
      </c>
      <c r="AF966" s="12" t="s">
        <v>101</v>
      </c>
      <c r="AG966" s="12" t="s">
        <v>68</v>
      </c>
      <c r="AH966" s="12" t="s">
        <v>69</v>
      </c>
      <c r="AI966" s="12" t="s">
        <v>269</v>
      </c>
      <c r="AJ966" s="12">
        <f>IFERROR(_xlfn.XLOOKUP(Table1[[#This Row],[Audio Url]],Qc!C:C,Qc!F:F),"")</f>
        <v>0</v>
      </c>
      <c r="AK966" s="12">
        <f>IFERROR(_xlfn.XLOOKUP(Table1[[#This Row],[Audio Url]],Qc!C:C,Qc!E:E),"")</f>
        <v>0</v>
      </c>
      <c r="AL966" s="12"/>
      <c r="AM966" s="12"/>
      <c r="AN966" s="1" t="str">
        <f>VLOOKUP(Table1[[#This Row],[LOCALITY]],Sheet2!$F:$H,3,0)</f>
        <v>Rural</v>
      </c>
      <c r="AO966" s="1" t="s">
        <v>2241</v>
      </c>
      <c r="AP966" t="str">
        <f>IF(Table1[[#This Row],[Audio Duration (in secs)]]&gt;180,"Greater than 3 Minutes","Less than 3 Minutes")</f>
        <v>Less than 3 Minutes</v>
      </c>
      <c r="AQ966" t="str">
        <f>IFERROR(VLOOKUP(Table1[[#This Row],[சாதி/Caste]],MApping!$E$1:$F$10,2,0),"Others")</f>
        <v>MUTTARAIYAR</v>
      </c>
      <c r="AR966">
        <f>VLOOKUP(Table1[[#This Row],[பாலினம்/Gender]],Factor!$F$26:$I$28,4,0)</f>
        <v>1.047034764826176</v>
      </c>
      <c r="AS966">
        <f>VLOOKUP(Table1[[#This Row],[பதிலளித்தவரின் வயது/Age Group]],Factor!$F$35:$I$39,4,0)</f>
        <v>0.8797250859106529</v>
      </c>
      <c r="AT966">
        <f>VLOOKUP(Table1[[#This Row],[பதிலளித்தவரின் வயது/Age Group]]&amp;Table1[[#This Row],[பாலினம்/Gender]],Factor!$A$45:$G$53,7,0)</f>
        <v>0.98461538461538467</v>
      </c>
      <c r="AU96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66">
        <f>VLOOKUP(Table1[[#This Row],[Rev Caste]],Factor!$F$59:$I$68,4,0)</f>
        <v>1.2358620689655173</v>
      </c>
      <c r="AW966">
        <f>Table1[[#This Row],[2021 Ae Factor]]*Table1[[#This Row],[Age &amp; Gender Factor]]</f>
        <v>1.2917587930611203</v>
      </c>
      <c r="AX966">
        <f>Table1[[#This Row],[2021 Ae Factor]]*Table1[[#This Row],[Caste Factor]]</f>
        <v>1.6213800023249925</v>
      </c>
      <c r="AY966">
        <f t="shared" si="39"/>
        <v>78.663860299999996</v>
      </c>
    </row>
    <row r="967" spans="1:51" x14ac:dyDescent="0.25">
      <c r="A967" s="12" t="s">
        <v>3088</v>
      </c>
      <c r="B967" s="12" t="s">
        <v>2441</v>
      </c>
      <c r="C967" s="13">
        <v>45876</v>
      </c>
      <c r="D967" s="12" t="s">
        <v>3574</v>
      </c>
      <c r="E967" s="12"/>
      <c r="F967" s="12"/>
      <c r="G967" s="12"/>
      <c r="H967" s="12"/>
      <c r="I967" s="12" t="s">
        <v>2100</v>
      </c>
      <c r="J967" s="12" t="s">
        <v>2101</v>
      </c>
      <c r="K967" s="12" t="s">
        <v>50</v>
      </c>
      <c r="L967" s="12" t="s">
        <v>78</v>
      </c>
      <c r="M967" s="12" t="s">
        <v>511</v>
      </c>
      <c r="N967" s="12"/>
      <c r="O967" s="12" t="s">
        <v>54</v>
      </c>
      <c r="P967" s="12">
        <v>9790707425</v>
      </c>
      <c r="Q967" s="12" t="s">
        <v>55</v>
      </c>
      <c r="R967" s="12" t="s">
        <v>56</v>
      </c>
      <c r="S967" s="12" t="s">
        <v>57</v>
      </c>
      <c r="T967" s="12" t="s">
        <v>58</v>
      </c>
      <c r="U967" s="12" t="s">
        <v>301</v>
      </c>
      <c r="V967" s="12" t="s">
        <v>185</v>
      </c>
      <c r="W967" s="12" t="s">
        <v>61</v>
      </c>
      <c r="X967" s="12" t="s">
        <v>101</v>
      </c>
      <c r="Y967" s="45" t="s">
        <v>430</v>
      </c>
      <c r="Z967" s="12" t="s">
        <v>95</v>
      </c>
      <c r="AA967" s="12" t="s">
        <v>63</v>
      </c>
      <c r="AB967" s="12" t="s">
        <v>38</v>
      </c>
      <c r="AC967" s="12" t="s">
        <v>84</v>
      </c>
      <c r="AD967" s="12" t="s">
        <v>127</v>
      </c>
      <c r="AE967" s="12" t="s">
        <v>66</v>
      </c>
      <c r="AF967" s="12" t="s">
        <v>67</v>
      </c>
      <c r="AG967" s="12" t="s">
        <v>400</v>
      </c>
      <c r="AH967" s="12" t="s">
        <v>88</v>
      </c>
      <c r="AI967" s="12" t="s">
        <v>519</v>
      </c>
      <c r="AJ967" s="12">
        <f>IFERROR(_xlfn.XLOOKUP(Table1[[#This Row],[Audio Url]],Qc!C:C,Qc!F:F),"")</f>
        <v>0</v>
      </c>
      <c r="AK967" s="12">
        <f>IFERROR(_xlfn.XLOOKUP(Table1[[#This Row],[Audio Url]],Qc!C:C,Qc!E:E),"")</f>
        <v>0</v>
      </c>
      <c r="AL967" s="12"/>
      <c r="AM967" s="12"/>
      <c r="AN967" s="1" t="str">
        <f>VLOOKUP(Table1[[#This Row],[LOCALITY]],Sheet2!$F:$H,3,0)</f>
        <v>Rural</v>
      </c>
      <c r="AO967" s="1" t="s">
        <v>2241</v>
      </c>
      <c r="AP967" t="str">
        <f>IF(Table1[[#This Row],[Audio Duration (in secs)]]&gt;180,"Greater than 3 Minutes","Less than 3 Minutes")</f>
        <v>Less than 3 Minutes</v>
      </c>
      <c r="AQ967" t="str">
        <f>IFERROR(VLOOKUP(Table1[[#This Row],[சாதி/Caste]],MApping!$E$1:$F$10,2,0),"Others")</f>
        <v>CHOLIA VELLALAR</v>
      </c>
      <c r="AR967">
        <f>VLOOKUP(Table1[[#This Row],[பாலினம்/Gender]],Factor!$F$26:$I$28,4,0)</f>
        <v>0.95700934579439256</v>
      </c>
      <c r="AS967">
        <f>VLOOKUP(Table1[[#This Row],[பதிலளித்தவரின் வயது/Age Group]],Factor!$F$35:$I$39,4,0)</f>
        <v>1.0951871657754011</v>
      </c>
      <c r="AT967">
        <f>VLOOKUP(Table1[[#This Row],[பதிலளித்தவரின் வயது/Age Group]]&amp;Table1[[#This Row],[பாலினம்/Gender]],Factor!$A$45:$G$53,7,0)</f>
        <v>1.0835978835978837</v>
      </c>
      <c r="AU96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967">
        <f>VLOOKUP(Table1[[#This Row],[Rev Caste]],Factor!$F$59:$I$68,4,0)</f>
        <v>1.0666666666666667</v>
      </c>
      <c r="AW967">
        <f>Table1[[#This Row],[2021 Ae Factor]]*Table1[[#This Row],[Age &amp; Gender Factor]]</f>
        <v>1.0835978835978837</v>
      </c>
      <c r="AX967">
        <f>Table1[[#This Row],[2021 Ae Factor]]*Table1[[#This Row],[Caste Factor]]</f>
        <v>1.0666666666666667</v>
      </c>
      <c r="AY967">
        <f t="shared" si="39"/>
        <v>78.663734000000005</v>
      </c>
    </row>
    <row r="968" spans="1:51" x14ac:dyDescent="0.25">
      <c r="A968" s="12" t="s">
        <v>3088</v>
      </c>
      <c r="B968" s="12" t="s">
        <v>2451</v>
      </c>
      <c r="C968" s="13">
        <v>45876</v>
      </c>
      <c r="D968" s="12" t="s">
        <v>3575</v>
      </c>
      <c r="E968" s="12"/>
      <c r="F968" s="12"/>
      <c r="G968" s="12"/>
      <c r="H968" s="12"/>
      <c r="I968" s="12" t="s">
        <v>1289</v>
      </c>
      <c r="J968" s="12" t="s">
        <v>1290</v>
      </c>
      <c r="K968" s="12" t="s">
        <v>50</v>
      </c>
      <c r="L968" s="12" t="s">
        <v>78</v>
      </c>
      <c r="M968" s="12" t="s">
        <v>511</v>
      </c>
      <c r="N968" s="12"/>
      <c r="O968" s="12" t="s">
        <v>54</v>
      </c>
      <c r="P968" s="12">
        <v>8838383307</v>
      </c>
      <c r="Q968" s="12" t="s">
        <v>81</v>
      </c>
      <c r="R968" s="12" t="s">
        <v>490</v>
      </c>
      <c r="S968" s="12" t="s">
        <v>113</v>
      </c>
      <c r="T968" s="12" t="s">
        <v>58</v>
      </c>
      <c r="U968" s="12" t="s">
        <v>83</v>
      </c>
      <c r="V968" s="12" t="s">
        <v>99</v>
      </c>
      <c r="W968" s="12" t="s">
        <v>100</v>
      </c>
      <c r="X968" s="12" t="s">
        <v>101</v>
      </c>
      <c r="Y968" t="s">
        <v>428</v>
      </c>
      <c r="Z968" s="12" t="s">
        <v>95</v>
      </c>
      <c r="AA968" s="12" t="s">
        <v>63</v>
      </c>
      <c r="AB968" s="12" t="s">
        <v>38</v>
      </c>
      <c r="AC968" s="12" t="s">
        <v>84</v>
      </c>
      <c r="AD968" s="12" t="s">
        <v>127</v>
      </c>
      <c r="AE968" s="12" t="s">
        <v>66</v>
      </c>
      <c r="AF968" s="12" t="s">
        <v>67</v>
      </c>
      <c r="AG968" s="12" t="s">
        <v>116</v>
      </c>
      <c r="AH968" s="12" t="s">
        <v>88</v>
      </c>
      <c r="AI968" s="12" t="s">
        <v>269</v>
      </c>
      <c r="AJ968" s="12">
        <f>IFERROR(_xlfn.XLOOKUP(Table1[[#This Row],[Audio Url]],Qc!C:C,Qc!F:F),"")</f>
        <v>0</v>
      </c>
      <c r="AK968" s="12">
        <f>IFERROR(_xlfn.XLOOKUP(Table1[[#This Row],[Audio Url]],Qc!C:C,Qc!E:E),"")</f>
        <v>0</v>
      </c>
      <c r="AL968" s="12"/>
      <c r="AM968" s="12"/>
      <c r="AN968" s="1" t="str">
        <f>VLOOKUP(Table1[[#This Row],[LOCALITY]],Sheet2!$F:$H,3,0)</f>
        <v>Rural</v>
      </c>
      <c r="AO968" s="1" t="s">
        <v>2241</v>
      </c>
      <c r="AP968" t="str">
        <f>IF(Table1[[#This Row],[Audio Duration (in secs)]]&gt;180,"Greater than 3 Minutes","Less than 3 Minutes")</f>
        <v>Less than 3 Minutes</v>
      </c>
      <c r="AQ968" t="str">
        <f>IFERROR(VLOOKUP(Table1[[#This Row],[சாதி/Caste]],MApping!$E$1:$F$10,2,0),"Others")</f>
        <v>MUTTARAIYAR</v>
      </c>
      <c r="AR968">
        <f>VLOOKUP(Table1[[#This Row],[பாலினம்/Gender]],Factor!$F$26:$I$28,4,0)</f>
        <v>0.95700934579439256</v>
      </c>
      <c r="AS968">
        <f>VLOOKUP(Table1[[#This Row],[பதிலளித்தவரின் வயது/Age Group]],Factor!$F$35:$I$39,4,0)</f>
        <v>0.97523809523809524</v>
      </c>
      <c r="AT968">
        <f>VLOOKUP(Table1[[#This Row],[பதிலளித்தவரின் வயது/Age Group]]&amp;Table1[[#This Row],[பாலினம்/Gender]],Factor!$A$45:$G$53,7,0)</f>
        <v>1.0666666666666667</v>
      </c>
      <c r="AU96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68">
        <f>VLOOKUP(Table1[[#This Row],[Rev Caste]],Factor!$F$59:$I$68,4,0)</f>
        <v>1.2358620689655173</v>
      </c>
      <c r="AW968">
        <f>Table1[[#This Row],[2021 Ae Factor]]*Table1[[#This Row],[Age &amp; Gender Factor]]</f>
        <v>1.399405359149547</v>
      </c>
      <c r="AX968">
        <f>Table1[[#This Row],[2021 Ae Factor]]*Table1[[#This Row],[Caste Factor]]</f>
        <v>1.6213800023249925</v>
      </c>
      <c r="AY968">
        <f t="shared" si="39"/>
        <v>78.661684699999995</v>
      </c>
    </row>
    <row r="969" spans="1:51" x14ac:dyDescent="0.25">
      <c r="A969" s="12" t="s">
        <v>3088</v>
      </c>
      <c r="B969" s="12" t="s">
        <v>2483</v>
      </c>
      <c r="C969" s="13">
        <v>45876</v>
      </c>
      <c r="D969" s="12" t="s">
        <v>3576</v>
      </c>
      <c r="E969" s="12"/>
      <c r="F969" s="12"/>
      <c r="G969" s="12"/>
      <c r="H969" s="12"/>
      <c r="I969" s="12" t="s">
        <v>1289</v>
      </c>
      <c r="J969" s="12" t="s">
        <v>1290</v>
      </c>
      <c r="K969" s="12" t="s">
        <v>50</v>
      </c>
      <c r="L969" s="12" t="s">
        <v>78</v>
      </c>
      <c r="M969" s="12" t="s">
        <v>511</v>
      </c>
      <c r="N969" s="12"/>
      <c r="O969" s="12" t="s">
        <v>135</v>
      </c>
      <c r="P969" s="12">
        <v>9940869485</v>
      </c>
      <c r="Q969" s="12" t="s">
        <v>81</v>
      </c>
      <c r="R969" s="12" t="s">
        <v>136</v>
      </c>
      <c r="S969" s="12" t="s">
        <v>57</v>
      </c>
      <c r="T969" s="12" t="s">
        <v>98</v>
      </c>
      <c r="U969" s="12" t="s">
        <v>83</v>
      </c>
      <c r="V969" s="12" t="s">
        <v>99</v>
      </c>
      <c r="W969" s="12" t="s">
        <v>100</v>
      </c>
      <c r="X969" s="12" t="s">
        <v>101</v>
      </c>
      <c r="Y969" t="s">
        <v>428</v>
      </c>
      <c r="Z969" s="12" t="s">
        <v>95</v>
      </c>
      <c r="AA969" s="12" t="s">
        <v>126</v>
      </c>
      <c r="AB969" s="12" t="s">
        <v>60</v>
      </c>
      <c r="AC969" s="12" t="s">
        <v>58</v>
      </c>
      <c r="AD969" s="12" t="s">
        <v>127</v>
      </c>
      <c r="AE969" s="12" t="s">
        <v>102</v>
      </c>
      <c r="AF969" s="12" t="s">
        <v>101</v>
      </c>
      <c r="AG969" s="12" t="s">
        <v>382</v>
      </c>
      <c r="AH969" s="12" t="s">
        <v>88</v>
      </c>
      <c r="AI969" s="12" t="s">
        <v>269</v>
      </c>
      <c r="AJ969" s="12">
        <f>IFERROR(_xlfn.XLOOKUP(Table1[[#This Row],[Audio Url]],Qc!C:C,Qc!F:F),"")</f>
        <v>0</v>
      </c>
      <c r="AK969" s="12">
        <f>IFERROR(_xlfn.XLOOKUP(Table1[[#This Row],[Audio Url]],Qc!C:C,Qc!E:E),"")</f>
        <v>0</v>
      </c>
      <c r="AL969" s="12"/>
      <c r="AM969" s="12"/>
      <c r="AN969" s="1" t="str">
        <f>VLOOKUP(Table1[[#This Row],[LOCALITY]],Sheet2!$F:$H,3,0)</f>
        <v>Rural</v>
      </c>
      <c r="AO969" s="1" t="s">
        <v>2241</v>
      </c>
      <c r="AP969" t="str">
        <f>IF(Table1[[#This Row],[Audio Duration (in secs)]]&gt;180,"Greater than 3 Minutes","Less than 3 Minutes")</f>
        <v>Less than 3 Minutes</v>
      </c>
      <c r="AQ969" t="str">
        <f>IFERROR(VLOOKUP(Table1[[#This Row],[சாதி/Caste]],MApping!$E$1:$F$10,2,0),"Others")</f>
        <v>MUTTARAIYAR</v>
      </c>
      <c r="AR969">
        <f>VLOOKUP(Table1[[#This Row],[பாலினம்/Gender]],Factor!$F$26:$I$28,4,0)</f>
        <v>1.047034764826176</v>
      </c>
      <c r="AS969">
        <f>VLOOKUP(Table1[[#This Row],[பதிலளித்தவரின் வயது/Age Group]],Factor!$F$35:$I$39,4,0)</f>
        <v>0.97523809523809524</v>
      </c>
      <c r="AT969">
        <f>VLOOKUP(Table1[[#This Row],[பதிலளித்தவரின் வயது/Age Group]]&amp;Table1[[#This Row],[பாலினம்/Gender]],Factor!$A$45:$G$53,7,0)</f>
        <v>0.89824561403508774</v>
      </c>
      <c r="AU96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69">
        <f>VLOOKUP(Table1[[#This Row],[Rev Caste]],Factor!$F$59:$I$68,4,0)</f>
        <v>1.2358620689655173</v>
      </c>
      <c r="AW969">
        <f>Table1[[#This Row],[2021 Ae Factor]]*Table1[[#This Row],[Age &amp; Gender Factor]]</f>
        <v>1.1784466182311975</v>
      </c>
      <c r="AX969">
        <f>Table1[[#This Row],[2021 Ae Factor]]*Table1[[#This Row],[Caste Factor]]</f>
        <v>1.6213800023249925</v>
      </c>
      <c r="AY969">
        <f t="shared" ref="AY969:AY970" si="40">VALUE(MID(D969, FIND(",",D969)+2, FIND(")",D969)-FIND(",",D969)-2))</f>
        <v>78.6639239</v>
      </c>
    </row>
    <row r="970" spans="1:51" x14ac:dyDescent="0.25">
      <c r="A970" s="12" t="s">
        <v>3088</v>
      </c>
      <c r="B970" s="12" t="s">
        <v>2487</v>
      </c>
      <c r="C970" s="13">
        <v>45876</v>
      </c>
      <c r="D970" s="12" t="s">
        <v>3577</v>
      </c>
      <c r="E970" s="12"/>
      <c r="F970" s="12"/>
      <c r="G970" s="12"/>
      <c r="H970" s="12"/>
      <c r="I970" s="12" t="s">
        <v>1289</v>
      </c>
      <c r="J970" s="12" t="s">
        <v>1290</v>
      </c>
      <c r="K970" s="12" t="s">
        <v>50</v>
      </c>
      <c r="L970" s="12" t="s">
        <v>78</v>
      </c>
      <c r="M970" s="12" t="s">
        <v>511</v>
      </c>
      <c r="N970" s="12"/>
      <c r="O970" s="12" t="s">
        <v>54</v>
      </c>
      <c r="P970" s="12">
        <v>8760239291</v>
      </c>
      <c r="Q970" s="12" t="s">
        <v>55</v>
      </c>
      <c r="R970" s="12" t="s">
        <v>219</v>
      </c>
      <c r="S970" s="12" t="s">
        <v>57</v>
      </c>
      <c r="T970" s="12" t="s">
        <v>137</v>
      </c>
      <c r="U970" s="12" t="s">
        <v>83</v>
      </c>
      <c r="V970" s="12" t="s">
        <v>60</v>
      </c>
      <c r="W970" s="12" t="s">
        <v>125</v>
      </c>
      <c r="X970" s="12" t="s">
        <v>62</v>
      </c>
      <c r="Y970" t="s">
        <v>430</v>
      </c>
      <c r="Z970" s="12" t="s">
        <v>38</v>
      </c>
      <c r="AA970" s="12" t="s">
        <v>126</v>
      </c>
      <c r="AB970" s="12" t="s">
        <v>138</v>
      </c>
      <c r="AC970" s="12" t="s">
        <v>84</v>
      </c>
      <c r="AD970" s="12" t="s">
        <v>127</v>
      </c>
      <c r="AE970" s="12" t="s">
        <v>115</v>
      </c>
      <c r="AF970" s="12" t="s">
        <v>67</v>
      </c>
      <c r="AG970" s="12" t="s">
        <v>116</v>
      </c>
      <c r="AH970" s="12" t="s">
        <v>117</v>
      </c>
      <c r="AI970" s="12" t="s">
        <v>118</v>
      </c>
      <c r="AJ970" s="12">
        <f>IFERROR(_xlfn.XLOOKUP(Table1[[#This Row],[Audio Url]],Qc!C:C,Qc!F:F),"")</f>
        <v>0</v>
      </c>
      <c r="AK970" s="12">
        <f>IFERROR(_xlfn.XLOOKUP(Table1[[#This Row],[Audio Url]],Qc!C:C,Qc!E:E),"")</f>
        <v>0</v>
      </c>
      <c r="AL970" s="12"/>
      <c r="AM970" s="12"/>
      <c r="AN970" s="1" t="str">
        <f>VLOOKUP(Table1[[#This Row],[LOCALITY]],Sheet2!$F:$H,3,0)</f>
        <v>Rural</v>
      </c>
      <c r="AO970" s="1" t="s">
        <v>2241</v>
      </c>
      <c r="AP970" t="str">
        <f>IF(Table1[[#This Row],[Audio Duration (in secs)]]&gt;180,"Greater than 3 Minutes","Less than 3 Minutes")</f>
        <v>Less than 3 Minutes</v>
      </c>
      <c r="AQ970" t="str">
        <f>IFERROR(VLOOKUP(Table1[[#This Row],[சாதி/Caste]],MApping!$E$1:$F$10,2,0),"Others")</f>
        <v>PALLAR SC</v>
      </c>
      <c r="AR970">
        <f>VLOOKUP(Table1[[#This Row],[பாலினம்/Gender]],Factor!$F$26:$I$28,4,0)</f>
        <v>0.95700934579439256</v>
      </c>
      <c r="AS970">
        <f>VLOOKUP(Table1[[#This Row],[பதிலளித்தவரின் வயது/Age Group]],Factor!$F$35:$I$39,4,0)</f>
        <v>1.0951871657754011</v>
      </c>
      <c r="AT970">
        <f>VLOOKUP(Table1[[#This Row],[பதிலளித்தவரின் வயது/Age Group]]&amp;Table1[[#This Row],[பாலினம்/Gender]],Factor!$A$45:$G$53,7,0)</f>
        <v>1.0835978835978837</v>
      </c>
      <c r="AU97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70">
        <f>VLOOKUP(Table1[[#This Row],[Rev Caste]],Factor!$F$59:$I$68,4,0)</f>
        <v>1.28</v>
      </c>
      <c r="AW970">
        <f>Table1[[#This Row],[2021 Ae Factor]]*Table1[[#This Row],[Age &amp; Gender Factor]]</f>
        <v>0.79839581406098059</v>
      </c>
      <c r="AX970">
        <f>Table1[[#This Row],[2021 Ae Factor]]*Table1[[#This Row],[Caste Factor]]</f>
        <v>0.94310505535953326</v>
      </c>
      <c r="AY970">
        <f t="shared" si="40"/>
        <v>78.663862100000003</v>
      </c>
    </row>
    <row r="971" spans="1:51" x14ac:dyDescent="0.25">
      <c r="A971" s="12" t="s">
        <v>3088</v>
      </c>
      <c r="B971" s="12" t="s">
        <v>2524</v>
      </c>
      <c r="C971" s="13">
        <v>45876</v>
      </c>
      <c r="D971" s="12" t="s">
        <v>3578</v>
      </c>
      <c r="E971" s="12"/>
      <c r="F971" s="12"/>
      <c r="G971" s="12"/>
      <c r="H971" s="12"/>
      <c r="I971" s="12" t="s">
        <v>1281</v>
      </c>
      <c r="J971" s="12" t="s">
        <v>1282</v>
      </c>
      <c r="K971" s="12" t="s">
        <v>50</v>
      </c>
      <c r="L971" s="12" t="s">
        <v>78</v>
      </c>
      <c r="M971" s="12" t="s">
        <v>511</v>
      </c>
      <c r="N971" s="12"/>
      <c r="O971" s="12" t="s">
        <v>135</v>
      </c>
      <c r="P971" s="12">
        <v>8940170368</v>
      </c>
      <c r="Q971" s="12" t="s">
        <v>55</v>
      </c>
      <c r="R971" s="12" t="s">
        <v>136</v>
      </c>
      <c r="S971" s="12" t="s">
        <v>57</v>
      </c>
      <c r="T971" s="12" t="s">
        <v>137</v>
      </c>
      <c r="U971" s="12" t="s">
        <v>301</v>
      </c>
      <c r="V971" s="12" t="s">
        <v>99</v>
      </c>
      <c r="W971" s="1" t="s">
        <v>125</v>
      </c>
      <c r="X971" s="12" t="s">
        <v>295</v>
      </c>
      <c r="Y971" t="s">
        <v>429</v>
      </c>
      <c r="Z971" s="12" t="s">
        <v>38</v>
      </c>
      <c r="AA971" s="12" t="s">
        <v>63</v>
      </c>
      <c r="AB971" s="12" t="s">
        <v>38</v>
      </c>
      <c r="AC971" s="12" t="s">
        <v>64</v>
      </c>
      <c r="AD971" s="12" t="s">
        <v>85</v>
      </c>
      <c r="AE971" s="12" t="s">
        <v>66</v>
      </c>
      <c r="AF971" s="12" t="s">
        <v>67</v>
      </c>
      <c r="AG971" s="12" t="s">
        <v>68</v>
      </c>
      <c r="AH971" s="12" t="s">
        <v>88</v>
      </c>
      <c r="AI971" s="12" t="s">
        <v>269</v>
      </c>
      <c r="AJ971" s="12">
        <f>IFERROR(_xlfn.XLOOKUP(Table1[[#This Row],[Audio Url]],Qc!C:C,Qc!F:F),"")</f>
        <v>0</v>
      </c>
      <c r="AK971" s="12">
        <f>IFERROR(_xlfn.XLOOKUP(Table1[[#This Row],[Audio Url]],Qc!C:C,Qc!E:E),"")</f>
        <v>0</v>
      </c>
      <c r="AL971" s="12"/>
      <c r="AM971" s="12"/>
      <c r="AN971" s="1" t="str">
        <f>VLOOKUP(Table1[[#This Row],[LOCALITY]],Sheet2!$F:$H,3,0)</f>
        <v>Rural</v>
      </c>
      <c r="AO971" s="1" t="s">
        <v>2241</v>
      </c>
      <c r="AP971" t="str">
        <f>IF(Table1[[#This Row],[Audio Duration (in secs)]]&gt;180,"Greater than 3 Minutes","Less than 3 Minutes")</f>
        <v>Less than 3 Minutes</v>
      </c>
      <c r="AQ971" t="str">
        <f>IFERROR(VLOOKUP(Table1[[#This Row],[சாதி/Caste]],MApping!$E$1:$F$10,2,0),"Others")</f>
        <v>MUTTARAIYAR</v>
      </c>
      <c r="AR971">
        <f>VLOOKUP(Table1[[#This Row],[பாலினம்/Gender]],Factor!$F$26:$I$28,4,0)</f>
        <v>1.047034764826176</v>
      </c>
      <c r="AS971">
        <f>VLOOKUP(Table1[[#This Row],[பதிலளித்தவரின் வயது/Age Group]],Factor!$F$35:$I$39,4,0)</f>
        <v>1.0951871657754011</v>
      </c>
      <c r="AT971">
        <f>VLOOKUP(Table1[[#This Row],[பதிலளித்தவரின் வயது/Age Group]]&amp;Table1[[#This Row],[பாலினம்/Gender]],Factor!$A$45:$G$53,7,0)</f>
        <v>1.107027027027027</v>
      </c>
      <c r="AU97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71">
        <f>VLOOKUP(Table1[[#This Row],[Rev Caste]],Factor!$F$59:$I$68,4,0)</f>
        <v>1.2358620689655173</v>
      </c>
      <c r="AW971">
        <f>Table1[[#This Row],[2021 Ae Factor]]*Table1[[#This Row],[Age &amp; Gender Factor]]</f>
        <v>1.4523558321984489</v>
      </c>
      <c r="AX971">
        <f>Table1[[#This Row],[2021 Ae Factor]]*Table1[[#This Row],[Caste Factor]]</f>
        <v>1.6213800023249925</v>
      </c>
      <c r="AY971">
        <f t="shared" ref="AY971:AY980" si="41">VALUE(MID(D971, FIND(",",D971)+2, FIND(")",D971)-FIND(",",D971)-2))</f>
        <v>78.661469600000004</v>
      </c>
    </row>
    <row r="972" spans="1:51" x14ac:dyDescent="0.25">
      <c r="A972" s="12" t="s">
        <v>3088</v>
      </c>
      <c r="B972" s="12" t="s">
        <v>2532</v>
      </c>
      <c r="C972" s="13">
        <v>45876</v>
      </c>
      <c r="D972" s="12" t="s">
        <v>3579</v>
      </c>
      <c r="E972" s="12"/>
      <c r="F972" s="12"/>
      <c r="G972" s="12"/>
      <c r="H972" s="12"/>
      <c r="I972" s="12" t="s">
        <v>1289</v>
      </c>
      <c r="J972" s="12" t="s">
        <v>1290</v>
      </c>
      <c r="K972" s="12" t="s">
        <v>50</v>
      </c>
      <c r="L972" s="12" t="s">
        <v>78</v>
      </c>
      <c r="M972" s="12" t="s">
        <v>511</v>
      </c>
      <c r="N972" s="12"/>
      <c r="O972" s="12" t="s">
        <v>54</v>
      </c>
      <c r="P972" s="12">
        <v>8760047663</v>
      </c>
      <c r="Q972" s="12" t="s">
        <v>360</v>
      </c>
      <c r="R972" s="12" t="s">
        <v>56</v>
      </c>
      <c r="S972" s="12" t="s">
        <v>57</v>
      </c>
      <c r="T972" s="12" t="s">
        <v>58</v>
      </c>
      <c r="U972" s="12" t="s">
        <v>301</v>
      </c>
      <c r="V972" s="12" t="s">
        <v>99</v>
      </c>
      <c r="W972" s="12" t="s">
        <v>100</v>
      </c>
      <c r="X972" s="12" t="s">
        <v>101</v>
      </c>
      <c r="Y972" t="s">
        <v>428</v>
      </c>
      <c r="Z972" s="12" t="s">
        <v>95</v>
      </c>
      <c r="AA972" s="12" t="s">
        <v>126</v>
      </c>
      <c r="AB972" s="12" t="s">
        <v>99</v>
      </c>
      <c r="AC972" s="12" t="s">
        <v>58</v>
      </c>
      <c r="AD972" s="12" t="s">
        <v>127</v>
      </c>
      <c r="AE972" s="12" t="s">
        <v>66</v>
      </c>
      <c r="AF972" s="12" t="s">
        <v>101</v>
      </c>
      <c r="AG972" s="12" t="s">
        <v>116</v>
      </c>
      <c r="AH972" s="12" t="s">
        <v>88</v>
      </c>
      <c r="AI972" s="12" t="s">
        <v>269</v>
      </c>
      <c r="AJ972" s="12">
        <f>IFERROR(_xlfn.XLOOKUP(Table1[[#This Row],[Audio Url]],Qc!C:C,Qc!F:F),"")</f>
        <v>0</v>
      </c>
      <c r="AK972" s="12">
        <f>IFERROR(_xlfn.XLOOKUP(Table1[[#This Row],[Audio Url]],Qc!C:C,Qc!E:E),"")</f>
        <v>0</v>
      </c>
      <c r="AL972" s="12"/>
      <c r="AM972" s="12"/>
      <c r="AN972" s="1" t="str">
        <f>VLOOKUP(Table1[[#This Row],[LOCALITY]],Sheet2!$F:$H,3,0)</f>
        <v>Rural</v>
      </c>
      <c r="AO972" s="1" t="s">
        <v>2241</v>
      </c>
      <c r="AP972" t="str">
        <f>IF(Table1[[#This Row],[Audio Duration (in secs)]]&gt;180,"Greater than 3 Minutes","Less than 3 Minutes")</f>
        <v>Less than 3 Minutes</v>
      </c>
      <c r="AQ972" t="str">
        <f>IFERROR(VLOOKUP(Table1[[#This Row],[சாதி/Caste]],MApping!$E$1:$F$10,2,0),"Others")</f>
        <v>MUTTARAIYAR</v>
      </c>
      <c r="AR972">
        <f>VLOOKUP(Table1[[#This Row],[பாலினம்/Gender]],Factor!$F$26:$I$28,4,0)</f>
        <v>0.95700934579439256</v>
      </c>
      <c r="AS972">
        <f>VLOOKUP(Table1[[#This Row],[பதிலளித்தவரின் வயது/Age Group]],Factor!$F$35:$I$39,4,0)</f>
        <v>1.0308724832214764</v>
      </c>
      <c r="AT972">
        <f>VLOOKUP(Table1[[#This Row],[பதிலளித்தவரின் வயது/Age Group]]&amp;Table1[[#This Row],[பாலினம்/Gender]],Factor!$A$45:$G$53,7,0)</f>
        <v>0.86292134831460676</v>
      </c>
      <c r="AU97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72">
        <f>VLOOKUP(Table1[[#This Row],[Rev Caste]],Factor!$F$59:$I$68,4,0)</f>
        <v>1.2358620689655173</v>
      </c>
      <c r="AW972">
        <f>Table1[[#This Row],[2021 Ae Factor]]*Table1[[#This Row],[Age &amp; Gender Factor]]</f>
        <v>1.1321032118962628</v>
      </c>
      <c r="AX972">
        <f>Table1[[#This Row],[2021 Ae Factor]]*Table1[[#This Row],[Caste Factor]]</f>
        <v>1.6213800023249925</v>
      </c>
      <c r="AY972">
        <f t="shared" si="41"/>
        <v>78.660767300000003</v>
      </c>
    </row>
    <row r="973" spans="1:51" x14ac:dyDescent="0.25">
      <c r="A973" s="12" t="s">
        <v>3088</v>
      </c>
      <c r="B973" s="12" t="s">
        <v>2537</v>
      </c>
      <c r="C973" s="13">
        <v>45876</v>
      </c>
      <c r="D973" s="12" t="s">
        <v>3580</v>
      </c>
      <c r="E973" s="12"/>
      <c r="F973" s="12"/>
      <c r="G973" s="12"/>
      <c r="H973" s="12"/>
      <c r="I973" s="12" t="s">
        <v>48</v>
      </c>
      <c r="J973" s="12" t="s">
        <v>49</v>
      </c>
      <c r="K973" s="12" t="s">
        <v>50</v>
      </c>
      <c r="L973" s="12" t="s">
        <v>78</v>
      </c>
      <c r="M973" s="12" t="s">
        <v>511</v>
      </c>
      <c r="N973" s="12"/>
      <c r="O973" s="12" t="s">
        <v>54</v>
      </c>
      <c r="P973" s="12">
        <v>8778104078</v>
      </c>
      <c r="Q973" s="12" t="s">
        <v>81</v>
      </c>
      <c r="R973" s="12" t="s">
        <v>97</v>
      </c>
      <c r="S973" s="12" t="s">
        <v>1006</v>
      </c>
      <c r="T973" s="12" t="s">
        <v>58</v>
      </c>
      <c r="U973" s="12" t="s">
        <v>83</v>
      </c>
      <c r="V973" s="12" t="s">
        <v>60</v>
      </c>
      <c r="W973" s="12" t="s">
        <v>61</v>
      </c>
      <c r="X973" s="12" t="s">
        <v>62</v>
      </c>
      <c r="Y973" t="s">
        <v>430</v>
      </c>
      <c r="Z973" s="12" t="s">
        <v>38</v>
      </c>
      <c r="AA973" s="12" t="s">
        <v>126</v>
      </c>
      <c r="AB973" s="12" t="s">
        <v>60</v>
      </c>
      <c r="AC973" s="12" t="s">
        <v>58</v>
      </c>
      <c r="AD973" s="12" t="s">
        <v>127</v>
      </c>
      <c r="AE973" s="12" t="s">
        <v>102</v>
      </c>
      <c r="AF973" s="12" t="s">
        <v>622</v>
      </c>
      <c r="AG973" s="12" t="s">
        <v>400</v>
      </c>
      <c r="AH973" s="12" t="s">
        <v>88</v>
      </c>
      <c r="AI973" s="12" t="s">
        <v>269</v>
      </c>
      <c r="AJ973" s="12">
        <f>IFERROR(_xlfn.XLOOKUP(Table1[[#This Row],[Audio Url]],Qc!C:C,Qc!F:F),"")</f>
        <v>0</v>
      </c>
      <c r="AK973" s="12">
        <f>IFERROR(_xlfn.XLOOKUP(Table1[[#This Row],[Audio Url]],Qc!C:C,Qc!E:E),"")</f>
        <v>0</v>
      </c>
      <c r="AL973" s="12"/>
      <c r="AM973" s="12"/>
      <c r="AN973" s="1" t="str">
        <f>VLOOKUP(Table1[[#This Row],[LOCALITY]],Sheet2!$F:$H,3,0)</f>
        <v>Rural</v>
      </c>
      <c r="AO973" s="1" t="s">
        <v>2241</v>
      </c>
      <c r="AP973" t="str">
        <f>IF(Table1[[#This Row],[Audio Duration (in secs)]]&gt;180,"Greater than 3 Minutes","Less than 3 Minutes")</f>
        <v>Less than 3 Minutes</v>
      </c>
      <c r="AQ973" t="str">
        <f>IFERROR(VLOOKUP(Table1[[#This Row],[சாதி/Caste]],MApping!$E$1:$F$10,2,0),"Others")</f>
        <v>MUTTARAIYAR</v>
      </c>
      <c r="AR973">
        <f>VLOOKUP(Table1[[#This Row],[பாலினம்/Gender]],Factor!$F$26:$I$28,4,0)</f>
        <v>0.95700934579439256</v>
      </c>
      <c r="AS973">
        <f>VLOOKUP(Table1[[#This Row],[பதிலளித்தவரின் வயது/Age Group]],Factor!$F$35:$I$39,4,0)</f>
        <v>0.97523809523809524</v>
      </c>
      <c r="AT973">
        <f>VLOOKUP(Table1[[#This Row],[பதிலளித்தவரின் வயது/Age Group]]&amp;Table1[[#This Row],[பாலினம்/Gender]],Factor!$A$45:$G$53,7,0)</f>
        <v>1.0666666666666667</v>
      </c>
      <c r="AU97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73">
        <f>VLOOKUP(Table1[[#This Row],[Rev Caste]],Factor!$F$59:$I$68,4,0)</f>
        <v>1.2358620689655173</v>
      </c>
      <c r="AW973">
        <f>Table1[[#This Row],[2021 Ae Factor]]*Table1[[#This Row],[Age &amp; Gender Factor]]</f>
        <v>0.78592087946627776</v>
      </c>
      <c r="AX973">
        <f>Table1[[#This Row],[2021 Ae Factor]]*Table1[[#This Row],[Caste Factor]]</f>
        <v>0.91058419138161839</v>
      </c>
      <c r="AY973">
        <f t="shared" si="41"/>
        <v>78.661042699999996</v>
      </c>
    </row>
    <row r="974" spans="1:51" x14ac:dyDescent="0.25">
      <c r="A974" s="12" t="s">
        <v>3088</v>
      </c>
      <c r="B974" s="12" t="s">
        <v>2542</v>
      </c>
      <c r="C974" s="13">
        <v>45876</v>
      </c>
      <c r="D974" s="12" t="s">
        <v>3581</v>
      </c>
      <c r="E974" s="12"/>
      <c r="F974" s="12"/>
      <c r="G974" s="12"/>
      <c r="H974" s="12"/>
      <c r="I974" s="12" t="s">
        <v>48</v>
      </c>
      <c r="J974" s="12" t="s">
        <v>49</v>
      </c>
      <c r="K974" s="12" t="s">
        <v>50</v>
      </c>
      <c r="L974" s="12" t="s">
        <v>78</v>
      </c>
      <c r="M974" s="12" t="s">
        <v>511</v>
      </c>
      <c r="N974" s="12"/>
      <c r="O974" s="12" t="s">
        <v>54</v>
      </c>
      <c r="P974" s="12">
        <v>7448456053</v>
      </c>
      <c r="Q974" s="12" t="s">
        <v>39</v>
      </c>
      <c r="R974" s="12" t="s">
        <v>97</v>
      </c>
      <c r="S974" s="12" t="s">
        <v>113</v>
      </c>
      <c r="T974" s="12" t="s">
        <v>137</v>
      </c>
      <c r="U974" s="12" t="s">
        <v>83</v>
      </c>
      <c r="V974" s="12" t="s">
        <v>99</v>
      </c>
      <c r="W974" s="12" t="s">
        <v>100</v>
      </c>
      <c r="X974" s="12" t="s">
        <v>101</v>
      </c>
      <c r="Y974" t="s">
        <v>428</v>
      </c>
      <c r="Z974" s="12" t="s">
        <v>288</v>
      </c>
      <c r="AA974" s="12" t="s">
        <v>63</v>
      </c>
      <c r="AB974" s="12" t="s">
        <v>38</v>
      </c>
      <c r="AC974" s="12" t="s">
        <v>64</v>
      </c>
      <c r="AD974" s="12" t="s">
        <v>85</v>
      </c>
      <c r="AE974" s="12" t="s">
        <v>66</v>
      </c>
      <c r="AF974" s="12" t="s">
        <v>67</v>
      </c>
      <c r="AG974" s="12" t="s">
        <v>116</v>
      </c>
      <c r="AH974" s="12" t="s">
        <v>88</v>
      </c>
      <c r="AI974" s="12" t="s">
        <v>269</v>
      </c>
      <c r="AJ974" s="12">
        <f>IFERROR(_xlfn.XLOOKUP(Table1[[#This Row],[Audio Url]],Qc!C:C,Qc!F:F),"")</f>
        <v>0</v>
      </c>
      <c r="AK974" s="12">
        <f>IFERROR(_xlfn.XLOOKUP(Table1[[#This Row],[Audio Url]],Qc!C:C,Qc!E:E),"")</f>
        <v>0</v>
      </c>
      <c r="AL974" s="12"/>
      <c r="AM974" s="12"/>
      <c r="AN974" s="1" t="str">
        <f>VLOOKUP(Table1[[#This Row],[LOCALITY]],Sheet2!$F:$H,3,0)</f>
        <v>Rural</v>
      </c>
      <c r="AO974" s="1" t="s">
        <v>2241</v>
      </c>
      <c r="AP974" t="str">
        <f>IF(Table1[[#This Row],[Audio Duration (in secs)]]&gt;180,"Greater than 3 Minutes","Less than 3 Minutes")</f>
        <v>Less than 3 Minutes</v>
      </c>
      <c r="AQ974" t="str">
        <f>IFERROR(VLOOKUP(Table1[[#This Row],[சாதி/Caste]],MApping!$E$1:$F$10,2,0),"Others")</f>
        <v>MUTTARAIYAR</v>
      </c>
      <c r="AR974">
        <f>VLOOKUP(Table1[[#This Row],[பாலினம்/Gender]],Factor!$F$26:$I$28,4,0)</f>
        <v>0.95700934579439256</v>
      </c>
      <c r="AS974">
        <f>VLOOKUP(Table1[[#This Row],[பதிலளித்தவரின் வயது/Age Group]],Factor!$F$35:$I$39,4,0)</f>
        <v>0.8797250859106529</v>
      </c>
      <c r="AT974">
        <f>VLOOKUP(Table1[[#This Row],[பதிலளித்தவரின் வயது/Age Group]]&amp;Table1[[#This Row],[பாலினம்/Gender]],Factor!$A$45:$G$53,7,0)</f>
        <v>0.79503105590062106</v>
      </c>
      <c r="AU97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74">
        <f>VLOOKUP(Table1[[#This Row],[Rev Caste]],Factor!$F$59:$I$68,4,0)</f>
        <v>1.2358620689655173</v>
      </c>
      <c r="AW974">
        <f>Table1[[#This Row],[2021 Ae Factor]]*Table1[[#This Row],[Age &amp; Gender Factor]]</f>
        <v>1.043035050297799</v>
      </c>
      <c r="AX974">
        <f>Table1[[#This Row],[2021 Ae Factor]]*Table1[[#This Row],[Caste Factor]]</f>
        <v>1.6213800023249925</v>
      </c>
      <c r="AY974">
        <f t="shared" si="41"/>
        <v>78.660584299999996</v>
      </c>
    </row>
    <row r="975" spans="1:51" x14ac:dyDescent="0.25">
      <c r="A975" s="12" t="s">
        <v>3088</v>
      </c>
      <c r="B975" s="12" t="s">
        <v>2553</v>
      </c>
      <c r="C975" s="13">
        <v>45876</v>
      </c>
      <c r="D975" s="12" t="s">
        <v>3582</v>
      </c>
      <c r="E975" s="12"/>
      <c r="F975" s="12"/>
      <c r="G975" s="12"/>
      <c r="H975" s="12"/>
      <c r="I975" s="12" t="s">
        <v>1289</v>
      </c>
      <c r="J975" s="12" t="s">
        <v>1290</v>
      </c>
      <c r="K975" s="12" t="s">
        <v>50</v>
      </c>
      <c r="L975" s="12" t="s">
        <v>78</v>
      </c>
      <c r="M975" s="12" t="s">
        <v>511</v>
      </c>
      <c r="N975" s="12"/>
      <c r="O975" s="12" t="s">
        <v>54</v>
      </c>
      <c r="P975" s="12">
        <v>8903989371</v>
      </c>
      <c r="Q975" s="12" t="s">
        <v>55</v>
      </c>
      <c r="R975" s="12" t="s">
        <v>56</v>
      </c>
      <c r="S975" s="12" t="s">
        <v>57</v>
      </c>
      <c r="T975" s="12" t="s">
        <v>58</v>
      </c>
      <c r="U975" s="12" t="s">
        <v>59</v>
      </c>
      <c r="V975" s="12" t="s">
        <v>60</v>
      </c>
      <c r="W975" s="12" t="s">
        <v>61</v>
      </c>
      <c r="X975" s="12" t="s">
        <v>101</v>
      </c>
      <c r="Y975" s="45" t="s">
        <v>430</v>
      </c>
      <c r="Z975" s="12" t="s">
        <v>175</v>
      </c>
      <c r="AA975" s="12" t="s">
        <v>63</v>
      </c>
      <c r="AB975" s="12" t="s">
        <v>38</v>
      </c>
      <c r="AC975" s="12" t="s">
        <v>58</v>
      </c>
      <c r="AD975" s="12" t="s">
        <v>65</v>
      </c>
      <c r="AE975" s="12" t="s">
        <v>66</v>
      </c>
      <c r="AF975" s="12" t="s">
        <v>101</v>
      </c>
      <c r="AG975" s="12" t="s">
        <v>103</v>
      </c>
      <c r="AH975" s="12" t="s">
        <v>88</v>
      </c>
      <c r="AI975" s="12" t="s">
        <v>519</v>
      </c>
      <c r="AJ975" s="12">
        <f>IFERROR(_xlfn.XLOOKUP(Table1[[#This Row],[Audio Url]],Qc!C:C,Qc!F:F),"")</f>
        <v>0</v>
      </c>
      <c r="AK975" s="12">
        <f>IFERROR(_xlfn.XLOOKUP(Table1[[#This Row],[Audio Url]],Qc!C:C,Qc!E:E),"")</f>
        <v>0</v>
      </c>
      <c r="AL975" s="12"/>
      <c r="AM975" s="12"/>
      <c r="AN975" s="1" t="str">
        <f>VLOOKUP(Table1[[#This Row],[LOCALITY]],Sheet2!$F:$H,3,0)</f>
        <v>Rural</v>
      </c>
      <c r="AO975" s="1" t="s">
        <v>2241</v>
      </c>
      <c r="AP975" t="str">
        <f>IF(Table1[[#This Row],[Audio Duration (in secs)]]&gt;180,"Greater than 3 Minutes","Less than 3 Minutes")</f>
        <v>Less than 3 Minutes</v>
      </c>
      <c r="AQ975" t="str">
        <f>IFERROR(VLOOKUP(Table1[[#This Row],[சாதி/Caste]],MApping!$E$1:$F$10,2,0),"Others")</f>
        <v>CHOLIA VELLALAR</v>
      </c>
      <c r="AR975">
        <f>VLOOKUP(Table1[[#This Row],[பாலினம்/Gender]],Factor!$F$26:$I$28,4,0)</f>
        <v>0.95700934579439256</v>
      </c>
      <c r="AS975">
        <f>VLOOKUP(Table1[[#This Row],[பதிலளித்தவரின் வயது/Age Group]],Factor!$F$35:$I$39,4,0)</f>
        <v>1.0951871657754011</v>
      </c>
      <c r="AT975">
        <f>VLOOKUP(Table1[[#This Row],[பதிலளித்தவரின் வயது/Age Group]]&amp;Table1[[#This Row],[பாலினம்/Gender]],Factor!$A$45:$G$53,7,0)</f>
        <v>1.0835978835978837</v>
      </c>
      <c r="AU97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75">
        <f>VLOOKUP(Table1[[#This Row],[Rev Caste]],Factor!$F$59:$I$68,4,0)</f>
        <v>1.0666666666666667</v>
      </c>
      <c r="AW975">
        <f>Table1[[#This Row],[2021 Ae Factor]]*Table1[[#This Row],[Age &amp; Gender Factor]]</f>
        <v>0.79839581406098059</v>
      </c>
      <c r="AX975">
        <f>Table1[[#This Row],[2021 Ae Factor]]*Table1[[#This Row],[Caste Factor]]</f>
        <v>0.78592087946627776</v>
      </c>
      <c r="AY975">
        <f t="shared" si="41"/>
        <v>78.660523699999999</v>
      </c>
    </row>
    <row r="976" spans="1:51" x14ac:dyDescent="0.25">
      <c r="A976" s="12" t="s">
        <v>3088</v>
      </c>
      <c r="B976" s="12" t="s">
        <v>2593</v>
      </c>
      <c r="C976" s="13">
        <v>45876</v>
      </c>
      <c r="D976" s="12" t="s">
        <v>3583</v>
      </c>
      <c r="E976" s="12"/>
      <c r="F976" s="12"/>
      <c r="G976" s="12"/>
      <c r="H976" s="12"/>
      <c r="I976" s="12" t="s">
        <v>2100</v>
      </c>
      <c r="J976" s="12" t="s">
        <v>2101</v>
      </c>
      <c r="K976" s="12" t="s">
        <v>50</v>
      </c>
      <c r="L976" s="12" t="s">
        <v>78</v>
      </c>
      <c r="M976" s="12" t="s">
        <v>511</v>
      </c>
      <c r="N976" s="12"/>
      <c r="O976" s="12" t="s">
        <v>135</v>
      </c>
      <c r="P976" s="12">
        <v>9976279144</v>
      </c>
      <c r="Q976" s="12" t="s">
        <v>39</v>
      </c>
      <c r="R976" s="12" t="s">
        <v>124</v>
      </c>
      <c r="S976" s="12" t="s">
        <v>113</v>
      </c>
      <c r="T976" s="12" t="s">
        <v>137</v>
      </c>
      <c r="U976" s="12" t="s">
        <v>59</v>
      </c>
      <c r="V976" s="12" t="s">
        <v>60</v>
      </c>
      <c r="W976" s="12" t="s">
        <v>61</v>
      </c>
      <c r="X976" s="12" t="s">
        <v>62</v>
      </c>
      <c r="Y976" t="s">
        <v>430</v>
      </c>
      <c r="Z976" s="12" t="s">
        <v>38</v>
      </c>
      <c r="AA976" s="12" t="s">
        <v>63</v>
      </c>
      <c r="AB976" s="12" t="s">
        <v>38</v>
      </c>
      <c r="AC976" s="12" t="s">
        <v>64</v>
      </c>
      <c r="AD976" s="12" t="s">
        <v>85</v>
      </c>
      <c r="AE976" s="12" t="s">
        <v>86</v>
      </c>
      <c r="AF976" s="12" t="s">
        <v>67</v>
      </c>
      <c r="AG976" s="12" t="s">
        <v>116</v>
      </c>
      <c r="AH976" s="12" t="s">
        <v>88</v>
      </c>
      <c r="AI976" s="12" t="s">
        <v>70</v>
      </c>
      <c r="AJ976" s="12">
        <f>IFERROR(_xlfn.XLOOKUP(Table1[[#This Row],[Audio Url]],Qc!C:C,Qc!F:F),"")</f>
        <v>0</v>
      </c>
      <c r="AK976" s="12">
        <f>IFERROR(_xlfn.XLOOKUP(Table1[[#This Row],[Audio Url]],Qc!C:C,Qc!E:E),"")</f>
        <v>0</v>
      </c>
      <c r="AL976" s="12"/>
      <c r="AM976" s="12"/>
      <c r="AN976" s="1" t="str">
        <f>VLOOKUP(Table1[[#This Row],[LOCALITY]],Sheet2!$F:$H,3,0)</f>
        <v>Rural</v>
      </c>
      <c r="AO976" s="1" t="s">
        <v>2241</v>
      </c>
      <c r="AP976" t="str">
        <f>IF(Table1[[#This Row],[Audio Duration (in secs)]]&gt;180,"Greater than 3 Minutes","Less than 3 Minutes")</f>
        <v>Less than 3 Minutes</v>
      </c>
      <c r="AQ976" t="str">
        <f>IFERROR(VLOOKUP(Table1[[#This Row],[சாதி/Caste]],MApping!$E$1:$F$10,2,0),"Others")</f>
        <v>URALI GOUNDER</v>
      </c>
      <c r="AR976">
        <f>VLOOKUP(Table1[[#This Row],[பாலினம்/Gender]],Factor!$F$26:$I$28,4,0)</f>
        <v>1.047034764826176</v>
      </c>
      <c r="AS976">
        <f>VLOOKUP(Table1[[#This Row],[பதிலளித்தவரின் வயது/Age Group]],Factor!$F$35:$I$39,4,0)</f>
        <v>0.8797250859106529</v>
      </c>
      <c r="AT976">
        <f>VLOOKUP(Table1[[#This Row],[பதிலளித்தவரின் வயது/Age Group]]&amp;Table1[[#This Row],[பாலினம்/Gender]],Factor!$A$45:$G$53,7,0)</f>
        <v>0.98461538461538467</v>
      </c>
      <c r="AU97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76">
        <f>VLOOKUP(Table1[[#This Row],[Rev Caste]],Factor!$F$59:$I$68,4,0)</f>
        <v>1.0593103448275862</v>
      </c>
      <c r="AW976">
        <f>Table1[[#This Row],[2021 Ae Factor]]*Table1[[#This Row],[Age &amp; Gender Factor]]</f>
        <v>0.72546542719964102</v>
      </c>
      <c r="AX976">
        <f>Table1[[#This Row],[2021 Ae Factor]]*Table1[[#This Row],[Caste Factor]]</f>
        <v>0.78050073546995857</v>
      </c>
      <c r="AY976">
        <f t="shared" si="41"/>
        <v>78.660658600000005</v>
      </c>
    </row>
    <row r="977" spans="1:51" x14ac:dyDescent="0.25">
      <c r="A977" s="12" t="s">
        <v>3088</v>
      </c>
      <c r="B977" s="12" t="s">
        <v>2609</v>
      </c>
      <c r="C977" s="13">
        <v>45876</v>
      </c>
      <c r="D977" s="12" t="s">
        <v>3584</v>
      </c>
      <c r="E977" s="12"/>
      <c r="F977" s="12"/>
      <c r="G977" s="12"/>
      <c r="H977" s="12"/>
      <c r="I977" s="12" t="s">
        <v>48</v>
      </c>
      <c r="J977" s="12" t="s">
        <v>49</v>
      </c>
      <c r="K977" s="12" t="s">
        <v>50</v>
      </c>
      <c r="L977" s="12" t="s">
        <v>78</v>
      </c>
      <c r="M977" s="12" t="s">
        <v>511</v>
      </c>
      <c r="N977" s="12"/>
      <c r="O977" s="12" t="s">
        <v>135</v>
      </c>
      <c r="P977" s="12">
        <v>9655668044</v>
      </c>
      <c r="Q977" s="12" t="s">
        <v>39</v>
      </c>
      <c r="R977" s="12" t="s">
        <v>124</v>
      </c>
      <c r="S977" s="12" t="s">
        <v>113</v>
      </c>
      <c r="T977" s="12" t="s">
        <v>137</v>
      </c>
      <c r="U977" s="12" t="s">
        <v>83</v>
      </c>
      <c r="V977" s="12" t="s">
        <v>60</v>
      </c>
      <c r="W977" s="12" t="s">
        <v>61</v>
      </c>
      <c r="X977" s="12" t="s">
        <v>62</v>
      </c>
      <c r="Y977" t="s">
        <v>430</v>
      </c>
      <c r="Z977" s="12" t="s">
        <v>38</v>
      </c>
      <c r="AA977" s="1" t="s">
        <v>126</v>
      </c>
      <c r="AB977" s="1" t="s">
        <v>99</v>
      </c>
      <c r="AC977" s="12" t="s">
        <v>58</v>
      </c>
      <c r="AD977" s="12" t="s">
        <v>85</v>
      </c>
      <c r="AE977" s="12" t="s">
        <v>66</v>
      </c>
      <c r="AF977" s="12" t="s">
        <v>622</v>
      </c>
      <c r="AG977" s="12" t="s">
        <v>68</v>
      </c>
      <c r="AH977" s="12" t="s">
        <v>88</v>
      </c>
      <c r="AI977" s="12" t="s">
        <v>70</v>
      </c>
      <c r="AJ977" s="12">
        <f>IFERROR(_xlfn.XLOOKUP(Table1[[#This Row],[Audio Url]],Qc!C:C,Qc!F:F),"")</f>
        <v>0</v>
      </c>
      <c r="AK977" s="12">
        <f>IFERROR(_xlfn.XLOOKUP(Table1[[#This Row],[Audio Url]],Qc!C:C,Qc!E:E),"")</f>
        <v>0</v>
      </c>
      <c r="AL977" s="12"/>
      <c r="AM977" s="12"/>
      <c r="AN977" s="1" t="str">
        <f>VLOOKUP(Table1[[#This Row],[LOCALITY]],Sheet2!$F:$H,3,0)</f>
        <v>Rural</v>
      </c>
      <c r="AO977" s="1" t="s">
        <v>2241</v>
      </c>
      <c r="AP977" t="str">
        <f>IF(Table1[[#This Row],[Audio Duration (in secs)]]&gt;180,"Greater than 3 Minutes","Less than 3 Minutes")</f>
        <v>Less than 3 Minutes</v>
      </c>
      <c r="AQ977" t="str">
        <f>IFERROR(VLOOKUP(Table1[[#This Row],[சாதி/Caste]],MApping!$E$1:$F$10,2,0),"Others")</f>
        <v>URALI GOUNDER</v>
      </c>
      <c r="AR977">
        <f>VLOOKUP(Table1[[#This Row],[பாலினம்/Gender]],Factor!$F$26:$I$28,4,0)</f>
        <v>1.047034764826176</v>
      </c>
      <c r="AS977">
        <f>VLOOKUP(Table1[[#This Row],[பதிலளித்தவரின் வயது/Age Group]],Factor!$F$35:$I$39,4,0)</f>
        <v>0.8797250859106529</v>
      </c>
      <c r="AT977">
        <f>VLOOKUP(Table1[[#This Row],[பதிலளித்தவரின் வயது/Age Group]]&amp;Table1[[#This Row],[பாலினம்/Gender]],Factor!$A$45:$G$53,7,0)</f>
        <v>0.98461538461538467</v>
      </c>
      <c r="AU97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77">
        <f>VLOOKUP(Table1[[#This Row],[Rev Caste]],Factor!$F$59:$I$68,4,0)</f>
        <v>1.0593103448275862</v>
      </c>
      <c r="AW977">
        <f>Table1[[#This Row],[2021 Ae Factor]]*Table1[[#This Row],[Age &amp; Gender Factor]]</f>
        <v>0.72546542719964102</v>
      </c>
      <c r="AX977">
        <f>Table1[[#This Row],[2021 Ae Factor]]*Table1[[#This Row],[Caste Factor]]</f>
        <v>0.78050073546995857</v>
      </c>
      <c r="AY977">
        <f t="shared" si="41"/>
        <v>78.660500200000001</v>
      </c>
    </row>
    <row r="978" spans="1:51" x14ac:dyDescent="0.25">
      <c r="A978" s="12" t="s">
        <v>3088</v>
      </c>
      <c r="B978" s="12" t="s">
        <v>2615</v>
      </c>
      <c r="C978" s="13">
        <v>45876</v>
      </c>
      <c r="D978" s="12" t="s">
        <v>3585</v>
      </c>
      <c r="E978" s="12"/>
      <c r="F978" s="12"/>
      <c r="G978" s="12"/>
      <c r="H978" s="12"/>
      <c r="I978" s="12" t="s">
        <v>1289</v>
      </c>
      <c r="J978" s="12" t="s">
        <v>1290</v>
      </c>
      <c r="K978" s="12" t="s">
        <v>50</v>
      </c>
      <c r="L978" s="12" t="s">
        <v>78</v>
      </c>
      <c r="M978" s="12" t="s">
        <v>511</v>
      </c>
      <c r="N978" s="12"/>
      <c r="O978" s="12" t="s">
        <v>135</v>
      </c>
      <c r="P978" s="12">
        <v>6381748641</v>
      </c>
      <c r="Q978" s="12" t="s">
        <v>55</v>
      </c>
      <c r="R978" s="12" t="s">
        <v>136</v>
      </c>
      <c r="S978" s="12" t="s">
        <v>113</v>
      </c>
      <c r="T978" s="12" t="s">
        <v>58</v>
      </c>
      <c r="U978" s="12" t="s">
        <v>301</v>
      </c>
      <c r="V978" s="12" t="s">
        <v>99</v>
      </c>
      <c r="W978" s="12" t="s">
        <v>100</v>
      </c>
      <c r="X978" s="12" t="s">
        <v>101</v>
      </c>
      <c r="Y978" t="s">
        <v>428</v>
      </c>
      <c r="Z978" s="12" t="s">
        <v>95</v>
      </c>
      <c r="AA978" s="12" t="s">
        <v>63</v>
      </c>
      <c r="AB978" s="12" t="s">
        <v>38</v>
      </c>
      <c r="AC978" s="12" t="s">
        <v>84</v>
      </c>
      <c r="AD978" s="12" t="s">
        <v>127</v>
      </c>
      <c r="AE978" s="12" t="s">
        <v>66</v>
      </c>
      <c r="AF978" s="12" t="s">
        <v>67</v>
      </c>
      <c r="AG978" s="12" t="s">
        <v>68</v>
      </c>
      <c r="AH978" s="12" t="s">
        <v>88</v>
      </c>
      <c r="AI978" s="12" t="s">
        <v>519</v>
      </c>
      <c r="AJ978" s="12">
        <f>IFERROR(_xlfn.XLOOKUP(Table1[[#This Row],[Audio Url]],Qc!C:C,Qc!F:F),"")</f>
        <v>0</v>
      </c>
      <c r="AK978" s="12">
        <f>IFERROR(_xlfn.XLOOKUP(Table1[[#This Row],[Audio Url]],Qc!C:C,Qc!E:E),"")</f>
        <v>0</v>
      </c>
      <c r="AL978" s="12"/>
      <c r="AM978" s="12"/>
      <c r="AN978" s="1" t="str">
        <f>VLOOKUP(Table1[[#This Row],[LOCALITY]],Sheet2!$F:$H,3,0)</f>
        <v>Rural</v>
      </c>
      <c r="AO978" s="1" t="s">
        <v>2241</v>
      </c>
      <c r="AP978" t="str">
        <f>IF(Table1[[#This Row],[Audio Duration (in secs)]]&gt;180,"Greater than 3 Minutes","Less than 3 Minutes")</f>
        <v>Less than 3 Minutes</v>
      </c>
      <c r="AQ978" t="str">
        <f>IFERROR(VLOOKUP(Table1[[#This Row],[சாதி/Caste]],MApping!$E$1:$F$10,2,0),"Others")</f>
        <v>CHOLIA VELLALAR</v>
      </c>
      <c r="AR978">
        <f>VLOOKUP(Table1[[#This Row],[பாலினம்/Gender]],Factor!$F$26:$I$28,4,0)</f>
        <v>1.047034764826176</v>
      </c>
      <c r="AS978">
        <f>VLOOKUP(Table1[[#This Row],[பதிலளித்தவரின் வயது/Age Group]],Factor!$F$35:$I$39,4,0)</f>
        <v>1.0951871657754011</v>
      </c>
      <c r="AT978">
        <f>VLOOKUP(Table1[[#This Row],[பதிலளித்தவரின் வயது/Age Group]]&amp;Table1[[#This Row],[பாலினம்/Gender]],Factor!$A$45:$G$53,7,0)</f>
        <v>1.107027027027027</v>
      </c>
      <c r="AU97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78">
        <f>VLOOKUP(Table1[[#This Row],[Rev Caste]],Factor!$F$59:$I$68,4,0)</f>
        <v>1.0666666666666667</v>
      </c>
      <c r="AW978">
        <f>Table1[[#This Row],[2021 Ae Factor]]*Table1[[#This Row],[Age &amp; Gender Factor]]</f>
        <v>1.4523558321984489</v>
      </c>
      <c r="AX978">
        <f>Table1[[#This Row],[2021 Ae Factor]]*Table1[[#This Row],[Caste Factor]]</f>
        <v>1.399405359149547</v>
      </c>
      <c r="AY978">
        <f t="shared" si="41"/>
        <v>78.660628099999997</v>
      </c>
    </row>
    <row r="979" spans="1:51" x14ac:dyDescent="0.25">
      <c r="A979" s="12" t="s">
        <v>3088</v>
      </c>
      <c r="B979" s="12" t="s">
        <v>2631</v>
      </c>
      <c r="C979" s="13">
        <v>45876</v>
      </c>
      <c r="D979" s="12" t="s">
        <v>3586</v>
      </c>
      <c r="E979" s="12"/>
      <c r="F979" s="12"/>
      <c r="G979" s="12"/>
      <c r="H979" s="12"/>
      <c r="I979" s="12" t="s">
        <v>2100</v>
      </c>
      <c r="J979" s="12" t="s">
        <v>2101</v>
      </c>
      <c r="K979" s="12" t="s">
        <v>50</v>
      </c>
      <c r="L979" s="12" t="s">
        <v>78</v>
      </c>
      <c r="M979" s="12" t="s">
        <v>511</v>
      </c>
      <c r="N979" s="12"/>
      <c r="O979" s="12" t="s">
        <v>54</v>
      </c>
      <c r="P979" s="12">
        <v>9578274659</v>
      </c>
      <c r="Q979" s="12" t="s">
        <v>55</v>
      </c>
      <c r="R979" s="12" t="s">
        <v>56</v>
      </c>
      <c r="S979" s="12" t="s">
        <v>113</v>
      </c>
      <c r="T979" s="12" t="s">
        <v>137</v>
      </c>
      <c r="U979" s="12" t="s">
        <v>83</v>
      </c>
      <c r="V979" s="12" t="s">
        <v>60</v>
      </c>
      <c r="W979" s="12" t="s">
        <v>61</v>
      </c>
      <c r="X979" s="12" t="s">
        <v>62</v>
      </c>
      <c r="Y979" t="s">
        <v>430</v>
      </c>
      <c r="Z979" s="12" t="s">
        <v>38</v>
      </c>
      <c r="AA979" s="12" t="s">
        <v>126</v>
      </c>
      <c r="AB979" s="12" t="s">
        <v>138</v>
      </c>
      <c r="AC979" s="12" t="s">
        <v>64</v>
      </c>
      <c r="AD979" s="12" t="s">
        <v>127</v>
      </c>
      <c r="AE979" s="12" t="s">
        <v>66</v>
      </c>
      <c r="AF979" s="12" t="s">
        <v>622</v>
      </c>
      <c r="AG979" s="12" t="s">
        <v>116</v>
      </c>
      <c r="AH979" s="12" t="s">
        <v>88</v>
      </c>
      <c r="AI979" s="12" t="s">
        <v>70</v>
      </c>
      <c r="AJ979" s="12">
        <f>IFERROR(_xlfn.XLOOKUP(Table1[[#This Row],[Audio Url]],Qc!C:C,Qc!F:F),"")</f>
        <v>0</v>
      </c>
      <c r="AK979" s="12">
        <f>IFERROR(_xlfn.XLOOKUP(Table1[[#This Row],[Audio Url]],Qc!C:C,Qc!E:E),"")</f>
        <v>0</v>
      </c>
      <c r="AL979" s="12"/>
      <c r="AM979" s="12"/>
      <c r="AN979" s="1" t="str">
        <f>VLOOKUP(Table1[[#This Row],[LOCALITY]],Sheet2!$F:$H,3,0)</f>
        <v>Rural</v>
      </c>
      <c r="AO979" s="1" t="s">
        <v>2241</v>
      </c>
      <c r="AP979" t="str">
        <f>IF(Table1[[#This Row],[Audio Duration (in secs)]]&gt;180,"Greater than 3 Minutes","Less than 3 Minutes")</f>
        <v>Less than 3 Minutes</v>
      </c>
      <c r="AQ979" t="str">
        <f>IFERROR(VLOOKUP(Table1[[#This Row],[சாதி/Caste]],MApping!$E$1:$F$10,2,0),"Others")</f>
        <v>URALI GOUNDER</v>
      </c>
      <c r="AR979">
        <f>VLOOKUP(Table1[[#This Row],[பாலினம்/Gender]],Factor!$F$26:$I$28,4,0)</f>
        <v>0.95700934579439256</v>
      </c>
      <c r="AS979">
        <f>VLOOKUP(Table1[[#This Row],[பதிலளித்தவரின் வயது/Age Group]],Factor!$F$35:$I$39,4,0)</f>
        <v>1.0951871657754011</v>
      </c>
      <c r="AT979">
        <f>VLOOKUP(Table1[[#This Row],[பதிலளித்தவரின் வயது/Age Group]]&amp;Table1[[#This Row],[பாலினம்/Gender]],Factor!$A$45:$G$53,7,0)</f>
        <v>1.0835978835978837</v>
      </c>
      <c r="AU97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79">
        <f>VLOOKUP(Table1[[#This Row],[Rev Caste]],Factor!$F$59:$I$68,4,0)</f>
        <v>1.0593103448275862</v>
      </c>
      <c r="AW979">
        <f>Table1[[#This Row],[2021 Ae Factor]]*Table1[[#This Row],[Age &amp; Gender Factor]]</f>
        <v>0.79839581406098059</v>
      </c>
      <c r="AX979">
        <f>Table1[[#This Row],[2021 Ae Factor]]*Table1[[#This Row],[Caste Factor]]</f>
        <v>0.78050073546995857</v>
      </c>
      <c r="AY979">
        <f t="shared" si="41"/>
        <v>78.660080100000002</v>
      </c>
    </row>
    <row r="980" spans="1:51" x14ac:dyDescent="0.25">
      <c r="A980" s="12" t="s">
        <v>3088</v>
      </c>
      <c r="B980" s="12" t="s">
        <v>2636</v>
      </c>
      <c r="C980" s="13">
        <v>45876</v>
      </c>
      <c r="D980" s="12" t="s">
        <v>3587</v>
      </c>
      <c r="E980" s="12"/>
      <c r="F980" s="12"/>
      <c r="G980" s="12"/>
      <c r="H980" s="12"/>
      <c r="I980" s="12" t="s">
        <v>1289</v>
      </c>
      <c r="J980" s="12" t="s">
        <v>1290</v>
      </c>
      <c r="K980" s="12" t="s">
        <v>50</v>
      </c>
      <c r="L980" s="12" t="s">
        <v>78</v>
      </c>
      <c r="M980" s="12" t="s">
        <v>511</v>
      </c>
      <c r="N980" s="12"/>
      <c r="O980" s="12" t="s">
        <v>54</v>
      </c>
      <c r="P980" s="12">
        <v>9566826547</v>
      </c>
      <c r="Q980" s="12" t="s">
        <v>55</v>
      </c>
      <c r="R980" s="12" t="s">
        <v>219</v>
      </c>
      <c r="S980" s="12" t="s">
        <v>57</v>
      </c>
      <c r="T980" s="12" t="s">
        <v>137</v>
      </c>
      <c r="U980" s="12" t="s">
        <v>301</v>
      </c>
      <c r="V980" s="12" t="s">
        <v>99</v>
      </c>
      <c r="W980" s="12" t="s">
        <v>125</v>
      </c>
      <c r="X980" s="12" t="s">
        <v>101</v>
      </c>
      <c r="Y980" s="45" t="s">
        <v>429</v>
      </c>
      <c r="Z980" s="12" t="s">
        <v>95</v>
      </c>
      <c r="AA980" s="12" t="s">
        <v>126</v>
      </c>
      <c r="AB980" s="12" t="s">
        <v>60</v>
      </c>
      <c r="AC980" s="12" t="s">
        <v>58</v>
      </c>
      <c r="AD980" s="12" t="s">
        <v>127</v>
      </c>
      <c r="AE980" s="12" t="s">
        <v>115</v>
      </c>
      <c r="AF980" s="12" t="s">
        <v>67</v>
      </c>
      <c r="AG980" s="12" t="s">
        <v>418</v>
      </c>
      <c r="AH980" s="12" t="s">
        <v>117</v>
      </c>
      <c r="AI980" s="12" t="s">
        <v>42</v>
      </c>
      <c r="AJ980" s="12">
        <f>IFERROR(_xlfn.XLOOKUP(Table1[[#This Row],[Audio Url]],Qc!C:C,Qc!F:F),"")</f>
        <v>0</v>
      </c>
      <c r="AK980" s="12">
        <f>IFERROR(_xlfn.XLOOKUP(Table1[[#This Row],[Audio Url]],Qc!C:C,Qc!E:E),"")</f>
        <v>0</v>
      </c>
      <c r="AL980" s="12"/>
      <c r="AM980" s="12"/>
      <c r="AN980" s="1" t="str">
        <f>VLOOKUP(Table1[[#This Row],[LOCALITY]],Sheet2!$F:$H,3,0)</f>
        <v>Rural</v>
      </c>
      <c r="AO980" s="1" t="s">
        <v>2241</v>
      </c>
      <c r="AP980" t="str">
        <f>IF(Table1[[#This Row],[Audio Duration (in secs)]]&gt;180,"Greater than 3 Minutes","Less than 3 Minutes")</f>
        <v>Less than 3 Minutes</v>
      </c>
      <c r="AQ980" t="str">
        <f>IFERROR(VLOOKUP(Table1[[#This Row],[சாதி/Caste]],MApping!$E$1:$F$10,2,0),"Others")</f>
        <v>DEVENDRA KULA VELLALAR</v>
      </c>
      <c r="AR980">
        <f>VLOOKUP(Table1[[#This Row],[பாலினம்/Gender]],Factor!$F$26:$I$28,4,0)</f>
        <v>0.95700934579439256</v>
      </c>
      <c r="AS980">
        <f>VLOOKUP(Table1[[#This Row],[பதிலளித்தவரின் வயது/Age Group]],Factor!$F$35:$I$39,4,0)</f>
        <v>1.0951871657754011</v>
      </c>
      <c r="AT980">
        <f>VLOOKUP(Table1[[#This Row],[பதிலளித்தவரின் வயது/Age Group]]&amp;Table1[[#This Row],[பாலினம்/Gender]],Factor!$A$45:$G$53,7,0)</f>
        <v>1.0835978835978837</v>
      </c>
      <c r="AU98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80">
        <f>VLOOKUP(Table1[[#This Row],[Rev Caste]],Factor!$F$59:$I$68,4,0)</f>
        <v>0.99902439024390244</v>
      </c>
      <c r="AW980">
        <f>Table1[[#This Row],[2021 Ae Factor]]*Table1[[#This Row],[Age &amp; Gender Factor]]</f>
        <v>1.4216181426281114</v>
      </c>
      <c r="AX980">
        <f>Table1[[#This Row],[2021 Ae Factor]]*Table1[[#This Row],[Caste Factor]]</f>
        <v>1.3106625802766489</v>
      </c>
      <c r="AY980">
        <f t="shared" si="41"/>
        <v>78.660075699999993</v>
      </c>
    </row>
    <row r="981" spans="1:51" x14ac:dyDescent="0.25">
      <c r="A981" s="12" t="s">
        <v>3088</v>
      </c>
      <c r="B981" s="12" t="s">
        <v>2665</v>
      </c>
      <c r="C981" s="13">
        <v>45876</v>
      </c>
      <c r="D981" s="12" t="s">
        <v>3588</v>
      </c>
      <c r="E981" s="12"/>
      <c r="F981" s="12"/>
      <c r="G981" s="12"/>
      <c r="H981" s="12"/>
      <c r="I981" s="12" t="s">
        <v>48</v>
      </c>
      <c r="J981" s="12" t="s">
        <v>49</v>
      </c>
      <c r="K981" s="12" t="s">
        <v>50</v>
      </c>
      <c r="L981" s="12" t="s">
        <v>78</v>
      </c>
      <c r="M981" s="12" t="s">
        <v>511</v>
      </c>
      <c r="N981" s="12"/>
      <c r="O981" s="12" t="s">
        <v>54</v>
      </c>
      <c r="P981" s="12">
        <v>9842614529</v>
      </c>
      <c r="Q981" s="12" t="s">
        <v>39</v>
      </c>
      <c r="R981" s="12" t="s">
        <v>97</v>
      </c>
      <c r="S981" s="12" t="s">
        <v>113</v>
      </c>
      <c r="T981" s="12" t="s">
        <v>98</v>
      </c>
      <c r="U981" s="12" t="s">
        <v>83</v>
      </c>
      <c r="V981" s="12" t="s">
        <v>99</v>
      </c>
      <c r="W981" s="12" t="s">
        <v>100</v>
      </c>
      <c r="X981" s="12" t="s">
        <v>101</v>
      </c>
      <c r="Y981" t="s">
        <v>428</v>
      </c>
      <c r="Z981" s="12" t="s">
        <v>288</v>
      </c>
      <c r="AA981" s="12" t="s">
        <v>63</v>
      </c>
      <c r="AB981" s="12" t="s">
        <v>38</v>
      </c>
      <c r="AC981" s="12" t="s">
        <v>64</v>
      </c>
      <c r="AD981" s="12" t="s">
        <v>65</v>
      </c>
      <c r="AE981" s="12" t="s">
        <v>66</v>
      </c>
      <c r="AF981" s="12" t="s">
        <v>276</v>
      </c>
      <c r="AG981" s="12" t="s">
        <v>68</v>
      </c>
      <c r="AH981" s="12" t="s">
        <v>88</v>
      </c>
      <c r="AI981" s="12" t="s">
        <v>70</v>
      </c>
      <c r="AJ981" s="12">
        <f>IFERROR(_xlfn.XLOOKUP(Table1[[#This Row],[Audio Url]],Qc!C:C,Qc!F:F),"")</f>
        <v>0</v>
      </c>
      <c r="AK981" s="12">
        <f>IFERROR(_xlfn.XLOOKUP(Table1[[#This Row],[Audio Url]],Qc!C:C,Qc!E:E),"")</f>
        <v>0</v>
      </c>
      <c r="AL981" s="12"/>
      <c r="AM981" s="12"/>
      <c r="AN981" s="1" t="str">
        <f>VLOOKUP(Table1[[#This Row],[LOCALITY]],Sheet2!$F:$H,3,0)</f>
        <v>Rural</v>
      </c>
      <c r="AO981" s="1" t="s">
        <v>2241</v>
      </c>
      <c r="AP981" t="str">
        <f>IF(Table1[[#This Row],[Audio Duration (in secs)]]&gt;180,"Greater than 3 Minutes","Less than 3 Minutes")</f>
        <v>Less than 3 Minutes</v>
      </c>
      <c r="AQ981" t="str">
        <f>IFERROR(VLOOKUP(Table1[[#This Row],[சாதி/Caste]],MApping!$E$1:$F$10,2,0),"Others")</f>
        <v>URALI GOUNDER</v>
      </c>
      <c r="AR981">
        <f>VLOOKUP(Table1[[#This Row],[பாலினம்/Gender]],Factor!$F$26:$I$28,4,0)</f>
        <v>0.95700934579439256</v>
      </c>
      <c r="AS981">
        <f>VLOOKUP(Table1[[#This Row],[பதிலளித்தவரின் வயது/Age Group]],Factor!$F$35:$I$39,4,0)</f>
        <v>0.8797250859106529</v>
      </c>
      <c r="AT981">
        <f>VLOOKUP(Table1[[#This Row],[பதிலளித்தவரின் வயது/Age Group]]&amp;Table1[[#This Row],[பாலினம்/Gender]],Factor!$A$45:$G$53,7,0)</f>
        <v>0.79503105590062106</v>
      </c>
      <c r="AU98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81">
        <f>VLOOKUP(Table1[[#This Row],[Rev Caste]],Factor!$F$59:$I$68,4,0)</f>
        <v>1.0593103448275862</v>
      </c>
      <c r="AW981">
        <f>Table1[[#This Row],[2021 Ae Factor]]*Table1[[#This Row],[Age &amp; Gender Factor]]</f>
        <v>1.043035050297799</v>
      </c>
      <c r="AX981">
        <f>Table1[[#This Row],[2021 Ae Factor]]*Table1[[#This Row],[Caste Factor]]</f>
        <v>1.3897542877071363</v>
      </c>
      <c r="AY981">
        <f>VALUE(MID(D981, FIND(",",D981)+2, FIND(")",D981)-FIND(",",D981)-2))</f>
        <v>78.660189799999998</v>
      </c>
    </row>
    <row r="982" spans="1:51" x14ac:dyDescent="0.25">
      <c r="A982" s="12" t="s">
        <v>3088</v>
      </c>
      <c r="B982" s="12" t="s">
        <v>2676</v>
      </c>
      <c r="C982" s="13">
        <v>45876</v>
      </c>
      <c r="D982" s="12" t="s">
        <v>3589</v>
      </c>
      <c r="E982" s="12"/>
      <c r="F982" s="12"/>
      <c r="G982" s="12"/>
      <c r="H982" s="12"/>
      <c r="I982" s="12" t="s">
        <v>1289</v>
      </c>
      <c r="J982" s="12" t="s">
        <v>1290</v>
      </c>
      <c r="K982" s="12" t="s">
        <v>50</v>
      </c>
      <c r="L982" s="12" t="s">
        <v>78</v>
      </c>
      <c r="M982" s="12" t="s">
        <v>511</v>
      </c>
      <c r="N982" s="12"/>
      <c r="O982" s="12" t="s">
        <v>135</v>
      </c>
      <c r="P982" s="12">
        <v>7604830300</v>
      </c>
      <c r="Q982" s="12" t="s">
        <v>81</v>
      </c>
      <c r="R982" s="12" t="s">
        <v>136</v>
      </c>
      <c r="S982" s="12" t="s">
        <v>113</v>
      </c>
      <c r="T982" s="12" t="s">
        <v>137</v>
      </c>
      <c r="U982" s="12" t="s">
        <v>83</v>
      </c>
      <c r="V982" s="12" t="s">
        <v>185</v>
      </c>
      <c r="W982" s="12" t="s">
        <v>125</v>
      </c>
      <c r="X982" s="12" t="s">
        <v>295</v>
      </c>
      <c r="Y982" t="s">
        <v>429</v>
      </c>
      <c r="Z982" s="12" t="s">
        <v>38</v>
      </c>
      <c r="AA982" s="12" t="s">
        <v>126</v>
      </c>
      <c r="AB982" s="12" t="s">
        <v>60</v>
      </c>
      <c r="AC982" s="12" t="s">
        <v>84</v>
      </c>
      <c r="AD982" s="12" t="s">
        <v>65</v>
      </c>
      <c r="AE982" s="12" t="s">
        <v>66</v>
      </c>
      <c r="AF982" s="12" t="s">
        <v>67</v>
      </c>
      <c r="AG982" s="12" t="s">
        <v>116</v>
      </c>
      <c r="AH982" s="12" t="s">
        <v>69</v>
      </c>
      <c r="AI982" s="12" t="s">
        <v>70</v>
      </c>
      <c r="AJ982" s="12">
        <f>IFERROR(_xlfn.XLOOKUP(Table1[[#This Row],[Audio Url]],Qc!C:C,Qc!F:F),"")</f>
        <v>0</v>
      </c>
      <c r="AK982" s="12">
        <f>IFERROR(_xlfn.XLOOKUP(Table1[[#This Row],[Audio Url]],Qc!C:C,Qc!E:E),"")</f>
        <v>0</v>
      </c>
      <c r="AL982" s="12"/>
      <c r="AM982" s="12"/>
      <c r="AN982" s="1" t="str">
        <f>VLOOKUP(Table1[[#This Row],[LOCALITY]],Sheet2!$F:$H,3,0)</f>
        <v>Rural</v>
      </c>
      <c r="AO982" s="1" t="s">
        <v>2241</v>
      </c>
      <c r="AP982" t="str">
        <f>IF(Table1[[#This Row],[Audio Duration (in secs)]]&gt;180,"Greater than 3 Minutes","Less than 3 Minutes")</f>
        <v>Less than 3 Minutes</v>
      </c>
      <c r="AQ982" t="str">
        <f>IFERROR(VLOOKUP(Table1[[#This Row],[சாதி/Caste]],MApping!$E$1:$F$10,2,0),"Others")</f>
        <v>URALI GOUNDER</v>
      </c>
      <c r="AR982">
        <f>VLOOKUP(Table1[[#This Row],[பாலினம்/Gender]],Factor!$F$26:$I$28,4,0)</f>
        <v>1.047034764826176</v>
      </c>
      <c r="AS982">
        <f>VLOOKUP(Table1[[#This Row],[பதிலளித்தவரின் வயது/Age Group]],Factor!$F$35:$I$39,4,0)</f>
        <v>0.97523809523809524</v>
      </c>
      <c r="AT982">
        <f>VLOOKUP(Table1[[#This Row],[பதிலளித்தவரின் வயது/Age Group]]&amp;Table1[[#This Row],[பாலினம்/Gender]],Factor!$A$45:$G$53,7,0)</f>
        <v>0.89824561403508774</v>
      </c>
      <c r="AU98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982">
        <f>VLOOKUP(Table1[[#This Row],[Rev Caste]],Factor!$F$59:$I$68,4,0)</f>
        <v>1.0593103448275862</v>
      </c>
      <c r="AW982">
        <f>Table1[[#This Row],[2021 Ae Factor]]*Table1[[#This Row],[Age &amp; Gender Factor]]</f>
        <v>0.89824561403508774</v>
      </c>
      <c r="AX982">
        <f>Table1[[#This Row],[2021 Ae Factor]]*Table1[[#This Row],[Caste Factor]]</f>
        <v>1.0593103448275862</v>
      </c>
      <c r="AY982">
        <f t="shared" ref="AY982:AY985" si="42">VALUE(MID(D982, FIND(",",D982)+2, FIND(")",D982)-FIND(",",D982)-2))</f>
        <v>78.6601426</v>
      </c>
    </row>
    <row r="983" spans="1:51" x14ac:dyDescent="0.25">
      <c r="A983" s="12" t="s">
        <v>3088</v>
      </c>
      <c r="B983" s="12" t="s">
        <v>2686</v>
      </c>
      <c r="C983" s="13">
        <v>45876</v>
      </c>
      <c r="D983" s="12" t="s">
        <v>3590</v>
      </c>
      <c r="E983" s="12"/>
      <c r="F983" s="12"/>
      <c r="G983" s="12"/>
      <c r="H983" s="12"/>
      <c r="I983" s="12" t="s">
        <v>48</v>
      </c>
      <c r="J983" s="12" t="s">
        <v>49</v>
      </c>
      <c r="K983" s="12" t="s">
        <v>50</v>
      </c>
      <c r="L983" s="12" t="s">
        <v>78</v>
      </c>
      <c r="M983" s="12" t="s">
        <v>511</v>
      </c>
      <c r="N983" s="12"/>
      <c r="O983" s="12" t="s">
        <v>54</v>
      </c>
      <c r="P983" s="12">
        <v>9865629970</v>
      </c>
      <c r="Q983" s="12" t="s">
        <v>55</v>
      </c>
      <c r="R983" s="12" t="s">
        <v>56</v>
      </c>
      <c r="S983" s="12" t="s">
        <v>113</v>
      </c>
      <c r="T983" s="12" t="s">
        <v>58</v>
      </c>
      <c r="U983" s="12" t="s">
        <v>301</v>
      </c>
      <c r="V983" s="12" t="s">
        <v>165</v>
      </c>
      <c r="W983" s="12" t="s">
        <v>61</v>
      </c>
      <c r="X983" s="12" t="s">
        <v>62</v>
      </c>
      <c r="Y983" s="45" t="s">
        <v>429</v>
      </c>
      <c r="Z983" s="12" t="s">
        <v>38</v>
      </c>
      <c r="AA983" s="12" t="s">
        <v>63</v>
      </c>
      <c r="AB983" s="12" t="s">
        <v>38</v>
      </c>
      <c r="AC983" s="12" t="s">
        <v>64</v>
      </c>
      <c r="AD983" s="12" t="s">
        <v>85</v>
      </c>
      <c r="AE983" s="12" t="s">
        <v>66</v>
      </c>
      <c r="AF983" s="12" t="s">
        <v>67</v>
      </c>
      <c r="AG983" s="12" t="s">
        <v>68</v>
      </c>
      <c r="AH983" s="12" t="s">
        <v>88</v>
      </c>
      <c r="AI983" s="12" t="s">
        <v>70</v>
      </c>
      <c r="AJ983" s="12">
        <f>IFERROR(_xlfn.XLOOKUP(Table1[[#This Row],[Audio Url]],Qc!C:C,Qc!F:F),"")</f>
        <v>0</v>
      </c>
      <c r="AK983" s="12">
        <f>IFERROR(_xlfn.XLOOKUP(Table1[[#This Row],[Audio Url]],Qc!C:C,Qc!E:E),"")</f>
        <v>0</v>
      </c>
      <c r="AL983" s="12"/>
      <c r="AM983" s="12"/>
      <c r="AN983" s="1" t="str">
        <f>VLOOKUP(Table1[[#This Row],[LOCALITY]],Sheet2!$F:$H,3,0)</f>
        <v>Rural</v>
      </c>
      <c r="AO983" s="1" t="s">
        <v>2241</v>
      </c>
      <c r="AP983" t="str">
        <f>IF(Table1[[#This Row],[Audio Duration (in secs)]]&gt;180,"Greater than 3 Minutes","Less than 3 Minutes")</f>
        <v>Less than 3 Minutes</v>
      </c>
      <c r="AQ983" t="str">
        <f>IFERROR(VLOOKUP(Table1[[#This Row],[சாதி/Caste]],MApping!$E$1:$F$10,2,0),"Others")</f>
        <v>URALI GOUNDER</v>
      </c>
      <c r="AR983">
        <f>VLOOKUP(Table1[[#This Row],[பாலினம்/Gender]],Factor!$F$26:$I$28,4,0)</f>
        <v>0.95700934579439256</v>
      </c>
      <c r="AS983">
        <f>VLOOKUP(Table1[[#This Row],[பதிலளித்தவரின் வயது/Age Group]],Factor!$F$35:$I$39,4,0)</f>
        <v>1.0951871657754011</v>
      </c>
      <c r="AT983">
        <f>VLOOKUP(Table1[[#This Row],[பதிலளித்தவரின் வயது/Age Group]]&amp;Table1[[#This Row],[பாலினம்/Gender]],Factor!$A$45:$G$53,7,0)</f>
        <v>1.0835978835978837</v>
      </c>
      <c r="AU98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983">
        <f>VLOOKUP(Table1[[#This Row],[Rev Caste]],Factor!$F$59:$I$68,4,0)</f>
        <v>1.0593103448275862</v>
      </c>
      <c r="AW983">
        <f>Table1[[#This Row],[2021 Ae Factor]]*Table1[[#This Row],[Age &amp; Gender Factor]]</f>
        <v>1.0835978835978837</v>
      </c>
      <c r="AX983">
        <f>Table1[[#This Row],[2021 Ae Factor]]*Table1[[#This Row],[Caste Factor]]</f>
        <v>1.0593103448275862</v>
      </c>
      <c r="AY983">
        <f t="shared" si="42"/>
        <v>78.6602575</v>
      </c>
    </row>
    <row r="984" spans="1:51" x14ac:dyDescent="0.25">
      <c r="A984" s="12" t="s">
        <v>3088</v>
      </c>
      <c r="B984" s="12" t="s">
        <v>2692</v>
      </c>
      <c r="C984" s="13">
        <v>45876</v>
      </c>
      <c r="D984" s="12" t="s">
        <v>3591</v>
      </c>
      <c r="E984" s="12"/>
      <c r="F984" s="12"/>
      <c r="G984" s="12"/>
      <c r="H984" s="12"/>
      <c r="I984" s="12" t="s">
        <v>2100</v>
      </c>
      <c r="J984" s="12" t="s">
        <v>2101</v>
      </c>
      <c r="K984" s="12" t="s">
        <v>50</v>
      </c>
      <c r="L984" s="12" t="s">
        <v>78</v>
      </c>
      <c r="M984" s="12" t="s">
        <v>511</v>
      </c>
      <c r="N984" s="12"/>
      <c r="O984" s="12" t="s">
        <v>54</v>
      </c>
      <c r="P984" s="12">
        <v>9578541236</v>
      </c>
      <c r="Q984" s="12" t="s">
        <v>39</v>
      </c>
      <c r="R984" s="12" t="s">
        <v>56</v>
      </c>
      <c r="S984" s="12" t="s">
        <v>57</v>
      </c>
      <c r="T984" s="12" t="s">
        <v>98</v>
      </c>
      <c r="U984" s="12" t="s">
        <v>83</v>
      </c>
      <c r="V984" s="12" t="s">
        <v>99</v>
      </c>
      <c r="W984" s="12" t="s">
        <v>100</v>
      </c>
      <c r="X984" s="12" t="s">
        <v>101</v>
      </c>
      <c r="Y984" t="s">
        <v>428</v>
      </c>
      <c r="Z984" s="12" t="s">
        <v>95</v>
      </c>
      <c r="AA984" s="12" t="s">
        <v>63</v>
      </c>
      <c r="AB984" s="12" t="s">
        <v>38</v>
      </c>
      <c r="AC984" s="12" t="s">
        <v>64</v>
      </c>
      <c r="AD984" s="12" t="s">
        <v>85</v>
      </c>
      <c r="AE984" s="12" t="s">
        <v>66</v>
      </c>
      <c r="AF984" s="12" t="s">
        <v>67</v>
      </c>
      <c r="AG984" s="12" t="s">
        <v>68</v>
      </c>
      <c r="AH984" s="12" t="s">
        <v>88</v>
      </c>
      <c r="AI984" s="12" t="s">
        <v>519</v>
      </c>
      <c r="AJ984" s="12">
        <f>IFERROR(_xlfn.XLOOKUP(Table1[[#This Row],[Audio Url]],Qc!C:C,Qc!F:F),"")</f>
        <v>0</v>
      </c>
      <c r="AK984" s="12">
        <f>IFERROR(_xlfn.XLOOKUP(Table1[[#This Row],[Audio Url]],Qc!C:C,Qc!E:E),"")</f>
        <v>0</v>
      </c>
      <c r="AL984" s="12"/>
      <c r="AM984" s="12"/>
      <c r="AN984" s="1" t="str">
        <f>VLOOKUP(Table1[[#This Row],[LOCALITY]],Sheet2!$F:$H,3,0)</f>
        <v>Rural</v>
      </c>
      <c r="AO984" s="1" t="s">
        <v>2241</v>
      </c>
      <c r="AP984" t="str">
        <f>IF(Table1[[#This Row],[Audio Duration (in secs)]]&gt;180,"Greater than 3 Minutes","Less than 3 Minutes")</f>
        <v>Less than 3 Minutes</v>
      </c>
      <c r="AQ984" t="str">
        <f>IFERROR(VLOOKUP(Table1[[#This Row],[சாதி/Caste]],MApping!$E$1:$F$10,2,0),"Others")</f>
        <v>CHOLIA VELLALAR</v>
      </c>
      <c r="AR984">
        <f>VLOOKUP(Table1[[#This Row],[பாலினம்/Gender]],Factor!$F$26:$I$28,4,0)</f>
        <v>0.95700934579439256</v>
      </c>
      <c r="AS984">
        <f>VLOOKUP(Table1[[#This Row],[பதிலளித்தவரின் வயது/Age Group]],Factor!$F$35:$I$39,4,0)</f>
        <v>0.8797250859106529</v>
      </c>
      <c r="AT984">
        <f>VLOOKUP(Table1[[#This Row],[பதிலளித்தவரின் வயது/Age Group]]&amp;Table1[[#This Row],[பாலினம்/Gender]],Factor!$A$45:$G$53,7,0)</f>
        <v>0.79503105590062106</v>
      </c>
      <c r="AU98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84">
        <f>VLOOKUP(Table1[[#This Row],[Rev Caste]],Factor!$F$59:$I$68,4,0)</f>
        <v>1.0666666666666667</v>
      </c>
      <c r="AW984">
        <f>Table1[[#This Row],[2021 Ae Factor]]*Table1[[#This Row],[Age &amp; Gender Factor]]</f>
        <v>1.043035050297799</v>
      </c>
      <c r="AX984">
        <f>Table1[[#This Row],[2021 Ae Factor]]*Table1[[#This Row],[Caste Factor]]</f>
        <v>1.399405359149547</v>
      </c>
      <c r="AY984">
        <f t="shared" si="42"/>
        <v>78.660255699999993</v>
      </c>
    </row>
    <row r="985" spans="1:51" x14ac:dyDescent="0.25">
      <c r="A985" s="12" t="s">
        <v>3088</v>
      </c>
      <c r="B985" s="12" t="s">
        <v>2707</v>
      </c>
      <c r="C985" s="13">
        <v>45876</v>
      </c>
      <c r="D985" s="12" t="s">
        <v>3592</v>
      </c>
      <c r="E985" s="12"/>
      <c r="F985" s="12"/>
      <c r="G985" s="12"/>
      <c r="H985" s="12"/>
      <c r="I985" s="12" t="s">
        <v>2100</v>
      </c>
      <c r="J985" s="12" t="s">
        <v>2101</v>
      </c>
      <c r="K985" s="12" t="s">
        <v>50</v>
      </c>
      <c r="L985" s="12" t="s">
        <v>78</v>
      </c>
      <c r="M985" s="12" t="s">
        <v>511</v>
      </c>
      <c r="N985" s="12"/>
      <c r="O985" s="12" t="s">
        <v>54</v>
      </c>
      <c r="P985" s="12">
        <v>9994647009</v>
      </c>
      <c r="Q985" s="12" t="s">
        <v>39</v>
      </c>
      <c r="R985" s="12" t="s">
        <v>56</v>
      </c>
      <c r="S985" s="12" t="s">
        <v>113</v>
      </c>
      <c r="T985" s="12" t="s">
        <v>58</v>
      </c>
      <c r="U985" s="12" t="s">
        <v>59</v>
      </c>
      <c r="V985" s="12" t="s">
        <v>60</v>
      </c>
      <c r="W985" s="12" t="s">
        <v>61</v>
      </c>
      <c r="X985" s="12" t="s">
        <v>101</v>
      </c>
      <c r="Y985" s="45" t="s">
        <v>430</v>
      </c>
      <c r="Z985" s="12" t="s">
        <v>95</v>
      </c>
      <c r="AA985" s="12" t="s">
        <v>63</v>
      </c>
      <c r="AB985" s="12" t="s">
        <v>38</v>
      </c>
      <c r="AC985" s="12" t="s">
        <v>84</v>
      </c>
      <c r="AD985" s="12" t="s">
        <v>127</v>
      </c>
      <c r="AE985" s="12" t="s">
        <v>66</v>
      </c>
      <c r="AF985" s="12" t="s">
        <v>67</v>
      </c>
      <c r="AG985" s="12" t="s">
        <v>418</v>
      </c>
      <c r="AH985" s="12" t="s">
        <v>117</v>
      </c>
      <c r="AI985" s="12" t="s">
        <v>118</v>
      </c>
      <c r="AJ985" s="12">
        <f>IFERROR(_xlfn.XLOOKUP(Table1[[#This Row],[Audio Url]],Qc!C:C,Qc!F:F),"")</f>
        <v>0</v>
      </c>
      <c r="AK985" s="12">
        <f>IFERROR(_xlfn.XLOOKUP(Table1[[#This Row],[Audio Url]],Qc!C:C,Qc!E:E),"")</f>
        <v>0</v>
      </c>
      <c r="AL985" s="12"/>
      <c r="AM985" s="12"/>
      <c r="AN985" s="1" t="str">
        <f>VLOOKUP(Table1[[#This Row],[LOCALITY]],Sheet2!$F:$H,3,0)</f>
        <v>Rural</v>
      </c>
      <c r="AO985" s="1" t="s">
        <v>2241</v>
      </c>
      <c r="AP985" t="str">
        <f>IF(Table1[[#This Row],[Audio Duration (in secs)]]&gt;180,"Greater than 3 Minutes","Less than 3 Minutes")</f>
        <v>Less than 3 Minutes</v>
      </c>
      <c r="AQ985" t="str">
        <f>IFERROR(VLOOKUP(Table1[[#This Row],[சாதி/Caste]],MApping!$E$1:$F$10,2,0),"Others")</f>
        <v>PALLAR SC</v>
      </c>
      <c r="AR985">
        <f>VLOOKUP(Table1[[#This Row],[பாலினம்/Gender]],Factor!$F$26:$I$28,4,0)</f>
        <v>0.95700934579439256</v>
      </c>
      <c r="AS985">
        <f>VLOOKUP(Table1[[#This Row],[பதிலளித்தவரின் வயது/Age Group]],Factor!$F$35:$I$39,4,0)</f>
        <v>0.8797250859106529</v>
      </c>
      <c r="AT985">
        <f>VLOOKUP(Table1[[#This Row],[பதிலளித்தவரின் வயது/Age Group]]&amp;Table1[[#This Row],[பாலினம்/Gender]],Factor!$A$45:$G$53,7,0)</f>
        <v>0.79503105590062106</v>
      </c>
      <c r="AU98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85">
        <f>VLOOKUP(Table1[[#This Row],[Rev Caste]],Factor!$F$59:$I$68,4,0)</f>
        <v>1.28</v>
      </c>
      <c r="AW985">
        <f>Table1[[#This Row],[2021 Ae Factor]]*Table1[[#This Row],[Age &amp; Gender Factor]]</f>
        <v>0.58577953749039324</v>
      </c>
      <c r="AX985">
        <f>Table1[[#This Row],[2021 Ae Factor]]*Table1[[#This Row],[Caste Factor]]</f>
        <v>0.94310505535953326</v>
      </c>
      <c r="AY985">
        <f t="shared" si="42"/>
        <v>78.659955999999994</v>
      </c>
    </row>
    <row r="986" spans="1:51" x14ac:dyDescent="0.25">
      <c r="A986" s="12" t="s">
        <v>3088</v>
      </c>
      <c r="B986" s="12" t="s">
        <v>2718</v>
      </c>
      <c r="C986" s="13">
        <v>45876</v>
      </c>
      <c r="D986" s="12" t="s">
        <v>3593</v>
      </c>
      <c r="E986" s="12"/>
      <c r="F986" s="12"/>
      <c r="G986" s="12"/>
      <c r="H986" s="12"/>
      <c r="I986" s="12" t="s">
        <v>2100</v>
      </c>
      <c r="J986" s="12" t="s">
        <v>2101</v>
      </c>
      <c r="K986" s="12" t="s">
        <v>50</v>
      </c>
      <c r="L986" s="12" t="s">
        <v>78</v>
      </c>
      <c r="M986" s="12" t="s">
        <v>511</v>
      </c>
      <c r="N986" s="12"/>
      <c r="O986" s="12" t="s">
        <v>54</v>
      </c>
      <c r="P986" s="12">
        <v>8870910486</v>
      </c>
      <c r="Q986" s="12" t="s">
        <v>39</v>
      </c>
      <c r="R986" s="12" t="s">
        <v>56</v>
      </c>
      <c r="S986" s="12" t="s">
        <v>113</v>
      </c>
      <c r="T986" s="12" t="s">
        <v>98</v>
      </c>
      <c r="U986" s="12" t="s">
        <v>83</v>
      </c>
      <c r="V986" s="12" t="s">
        <v>99</v>
      </c>
      <c r="W986" s="12" t="s">
        <v>100</v>
      </c>
      <c r="X986" s="12" t="s">
        <v>101</v>
      </c>
      <c r="Y986" t="s">
        <v>428</v>
      </c>
      <c r="Z986" s="12" t="s">
        <v>95</v>
      </c>
      <c r="AA986" s="12" t="s">
        <v>63</v>
      </c>
      <c r="AB986" s="12" t="s">
        <v>38</v>
      </c>
      <c r="AC986" s="12" t="s">
        <v>58</v>
      </c>
      <c r="AD986" s="12" t="s">
        <v>85</v>
      </c>
      <c r="AE986" s="12" t="s">
        <v>102</v>
      </c>
      <c r="AF986" s="12" t="s">
        <v>101</v>
      </c>
      <c r="AG986" s="12" t="s">
        <v>400</v>
      </c>
      <c r="AH986" s="12" t="s">
        <v>117</v>
      </c>
      <c r="AI986" s="12" t="s">
        <v>118</v>
      </c>
      <c r="AJ986" s="12">
        <f>IFERROR(_xlfn.XLOOKUP(Table1[[#This Row],[Audio Url]],Qc!C:C,Qc!F:F),"")</f>
        <v>0</v>
      </c>
      <c r="AK986" s="12">
        <f>IFERROR(_xlfn.XLOOKUP(Table1[[#This Row],[Audio Url]],Qc!C:C,Qc!E:E),"")</f>
        <v>0</v>
      </c>
      <c r="AL986" s="12"/>
      <c r="AM986" s="12"/>
      <c r="AN986" s="1" t="str">
        <f>VLOOKUP(Table1[[#This Row],[LOCALITY]],Sheet2!$F:$H,3,0)</f>
        <v>Rural</v>
      </c>
      <c r="AO986" s="1" t="s">
        <v>2241</v>
      </c>
      <c r="AP986" t="str">
        <f>IF(Table1[[#This Row],[Audio Duration (in secs)]]&gt;180,"Greater than 3 Minutes","Less than 3 Minutes")</f>
        <v>Less than 3 Minutes</v>
      </c>
      <c r="AQ986" t="str">
        <f>IFERROR(VLOOKUP(Table1[[#This Row],[சாதி/Caste]],MApping!$E$1:$F$10,2,0),"Others")</f>
        <v>PALLAR SC</v>
      </c>
      <c r="AR986">
        <f>VLOOKUP(Table1[[#This Row],[பாலினம்/Gender]],Factor!$F$26:$I$28,4,0)</f>
        <v>0.95700934579439256</v>
      </c>
      <c r="AS986">
        <f>VLOOKUP(Table1[[#This Row],[பதிலளித்தவரின் வயது/Age Group]],Factor!$F$35:$I$39,4,0)</f>
        <v>0.8797250859106529</v>
      </c>
      <c r="AT986">
        <f>VLOOKUP(Table1[[#This Row],[பதிலளித்தவரின் வயது/Age Group]]&amp;Table1[[#This Row],[பாலினம்/Gender]],Factor!$A$45:$G$53,7,0)</f>
        <v>0.79503105590062106</v>
      </c>
      <c r="AU98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86">
        <f>VLOOKUP(Table1[[#This Row],[Rev Caste]],Factor!$F$59:$I$68,4,0)</f>
        <v>1.28</v>
      </c>
      <c r="AW986">
        <f>Table1[[#This Row],[2021 Ae Factor]]*Table1[[#This Row],[Age &amp; Gender Factor]]</f>
        <v>1.043035050297799</v>
      </c>
      <c r="AX986">
        <f>Table1[[#This Row],[2021 Ae Factor]]*Table1[[#This Row],[Caste Factor]]</f>
        <v>1.6792864309794564</v>
      </c>
      <c r="AY986">
        <f>VALUE(MID(D986, FIND(",",D986)+2, FIND(")",D986)-FIND(",",D986)-2))</f>
        <v>78.660271499999993</v>
      </c>
    </row>
    <row r="987" spans="1:51" x14ac:dyDescent="0.25">
      <c r="A987" s="12" t="s">
        <v>3088</v>
      </c>
      <c r="B987" s="12" t="s">
        <v>2728</v>
      </c>
      <c r="C987" s="13">
        <v>45876</v>
      </c>
      <c r="D987" s="12" t="s">
        <v>3594</v>
      </c>
      <c r="E987" s="12"/>
      <c r="F987" s="12"/>
      <c r="G987" s="12"/>
      <c r="H987" s="12"/>
      <c r="I987" s="12" t="s">
        <v>2100</v>
      </c>
      <c r="J987" s="12" t="s">
        <v>2101</v>
      </c>
      <c r="K987" s="12" t="s">
        <v>50</v>
      </c>
      <c r="L987" s="12" t="s">
        <v>78</v>
      </c>
      <c r="M987" s="12" t="s">
        <v>511</v>
      </c>
      <c r="N987" s="12"/>
      <c r="O987" s="12" t="s">
        <v>54</v>
      </c>
      <c r="P987" s="12">
        <v>9944276614</v>
      </c>
      <c r="Q987" s="12" t="s">
        <v>55</v>
      </c>
      <c r="R987" s="12" t="s">
        <v>124</v>
      </c>
      <c r="S987" s="12" t="s">
        <v>113</v>
      </c>
      <c r="T987" s="12" t="s">
        <v>58</v>
      </c>
      <c r="U987" s="12" t="s">
        <v>59</v>
      </c>
      <c r="V987" s="12" t="s">
        <v>60</v>
      </c>
      <c r="W987" s="12" t="s">
        <v>61</v>
      </c>
      <c r="X987" s="12" t="s">
        <v>62</v>
      </c>
      <c r="Y987" t="s">
        <v>430</v>
      </c>
      <c r="Z987" s="12" t="s">
        <v>38</v>
      </c>
      <c r="AA987" s="1" t="s">
        <v>126</v>
      </c>
      <c r="AB987" s="1" t="s">
        <v>99</v>
      </c>
      <c r="AC987" s="12" t="s">
        <v>84</v>
      </c>
      <c r="AD987" s="12" t="s">
        <v>85</v>
      </c>
      <c r="AE987" s="12" t="s">
        <v>86</v>
      </c>
      <c r="AF987" s="12" t="s">
        <v>67</v>
      </c>
      <c r="AG987" s="12" t="s">
        <v>103</v>
      </c>
      <c r="AH987" s="12" t="s">
        <v>88</v>
      </c>
      <c r="AI987" s="12" t="s">
        <v>70</v>
      </c>
      <c r="AJ987" s="12">
        <f>IFERROR(_xlfn.XLOOKUP(Table1[[#This Row],[Audio Url]],Qc!C:C,Qc!F:F),"")</f>
        <v>0</v>
      </c>
      <c r="AK987" s="12">
        <f>IFERROR(_xlfn.XLOOKUP(Table1[[#This Row],[Audio Url]],Qc!C:C,Qc!E:E),"")</f>
        <v>0</v>
      </c>
      <c r="AL987" s="12"/>
      <c r="AM987" s="12"/>
      <c r="AN987" s="1" t="str">
        <f>VLOOKUP(Table1[[#This Row],[LOCALITY]],Sheet2!$F:$H,3,0)</f>
        <v>Rural</v>
      </c>
      <c r="AO987" s="1" t="s">
        <v>2241</v>
      </c>
      <c r="AP987" t="str">
        <f>IF(Table1[[#This Row],[Audio Duration (in secs)]]&gt;180,"Greater than 3 Minutes","Less than 3 Minutes")</f>
        <v>Less than 3 Minutes</v>
      </c>
      <c r="AQ987" t="str">
        <f>IFERROR(VLOOKUP(Table1[[#This Row],[சாதி/Caste]],MApping!$E$1:$F$10,2,0),"Others")</f>
        <v>URALI GOUNDER</v>
      </c>
      <c r="AR987">
        <f>VLOOKUP(Table1[[#This Row],[பாலினம்/Gender]],Factor!$F$26:$I$28,4,0)</f>
        <v>0.95700934579439256</v>
      </c>
      <c r="AS987">
        <f>VLOOKUP(Table1[[#This Row],[பதிலளித்தவரின் வயது/Age Group]],Factor!$F$35:$I$39,4,0)</f>
        <v>1.0951871657754011</v>
      </c>
      <c r="AT987">
        <f>VLOOKUP(Table1[[#This Row],[பதிலளித்தவரின் வயது/Age Group]]&amp;Table1[[#This Row],[பாலினம்/Gender]],Factor!$A$45:$G$53,7,0)</f>
        <v>1.0835978835978837</v>
      </c>
      <c r="AU98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87">
        <f>VLOOKUP(Table1[[#This Row],[Rev Caste]],Factor!$F$59:$I$68,4,0)</f>
        <v>1.0593103448275862</v>
      </c>
      <c r="AW987">
        <f>Table1[[#This Row],[2021 Ae Factor]]*Table1[[#This Row],[Age &amp; Gender Factor]]</f>
        <v>0.79839581406098059</v>
      </c>
      <c r="AX987">
        <f>Table1[[#This Row],[2021 Ae Factor]]*Table1[[#This Row],[Caste Factor]]</f>
        <v>0.78050073546995857</v>
      </c>
      <c r="AY987">
        <f t="shared" ref="AY987:AY989" si="43">VALUE(MID(D987, FIND(",",D987)+2, FIND(")",D987)-FIND(",",D987)-2))</f>
        <v>78.660054000000002</v>
      </c>
    </row>
    <row r="988" spans="1:51" x14ac:dyDescent="0.25">
      <c r="A988" s="12" t="s">
        <v>3088</v>
      </c>
      <c r="B988" s="12" t="s">
        <v>2746</v>
      </c>
      <c r="C988" s="13">
        <v>45876</v>
      </c>
      <c r="D988" s="12" t="s">
        <v>3595</v>
      </c>
      <c r="E988" s="12"/>
      <c r="F988" s="12"/>
      <c r="G988" s="12"/>
      <c r="H988" s="12"/>
      <c r="I988" s="12" t="s">
        <v>48</v>
      </c>
      <c r="J988" s="12" t="s">
        <v>49</v>
      </c>
      <c r="K988" s="12" t="s">
        <v>50</v>
      </c>
      <c r="L988" s="12" t="s">
        <v>78</v>
      </c>
      <c r="M988" s="12" t="s">
        <v>511</v>
      </c>
      <c r="N988" s="12"/>
      <c r="O988" s="12" t="s">
        <v>54</v>
      </c>
      <c r="P988" s="12">
        <v>9095706030</v>
      </c>
      <c r="Q988" s="12" t="s">
        <v>55</v>
      </c>
      <c r="R988" s="12" t="s">
        <v>56</v>
      </c>
      <c r="S988" s="12" t="s">
        <v>57</v>
      </c>
      <c r="T988" s="12" t="s">
        <v>58</v>
      </c>
      <c r="U988" s="12" t="s">
        <v>59</v>
      </c>
      <c r="V988" s="12" t="s">
        <v>60</v>
      </c>
      <c r="W988" s="12" t="s">
        <v>61</v>
      </c>
      <c r="X988" s="12" t="s">
        <v>62</v>
      </c>
      <c r="Y988" t="s">
        <v>430</v>
      </c>
      <c r="Z988" s="12" t="s">
        <v>38</v>
      </c>
      <c r="AA988" s="12" t="s">
        <v>63</v>
      </c>
      <c r="AB988" s="12" t="s">
        <v>38</v>
      </c>
      <c r="AC988" s="12" t="s">
        <v>64</v>
      </c>
      <c r="AD988" s="12" t="s">
        <v>85</v>
      </c>
      <c r="AE988" s="12" t="s">
        <v>66</v>
      </c>
      <c r="AF988" s="12" t="s">
        <v>67</v>
      </c>
      <c r="AG988" s="12" t="s">
        <v>103</v>
      </c>
      <c r="AH988" s="12" t="s">
        <v>69</v>
      </c>
      <c r="AI988" s="12" t="s">
        <v>70</v>
      </c>
      <c r="AJ988" s="12">
        <f>IFERROR(_xlfn.XLOOKUP(Table1[[#This Row],[Audio Url]],Qc!C:C,Qc!F:F),"")</f>
        <v>0</v>
      </c>
      <c r="AK988" s="12">
        <f>IFERROR(_xlfn.XLOOKUP(Table1[[#This Row],[Audio Url]],Qc!C:C,Qc!E:E),"")</f>
        <v>0</v>
      </c>
      <c r="AL988" s="12"/>
      <c r="AM988" s="12"/>
      <c r="AN988" s="1" t="str">
        <f>VLOOKUP(Table1[[#This Row],[LOCALITY]],Sheet2!$F:$H,3,0)</f>
        <v>Rural</v>
      </c>
      <c r="AO988" s="1" t="s">
        <v>2241</v>
      </c>
      <c r="AP988" t="str">
        <f>IF(Table1[[#This Row],[Audio Duration (in secs)]]&gt;180,"Greater than 3 Minutes","Less than 3 Minutes")</f>
        <v>Less than 3 Minutes</v>
      </c>
      <c r="AQ988" t="str">
        <f>IFERROR(VLOOKUP(Table1[[#This Row],[சாதி/Caste]],MApping!$E$1:$F$10,2,0),"Others")</f>
        <v>URALI GOUNDER</v>
      </c>
      <c r="AR988">
        <f>VLOOKUP(Table1[[#This Row],[பாலினம்/Gender]],Factor!$F$26:$I$28,4,0)</f>
        <v>0.95700934579439256</v>
      </c>
      <c r="AS988">
        <f>VLOOKUP(Table1[[#This Row],[பதிலளித்தவரின் வயது/Age Group]],Factor!$F$35:$I$39,4,0)</f>
        <v>1.0951871657754011</v>
      </c>
      <c r="AT988">
        <f>VLOOKUP(Table1[[#This Row],[பதிலளித்தவரின் வயது/Age Group]]&amp;Table1[[#This Row],[பாலினம்/Gender]],Factor!$A$45:$G$53,7,0)</f>
        <v>1.0835978835978837</v>
      </c>
      <c r="AU98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88">
        <f>VLOOKUP(Table1[[#This Row],[Rev Caste]],Factor!$F$59:$I$68,4,0)</f>
        <v>1.0593103448275862</v>
      </c>
      <c r="AW988">
        <f>Table1[[#This Row],[2021 Ae Factor]]*Table1[[#This Row],[Age &amp; Gender Factor]]</f>
        <v>0.79839581406098059</v>
      </c>
      <c r="AX988">
        <f>Table1[[#This Row],[2021 Ae Factor]]*Table1[[#This Row],[Caste Factor]]</f>
        <v>0.78050073546995857</v>
      </c>
      <c r="AY988">
        <f t="shared" si="43"/>
        <v>78.6600483</v>
      </c>
    </row>
    <row r="989" spans="1:51" x14ac:dyDescent="0.25">
      <c r="A989" s="12" t="s">
        <v>3088</v>
      </c>
      <c r="B989" s="12" t="s">
        <v>2930</v>
      </c>
      <c r="C989" s="13">
        <v>45877</v>
      </c>
      <c r="D989" s="12" t="s">
        <v>3596</v>
      </c>
      <c r="E989" s="12"/>
      <c r="F989" s="12"/>
      <c r="G989" s="12"/>
      <c r="H989" s="12"/>
      <c r="I989" s="12" t="s">
        <v>1281</v>
      </c>
      <c r="J989" s="12" t="s">
        <v>1282</v>
      </c>
      <c r="K989" s="12" t="s">
        <v>50</v>
      </c>
      <c r="L989" s="12" t="s">
        <v>78</v>
      </c>
      <c r="M989" s="12" t="s">
        <v>511</v>
      </c>
      <c r="N989" s="12"/>
      <c r="O989" s="12" t="s">
        <v>54</v>
      </c>
      <c r="P989" s="12">
        <v>9842693088</v>
      </c>
      <c r="Q989" s="12" t="s">
        <v>39</v>
      </c>
      <c r="R989" s="12" t="s">
        <v>124</v>
      </c>
      <c r="S989" s="12" t="s">
        <v>57</v>
      </c>
      <c r="T989" s="12" t="s">
        <v>58</v>
      </c>
      <c r="U989" s="12" t="s">
        <v>59</v>
      </c>
      <c r="V989" s="12" t="s">
        <v>60</v>
      </c>
      <c r="W989" s="12" t="s">
        <v>61</v>
      </c>
      <c r="X989" s="12" t="s">
        <v>62</v>
      </c>
      <c r="Y989" t="s">
        <v>430</v>
      </c>
      <c r="Z989" s="12" t="s">
        <v>38</v>
      </c>
      <c r="AA989" s="12" t="s">
        <v>63</v>
      </c>
      <c r="AB989" s="12" t="s">
        <v>38</v>
      </c>
      <c r="AC989" s="12" t="s">
        <v>64</v>
      </c>
      <c r="AD989" s="12" t="s">
        <v>85</v>
      </c>
      <c r="AE989" s="12" t="s">
        <v>102</v>
      </c>
      <c r="AF989" s="12" t="s">
        <v>67</v>
      </c>
      <c r="AG989" s="12" t="s">
        <v>3052</v>
      </c>
      <c r="AH989" s="12" t="s">
        <v>88</v>
      </c>
      <c r="AI989" s="12" t="s">
        <v>70</v>
      </c>
      <c r="AJ989" s="12">
        <f>IFERROR(_xlfn.XLOOKUP(Table1[[#This Row],[Audio Url]],Qc!C:C,Qc!F:F),"")</f>
        <v>0</v>
      </c>
      <c r="AK989" s="12">
        <f>IFERROR(_xlfn.XLOOKUP(Table1[[#This Row],[Audio Url]],Qc!C:C,Qc!E:E),"")</f>
        <v>0</v>
      </c>
      <c r="AL989" s="12"/>
      <c r="AM989" s="12"/>
      <c r="AN989" s="1" t="str">
        <f>VLOOKUP(Table1[[#This Row],[LOCALITY]],Sheet2!$F:$H,3,0)</f>
        <v>Rural</v>
      </c>
      <c r="AO989" s="1" t="s">
        <v>2241</v>
      </c>
      <c r="AP989" t="str">
        <f>IF(Table1[[#This Row],[Audio Duration (in secs)]]&gt;180,"Greater than 3 Minutes","Less than 3 Minutes")</f>
        <v>Less than 3 Minutes</v>
      </c>
      <c r="AQ989" t="str">
        <f>IFERROR(VLOOKUP(Table1[[#This Row],[சாதி/Caste]],MApping!$E$1:$F$10,2,0),"Others")</f>
        <v>URALI GOUNDER</v>
      </c>
      <c r="AR989">
        <f>VLOOKUP(Table1[[#This Row],[பாலினம்/Gender]],Factor!$F$26:$I$28,4,0)</f>
        <v>0.95700934579439256</v>
      </c>
      <c r="AS989">
        <f>VLOOKUP(Table1[[#This Row],[பதிலளித்தவரின் வயது/Age Group]],Factor!$F$35:$I$39,4,0)</f>
        <v>0.8797250859106529</v>
      </c>
      <c r="AT989">
        <f>VLOOKUP(Table1[[#This Row],[பதிலளித்தவரின் வயது/Age Group]]&amp;Table1[[#This Row],[பாலினம்/Gender]],Factor!$A$45:$G$53,7,0)</f>
        <v>0.79503105590062106</v>
      </c>
      <c r="AU98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89">
        <f>VLOOKUP(Table1[[#This Row],[Rev Caste]],Factor!$F$59:$I$68,4,0)</f>
        <v>1.0593103448275862</v>
      </c>
      <c r="AW989">
        <f>Table1[[#This Row],[2021 Ae Factor]]*Table1[[#This Row],[Age &amp; Gender Factor]]</f>
        <v>0.58577953749039324</v>
      </c>
      <c r="AX989">
        <f>Table1[[#This Row],[2021 Ae Factor]]*Table1[[#This Row],[Caste Factor]]</f>
        <v>0.78050073546995857</v>
      </c>
      <c r="AY989">
        <f t="shared" si="43"/>
        <v>78.660049999999998</v>
      </c>
    </row>
    <row r="990" spans="1:51" x14ac:dyDescent="0.25">
      <c r="A990" s="12" t="s">
        <v>3088</v>
      </c>
      <c r="B990" s="12" t="s">
        <v>187</v>
      </c>
      <c r="C990" s="13">
        <v>45868</v>
      </c>
      <c r="D990" s="12" t="s">
        <v>3597</v>
      </c>
      <c r="E990" s="12"/>
      <c r="F990" s="12"/>
      <c r="G990" s="12"/>
      <c r="H990" s="12"/>
      <c r="I990" s="12" t="s">
        <v>76</v>
      </c>
      <c r="J990" s="12" t="s">
        <v>77</v>
      </c>
      <c r="K990" s="12" t="s">
        <v>50</v>
      </c>
      <c r="L990" s="12" t="s">
        <v>78</v>
      </c>
      <c r="M990" s="12" t="s">
        <v>511</v>
      </c>
      <c r="N990" s="12"/>
      <c r="O990" s="12" t="s">
        <v>54</v>
      </c>
      <c r="P990" s="12">
        <v>9865320934</v>
      </c>
      <c r="Q990" s="12" t="s">
        <v>55</v>
      </c>
      <c r="R990" s="12" t="s">
        <v>56</v>
      </c>
      <c r="S990" s="12" t="s">
        <v>57</v>
      </c>
      <c r="T990" s="12" t="s">
        <v>98</v>
      </c>
      <c r="U990" s="12" t="s">
        <v>83</v>
      </c>
      <c r="V990" s="12" t="s">
        <v>99</v>
      </c>
      <c r="W990" s="12" t="s">
        <v>125</v>
      </c>
      <c r="X990" s="12" t="s">
        <v>114</v>
      </c>
      <c r="Y990" t="s">
        <v>429</v>
      </c>
      <c r="Z990" s="12" t="s">
        <v>38</v>
      </c>
      <c r="AA990" s="12" t="s">
        <v>126</v>
      </c>
      <c r="AB990" s="12" t="s">
        <v>99</v>
      </c>
      <c r="AC990" s="12" t="s">
        <v>84</v>
      </c>
      <c r="AD990" s="12" t="s">
        <v>127</v>
      </c>
      <c r="AE990" s="12" t="s">
        <v>115</v>
      </c>
      <c r="AF990" s="12" t="s">
        <v>67</v>
      </c>
      <c r="AG990" s="12" t="s">
        <v>68</v>
      </c>
      <c r="AH990" s="12" t="s">
        <v>117</v>
      </c>
      <c r="AI990" s="12" t="s">
        <v>42</v>
      </c>
      <c r="AJ990" s="12">
        <f>IFERROR(_xlfn.XLOOKUP(Table1[[#This Row],[Audio Url]],Qc!C:C,Qc!F:F),"")</f>
        <v>0</v>
      </c>
      <c r="AK990" s="12">
        <f>IFERROR(_xlfn.XLOOKUP(Table1[[#This Row],[Audio Url]],Qc!C:C,Qc!E:E),"")</f>
        <v>0</v>
      </c>
      <c r="AL990" s="12"/>
      <c r="AM990" s="12"/>
      <c r="AN990" s="1" t="str">
        <f>VLOOKUP(Table1[[#This Row],[LOCALITY]],Sheet2!$F:$H,3,0)</f>
        <v>Rural</v>
      </c>
      <c r="AO990" s="1" t="s">
        <v>2241</v>
      </c>
      <c r="AP990" t="str">
        <f>IF(Table1[[#This Row],[Audio Duration (in secs)]]&gt;180,"Greater than 3 Minutes","Less than 3 Minutes")</f>
        <v>Less than 3 Minutes</v>
      </c>
      <c r="AQ990" t="str">
        <f>IFERROR(VLOOKUP(Table1[[#This Row],[சாதி/Caste]],MApping!$E$1:$F$10,2,0),"Others")</f>
        <v>DEVENDRA KULA VELLALAR</v>
      </c>
      <c r="AR990">
        <f>VLOOKUP(Table1[[#This Row],[பாலினம்/Gender]],Factor!$F$26:$I$28,4,0)</f>
        <v>0.95700934579439256</v>
      </c>
      <c r="AS990">
        <f>VLOOKUP(Table1[[#This Row],[பதிலளித்தவரின் வயது/Age Group]],Factor!$F$35:$I$39,4,0)</f>
        <v>1.0951871657754011</v>
      </c>
      <c r="AT990">
        <f>VLOOKUP(Table1[[#This Row],[பதிலளித்தவரின் வயது/Age Group]]&amp;Table1[[#This Row],[பாலினம்/Gender]],Factor!$A$45:$G$53,7,0)</f>
        <v>1.0835978835978837</v>
      </c>
      <c r="AU99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90">
        <f>VLOOKUP(Table1[[#This Row],[Rev Caste]],Factor!$F$59:$I$68,4,0)</f>
        <v>0.99902439024390244</v>
      </c>
      <c r="AW990">
        <f>Table1[[#This Row],[2021 Ae Factor]]*Table1[[#This Row],[Age &amp; Gender Factor]]</f>
        <v>1.4216181426281114</v>
      </c>
      <c r="AX990">
        <f>Table1[[#This Row],[2021 Ae Factor]]*Table1[[#This Row],[Caste Factor]]</f>
        <v>1.3106625802766489</v>
      </c>
      <c r="AY990">
        <f>VALUE(MID(D990, FIND(",",D990)+2, FIND(")",D990)-FIND(",",D990)-2))</f>
        <v>78.660053000000005</v>
      </c>
    </row>
    <row r="991" spans="1:51" x14ac:dyDescent="0.25">
      <c r="A991" s="12" t="s">
        <v>3088</v>
      </c>
      <c r="B991" s="12" t="s">
        <v>265</v>
      </c>
      <c r="C991" s="13">
        <v>45868</v>
      </c>
      <c r="D991" s="12" t="s">
        <v>3598</v>
      </c>
      <c r="E991" s="12"/>
      <c r="F991" s="12"/>
      <c r="G991" s="12"/>
      <c r="H991" s="12"/>
      <c r="I991" s="12" t="s">
        <v>244</v>
      </c>
      <c r="J991" s="12" t="s">
        <v>245</v>
      </c>
      <c r="K991" s="12" t="s">
        <v>50</v>
      </c>
      <c r="L991" s="12" t="s">
        <v>78</v>
      </c>
      <c r="M991" s="12" t="s">
        <v>511</v>
      </c>
      <c r="N991" s="12"/>
      <c r="O991" s="12" t="s">
        <v>54</v>
      </c>
      <c r="P991" s="12">
        <v>8531952279</v>
      </c>
      <c r="Q991" s="12" t="s">
        <v>39</v>
      </c>
      <c r="R991" s="12" t="s">
        <v>124</v>
      </c>
      <c r="S991" s="12" t="s">
        <v>113</v>
      </c>
      <c r="T991" s="12" t="s">
        <v>137</v>
      </c>
      <c r="U991" s="12" t="s">
        <v>83</v>
      </c>
      <c r="V991" s="12" t="s">
        <v>99</v>
      </c>
      <c r="W991" s="12" t="s">
        <v>100</v>
      </c>
      <c r="X991" s="12" t="s">
        <v>101</v>
      </c>
      <c r="Y991" t="s">
        <v>428</v>
      </c>
      <c r="Z991" s="12" t="s">
        <v>175</v>
      </c>
      <c r="AA991" s="12" t="s">
        <v>126</v>
      </c>
      <c r="AB991" s="12" t="s">
        <v>60</v>
      </c>
      <c r="AC991" s="12" t="s">
        <v>64</v>
      </c>
      <c r="AD991" s="12" t="s">
        <v>65</v>
      </c>
      <c r="AE991" s="12" t="s">
        <v>115</v>
      </c>
      <c r="AF991" s="12" t="s">
        <v>67</v>
      </c>
      <c r="AG991" s="12" t="s">
        <v>103</v>
      </c>
      <c r="AH991" s="12" t="s">
        <v>88</v>
      </c>
      <c r="AI991" s="12" t="s">
        <v>269</v>
      </c>
      <c r="AJ991" s="12">
        <f>IFERROR(_xlfn.XLOOKUP(Table1[[#This Row],[Audio Url]],Qc!C:C,Qc!F:F),"")</f>
        <v>0</v>
      </c>
      <c r="AK991" s="12">
        <f>IFERROR(_xlfn.XLOOKUP(Table1[[#This Row],[Audio Url]],Qc!C:C,Qc!E:E),"")</f>
        <v>0</v>
      </c>
      <c r="AL991" s="12"/>
      <c r="AM991" s="12"/>
      <c r="AN991" s="1" t="str">
        <f>VLOOKUP(Table1[[#This Row],[LOCALITY]],Sheet2!$F:$H,3,0)</f>
        <v>Rural</v>
      </c>
      <c r="AO991" s="1" t="s">
        <v>2241</v>
      </c>
      <c r="AP991" t="str">
        <f>IF(Table1[[#This Row],[Audio Duration (in secs)]]&gt;180,"Greater than 3 Minutes","Less than 3 Minutes")</f>
        <v>Less than 3 Minutes</v>
      </c>
      <c r="AQ991" t="str">
        <f>IFERROR(VLOOKUP(Table1[[#This Row],[சாதி/Caste]],MApping!$E$1:$F$10,2,0),"Others")</f>
        <v>MUTTARAIYAR</v>
      </c>
      <c r="AR991">
        <f>VLOOKUP(Table1[[#This Row],[பாலினம்/Gender]],Factor!$F$26:$I$28,4,0)</f>
        <v>0.95700934579439256</v>
      </c>
      <c r="AS991">
        <f>VLOOKUP(Table1[[#This Row],[பதிலளித்தவரின் வயது/Age Group]],Factor!$F$35:$I$39,4,0)</f>
        <v>0.8797250859106529</v>
      </c>
      <c r="AT991">
        <f>VLOOKUP(Table1[[#This Row],[பதிலளித்தவரின் வயது/Age Group]]&amp;Table1[[#This Row],[பாலினம்/Gender]],Factor!$A$45:$G$53,7,0)</f>
        <v>0.79503105590062106</v>
      </c>
      <c r="AU99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91">
        <f>VLOOKUP(Table1[[#This Row],[Rev Caste]],Factor!$F$59:$I$68,4,0)</f>
        <v>1.2358620689655173</v>
      </c>
      <c r="AW991">
        <f>Table1[[#This Row],[2021 Ae Factor]]*Table1[[#This Row],[Age &amp; Gender Factor]]</f>
        <v>1.043035050297799</v>
      </c>
      <c r="AX991">
        <f>Table1[[#This Row],[2021 Ae Factor]]*Table1[[#This Row],[Caste Factor]]</f>
        <v>1.6213800023249925</v>
      </c>
      <c r="AY991">
        <f>VALUE(MID(D991, FIND(",",D991)+2, FIND(")",D991)-FIND(",",D991)-2))</f>
        <v>78.660074199999997</v>
      </c>
    </row>
    <row r="992" spans="1:51" x14ac:dyDescent="0.25">
      <c r="A992" s="12" t="s">
        <v>3088</v>
      </c>
      <c r="B992" s="12" t="s">
        <v>280</v>
      </c>
      <c r="C992" s="13">
        <v>45868</v>
      </c>
      <c r="D992" s="12" t="s">
        <v>3599</v>
      </c>
      <c r="E992" s="12"/>
      <c r="F992" s="12"/>
      <c r="G992" s="12"/>
      <c r="H992" s="12"/>
      <c r="I992" s="12" t="s">
        <v>244</v>
      </c>
      <c r="J992" s="12" t="s">
        <v>245</v>
      </c>
      <c r="K992" s="12" t="s">
        <v>50</v>
      </c>
      <c r="L992" s="12" t="s">
        <v>78</v>
      </c>
      <c r="M992" s="12" t="s">
        <v>511</v>
      </c>
      <c r="N992" s="12"/>
      <c r="O992" s="12" t="s">
        <v>135</v>
      </c>
      <c r="P992" s="12">
        <v>9688656449</v>
      </c>
      <c r="Q992" s="12" t="s">
        <v>39</v>
      </c>
      <c r="R992" s="12" t="s">
        <v>136</v>
      </c>
      <c r="S992" s="12" t="s">
        <v>113</v>
      </c>
      <c r="T992" s="12" t="s">
        <v>58</v>
      </c>
      <c r="U992" s="12" t="s">
        <v>83</v>
      </c>
      <c r="V992" s="12" t="s">
        <v>165</v>
      </c>
      <c r="W992" s="12" t="s">
        <v>61</v>
      </c>
      <c r="X992" s="12" t="s">
        <v>62</v>
      </c>
      <c r="Y992" t="s">
        <v>430</v>
      </c>
      <c r="Z992" s="12" t="s">
        <v>38</v>
      </c>
      <c r="AA992" s="12" t="s">
        <v>126</v>
      </c>
      <c r="AB992" s="12" t="s">
        <v>60</v>
      </c>
      <c r="AC992" s="12" t="s">
        <v>84</v>
      </c>
      <c r="AD992" s="12" t="s">
        <v>127</v>
      </c>
      <c r="AE992" s="12" t="s">
        <v>86</v>
      </c>
      <c r="AF992" s="12" t="s">
        <v>67</v>
      </c>
      <c r="AG992" s="12" t="s">
        <v>103</v>
      </c>
      <c r="AH992" s="12" t="s">
        <v>88</v>
      </c>
      <c r="AI992" s="12" t="s">
        <v>269</v>
      </c>
      <c r="AJ992" s="12">
        <f>IFERROR(_xlfn.XLOOKUP(Table1[[#This Row],[Audio Url]],Qc!C:C,Qc!F:F),"")</f>
        <v>0</v>
      </c>
      <c r="AK992" s="12">
        <f>IFERROR(_xlfn.XLOOKUP(Table1[[#This Row],[Audio Url]],Qc!C:C,Qc!E:E),"")</f>
        <v>0</v>
      </c>
      <c r="AL992" s="12"/>
      <c r="AM992" s="12"/>
      <c r="AN992" s="1" t="str">
        <f>VLOOKUP(Table1[[#This Row],[LOCALITY]],Sheet2!$F:$H,3,0)</f>
        <v>Rural</v>
      </c>
      <c r="AO992" s="1" t="s">
        <v>2241</v>
      </c>
      <c r="AP992" t="str">
        <f>IF(Table1[[#This Row],[Audio Duration (in secs)]]&gt;180,"Greater than 3 Minutes","Less than 3 Minutes")</f>
        <v>Less than 3 Minutes</v>
      </c>
      <c r="AQ992" t="str">
        <f>IFERROR(VLOOKUP(Table1[[#This Row],[சாதி/Caste]],MApping!$E$1:$F$10,2,0),"Others")</f>
        <v>MUTTARAIYAR</v>
      </c>
      <c r="AR992">
        <f>VLOOKUP(Table1[[#This Row],[பாலினம்/Gender]],Factor!$F$26:$I$28,4,0)</f>
        <v>1.047034764826176</v>
      </c>
      <c r="AS992">
        <f>VLOOKUP(Table1[[#This Row],[பதிலளித்தவரின் வயது/Age Group]],Factor!$F$35:$I$39,4,0)</f>
        <v>0.8797250859106529</v>
      </c>
      <c r="AT992">
        <f>VLOOKUP(Table1[[#This Row],[பதிலளித்தவரின் வயது/Age Group]]&amp;Table1[[#This Row],[பாலினம்/Gender]],Factor!$A$45:$G$53,7,0)</f>
        <v>0.98461538461538467</v>
      </c>
      <c r="AU99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992">
        <f>VLOOKUP(Table1[[#This Row],[Rev Caste]],Factor!$F$59:$I$68,4,0)</f>
        <v>1.2358620689655173</v>
      </c>
      <c r="AW992">
        <f>Table1[[#This Row],[2021 Ae Factor]]*Table1[[#This Row],[Age &amp; Gender Factor]]</f>
        <v>0.98461538461538467</v>
      </c>
      <c r="AX992">
        <f>Table1[[#This Row],[2021 Ae Factor]]*Table1[[#This Row],[Caste Factor]]</f>
        <v>1.2358620689655173</v>
      </c>
      <c r="AY992">
        <f t="shared" ref="AY992:AY996" si="44">VALUE(MID(D992, FIND(",",D992)+2, FIND(")",D992)-FIND(",",D992)-2))</f>
        <v>78.660158899999999</v>
      </c>
    </row>
    <row r="993" spans="1:51" x14ac:dyDescent="0.25">
      <c r="A993" s="12" t="s">
        <v>3088</v>
      </c>
      <c r="B993" s="12" t="s">
        <v>291</v>
      </c>
      <c r="C993" s="13">
        <v>45868</v>
      </c>
      <c r="D993" s="12" t="s">
        <v>3600</v>
      </c>
      <c r="E993" s="12"/>
      <c r="F993" s="12"/>
      <c r="G993" s="12"/>
      <c r="H993" s="12"/>
      <c r="I993" s="12" t="s">
        <v>244</v>
      </c>
      <c r="J993" s="12" t="s">
        <v>245</v>
      </c>
      <c r="K993" s="12" t="s">
        <v>50</v>
      </c>
      <c r="L993" s="12" t="s">
        <v>78</v>
      </c>
      <c r="M993" s="12" t="s">
        <v>2161</v>
      </c>
      <c r="N993" s="12"/>
      <c r="O993" s="12" t="s">
        <v>135</v>
      </c>
      <c r="P993" s="12">
        <v>9524909610</v>
      </c>
      <c r="Q993" s="12" t="s">
        <v>39</v>
      </c>
      <c r="R993" s="12" t="s">
        <v>136</v>
      </c>
      <c r="S993" s="12" t="s">
        <v>113</v>
      </c>
      <c r="T993" s="12" t="s">
        <v>137</v>
      </c>
      <c r="U993" s="12" t="s">
        <v>83</v>
      </c>
      <c r="V993" s="12" t="s">
        <v>295</v>
      </c>
      <c r="W993" s="12" t="s">
        <v>177</v>
      </c>
      <c r="X993" s="12" t="s">
        <v>178</v>
      </c>
      <c r="Y993" t="s">
        <v>431</v>
      </c>
      <c r="Z993" s="12" t="s">
        <v>288</v>
      </c>
      <c r="AA993" s="12" t="s">
        <v>126</v>
      </c>
      <c r="AB993" s="12" t="s">
        <v>60</v>
      </c>
      <c r="AC993" s="12" t="s">
        <v>84</v>
      </c>
      <c r="AD993" s="12" t="s">
        <v>65</v>
      </c>
      <c r="AE993" s="12" t="s">
        <v>115</v>
      </c>
      <c r="AF993" s="12" t="s">
        <v>67</v>
      </c>
      <c r="AG993" s="12" t="s">
        <v>103</v>
      </c>
      <c r="AH993" s="12" t="s">
        <v>88</v>
      </c>
      <c r="AI993" s="12" t="s">
        <v>269</v>
      </c>
      <c r="AJ993" s="12">
        <f>IFERROR(_xlfn.XLOOKUP(Table1[[#This Row],[Audio Url]],Qc!C:C,Qc!F:F),"")</f>
        <v>0</v>
      </c>
      <c r="AK993" s="12">
        <f>IFERROR(_xlfn.XLOOKUP(Table1[[#This Row],[Audio Url]],Qc!C:C,Qc!E:E),"")</f>
        <v>0</v>
      </c>
      <c r="AL993" s="12"/>
      <c r="AM993" s="12"/>
      <c r="AN993" s="1" t="str">
        <f>VLOOKUP(Table1[[#This Row],[LOCALITY]],Sheet2!$F:$H,3,0)</f>
        <v>Rural</v>
      </c>
      <c r="AO993" s="1" t="s">
        <v>2241</v>
      </c>
      <c r="AP993" t="str">
        <f>IF(Table1[[#This Row],[Audio Duration (in secs)]]&gt;180,"Greater than 3 Minutes","Less than 3 Minutes")</f>
        <v>Less than 3 Minutes</v>
      </c>
      <c r="AQ993" t="str">
        <f>IFERROR(VLOOKUP(Table1[[#This Row],[சாதி/Caste]],MApping!$E$1:$F$10,2,0),"Others")</f>
        <v>MUTTARAIYAR</v>
      </c>
      <c r="AR993">
        <f>VLOOKUP(Table1[[#This Row],[பாலினம்/Gender]],Factor!$F$26:$I$28,4,0)</f>
        <v>1.047034764826176</v>
      </c>
      <c r="AS993">
        <f>VLOOKUP(Table1[[#This Row],[பதிலளித்தவரின் வயது/Age Group]],Factor!$F$35:$I$39,4,0)</f>
        <v>0.8797250859106529</v>
      </c>
      <c r="AT993">
        <f>VLOOKUP(Table1[[#This Row],[பதிலளித்தவரின் வயது/Age Group]]&amp;Table1[[#This Row],[பாலினம்/Gender]],Factor!$A$45:$G$53,7,0)</f>
        <v>0.98461538461538467</v>
      </c>
      <c r="AU99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993">
        <f>VLOOKUP(Table1[[#This Row],[Rev Caste]],Factor!$F$59:$I$68,4,0)</f>
        <v>1.2358620689655173</v>
      </c>
      <c r="AW993">
        <f>Table1[[#This Row],[2021 Ae Factor]]*Table1[[#This Row],[Age &amp; Gender Factor]]</f>
        <v>1.4028686890666793</v>
      </c>
      <c r="AX993">
        <f>Table1[[#This Row],[2021 Ae Factor]]*Table1[[#This Row],[Caste Factor]]</f>
        <v>1.7608420786905907</v>
      </c>
      <c r="AY993">
        <f t="shared" si="44"/>
        <v>78.570133999999996</v>
      </c>
    </row>
    <row r="994" spans="1:51" x14ac:dyDescent="0.25">
      <c r="A994" s="12" t="s">
        <v>3088</v>
      </c>
      <c r="B994" s="12" t="s">
        <v>309</v>
      </c>
      <c r="C994" s="13">
        <v>45868</v>
      </c>
      <c r="D994" s="12" t="s">
        <v>3601</v>
      </c>
      <c r="E994" s="12"/>
      <c r="F994" s="12"/>
      <c r="G994" s="12"/>
      <c r="H994" s="12"/>
      <c r="I994" s="12" t="s">
        <v>244</v>
      </c>
      <c r="J994" s="12" t="s">
        <v>245</v>
      </c>
      <c r="K994" s="12" t="s">
        <v>50</v>
      </c>
      <c r="L994" s="12" t="s">
        <v>78</v>
      </c>
      <c r="M994" s="12" t="s">
        <v>2161</v>
      </c>
      <c r="N994" s="12"/>
      <c r="O994" s="12" t="s">
        <v>54</v>
      </c>
      <c r="P994" s="12">
        <v>9655350702</v>
      </c>
      <c r="Q994" s="12" t="s">
        <v>39</v>
      </c>
      <c r="R994" s="12" t="s">
        <v>124</v>
      </c>
      <c r="S994" s="12" t="s">
        <v>57</v>
      </c>
      <c r="T994" s="12" t="s">
        <v>137</v>
      </c>
      <c r="U994" s="12" t="s">
        <v>301</v>
      </c>
      <c r="V994" s="12" t="s">
        <v>165</v>
      </c>
      <c r="W994" s="12" t="s">
        <v>197</v>
      </c>
      <c r="X994" s="12" t="s">
        <v>62</v>
      </c>
      <c r="Y994" t="s">
        <v>430</v>
      </c>
      <c r="Z994" s="12" t="s">
        <v>38</v>
      </c>
      <c r="AA994" s="12" t="s">
        <v>126</v>
      </c>
      <c r="AB994" s="12" t="s">
        <v>60</v>
      </c>
      <c r="AC994" s="12" t="s">
        <v>84</v>
      </c>
      <c r="AD994" s="12" t="s">
        <v>127</v>
      </c>
      <c r="AE994" s="12" t="s">
        <v>115</v>
      </c>
      <c r="AF994" s="12" t="s">
        <v>67</v>
      </c>
      <c r="AG994" s="12" t="s">
        <v>103</v>
      </c>
      <c r="AH994" s="12" t="s">
        <v>88</v>
      </c>
      <c r="AI994" s="12" t="s">
        <v>269</v>
      </c>
      <c r="AJ994" s="12">
        <f>IFERROR(_xlfn.XLOOKUP(Table1[[#This Row],[Audio Url]],Qc!C:C,Qc!F:F),"")</f>
        <v>0</v>
      </c>
      <c r="AK994" s="12">
        <f>IFERROR(_xlfn.XLOOKUP(Table1[[#This Row],[Audio Url]],Qc!C:C,Qc!E:E),"")</f>
        <v>0</v>
      </c>
      <c r="AL994" s="12"/>
      <c r="AM994" s="12"/>
      <c r="AN994" s="1" t="str">
        <f>VLOOKUP(Table1[[#This Row],[LOCALITY]],Sheet2!$F:$H,3,0)</f>
        <v>Rural</v>
      </c>
      <c r="AO994" s="1" t="s">
        <v>2241</v>
      </c>
      <c r="AP994" t="str">
        <f>IF(Table1[[#This Row],[Audio Duration (in secs)]]&gt;180,"Greater than 3 Minutes","Less than 3 Minutes")</f>
        <v>Less than 3 Minutes</v>
      </c>
      <c r="AQ994" t="str">
        <f>IFERROR(VLOOKUP(Table1[[#This Row],[சாதி/Caste]],MApping!$E$1:$F$10,2,0),"Others")</f>
        <v>MUTTARAIYAR</v>
      </c>
      <c r="AR994">
        <f>VLOOKUP(Table1[[#This Row],[பாலினம்/Gender]],Factor!$F$26:$I$28,4,0)</f>
        <v>0.95700934579439256</v>
      </c>
      <c r="AS994">
        <f>VLOOKUP(Table1[[#This Row],[பதிலளித்தவரின் வயது/Age Group]],Factor!$F$35:$I$39,4,0)</f>
        <v>0.8797250859106529</v>
      </c>
      <c r="AT994">
        <f>VLOOKUP(Table1[[#This Row],[பதிலளித்தவரின் வயது/Age Group]]&amp;Table1[[#This Row],[பாலினம்/Gender]],Factor!$A$45:$G$53,7,0)</f>
        <v>0.79503105590062106</v>
      </c>
      <c r="AU99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994">
        <f>VLOOKUP(Table1[[#This Row],[Rev Caste]],Factor!$F$59:$I$68,4,0)</f>
        <v>1.2358620689655173</v>
      </c>
      <c r="AW994">
        <f>Table1[[#This Row],[2021 Ae Factor]]*Table1[[#This Row],[Age &amp; Gender Factor]]</f>
        <v>0.79503105590062106</v>
      </c>
      <c r="AX994">
        <f>Table1[[#This Row],[2021 Ae Factor]]*Table1[[#This Row],[Caste Factor]]</f>
        <v>1.2358620689655173</v>
      </c>
      <c r="AY994">
        <f t="shared" si="44"/>
        <v>78.569631000000001</v>
      </c>
    </row>
    <row r="995" spans="1:51" x14ac:dyDescent="0.25">
      <c r="A995" s="12" t="s">
        <v>3088</v>
      </c>
      <c r="B995" s="12" t="s">
        <v>332</v>
      </c>
      <c r="C995" s="13">
        <v>45868</v>
      </c>
      <c r="D995" s="12" t="s">
        <v>3602</v>
      </c>
      <c r="E995" s="12"/>
      <c r="F995" s="12"/>
      <c r="G995" s="12"/>
      <c r="H995" s="12"/>
      <c r="I995" s="12" t="s">
        <v>244</v>
      </c>
      <c r="J995" s="12" t="s">
        <v>245</v>
      </c>
      <c r="K995" s="12" t="s">
        <v>50</v>
      </c>
      <c r="L995" s="12" t="s">
        <v>78</v>
      </c>
      <c r="M995" s="12" t="s">
        <v>2161</v>
      </c>
      <c r="N995" s="12"/>
      <c r="O995" s="12" t="s">
        <v>135</v>
      </c>
      <c r="P995" s="12">
        <v>8072379197</v>
      </c>
      <c r="Q995" s="12" t="s">
        <v>55</v>
      </c>
      <c r="R995" s="12" t="s">
        <v>136</v>
      </c>
      <c r="S995" s="12" t="s">
        <v>113</v>
      </c>
      <c r="T995" s="12" t="s">
        <v>58</v>
      </c>
      <c r="U995" s="12" t="s">
        <v>301</v>
      </c>
      <c r="V995" s="12" t="s">
        <v>60</v>
      </c>
      <c r="W995" s="12" t="s">
        <v>125</v>
      </c>
      <c r="X995" s="12" t="s">
        <v>101</v>
      </c>
      <c r="Y995" s="45" t="s">
        <v>429</v>
      </c>
      <c r="Z995" s="12" t="s">
        <v>95</v>
      </c>
      <c r="AA995" s="12" t="s">
        <v>126</v>
      </c>
      <c r="AB995" s="12" t="s">
        <v>99</v>
      </c>
      <c r="AC995" s="12" t="s">
        <v>58</v>
      </c>
      <c r="AD995" s="12" t="s">
        <v>127</v>
      </c>
      <c r="AE995" s="12" t="s">
        <v>86</v>
      </c>
      <c r="AF995" s="12" t="s">
        <v>67</v>
      </c>
      <c r="AG995" s="12" t="s">
        <v>336</v>
      </c>
      <c r="AH995" s="12" t="s">
        <v>88</v>
      </c>
      <c r="AI995" s="12" t="s">
        <v>269</v>
      </c>
      <c r="AJ995" s="12">
        <f>IFERROR(_xlfn.XLOOKUP(Table1[[#This Row],[Audio Url]],Qc!C:C,Qc!F:F),"")</f>
        <v>0</v>
      </c>
      <c r="AK995" s="12">
        <f>IFERROR(_xlfn.XLOOKUP(Table1[[#This Row],[Audio Url]],Qc!C:C,Qc!E:E),"")</f>
        <v>0</v>
      </c>
      <c r="AL995" s="12"/>
      <c r="AM995" s="12"/>
      <c r="AN995" s="1" t="str">
        <f>VLOOKUP(Table1[[#This Row],[LOCALITY]],Sheet2!$F:$H,3,0)</f>
        <v>Rural</v>
      </c>
      <c r="AO995" s="1" t="s">
        <v>2241</v>
      </c>
      <c r="AP995" t="str">
        <f>IF(Table1[[#This Row],[Audio Duration (in secs)]]&gt;180,"Greater than 3 Minutes","Less than 3 Minutes")</f>
        <v>Less than 3 Minutes</v>
      </c>
      <c r="AQ995" t="str">
        <f>IFERROR(VLOOKUP(Table1[[#This Row],[சாதி/Caste]],MApping!$E$1:$F$10,2,0),"Others")</f>
        <v>MUTTARAIYAR</v>
      </c>
      <c r="AR995">
        <f>VLOOKUP(Table1[[#This Row],[பாலினம்/Gender]],Factor!$F$26:$I$28,4,0)</f>
        <v>1.047034764826176</v>
      </c>
      <c r="AS995">
        <f>VLOOKUP(Table1[[#This Row],[பதிலளித்தவரின் வயது/Age Group]],Factor!$F$35:$I$39,4,0)</f>
        <v>1.0951871657754011</v>
      </c>
      <c r="AT995">
        <f>VLOOKUP(Table1[[#This Row],[பதிலளித்தவரின் வயது/Age Group]]&amp;Table1[[#This Row],[பாலினம்/Gender]],Factor!$A$45:$G$53,7,0)</f>
        <v>1.107027027027027</v>
      </c>
      <c r="AU99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995">
        <f>VLOOKUP(Table1[[#This Row],[Rev Caste]],Factor!$F$59:$I$68,4,0)</f>
        <v>1.2358620689655173</v>
      </c>
      <c r="AW995">
        <f>Table1[[#This Row],[2021 Ae Factor]]*Table1[[#This Row],[Age &amp; Gender Factor]]</f>
        <v>0.81565842625689366</v>
      </c>
      <c r="AX995">
        <f>Table1[[#This Row],[2021 Ae Factor]]*Table1[[#This Row],[Caste Factor]]</f>
        <v>0.91058419138161839</v>
      </c>
      <c r="AY995">
        <f t="shared" si="44"/>
        <v>78.570006000000006</v>
      </c>
    </row>
    <row r="996" spans="1:51" x14ac:dyDescent="0.25">
      <c r="A996" s="12" t="s">
        <v>3088</v>
      </c>
      <c r="B996" s="12" t="s">
        <v>338</v>
      </c>
      <c r="C996" s="13">
        <v>45868</v>
      </c>
      <c r="D996" s="12" t="s">
        <v>3603</v>
      </c>
      <c r="E996" s="12"/>
      <c r="F996" s="12"/>
      <c r="G996" s="12"/>
      <c r="H996" s="12"/>
      <c r="I996" s="12" t="s">
        <v>76</v>
      </c>
      <c r="J996" s="12" t="s">
        <v>77</v>
      </c>
      <c r="K996" s="12" t="s">
        <v>50</v>
      </c>
      <c r="L996" s="12" t="s">
        <v>78</v>
      </c>
      <c r="M996" s="12" t="s">
        <v>2161</v>
      </c>
      <c r="N996" s="12"/>
      <c r="O996" s="12" t="s">
        <v>54</v>
      </c>
      <c r="P996" s="12" t="s">
        <v>1267</v>
      </c>
      <c r="Q996" s="12" t="s">
        <v>55</v>
      </c>
      <c r="R996" s="12" t="s">
        <v>97</v>
      </c>
      <c r="S996" s="12" t="s">
        <v>57</v>
      </c>
      <c r="T996" s="12" t="s">
        <v>98</v>
      </c>
      <c r="U996" s="12" t="s">
        <v>83</v>
      </c>
      <c r="V996" s="12" t="s">
        <v>165</v>
      </c>
      <c r="W996" s="12" t="s">
        <v>177</v>
      </c>
      <c r="X996" s="12" t="s">
        <v>178</v>
      </c>
      <c r="Y996" t="s">
        <v>431</v>
      </c>
      <c r="Z996" s="12" t="s">
        <v>95</v>
      </c>
      <c r="AA996" s="12" t="s">
        <v>63</v>
      </c>
      <c r="AB996" s="12" t="s">
        <v>38</v>
      </c>
      <c r="AC996" s="12" t="s">
        <v>58</v>
      </c>
      <c r="AD996" s="12" t="s">
        <v>127</v>
      </c>
      <c r="AE996" s="12" t="s">
        <v>102</v>
      </c>
      <c r="AF996" s="12" t="s">
        <v>128</v>
      </c>
      <c r="AG996" s="12" t="s">
        <v>68</v>
      </c>
      <c r="AH996" s="12" t="s">
        <v>117</v>
      </c>
      <c r="AI996" s="12" t="s">
        <v>42</v>
      </c>
      <c r="AJ996" s="12">
        <f>IFERROR(_xlfn.XLOOKUP(Table1[[#This Row],[Audio Url]],Qc!C:C,Qc!F:F),"")</f>
        <v>0</v>
      </c>
      <c r="AK996" s="12">
        <f>IFERROR(_xlfn.XLOOKUP(Table1[[#This Row],[Audio Url]],Qc!C:C,Qc!E:E),"")</f>
        <v>0</v>
      </c>
      <c r="AL996" s="12"/>
      <c r="AM996" s="12"/>
      <c r="AN996" s="1" t="str">
        <f>VLOOKUP(Table1[[#This Row],[LOCALITY]],Sheet2!$F:$H,3,0)</f>
        <v>Rural</v>
      </c>
      <c r="AO996" s="1" t="s">
        <v>2241</v>
      </c>
      <c r="AP996" t="str">
        <f>IF(Table1[[#This Row],[Audio Duration (in secs)]]&gt;180,"Greater than 3 Minutes","Less than 3 Minutes")</f>
        <v>Less than 3 Minutes</v>
      </c>
      <c r="AQ996" t="str">
        <f>IFERROR(VLOOKUP(Table1[[#This Row],[சாதி/Caste]],MApping!$E$1:$F$10,2,0),"Others")</f>
        <v>DEVENDRA KULA VELLALAR</v>
      </c>
      <c r="AR996">
        <f>VLOOKUP(Table1[[#This Row],[பாலினம்/Gender]],Factor!$F$26:$I$28,4,0)</f>
        <v>0.95700934579439256</v>
      </c>
      <c r="AS996">
        <f>VLOOKUP(Table1[[#This Row],[பதிலளித்தவரின் வயது/Age Group]],Factor!$F$35:$I$39,4,0)</f>
        <v>1.0951871657754011</v>
      </c>
      <c r="AT996">
        <f>VLOOKUP(Table1[[#This Row],[பதிலளித்தவரின் வயது/Age Group]]&amp;Table1[[#This Row],[பாலினம்/Gender]],Factor!$A$45:$G$53,7,0)</f>
        <v>1.0835978835978837</v>
      </c>
      <c r="AU99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996">
        <f>VLOOKUP(Table1[[#This Row],[Rev Caste]],Factor!$F$59:$I$68,4,0)</f>
        <v>0.99902439024390244</v>
      </c>
      <c r="AW996">
        <f>Table1[[#This Row],[2021 Ae Factor]]*Table1[[#This Row],[Age &amp; Gender Factor]]</f>
        <v>1.0835978835978837</v>
      </c>
      <c r="AX996">
        <f>Table1[[#This Row],[2021 Ae Factor]]*Table1[[#This Row],[Caste Factor]]</f>
        <v>0.99902439024390244</v>
      </c>
      <c r="AY996">
        <f t="shared" si="44"/>
        <v>78.573635999999993</v>
      </c>
    </row>
    <row r="997" spans="1:51" x14ac:dyDescent="0.25">
      <c r="A997" s="12" t="s">
        <v>3088</v>
      </c>
      <c r="B997" s="12" t="s">
        <v>402</v>
      </c>
      <c r="C997" s="13">
        <v>45868</v>
      </c>
      <c r="D997" s="12" t="s">
        <v>3604</v>
      </c>
      <c r="E997" s="12"/>
      <c r="F997" s="12"/>
      <c r="G997" s="12"/>
      <c r="H997" s="12"/>
      <c r="I997" s="12" t="s">
        <v>76</v>
      </c>
      <c r="J997" s="12" t="s">
        <v>77</v>
      </c>
      <c r="K997" s="12" t="s">
        <v>50</v>
      </c>
      <c r="L997" s="12" t="s">
        <v>78</v>
      </c>
      <c r="M997" s="12" t="s">
        <v>2161</v>
      </c>
      <c r="N997" s="12"/>
      <c r="O997" s="12" t="s">
        <v>54</v>
      </c>
      <c r="P997" s="12">
        <v>9750219287</v>
      </c>
      <c r="Q997" s="12" t="s">
        <v>55</v>
      </c>
      <c r="R997" s="12" t="s">
        <v>56</v>
      </c>
      <c r="S997" s="12" t="s">
        <v>57</v>
      </c>
      <c r="T997" s="12" t="s">
        <v>98</v>
      </c>
      <c r="U997" s="12" t="s">
        <v>83</v>
      </c>
      <c r="V997" s="12" t="s">
        <v>99</v>
      </c>
      <c r="W997" s="12" t="s">
        <v>197</v>
      </c>
      <c r="X997" s="12" t="s">
        <v>101</v>
      </c>
      <c r="Y997" t="s">
        <v>428</v>
      </c>
      <c r="Z997" s="12" t="s">
        <v>288</v>
      </c>
      <c r="AA997" s="12" t="s">
        <v>63</v>
      </c>
      <c r="AB997" s="12" t="s">
        <v>38</v>
      </c>
      <c r="AC997" s="12" t="s">
        <v>64</v>
      </c>
      <c r="AD997" s="12" t="s">
        <v>85</v>
      </c>
      <c r="AE997" s="12" t="s">
        <v>102</v>
      </c>
      <c r="AF997" s="12" t="s">
        <v>67</v>
      </c>
      <c r="AG997" s="12" t="s">
        <v>3052</v>
      </c>
      <c r="AH997" s="12" t="s">
        <v>117</v>
      </c>
      <c r="AI997" s="12" t="s">
        <v>42</v>
      </c>
      <c r="AJ997" s="12">
        <f>IFERROR(_xlfn.XLOOKUP(Table1[[#This Row],[Audio Url]],Qc!C:C,Qc!F:F),"")</f>
        <v>0</v>
      </c>
      <c r="AK997" s="12">
        <f>IFERROR(_xlfn.XLOOKUP(Table1[[#This Row],[Audio Url]],Qc!C:C,Qc!E:E),"")</f>
        <v>0</v>
      </c>
      <c r="AL997" s="12"/>
      <c r="AM997" s="12"/>
      <c r="AN997" s="1" t="str">
        <f>VLOOKUP(Table1[[#This Row],[LOCALITY]],Sheet2!$F:$H,3,0)</f>
        <v>Rural</v>
      </c>
      <c r="AO997" s="1" t="s">
        <v>2241</v>
      </c>
      <c r="AP997" t="str">
        <f>IF(Table1[[#This Row],[Audio Duration (in secs)]]&gt;180,"Greater than 3 Minutes","Less than 3 Minutes")</f>
        <v>Less than 3 Minutes</v>
      </c>
      <c r="AQ997" t="str">
        <f>IFERROR(VLOOKUP(Table1[[#This Row],[சாதி/Caste]],MApping!$E$1:$F$10,2,0),"Others")</f>
        <v>DEVENDRA KULA VELLALAR</v>
      </c>
      <c r="AR997">
        <f>VLOOKUP(Table1[[#This Row],[பாலினம்/Gender]],Factor!$F$26:$I$28,4,0)</f>
        <v>0.95700934579439256</v>
      </c>
      <c r="AS997">
        <f>VLOOKUP(Table1[[#This Row],[பதிலளித்தவரின் வயது/Age Group]],Factor!$F$35:$I$39,4,0)</f>
        <v>1.0951871657754011</v>
      </c>
      <c r="AT997">
        <f>VLOOKUP(Table1[[#This Row],[பதிலளித்தவரின் வயது/Age Group]]&amp;Table1[[#This Row],[பாலினம்/Gender]],Factor!$A$45:$G$53,7,0)</f>
        <v>1.0835978835978837</v>
      </c>
      <c r="AU99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97">
        <f>VLOOKUP(Table1[[#This Row],[Rev Caste]],Factor!$F$59:$I$68,4,0)</f>
        <v>0.99902439024390244</v>
      </c>
      <c r="AW997">
        <f>Table1[[#This Row],[2021 Ae Factor]]*Table1[[#This Row],[Age &amp; Gender Factor]]</f>
        <v>1.4216181426281114</v>
      </c>
      <c r="AX997">
        <f>Table1[[#This Row],[2021 Ae Factor]]*Table1[[#This Row],[Caste Factor]]</f>
        <v>1.3106625802766489</v>
      </c>
      <c r="AY997">
        <f>VALUE(MID(D997, FIND(",",D997)+2, FIND(")",D997)-FIND(",",D997)-2))</f>
        <v>78.573099999999997</v>
      </c>
    </row>
    <row r="998" spans="1:51" x14ac:dyDescent="0.25">
      <c r="A998" s="12" t="s">
        <v>3088</v>
      </c>
      <c r="B998" s="12" t="s">
        <v>449</v>
      </c>
      <c r="C998" s="13">
        <v>45869</v>
      </c>
      <c r="D998" s="12" t="s">
        <v>3605</v>
      </c>
      <c r="E998" s="12"/>
      <c r="F998" s="12"/>
      <c r="G998" s="12"/>
      <c r="H998" s="12"/>
      <c r="I998" s="12" t="s">
        <v>76</v>
      </c>
      <c r="J998" s="12" t="s">
        <v>77</v>
      </c>
      <c r="K998" s="12" t="s">
        <v>50</v>
      </c>
      <c r="L998" s="12" t="s">
        <v>78</v>
      </c>
      <c r="M998" s="12" t="s">
        <v>2161</v>
      </c>
      <c r="N998" s="12"/>
      <c r="O998" s="12" t="s">
        <v>54</v>
      </c>
      <c r="P998" s="12">
        <v>8489816500</v>
      </c>
      <c r="Q998" s="12" t="s">
        <v>55</v>
      </c>
      <c r="R998" s="12" t="s">
        <v>490</v>
      </c>
      <c r="S998" s="12" t="s">
        <v>57</v>
      </c>
      <c r="T998" s="12" t="s">
        <v>98</v>
      </c>
      <c r="U998" s="12" t="s">
        <v>83</v>
      </c>
      <c r="V998" s="12" t="s">
        <v>165</v>
      </c>
      <c r="W998" s="12" t="s">
        <v>125</v>
      </c>
      <c r="X998" s="12" t="s">
        <v>114</v>
      </c>
      <c r="Y998" t="s">
        <v>429</v>
      </c>
      <c r="Z998" s="12" t="s">
        <v>38</v>
      </c>
      <c r="AA998" s="12" t="s">
        <v>126</v>
      </c>
      <c r="AB998" s="12" t="s">
        <v>60</v>
      </c>
      <c r="AC998" s="12" t="s">
        <v>58</v>
      </c>
      <c r="AD998" s="12" t="s">
        <v>127</v>
      </c>
      <c r="AE998" s="12" t="s">
        <v>102</v>
      </c>
      <c r="AF998" s="12" t="s">
        <v>128</v>
      </c>
      <c r="AG998" s="12" t="s">
        <v>68</v>
      </c>
      <c r="AH998" s="12" t="s">
        <v>117</v>
      </c>
      <c r="AI998" s="12" t="s">
        <v>42</v>
      </c>
      <c r="AJ998" s="12">
        <f>IFERROR(_xlfn.XLOOKUP(Table1[[#This Row],[Audio Url]],Qc!C:C,Qc!F:F),"")</f>
        <v>0</v>
      </c>
      <c r="AK998" s="12">
        <f>IFERROR(_xlfn.XLOOKUP(Table1[[#This Row],[Audio Url]],Qc!C:C,Qc!E:E),"")</f>
        <v>0</v>
      </c>
      <c r="AL998" s="12"/>
      <c r="AM998" s="12"/>
      <c r="AN998" s="1" t="str">
        <f>VLOOKUP(Table1[[#This Row],[LOCALITY]],Sheet2!$F:$H,3,0)</f>
        <v>Rural</v>
      </c>
      <c r="AO998" s="1" t="s">
        <v>2241</v>
      </c>
      <c r="AP998" t="str">
        <f>IF(Table1[[#This Row],[Audio Duration (in secs)]]&gt;180,"Greater than 3 Minutes","Less than 3 Minutes")</f>
        <v>Less than 3 Minutes</v>
      </c>
      <c r="AQ998" t="str">
        <f>IFERROR(VLOOKUP(Table1[[#This Row],[சாதி/Caste]],MApping!$E$1:$F$10,2,0),"Others")</f>
        <v>DEVENDRA KULA VELLALAR</v>
      </c>
      <c r="AR998">
        <f>VLOOKUP(Table1[[#This Row],[பாலினம்/Gender]],Factor!$F$26:$I$28,4,0)</f>
        <v>0.95700934579439256</v>
      </c>
      <c r="AS998">
        <f>VLOOKUP(Table1[[#This Row],[பதிலளித்தவரின் வயது/Age Group]],Factor!$F$35:$I$39,4,0)</f>
        <v>1.0951871657754011</v>
      </c>
      <c r="AT998">
        <f>VLOOKUP(Table1[[#This Row],[பதிலளித்தவரின் வயது/Age Group]]&amp;Table1[[#This Row],[பாலினம்/Gender]],Factor!$A$45:$G$53,7,0)</f>
        <v>1.0835978835978837</v>
      </c>
      <c r="AU99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998">
        <f>VLOOKUP(Table1[[#This Row],[Rev Caste]],Factor!$F$59:$I$68,4,0)</f>
        <v>0.99902439024390244</v>
      </c>
      <c r="AW998">
        <f>Table1[[#This Row],[2021 Ae Factor]]*Table1[[#This Row],[Age &amp; Gender Factor]]</f>
        <v>1.0835978835978837</v>
      </c>
      <c r="AX998">
        <f>Table1[[#This Row],[2021 Ae Factor]]*Table1[[#This Row],[Caste Factor]]</f>
        <v>0.99902439024390244</v>
      </c>
      <c r="AY998">
        <f>VALUE(MID(D998, FIND(",",D998)+2, FIND(")",D998)-FIND(",",D998)-2))</f>
        <v>78.574206000000004</v>
      </c>
    </row>
    <row r="999" spans="1:51" x14ac:dyDescent="0.25">
      <c r="A999" s="12" t="s">
        <v>3088</v>
      </c>
      <c r="B999" s="12" t="s">
        <v>492</v>
      </c>
      <c r="C999" s="13">
        <v>45869</v>
      </c>
      <c r="D999" s="12" t="s">
        <v>3606</v>
      </c>
      <c r="E999" s="12"/>
      <c r="F999" s="12"/>
      <c r="G999" s="12"/>
      <c r="H999" s="12"/>
      <c r="I999" s="12" t="s">
        <v>76</v>
      </c>
      <c r="J999" s="12" t="s">
        <v>77</v>
      </c>
      <c r="K999" s="12" t="s">
        <v>50</v>
      </c>
      <c r="L999" s="12" t="s">
        <v>78</v>
      </c>
      <c r="M999" s="12" t="s">
        <v>2161</v>
      </c>
      <c r="N999" s="12"/>
      <c r="O999" s="12" t="s">
        <v>135</v>
      </c>
      <c r="P999" s="12">
        <v>9842453264</v>
      </c>
      <c r="Q999" s="12" t="s">
        <v>360</v>
      </c>
      <c r="R999" s="12" t="s">
        <v>136</v>
      </c>
      <c r="S999" s="12" t="s">
        <v>57</v>
      </c>
      <c r="T999" s="12" t="s">
        <v>137</v>
      </c>
      <c r="U999" s="12" t="s">
        <v>83</v>
      </c>
      <c r="V999" s="12" t="s">
        <v>99</v>
      </c>
      <c r="W999" s="12" t="s">
        <v>61</v>
      </c>
      <c r="X999" s="12" t="s">
        <v>101</v>
      </c>
      <c r="Y999" t="s">
        <v>430</v>
      </c>
      <c r="Z999" s="12" t="s">
        <v>175</v>
      </c>
      <c r="AA999" s="12" t="s">
        <v>126</v>
      </c>
      <c r="AB999" s="12" t="s">
        <v>60</v>
      </c>
      <c r="AC999" s="12" t="s">
        <v>84</v>
      </c>
      <c r="AD999" s="12" t="s">
        <v>65</v>
      </c>
      <c r="AE999" s="12" t="s">
        <v>86</v>
      </c>
      <c r="AF999" s="12" t="s">
        <v>447</v>
      </c>
      <c r="AG999" s="12" t="s">
        <v>68</v>
      </c>
      <c r="AH999" s="12" t="s">
        <v>117</v>
      </c>
      <c r="AI999" s="12" t="s">
        <v>42</v>
      </c>
      <c r="AJ999" s="12">
        <f>IFERROR(_xlfn.XLOOKUP(Table1[[#This Row],[Audio Url]],Qc!C:C,Qc!F:F),"")</f>
        <v>0</v>
      </c>
      <c r="AK999" s="12">
        <f>IFERROR(_xlfn.XLOOKUP(Table1[[#This Row],[Audio Url]],Qc!C:C,Qc!E:E),"")</f>
        <v>0</v>
      </c>
      <c r="AL999" s="12"/>
      <c r="AM999" s="12"/>
      <c r="AN999" s="1" t="str">
        <f>VLOOKUP(Table1[[#This Row],[LOCALITY]],Sheet2!$F:$H,3,0)</f>
        <v>Rural</v>
      </c>
      <c r="AO999" s="1" t="s">
        <v>2241</v>
      </c>
      <c r="AP999" t="str">
        <f>IF(Table1[[#This Row],[Audio Duration (in secs)]]&gt;180,"Greater than 3 Minutes","Less than 3 Minutes")</f>
        <v>Less than 3 Minutes</v>
      </c>
      <c r="AQ999" t="str">
        <f>IFERROR(VLOOKUP(Table1[[#This Row],[சாதி/Caste]],MApping!$E$1:$F$10,2,0),"Others")</f>
        <v>DEVENDRA KULA VELLALAR</v>
      </c>
      <c r="AR999">
        <f>VLOOKUP(Table1[[#This Row],[பாலினம்/Gender]],Factor!$F$26:$I$28,4,0)</f>
        <v>1.047034764826176</v>
      </c>
      <c r="AS999">
        <f>VLOOKUP(Table1[[#This Row],[பதிலளித்தவரின் வயது/Age Group]],Factor!$F$35:$I$39,4,0)</f>
        <v>1.0308724832214764</v>
      </c>
      <c r="AT999">
        <f>VLOOKUP(Table1[[#This Row],[பதிலளித்தவரின் வயது/Age Group]]&amp;Table1[[#This Row],[பாலினம்/Gender]],Factor!$A$45:$G$53,7,0)</f>
        <v>1.28</v>
      </c>
      <c r="AU99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999">
        <f>VLOOKUP(Table1[[#This Row],[Rev Caste]],Factor!$F$59:$I$68,4,0)</f>
        <v>0.99902439024390244</v>
      </c>
      <c r="AW999">
        <f>Table1[[#This Row],[2021 Ae Factor]]*Table1[[#This Row],[Age &amp; Gender Factor]]</f>
        <v>1.6792864309794564</v>
      </c>
      <c r="AX999">
        <f>Table1[[#This Row],[2021 Ae Factor]]*Table1[[#This Row],[Caste Factor]]</f>
        <v>1.3106625802766489</v>
      </c>
      <c r="AY999">
        <f>VALUE(MID(D999, FIND(",",D999)+2, FIND(")",D999)-FIND(",",D999)-2))</f>
        <v>78.576543999999998</v>
      </c>
    </row>
    <row r="1000" spans="1:51" x14ac:dyDescent="0.25">
      <c r="A1000" s="12" t="s">
        <v>3088</v>
      </c>
      <c r="B1000" s="12" t="s">
        <v>507</v>
      </c>
      <c r="C1000" s="13">
        <v>45869</v>
      </c>
      <c r="D1000" s="12" t="s">
        <v>3607</v>
      </c>
      <c r="E1000" s="12"/>
      <c r="F1000" s="12"/>
      <c r="G1000" s="12"/>
      <c r="H1000" s="12"/>
      <c r="I1000" s="12" t="s">
        <v>109</v>
      </c>
      <c r="J1000" s="12" t="s">
        <v>110</v>
      </c>
      <c r="K1000" s="12" t="s">
        <v>50</v>
      </c>
      <c r="L1000" s="12" t="s">
        <v>78</v>
      </c>
      <c r="M1000" s="12" t="s">
        <v>2161</v>
      </c>
      <c r="N1000" s="12"/>
      <c r="O1000" s="12" t="s">
        <v>54</v>
      </c>
      <c r="P1000" s="12">
        <v>6384503095</v>
      </c>
      <c r="Q1000" s="12" t="s">
        <v>360</v>
      </c>
      <c r="R1000" s="12" t="s">
        <v>124</v>
      </c>
      <c r="S1000" s="12" t="s">
        <v>113</v>
      </c>
      <c r="T1000" s="12" t="s">
        <v>58</v>
      </c>
      <c r="U1000" s="12" t="s">
        <v>83</v>
      </c>
      <c r="V1000" s="12" t="s">
        <v>60</v>
      </c>
      <c r="W1000" s="12" t="s">
        <v>61</v>
      </c>
      <c r="X1000" s="12" t="s">
        <v>101</v>
      </c>
      <c r="Y1000" t="s">
        <v>430</v>
      </c>
      <c r="Z1000" s="12" t="s">
        <v>288</v>
      </c>
      <c r="AA1000" s="12" t="s">
        <v>126</v>
      </c>
      <c r="AB1000" s="12" t="s">
        <v>99</v>
      </c>
      <c r="AC1000" s="12" t="s">
        <v>58</v>
      </c>
      <c r="AD1000" s="12" t="s">
        <v>65</v>
      </c>
      <c r="AE1000" s="12" t="s">
        <v>115</v>
      </c>
      <c r="AF1000" s="12" t="s">
        <v>67</v>
      </c>
      <c r="AG1000" s="12" t="s">
        <v>68</v>
      </c>
      <c r="AH1000" s="12" t="s">
        <v>117</v>
      </c>
      <c r="AI1000" s="12" t="s">
        <v>118</v>
      </c>
      <c r="AJ1000" s="12">
        <f>IFERROR(_xlfn.XLOOKUP(Table1[[#This Row],[Audio Url]],Qc!C:C,Qc!F:F),"")</f>
        <v>0</v>
      </c>
      <c r="AK1000" s="12">
        <f>IFERROR(_xlfn.XLOOKUP(Table1[[#This Row],[Audio Url]],Qc!C:C,Qc!E:E),"")</f>
        <v>0</v>
      </c>
      <c r="AL1000" s="12"/>
      <c r="AM1000" s="12"/>
      <c r="AN1000" s="1" t="str">
        <f>VLOOKUP(Table1[[#This Row],[LOCALITY]],Sheet2!$F:$H,3,0)</f>
        <v>Rural</v>
      </c>
      <c r="AO1000" s="1" t="s">
        <v>2241</v>
      </c>
      <c r="AP1000" t="str">
        <f>IF(Table1[[#This Row],[Audio Duration (in secs)]]&gt;180,"Greater than 3 Minutes","Less than 3 Minutes")</f>
        <v>Less than 3 Minutes</v>
      </c>
      <c r="AQ1000" t="str">
        <f>IFERROR(VLOOKUP(Table1[[#This Row],[சாதி/Caste]],MApping!$E$1:$F$10,2,0),"Others")</f>
        <v>PALLAR SC</v>
      </c>
      <c r="AR1000">
        <f>VLOOKUP(Table1[[#This Row],[பாலினம்/Gender]],Factor!$F$26:$I$28,4,0)</f>
        <v>0.95700934579439256</v>
      </c>
      <c r="AS1000">
        <f>VLOOKUP(Table1[[#This Row],[பதிலளித்தவரின் வயது/Age Group]],Factor!$F$35:$I$39,4,0)</f>
        <v>1.0308724832214764</v>
      </c>
      <c r="AT1000">
        <f>VLOOKUP(Table1[[#This Row],[பதிலளித்தவரின் வயது/Age Group]]&amp;Table1[[#This Row],[பாலினம்/Gender]],Factor!$A$45:$G$53,7,0)</f>
        <v>0.86292134831460676</v>
      </c>
      <c r="AU100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00">
        <f>VLOOKUP(Table1[[#This Row],[Rev Caste]],Factor!$F$59:$I$68,4,0)</f>
        <v>1.28</v>
      </c>
      <c r="AW1000">
        <f>Table1[[#This Row],[2021 Ae Factor]]*Table1[[#This Row],[Age &amp; Gender Factor]]</f>
        <v>0.63580116091653927</v>
      </c>
      <c r="AX1000">
        <f>Table1[[#This Row],[2021 Ae Factor]]*Table1[[#This Row],[Caste Factor]]</f>
        <v>0.94310505535953326</v>
      </c>
      <c r="AY1000">
        <f>VALUE(MID(D1000, FIND(",",D1000)+2, FIND(")",D1000)-FIND(",",D1000)-2))</f>
        <v>78.576656</v>
      </c>
    </row>
    <row r="1001" spans="1:51" x14ac:dyDescent="0.25">
      <c r="A1001" s="12" t="s">
        <v>3088</v>
      </c>
      <c r="B1001" s="12" t="s">
        <v>531</v>
      </c>
      <c r="C1001" s="13">
        <v>45869</v>
      </c>
      <c r="D1001" s="12" t="s">
        <v>3608</v>
      </c>
      <c r="E1001" s="12"/>
      <c r="F1001" s="12"/>
      <c r="G1001" s="12"/>
      <c r="H1001" s="12"/>
      <c r="I1001" s="12" t="s">
        <v>109</v>
      </c>
      <c r="J1001" s="12" t="s">
        <v>110</v>
      </c>
      <c r="K1001" s="12" t="s">
        <v>50</v>
      </c>
      <c r="L1001" s="12" t="s">
        <v>78</v>
      </c>
      <c r="M1001" s="12" t="s">
        <v>2161</v>
      </c>
      <c r="N1001" s="12"/>
      <c r="O1001" s="12" t="s">
        <v>135</v>
      </c>
      <c r="P1001" s="12">
        <v>7825018464</v>
      </c>
      <c r="Q1001" s="12" t="s">
        <v>360</v>
      </c>
      <c r="R1001" s="12" t="s">
        <v>136</v>
      </c>
      <c r="S1001" s="12" t="s">
        <v>113</v>
      </c>
      <c r="T1001" s="12" t="s">
        <v>98</v>
      </c>
      <c r="U1001" s="12" t="s">
        <v>301</v>
      </c>
      <c r="V1001" s="12" t="s">
        <v>99</v>
      </c>
      <c r="W1001" s="12" t="s">
        <v>61</v>
      </c>
      <c r="X1001" s="12" t="s">
        <v>101</v>
      </c>
      <c r="Y1001" t="s">
        <v>430</v>
      </c>
      <c r="Z1001" s="12" t="s">
        <v>288</v>
      </c>
      <c r="AA1001" s="12" t="s">
        <v>126</v>
      </c>
      <c r="AB1001" s="12" t="s">
        <v>60</v>
      </c>
      <c r="AC1001" s="12" t="s">
        <v>64</v>
      </c>
      <c r="AD1001" s="12" t="s">
        <v>85</v>
      </c>
      <c r="AE1001" s="12" t="s">
        <v>115</v>
      </c>
      <c r="AF1001" s="12" t="s">
        <v>67</v>
      </c>
      <c r="AG1001" s="12" t="s">
        <v>68</v>
      </c>
      <c r="AH1001" s="12" t="s">
        <v>88</v>
      </c>
      <c r="AI1001" s="12" t="s">
        <v>269</v>
      </c>
      <c r="AJ1001" s="12">
        <f>IFERROR(_xlfn.XLOOKUP(Table1[[#This Row],[Audio Url]],Qc!C:C,Qc!F:F),"")</f>
        <v>0</v>
      </c>
      <c r="AK1001" s="12">
        <f>IFERROR(_xlfn.XLOOKUP(Table1[[#This Row],[Audio Url]],Qc!C:C,Qc!E:E),"")</f>
        <v>0</v>
      </c>
      <c r="AL1001" s="12"/>
      <c r="AM1001" s="12"/>
      <c r="AN1001" s="1" t="str">
        <f>VLOOKUP(Table1[[#This Row],[LOCALITY]],Sheet2!$F:$H,3,0)</f>
        <v>Rural</v>
      </c>
      <c r="AO1001" s="1" t="s">
        <v>2241</v>
      </c>
      <c r="AP1001" t="str">
        <f>IF(Table1[[#This Row],[Audio Duration (in secs)]]&gt;180,"Greater than 3 Minutes","Less than 3 Minutes")</f>
        <v>Less than 3 Minutes</v>
      </c>
      <c r="AQ1001" t="str">
        <f>IFERROR(VLOOKUP(Table1[[#This Row],[சாதி/Caste]],MApping!$E$1:$F$10,2,0),"Others")</f>
        <v>MUTTARAIYAR</v>
      </c>
      <c r="AR1001">
        <f>VLOOKUP(Table1[[#This Row],[பாலினம்/Gender]],Factor!$F$26:$I$28,4,0)</f>
        <v>1.047034764826176</v>
      </c>
      <c r="AS1001">
        <f>VLOOKUP(Table1[[#This Row],[பதிலளித்தவரின் வயது/Age Group]],Factor!$F$35:$I$39,4,0)</f>
        <v>1.0308724832214764</v>
      </c>
      <c r="AT1001">
        <f>VLOOKUP(Table1[[#This Row],[பதிலளித்தவரின் வயது/Age Group]]&amp;Table1[[#This Row],[பாலினம்/Gender]],Factor!$A$45:$G$53,7,0)</f>
        <v>1.28</v>
      </c>
      <c r="AU100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01">
        <f>VLOOKUP(Table1[[#This Row],[Rev Caste]],Factor!$F$59:$I$68,4,0)</f>
        <v>1.2358620689655173</v>
      </c>
      <c r="AW1001">
        <f>Table1[[#This Row],[2021 Ae Factor]]*Table1[[#This Row],[Age &amp; Gender Factor]]</f>
        <v>1.6792864309794564</v>
      </c>
      <c r="AX1001">
        <f>Table1[[#This Row],[2021 Ae Factor]]*Table1[[#This Row],[Caste Factor]]</f>
        <v>1.6213800023249925</v>
      </c>
      <c r="AY1001">
        <f t="shared" ref="AY1001:AY1004" si="45">VALUE(MID(D1001, FIND(",",D1001)+2, FIND(")",D1001)-FIND(",",D1001)-2))</f>
        <v>78.581023000000002</v>
      </c>
    </row>
    <row r="1002" spans="1:51" x14ac:dyDescent="0.25">
      <c r="A1002" s="12" t="s">
        <v>3088</v>
      </c>
      <c r="B1002" s="12" t="s">
        <v>537</v>
      </c>
      <c r="C1002" s="13">
        <v>45869</v>
      </c>
      <c r="D1002" s="12" t="s">
        <v>3609</v>
      </c>
      <c r="E1002" s="12"/>
      <c r="F1002" s="12"/>
      <c r="G1002" s="12"/>
      <c r="H1002" s="12"/>
      <c r="I1002" s="12" t="s">
        <v>76</v>
      </c>
      <c r="J1002" s="12" t="s">
        <v>77</v>
      </c>
      <c r="K1002" s="12" t="s">
        <v>50</v>
      </c>
      <c r="L1002" s="12" t="s">
        <v>78</v>
      </c>
      <c r="M1002" s="12" t="s">
        <v>2161</v>
      </c>
      <c r="N1002" s="12"/>
      <c r="O1002" s="12" t="s">
        <v>54</v>
      </c>
      <c r="P1002" s="12">
        <v>9384493452</v>
      </c>
      <c r="Q1002" s="12" t="s">
        <v>360</v>
      </c>
      <c r="R1002" s="12" t="s">
        <v>124</v>
      </c>
      <c r="S1002" s="12" t="s">
        <v>57</v>
      </c>
      <c r="T1002" s="12" t="s">
        <v>137</v>
      </c>
      <c r="U1002" s="12" t="s">
        <v>59</v>
      </c>
      <c r="V1002" s="12" t="s">
        <v>60</v>
      </c>
      <c r="W1002" s="12" t="s">
        <v>61</v>
      </c>
      <c r="X1002" s="12" t="s">
        <v>477</v>
      </c>
      <c r="Y1002" t="s">
        <v>432</v>
      </c>
      <c r="Z1002" s="12" t="s">
        <v>95</v>
      </c>
      <c r="AA1002" s="1" t="s">
        <v>126</v>
      </c>
      <c r="AB1002" s="1" t="s">
        <v>99</v>
      </c>
      <c r="AC1002" s="12" t="s">
        <v>84</v>
      </c>
      <c r="AD1002" s="12" t="s">
        <v>127</v>
      </c>
      <c r="AE1002" s="12" t="s">
        <v>66</v>
      </c>
      <c r="AF1002" s="12" t="s">
        <v>447</v>
      </c>
      <c r="AG1002" s="12" t="s">
        <v>68</v>
      </c>
      <c r="AH1002" s="12" t="s">
        <v>117</v>
      </c>
      <c r="AI1002" s="12" t="s">
        <v>42</v>
      </c>
      <c r="AJ1002" s="12">
        <f>IFERROR(_xlfn.XLOOKUP(Table1[[#This Row],[Audio Url]],Qc!C:C,Qc!F:F),"")</f>
        <v>0</v>
      </c>
      <c r="AK1002" s="12">
        <f>IFERROR(_xlfn.XLOOKUP(Table1[[#This Row],[Audio Url]],Qc!C:C,Qc!E:E),"")</f>
        <v>0</v>
      </c>
      <c r="AL1002" s="12"/>
      <c r="AM1002" s="12"/>
      <c r="AN1002" s="1" t="str">
        <f>VLOOKUP(Table1[[#This Row],[LOCALITY]],Sheet2!$F:$H,3,0)</f>
        <v>Rural</v>
      </c>
      <c r="AO1002" s="1" t="s">
        <v>2241</v>
      </c>
      <c r="AP1002" t="str">
        <f>IF(Table1[[#This Row],[Audio Duration (in secs)]]&gt;180,"Greater than 3 Minutes","Less than 3 Minutes")</f>
        <v>Less than 3 Minutes</v>
      </c>
      <c r="AQ1002" t="str">
        <f>IFERROR(VLOOKUP(Table1[[#This Row],[சாதி/Caste]],MApping!$E$1:$F$10,2,0),"Others")</f>
        <v>DEVENDRA KULA VELLALAR</v>
      </c>
      <c r="AR1002">
        <f>VLOOKUP(Table1[[#This Row],[பாலினம்/Gender]],Factor!$F$26:$I$28,4,0)</f>
        <v>0.95700934579439256</v>
      </c>
      <c r="AS1002">
        <f>VLOOKUP(Table1[[#This Row],[பதிலளித்தவரின் வயது/Age Group]],Factor!$F$35:$I$39,4,0)</f>
        <v>1.0308724832214764</v>
      </c>
      <c r="AT1002">
        <f>VLOOKUP(Table1[[#This Row],[பதிலளித்தவரின் வயது/Age Group]]&amp;Table1[[#This Row],[பாலினம்/Gender]],Factor!$A$45:$G$53,7,0)</f>
        <v>0.86292134831460676</v>
      </c>
      <c r="AU100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02">
        <f>VLOOKUP(Table1[[#This Row],[Rev Caste]],Factor!$F$59:$I$68,4,0)</f>
        <v>0.99902439024390244</v>
      </c>
      <c r="AW1002">
        <f>Table1[[#This Row],[2021 Ae Factor]]*Table1[[#This Row],[Age &amp; Gender Factor]]</f>
        <v>0.63580116091653927</v>
      </c>
      <c r="AX1002">
        <f>Table1[[#This Row],[2021 Ae Factor]]*Table1[[#This Row],[Caste Factor]]</f>
        <v>0.73608199442695277</v>
      </c>
      <c r="AY1002">
        <f t="shared" si="45"/>
        <v>78.581891999999996</v>
      </c>
    </row>
    <row r="1003" spans="1:51" x14ac:dyDescent="0.25">
      <c r="A1003" s="12" t="s">
        <v>3088</v>
      </c>
      <c r="B1003" s="12" t="s">
        <v>547</v>
      </c>
      <c r="C1003" s="13">
        <v>45869</v>
      </c>
      <c r="D1003" s="12" t="s">
        <v>3610</v>
      </c>
      <c r="E1003" s="12"/>
      <c r="F1003" s="12"/>
      <c r="G1003" s="12"/>
      <c r="H1003" s="12"/>
      <c r="I1003" s="12" t="s">
        <v>109</v>
      </c>
      <c r="J1003" s="12" t="s">
        <v>110</v>
      </c>
      <c r="K1003" s="12" t="s">
        <v>50</v>
      </c>
      <c r="L1003" s="12" t="s">
        <v>78</v>
      </c>
      <c r="M1003" s="12" t="s">
        <v>2161</v>
      </c>
      <c r="N1003" s="12"/>
      <c r="O1003" s="12" t="s">
        <v>135</v>
      </c>
      <c r="P1003" s="12">
        <v>9514560831</v>
      </c>
      <c r="Q1003" s="12" t="s">
        <v>39</v>
      </c>
      <c r="R1003" s="12" t="s">
        <v>136</v>
      </c>
      <c r="S1003" s="12" t="s">
        <v>113</v>
      </c>
      <c r="T1003" s="12" t="s">
        <v>58</v>
      </c>
      <c r="U1003" s="12" t="s">
        <v>59</v>
      </c>
      <c r="V1003" s="12" t="s">
        <v>60</v>
      </c>
      <c r="W1003" s="12" t="s">
        <v>61</v>
      </c>
      <c r="X1003" s="12" t="s">
        <v>62</v>
      </c>
      <c r="Y1003" t="s">
        <v>430</v>
      </c>
      <c r="Z1003" s="12" t="s">
        <v>38</v>
      </c>
      <c r="AA1003" s="12" t="s">
        <v>63</v>
      </c>
      <c r="AB1003" s="12" t="s">
        <v>38</v>
      </c>
      <c r="AC1003" s="12" t="s">
        <v>64</v>
      </c>
      <c r="AD1003" s="12" t="s">
        <v>85</v>
      </c>
      <c r="AE1003" s="12" t="s">
        <v>86</v>
      </c>
      <c r="AF1003" s="12" t="s">
        <v>67</v>
      </c>
      <c r="AG1003" s="12" t="s">
        <v>103</v>
      </c>
      <c r="AH1003" s="12" t="s">
        <v>88</v>
      </c>
      <c r="AI1003" s="12" t="s">
        <v>269</v>
      </c>
      <c r="AJ1003" s="12">
        <f>IFERROR(_xlfn.XLOOKUP(Table1[[#This Row],[Audio Url]],Qc!C:C,Qc!F:F),"")</f>
        <v>0</v>
      </c>
      <c r="AK1003" s="12">
        <f>IFERROR(_xlfn.XLOOKUP(Table1[[#This Row],[Audio Url]],Qc!C:C,Qc!E:E),"")</f>
        <v>0</v>
      </c>
      <c r="AL1003" s="12"/>
      <c r="AM1003" s="12"/>
      <c r="AN1003" s="1" t="str">
        <f>VLOOKUP(Table1[[#This Row],[LOCALITY]],Sheet2!$F:$H,3,0)</f>
        <v>Rural</v>
      </c>
      <c r="AO1003" s="1" t="s">
        <v>2241</v>
      </c>
      <c r="AP1003" t="str">
        <f>IF(Table1[[#This Row],[Audio Duration (in secs)]]&gt;180,"Greater than 3 Minutes","Less than 3 Minutes")</f>
        <v>Less than 3 Minutes</v>
      </c>
      <c r="AQ1003" t="str">
        <f>IFERROR(VLOOKUP(Table1[[#This Row],[சாதி/Caste]],MApping!$E$1:$F$10,2,0),"Others")</f>
        <v>MUTTARAIYAR</v>
      </c>
      <c r="AR1003">
        <f>VLOOKUP(Table1[[#This Row],[பாலினம்/Gender]],Factor!$F$26:$I$28,4,0)</f>
        <v>1.047034764826176</v>
      </c>
      <c r="AS1003">
        <f>VLOOKUP(Table1[[#This Row],[பதிலளித்தவரின் வயது/Age Group]],Factor!$F$35:$I$39,4,0)</f>
        <v>0.8797250859106529</v>
      </c>
      <c r="AT1003">
        <f>VLOOKUP(Table1[[#This Row],[பதிலளித்தவரின் வயது/Age Group]]&amp;Table1[[#This Row],[பாலினம்/Gender]],Factor!$A$45:$G$53,7,0)</f>
        <v>0.98461538461538467</v>
      </c>
      <c r="AU100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03">
        <f>VLOOKUP(Table1[[#This Row],[Rev Caste]],Factor!$F$59:$I$68,4,0)</f>
        <v>1.2358620689655173</v>
      </c>
      <c r="AW1003">
        <f>Table1[[#This Row],[2021 Ae Factor]]*Table1[[#This Row],[Age &amp; Gender Factor]]</f>
        <v>0.72546542719964102</v>
      </c>
      <c r="AX1003">
        <f>Table1[[#This Row],[2021 Ae Factor]]*Table1[[#This Row],[Caste Factor]]</f>
        <v>0.91058419138161839</v>
      </c>
      <c r="AY1003">
        <f t="shared" si="45"/>
        <v>78.582926999999998</v>
      </c>
    </row>
    <row r="1004" spans="1:51" x14ac:dyDescent="0.25">
      <c r="A1004" s="12" t="s">
        <v>3088</v>
      </c>
      <c r="B1004" s="12" t="s">
        <v>558</v>
      </c>
      <c r="C1004" s="13">
        <v>45869</v>
      </c>
      <c r="D1004" s="12" t="s">
        <v>3611</v>
      </c>
      <c r="E1004" s="12"/>
      <c r="F1004" s="12"/>
      <c r="G1004" s="12"/>
      <c r="H1004" s="12"/>
      <c r="I1004" s="12" t="s">
        <v>109</v>
      </c>
      <c r="J1004" s="12" t="s">
        <v>110</v>
      </c>
      <c r="K1004" s="12" t="s">
        <v>50</v>
      </c>
      <c r="L1004" s="12" t="s">
        <v>78</v>
      </c>
      <c r="M1004" s="12" t="s">
        <v>2161</v>
      </c>
      <c r="N1004" s="12"/>
      <c r="O1004" s="12" t="s">
        <v>54</v>
      </c>
      <c r="P1004" s="12">
        <v>9786518127</v>
      </c>
      <c r="Q1004" s="12" t="s">
        <v>360</v>
      </c>
      <c r="R1004" s="12" t="s">
        <v>97</v>
      </c>
      <c r="S1004" s="12" t="s">
        <v>113</v>
      </c>
      <c r="T1004" s="12" t="s">
        <v>137</v>
      </c>
      <c r="U1004" s="12" t="s">
        <v>83</v>
      </c>
      <c r="V1004" s="12" t="s">
        <v>99</v>
      </c>
      <c r="W1004" s="12" t="s">
        <v>100</v>
      </c>
      <c r="X1004" s="12" t="s">
        <v>101</v>
      </c>
      <c r="Y1004" t="s">
        <v>428</v>
      </c>
      <c r="Z1004" s="12" t="s">
        <v>288</v>
      </c>
      <c r="AA1004" s="12" t="s">
        <v>63</v>
      </c>
      <c r="AB1004" s="12" t="s">
        <v>38</v>
      </c>
      <c r="AC1004" s="12" t="s">
        <v>84</v>
      </c>
      <c r="AD1004" s="12" t="s">
        <v>65</v>
      </c>
      <c r="AE1004" s="12" t="s">
        <v>102</v>
      </c>
      <c r="AF1004" s="12" t="s">
        <v>67</v>
      </c>
      <c r="AG1004" s="12" t="s">
        <v>103</v>
      </c>
      <c r="AH1004" s="12" t="s">
        <v>88</v>
      </c>
      <c r="AI1004" s="12" t="s">
        <v>269</v>
      </c>
      <c r="AJ1004" s="12">
        <f>IFERROR(_xlfn.XLOOKUP(Table1[[#This Row],[Audio Url]],Qc!C:C,Qc!F:F),"")</f>
        <v>0</v>
      </c>
      <c r="AK1004" s="12">
        <f>IFERROR(_xlfn.XLOOKUP(Table1[[#This Row],[Audio Url]],Qc!C:C,Qc!E:E),"")</f>
        <v>0</v>
      </c>
      <c r="AL1004" s="12"/>
      <c r="AM1004" s="12"/>
      <c r="AN1004" s="1" t="str">
        <f>VLOOKUP(Table1[[#This Row],[LOCALITY]],Sheet2!$F:$H,3,0)</f>
        <v>Rural</v>
      </c>
      <c r="AO1004" s="1" t="s">
        <v>2241</v>
      </c>
      <c r="AP1004" t="str">
        <f>IF(Table1[[#This Row],[Audio Duration (in secs)]]&gt;180,"Greater than 3 Minutes","Less than 3 Minutes")</f>
        <v>Less than 3 Minutes</v>
      </c>
      <c r="AQ1004" t="str">
        <f>IFERROR(VLOOKUP(Table1[[#This Row],[சாதி/Caste]],MApping!$E$1:$F$10,2,0),"Others")</f>
        <v>MUTTARAIYAR</v>
      </c>
      <c r="AR1004">
        <f>VLOOKUP(Table1[[#This Row],[பாலினம்/Gender]],Factor!$F$26:$I$28,4,0)</f>
        <v>0.95700934579439256</v>
      </c>
      <c r="AS1004">
        <f>VLOOKUP(Table1[[#This Row],[பதிலளித்தவரின் வயது/Age Group]],Factor!$F$35:$I$39,4,0)</f>
        <v>1.0308724832214764</v>
      </c>
      <c r="AT1004">
        <f>VLOOKUP(Table1[[#This Row],[பதிலளித்தவரின் வயது/Age Group]]&amp;Table1[[#This Row],[பாலினம்/Gender]],Factor!$A$45:$G$53,7,0)</f>
        <v>0.86292134831460676</v>
      </c>
      <c r="AU100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04">
        <f>VLOOKUP(Table1[[#This Row],[Rev Caste]],Factor!$F$59:$I$68,4,0)</f>
        <v>1.2358620689655173</v>
      </c>
      <c r="AW1004">
        <f>Table1[[#This Row],[2021 Ae Factor]]*Table1[[#This Row],[Age &amp; Gender Factor]]</f>
        <v>1.1321032118962628</v>
      </c>
      <c r="AX1004">
        <f>Table1[[#This Row],[2021 Ae Factor]]*Table1[[#This Row],[Caste Factor]]</f>
        <v>1.6213800023249925</v>
      </c>
      <c r="AY1004">
        <f t="shared" si="45"/>
        <v>78.570139999999995</v>
      </c>
    </row>
    <row r="1005" spans="1:51" x14ac:dyDescent="0.25">
      <c r="A1005" s="12" t="s">
        <v>3088</v>
      </c>
      <c r="B1005" s="12" t="s">
        <v>586</v>
      </c>
      <c r="C1005" s="13">
        <v>45869</v>
      </c>
      <c r="D1005" s="12" t="s">
        <v>3612</v>
      </c>
      <c r="E1005" s="12"/>
      <c r="F1005" s="12"/>
      <c r="G1005" s="12"/>
      <c r="H1005" s="12"/>
      <c r="I1005" s="12" t="s">
        <v>109</v>
      </c>
      <c r="J1005" s="12" t="s">
        <v>110</v>
      </c>
      <c r="K1005" s="12" t="s">
        <v>50</v>
      </c>
      <c r="L1005" s="12" t="s">
        <v>78</v>
      </c>
      <c r="M1005" s="12" t="s">
        <v>2161</v>
      </c>
      <c r="N1005" s="12"/>
      <c r="O1005" s="12" t="s">
        <v>135</v>
      </c>
      <c r="P1005" s="12">
        <v>6385107834</v>
      </c>
      <c r="Q1005" s="12" t="s">
        <v>39</v>
      </c>
      <c r="R1005" s="12" t="s">
        <v>136</v>
      </c>
      <c r="S1005" s="12" t="s">
        <v>113</v>
      </c>
      <c r="T1005" s="12" t="s">
        <v>137</v>
      </c>
      <c r="U1005" s="12" t="s">
        <v>301</v>
      </c>
      <c r="V1005" s="12" t="s">
        <v>99</v>
      </c>
      <c r="W1005" s="12" t="s">
        <v>125</v>
      </c>
      <c r="X1005" s="12" t="s">
        <v>101</v>
      </c>
      <c r="Y1005" t="s">
        <v>429</v>
      </c>
      <c r="Z1005" s="12" t="s">
        <v>95</v>
      </c>
      <c r="AA1005" s="12" t="s">
        <v>126</v>
      </c>
      <c r="AB1005" s="12" t="s">
        <v>60</v>
      </c>
      <c r="AC1005" s="12" t="s">
        <v>84</v>
      </c>
      <c r="AD1005" s="12" t="s">
        <v>65</v>
      </c>
      <c r="AE1005" s="12" t="s">
        <v>102</v>
      </c>
      <c r="AF1005" s="12" t="s">
        <v>67</v>
      </c>
      <c r="AG1005" s="12" t="s">
        <v>103</v>
      </c>
      <c r="AH1005" s="12" t="s">
        <v>88</v>
      </c>
      <c r="AI1005" s="12" t="s">
        <v>269</v>
      </c>
      <c r="AJ1005" s="12">
        <f>IFERROR(_xlfn.XLOOKUP(Table1[[#This Row],[Audio Url]],Qc!C:C,Qc!F:F),"")</f>
        <v>0</v>
      </c>
      <c r="AK1005" s="12">
        <f>IFERROR(_xlfn.XLOOKUP(Table1[[#This Row],[Audio Url]],Qc!C:C,Qc!E:E),"")</f>
        <v>0</v>
      </c>
      <c r="AL1005" s="12"/>
      <c r="AM1005" s="12"/>
      <c r="AN1005" s="1" t="str">
        <f>VLOOKUP(Table1[[#This Row],[LOCALITY]],Sheet2!$F:$H,3,0)</f>
        <v>Rural</v>
      </c>
      <c r="AO1005" s="1" t="s">
        <v>2241</v>
      </c>
      <c r="AP1005" t="str">
        <f>IF(Table1[[#This Row],[Audio Duration (in secs)]]&gt;180,"Greater than 3 Minutes","Less than 3 Minutes")</f>
        <v>Less than 3 Minutes</v>
      </c>
      <c r="AQ1005" t="str">
        <f>IFERROR(VLOOKUP(Table1[[#This Row],[சாதி/Caste]],MApping!$E$1:$F$10,2,0),"Others")</f>
        <v>MUTTARAIYAR</v>
      </c>
      <c r="AR1005">
        <f>VLOOKUP(Table1[[#This Row],[பாலினம்/Gender]],Factor!$F$26:$I$28,4,0)</f>
        <v>1.047034764826176</v>
      </c>
      <c r="AS1005">
        <f>VLOOKUP(Table1[[#This Row],[பதிலளித்தவரின் வயது/Age Group]],Factor!$F$35:$I$39,4,0)</f>
        <v>0.8797250859106529</v>
      </c>
      <c r="AT1005">
        <f>VLOOKUP(Table1[[#This Row],[பதிலளித்தவரின் வயது/Age Group]]&amp;Table1[[#This Row],[பாலினம்/Gender]],Factor!$A$45:$G$53,7,0)</f>
        <v>0.98461538461538467</v>
      </c>
      <c r="AU100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05">
        <f>VLOOKUP(Table1[[#This Row],[Rev Caste]],Factor!$F$59:$I$68,4,0)</f>
        <v>1.2358620689655173</v>
      </c>
      <c r="AW1005">
        <f>Table1[[#This Row],[2021 Ae Factor]]*Table1[[#This Row],[Age &amp; Gender Factor]]</f>
        <v>1.2917587930611203</v>
      </c>
      <c r="AX1005">
        <f>Table1[[#This Row],[2021 Ae Factor]]*Table1[[#This Row],[Caste Factor]]</f>
        <v>1.6213800023249925</v>
      </c>
      <c r="AY1005">
        <f>VALUE(MID(D1005, FIND(",",D1005)+2, FIND(")",D1005)-FIND(",",D1005)-2))</f>
        <v>78.569631999999999</v>
      </c>
    </row>
    <row r="1006" spans="1:51" x14ac:dyDescent="0.25">
      <c r="A1006" s="12" t="s">
        <v>3088</v>
      </c>
      <c r="B1006" s="12" t="s">
        <v>618</v>
      </c>
      <c r="C1006" s="13">
        <v>45869</v>
      </c>
      <c r="D1006" s="12" t="s">
        <v>3613</v>
      </c>
      <c r="E1006" s="12"/>
      <c r="F1006" s="12"/>
      <c r="G1006" s="12"/>
      <c r="H1006" s="12"/>
      <c r="I1006" s="12" t="s">
        <v>244</v>
      </c>
      <c r="J1006" s="12" t="s">
        <v>245</v>
      </c>
      <c r="K1006" s="12" t="s">
        <v>50</v>
      </c>
      <c r="L1006" s="12" t="s">
        <v>78</v>
      </c>
      <c r="M1006" s="12" t="s">
        <v>2161</v>
      </c>
      <c r="N1006" s="12"/>
      <c r="O1006" s="12" t="s">
        <v>135</v>
      </c>
      <c r="P1006" s="12">
        <v>9159121208</v>
      </c>
      <c r="Q1006" s="12" t="s">
        <v>39</v>
      </c>
      <c r="R1006" s="12" t="s">
        <v>136</v>
      </c>
      <c r="S1006" s="12" t="s">
        <v>113</v>
      </c>
      <c r="T1006" s="12" t="s">
        <v>58</v>
      </c>
      <c r="U1006" s="12" t="s">
        <v>59</v>
      </c>
      <c r="V1006" s="12" t="s">
        <v>60</v>
      </c>
      <c r="W1006" s="12" t="s">
        <v>61</v>
      </c>
      <c r="X1006" s="12" t="s">
        <v>62</v>
      </c>
      <c r="Y1006" t="s">
        <v>430</v>
      </c>
      <c r="Z1006" s="12" t="s">
        <v>38</v>
      </c>
      <c r="AA1006" s="1" t="s">
        <v>126</v>
      </c>
      <c r="AB1006" s="1" t="s">
        <v>99</v>
      </c>
      <c r="AC1006" s="12" t="s">
        <v>84</v>
      </c>
      <c r="AD1006" s="12" t="s">
        <v>127</v>
      </c>
      <c r="AE1006" s="12" t="s">
        <v>86</v>
      </c>
      <c r="AF1006" s="12" t="s">
        <v>622</v>
      </c>
      <c r="AG1006" s="12" t="s">
        <v>68</v>
      </c>
      <c r="AH1006" s="12" t="s">
        <v>88</v>
      </c>
      <c r="AI1006" s="12" t="s">
        <v>269</v>
      </c>
      <c r="AJ1006" s="12">
        <f>IFERROR(_xlfn.XLOOKUP(Table1[[#This Row],[Audio Url]],Qc!C:C,Qc!F:F),"")</f>
        <v>0</v>
      </c>
      <c r="AK1006" s="12">
        <f>IFERROR(_xlfn.XLOOKUP(Table1[[#This Row],[Audio Url]],Qc!C:C,Qc!E:E),"")</f>
        <v>0</v>
      </c>
      <c r="AL1006" s="12"/>
      <c r="AM1006" s="12"/>
      <c r="AN1006" s="1" t="str">
        <f>VLOOKUP(Table1[[#This Row],[LOCALITY]],Sheet2!$F:$H,3,0)</f>
        <v>Rural</v>
      </c>
      <c r="AO1006" s="1" t="s">
        <v>2241</v>
      </c>
      <c r="AP1006" t="str">
        <f>IF(Table1[[#This Row],[Audio Duration (in secs)]]&gt;180,"Greater than 3 Minutes","Less than 3 Minutes")</f>
        <v>Less than 3 Minutes</v>
      </c>
      <c r="AQ1006" t="str">
        <f>IFERROR(VLOOKUP(Table1[[#This Row],[சாதி/Caste]],MApping!$E$1:$F$10,2,0),"Others")</f>
        <v>MUTTARAIYAR</v>
      </c>
      <c r="AR1006">
        <f>VLOOKUP(Table1[[#This Row],[பாலினம்/Gender]],Factor!$F$26:$I$28,4,0)</f>
        <v>1.047034764826176</v>
      </c>
      <c r="AS1006">
        <f>VLOOKUP(Table1[[#This Row],[பதிலளித்தவரின் வயது/Age Group]],Factor!$F$35:$I$39,4,0)</f>
        <v>0.8797250859106529</v>
      </c>
      <c r="AT1006">
        <f>VLOOKUP(Table1[[#This Row],[பதிலளித்தவரின் வயது/Age Group]]&amp;Table1[[#This Row],[பாலினம்/Gender]],Factor!$A$45:$G$53,7,0)</f>
        <v>0.98461538461538467</v>
      </c>
      <c r="AU100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06">
        <f>VLOOKUP(Table1[[#This Row],[Rev Caste]],Factor!$F$59:$I$68,4,0)</f>
        <v>1.2358620689655173</v>
      </c>
      <c r="AW1006">
        <f>Table1[[#This Row],[2021 Ae Factor]]*Table1[[#This Row],[Age &amp; Gender Factor]]</f>
        <v>0.72546542719964102</v>
      </c>
      <c r="AX1006">
        <f>Table1[[#This Row],[2021 Ae Factor]]*Table1[[#This Row],[Caste Factor]]</f>
        <v>0.91058419138161839</v>
      </c>
      <c r="AY1006">
        <f>VALUE(MID(D1006, FIND(",",D1006)+2, FIND(")",D1006)-FIND(",",D1006)-2))</f>
        <v>78.570008000000001</v>
      </c>
    </row>
    <row r="1007" spans="1:51" x14ac:dyDescent="0.25">
      <c r="A1007" s="12" t="s">
        <v>3088</v>
      </c>
      <c r="B1007" s="12" t="s">
        <v>669</v>
      </c>
      <c r="C1007" s="13">
        <v>45869</v>
      </c>
      <c r="D1007" s="12" t="s">
        <v>3614</v>
      </c>
      <c r="E1007" s="12"/>
      <c r="F1007" s="12"/>
      <c r="G1007" s="12"/>
      <c r="H1007" s="12"/>
      <c r="I1007" s="12" t="s">
        <v>109</v>
      </c>
      <c r="J1007" s="12" t="s">
        <v>110</v>
      </c>
      <c r="K1007" s="12" t="s">
        <v>50</v>
      </c>
      <c r="L1007" s="12" t="s">
        <v>78</v>
      </c>
      <c r="M1007" s="12" t="s">
        <v>2161</v>
      </c>
      <c r="N1007" s="12"/>
      <c r="O1007" s="12" t="s">
        <v>54</v>
      </c>
      <c r="P1007" s="12">
        <v>9047192600</v>
      </c>
      <c r="Q1007" s="12" t="s">
        <v>360</v>
      </c>
      <c r="R1007" s="12" t="s">
        <v>56</v>
      </c>
      <c r="S1007" s="12" t="s">
        <v>113</v>
      </c>
      <c r="T1007" s="12" t="s">
        <v>137</v>
      </c>
      <c r="U1007" s="12" t="s">
        <v>83</v>
      </c>
      <c r="V1007" s="12" t="s">
        <v>99</v>
      </c>
      <c r="W1007" s="12" t="s">
        <v>125</v>
      </c>
      <c r="X1007" s="12" t="s">
        <v>101</v>
      </c>
      <c r="Y1007" t="s">
        <v>429</v>
      </c>
      <c r="Z1007" s="12" t="s">
        <v>288</v>
      </c>
      <c r="AA1007" s="12" t="s">
        <v>126</v>
      </c>
      <c r="AB1007" s="12" t="s">
        <v>99</v>
      </c>
      <c r="AC1007" s="12" t="s">
        <v>84</v>
      </c>
      <c r="AD1007" s="12" t="s">
        <v>65</v>
      </c>
      <c r="AE1007" s="12" t="s">
        <v>86</v>
      </c>
      <c r="AF1007" s="12" t="s">
        <v>67</v>
      </c>
      <c r="AG1007" s="12" t="s">
        <v>418</v>
      </c>
      <c r="AH1007" s="12" t="s">
        <v>88</v>
      </c>
      <c r="AI1007" s="12" t="s">
        <v>42</v>
      </c>
      <c r="AJ1007" s="12">
        <f>IFERROR(_xlfn.XLOOKUP(Table1[[#This Row],[Audio Url]],Qc!C:C,Qc!F:F),"")</f>
        <v>0</v>
      </c>
      <c r="AK1007" s="12">
        <f>IFERROR(_xlfn.XLOOKUP(Table1[[#This Row],[Audio Url]],Qc!C:C,Qc!E:E),"")</f>
        <v>0</v>
      </c>
      <c r="AL1007" s="12"/>
      <c r="AM1007" s="12"/>
      <c r="AN1007" s="1" t="str">
        <f>VLOOKUP(Table1[[#This Row],[LOCALITY]],Sheet2!$F:$H,3,0)</f>
        <v>Rural</v>
      </c>
      <c r="AO1007" s="1" t="s">
        <v>2241</v>
      </c>
      <c r="AP1007" t="str">
        <f>IF(Table1[[#This Row],[Audio Duration (in secs)]]&gt;180,"Greater than 3 Minutes","Less than 3 Minutes")</f>
        <v>Less than 3 Minutes</v>
      </c>
      <c r="AQ1007" t="str">
        <f>IFERROR(VLOOKUP(Table1[[#This Row],[சாதி/Caste]],MApping!$E$1:$F$10,2,0),"Others")</f>
        <v>DEVENDRA KULA VELLALAR</v>
      </c>
      <c r="AR1007">
        <f>VLOOKUP(Table1[[#This Row],[பாலினம்/Gender]],Factor!$F$26:$I$28,4,0)</f>
        <v>0.95700934579439256</v>
      </c>
      <c r="AS1007">
        <f>VLOOKUP(Table1[[#This Row],[பதிலளித்தவரின் வயது/Age Group]],Factor!$F$35:$I$39,4,0)</f>
        <v>1.0308724832214764</v>
      </c>
      <c r="AT1007">
        <f>VLOOKUP(Table1[[#This Row],[பதிலளித்தவரின் வயது/Age Group]]&amp;Table1[[#This Row],[பாலினம்/Gender]],Factor!$A$45:$G$53,7,0)</f>
        <v>0.86292134831460676</v>
      </c>
      <c r="AU100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07">
        <f>VLOOKUP(Table1[[#This Row],[Rev Caste]],Factor!$F$59:$I$68,4,0)</f>
        <v>0.99902439024390244</v>
      </c>
      <c r="AW1007">
        <f>Table1[[#This Row],[2021 Ae Factor]]*Table1[[#This Row],[Age &amp; Gender Factor]]</f>
        <v>1.1321032118962628</v>
      </c>
      <c r="AX1007">
        <f>Table1[[#This Row],[2021 Ae Factor]]*Table1[[#This Row],[Caste Factor]]</f>
        <v>1.3106625802766489</v>
      </c>
      <c r="AY1007">
        <f>VALUE(MID(D1007, FIND(",",D1007)+2, FIND(")",D1007)-FIND(",",D1007)-2))</f>
        <v>78.573639999999997</v>
      </c>
    </row>
    <row r="1008" spans="1:51" x14ac:dyDescent="0.25">
      <c r="A1008" s="12" t="s">
        <v>3088</v>
      </c>
      <c r="B1008" s="12" t="s">
        <v>680</v>
      </c>
      <c r="C1008" s="13">
        <v>45869</v>
      </c>
      <c r="D1008" s="12" t="s">
        <v>3615</v>
      </c>
      <c r="E1008" s="12"/>
      <c r="F1008" s="12"/>
      <c r="G1008" s="12"/>
      <c r="H1008" s="12"/>
      <c r="I1008" s="12" t="s">
        <v>109</v>
      </c>
      <c r="J1008" s="12" t="s">
        <v>110</v>
      </c>
      <c r="K1008" s="12" t="s">
        <v>50</v>
      </c>
      <c r="L1008" s="12" t="s">
        <v>78</v>
      </c>
      <c r="M1008" s="12" t="s">
        <v>2161</v>
      </c>
      <c r="N1008" s="12"/>
      <c r="O1008" s="12" t="s">
        <v>135</v>
      </c>
      <c r="P1008" s="12">
        <v>9843244714</v>
      </c>
      <c r="Q1008" s="12" t="s">
        <v>55</v>
      </c>
      <c r="R1008" s="12" t="s">
        <v>136</v>
      </c>
      <c r="S1008" s="12" t="s">
        <v>113</v>
      </c>
      <c r="T1008" s="12" t="s">
        <v>58</v>
      </c>
      <c r="U1008" s="12" t="s">
        <v>83</v>
      </c>
      <c r="V1008" s="12" t="s">
        <v>99</v>
      </c>
      <c r="W1008" s="12" t="s">
        <v>100</v>
      </c>
      <c r="X1008" s="12" t="s">
        <v>101</v>
      </c>
      <c r="Y1008" t="s">
        <v>428</v>
      </c>
      <c r="Z1008" s="12" t="s">
        <v>288</v>
      </c>
      <c r="AA1008" s="12" t="s">
        <v>126</v>
      </c>
      <c r="AB1008" s="12" t="s">
        <v>60</v>
      </c>
      <c r="AC1008" s="12" t="s">
        <v>84</v>
      </c>
      <c r="AD1008" s="12" t="s">
        <v>127</v>
      </c>
      <c r="AE1008" s="12" t="s">
        <v>102</v>
      </c>
      <c r="AF1008" s="12" t="s">
        <v>67</v>
      </c>
      <c r="AG1008" s="12" t="s">
        <v>68</v>
      </c>
      <c r="AH1008" s="12" t="s">
        <v>88</v>
      </c>
      <c r="AI1008" s="12" t="s">
        <v>269</v>
      </c>
      <c r="AJ1008" s="12">
        <f>IFERROR(_xlfn.XLOOKUP(Table1[[#This Row],[Audio Url]],Qc!C:C,Qc!F:F),"")</f>
        <v>0</v>
      </c>
      <c r="AK1008" s="12">
        <f>IFERROR(_xlfn.XLOOKUP(Table1[[#This Row],[Audio Url]],Qc!C:C,Qc!E:E),"")</f>
        <v>0</v>
      </c>
      <c r="AL1008" s="12"/>
      <c r="AM1008" s="12"/>
      <c r="AN1008" s="1" t="str">
        <f>VLOOKUP(Table1[[#This Row],[LOCALITY]],Sheet2!$F:$H,3,0)</f>
        <v>Rural</v>
      </c>
      <c r="AO1008" s="1" t="s">
        <v>2241</v>
      </c>
      <c r="AP1008" t="str">
        <f>IF(Table1[[#This Row],[Audio Duration (in secs)]]&gt;180,"Greater than 3 Minutes","Less than 3 Minutes")</f>
        <v>Less than 3 Minutes</v>
      </c>
      <c r="AQ1008" t="str">
        <f>IFERROR(VLOOKUP(Table1[[#This Row],[சாதி/Caste]],MApping!$E$1:$F$10,2,0),"Others")</f>
        <v>MUTTARAIYAR</v>
      </c>
      <c r="AR1008">
        <f>VLOOKUP(Table1[[#This Row],[பாலினம்/Gender]],Factor!$F$26:$I$28,4,0)</f>
        <v>1.047034764826176</v>
      </c>
      <c r="AS1008">
        <f>VLOOKUP(Table1[[#This Row],[பதிலளித்தவரின் வயது/Age Group]],Factor!$F$35:$I$39,4,0)</f>
        <v>1.0951871657754011</v>
      </c>
      <c r="AT1008">
        <f>VLOOKUP(Table1[[#This Row],[பதிலளித்தவரின் வயது/Age Group]]&amp;Table1[[#This Row],[பாலினம்/Gender]],Factor!$A$45:$G$53,7,0)</f>
        <v>1.107027027027027</v>
      </c>
      <c r="AU100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08">
        <f>VLOOKUP(Table1[[#This Row],[Rev Caste]],Factor!$F$59:$I$68,4,0)</f>
        <v>1.2358620689655173</v>
      </c>
      <c r="AW1008">
        <f>Table1[[#This Row],[2021 Ae Factor]]*Table1[[#This Row],[Age &amp; Gender Factor]]</f>
        <v>1.4523558321984489</v>
      </c>
      <c r="AX1008">
        <f>Table1[[#This Row],[2021 Ae Factor]]*Table1[[#This Row],[Caste Factor]]</f>
        <v>1.6213800023249925</v>
      </c>
      <c r="AY1008">
        <f>VALUE(MID(D1008, FIND(",",D1008)+2, FIND(")",D1008)-FIND(",",D1008)-2))</f>
        <v>78.573105999999996</v>
      </c>
    </row>
    <row r="1009" spans="1:51" x14ac:dyDescent="0.25">
      <c r="A1009" s="12" t="s">
        <v>3088</v>
      </c>
      <c r="B1009" s="12" t="s">
        <v>696</v>
      </c>
      <c r="C1009" s="13">
        <v>45869</v>
      </c>
      <c r="D1009" s="12" t="s">
        <v>3616</v>
      </c>
      <c r="E1009" s="12"/>
      <c r="F1009" s="12"/>
      <c r="G1009" s="12"/>
      <c r="H1009" s="12"/>
      <c r="I1009" s="12" t="s">
        <v>109</v>
      </c>
      <c r="J1009" s="12" t="s">
        <v>110</v>
      </c>
      <c r="K1009" s="12" t="s">
        <v>50</v>
      </c>
      <c r="L1009" s="12" t="s">
        <v>78</v>
      </c>
      <c r="M1009" s="12" t="s">
        <v>2161</v>
      </c>
      <c r="N1009" s="12"/>
      <c r="O1009" s="12" t="s">
        <v>135</v>
      </c>
      <c r="P1009" s="12">
        <v>8098875742</v>
      </c>
      <c r="Q1009" s="12" t="s">
        <v>81</v>
      </c>
      <c r="R1009" s="12" t="s">
        <v>136</v>
      </c>
      <c r="S1009" s="12" t="s">
        <v>113</v>
      </c>
      <c r="T1009" s="12" t="s">
        <v>58</v>
      </c>
      <c r="U1009" s="12" t="s">
        <v>301</v>
      </c>
      <c r="V1009" s="12" t="s">
        <v>165</v>
      </c>
      <c r="W1009" s="12" t="s">
        <v>100</v>
      </c>
      <c r="X1009" s="12" t="s">
        <v>101</v>
      </c>
      <c r="Y1009" t="s">
        <v>428</v>
      </c>
      <c r="Z1009" s="12" t="s">
        <v>288</v>
      </c>
      <c r="AA1009" s="12" t="s">
        <v>126</v>
      </c>
      <c r="AB1009" s="12" t="s">
        <v>60</v>
      </c>
      <c r="AC1009" s="12" t="s">
        <v>84</v>
      </c>
      <c r="AD1009" s="12" t="s">
        <v>65</v>
      </c>
      <c r="AE1009" s="12" t="s">
        <v>102</v>
      </c>
      <c r="AF1009" s="12" t="s">
        <v>67</v>
      </c>
      <c r="AG1009" s="12" t="s">
        <v>116</v>
      </c>
      <c r="AH1009" s="12" t="s">
        <v>88</v>
      </c>
      <c r="AI1009" s="12" t="s">
        <v>269</v>
      </c>
      <c r="AJ1009" s="12">
        <f>IFERROR(_xlfn.XLOOKUP(Table1[[#This Row],[Audio Url]],Qc!C:C,Qc!F:F),"")</f>
        <v>0</v>
      </c>
      <c r="AK1009" s="12">
        <f>IFERROR(_xlfn.XLOOKUP(Table1[[#This Row],[Audio Url]],Qc!C:C,Qc!E:E),"")</f>
        <v>0</v>
      </c>
      <c r="AL1009" s="12"/>
      <c r="AM1009" s="12"/>
      <c r="AN1009" s="1" t="str">
        <f>VLOOKUP(Table1[[#This Row],[LOCALITY]],Sheet2!$F:$H,3,0)</f>
        <v>Rural</v>
      </c>
      <c r="AO1009" s="1" t="s">
        <v>2241</v>
      </c>
      <c r="AP1009" t="str">
        <f>IF(Table1[[#This Row],[Audio Duration (in secs)]]&gt;180,"Greater than 3 Minutes","Less than 3 Minutes")</f>
        <v>Less than 3 Minutes</v>
      </c>
      <c r="AQ1009" t="str">
        <f>IFERROR(VLOOKUP(Table1[[#This Row],[சாதி/Caste]],MApping!$E$1:$F$10,2,0),"Others")</f>
        <v>MUTTARAIYAR</v>
      </c>
      <c r="AR1009">
        <f>VLOOKUP(Table1[[#This Row],[பாலினம்/Gender]],Factor!$F$26:$I$28,4,0)</f>
        <v>1.047034764826176</v>
      </c>
      <c r="AS1009">
        <f>VLOOKUP(Table1[[#This Row],[பதிலளித்தவரின் வயது/Age Group]],Factor!$F$35:$I$39,4,0)</f>
        <v>0.97523809523809524</v>
      </c>
      <c r="AT1009">
        <f>VLOOKUP(Table1[[#This Row],[பதிலளித்தவரின் வயது/Age Group]]&amp;Table1[[#This Row],[பாலினம்/Gender]],Factor!$A$45:$G$53,7,0)</f>
        <v>0.89824561403508774</v>
      </c>
      <c r="AU100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009">
        <f>VLOOKUP(Table1[[#This Row],[Rev Caste]],Factor!$F$59:$I$68,4,0)</f>
        <v>1.2358620689655173</v>
      </c>
      <c r="AW1009">
        <f>Table1[[#This Row],[2021 Ae Factor]]*Table1[[#This Row],[Age &amp; Gender Factor]]</f>
        <v>0.89824561403508774</v>
      </c>
      <c r="AX1009">
        <f>Table1[[#This Row],[2021 Ae Factor]]*Table1[[#This Row],[Caste Factor]]</f>
        <v>1.2358620689655173</v>
      </c>
      <c r="AY1009">
        <f t="shared" ref="AY1009:AY1010" si="46">VALUE(MID(D1009, FIND(",",D1009)+2, FIND(")",D1009)-FIND(",",D1009)-2))</f>
        <v>78.574207000000001</v>
      </c>
    </row>
    <row r="1010" spans="1:51" x14ac:dyDescent="0.25">
      <c r="A1010" s="12" t="s">
        <v>3088</v>
      </c>
      <c r="B1010" s="12" t="s">
        <v>701</v>
      </c>
      <c r="C1010" s="13">
        <v>45869</v>
      </c>
      <c r="D1010" s="12" t="s">
        <v>3617</v>
      </c>
      <c r="E1010" s="12"/>
      <c r="F1010" s="12"/>
      <c r="G1010" s="12"/>
      <c r="H1010" s="12"/>
      <c r="I1010" s="12" t="s">
        <v>109</v>
      </c>
      <c r="J1010" s="12" t="s">
        <v>110</v>
      </c>
      <c r="K1010" s="12" t="s">
        <v>50</v>
      </c>
      <c r="L1010" s="12" t="s">
        <v>78</v>
      </c>
      <c r="M1010" s="12" t="s">
        <v>2161</v>
      </c>
      <c r="N1010" s="12"/>
      <c r="O1010" s="12" t="s">
        <v>135</v>
      </c>
      <c r="P1010" s="12">
        <v>9344034698</v>
      </c>
      <c r="Q1010" s="12" t="s">
        <v>55</v>
      </c>
      <c r="R1010" s="12" t="s">
        <v>136</v>
      </c>
      <c r="S1010" s="12" t="s">
        <v>113</v>
      </c>
      <c r="T1010" s="12" t="s">
        <v>137</v>
      </c>
      <c r="U1010" s="12" t="s">
        <v>83</v>
      </c>
      <c r="V1010" s="12" t="s">
        <v>60</v>
      </c>
      <c r="W1010" s="12" t="s">
        <v>125</v>
      </c>
      <c r="X1010" s="12" t="s">
        <v>101</v>
      </c>
      <c r="Y1010" s="45" t="s">
        <v>429</v>
      </c>
      <c r="Z1010" s="12" t="s">
        <v>288</v>
      </c>
      <c r="AA1010" s="12" t="s">
        <v>126</v>
      </c>
      <c r="AB1010" s="12" t="s">
        <v>99</v>
      </c>
      <c r="AC1010" s="12" t="s">
        <v>58</v>
      </c>
      <c r="AD1010" s="12" t="s">
        <v>127</v>
      </c>
      <c r="AE1010" s="12" t="s">
        <v>86</v>
      </c>
      <c r="AF1010" s="12" t="s">
        <v>67</v>
      </c>
      <c r="AG1010" s="12" t="s">
        <v>382</v>
      </c>
      <c r="AH1010" s="12" t="s">
        <v>117</v>
      </c>
      <c r="AI1010" s="12" t="s">
        <v>42</v>
      </c>
      <c r="AJ1010" s="12">
        <f>IFERROR(_xlfn.XLOOKUP(Table1[[#This Row],[Audio Url]],Qc!C:C,Qc!F:F),"")</f>
        <v>0</v>
      </c>
      <c r="AK1010" s="12">
        <f>IFERROR(_xlfn.XLOOKUP(Table1[[#This Row],[Audio Url]],Qc!C:C,Qc!E:E),"")</f>
        <v>0</v>
      </c>
      <c r="AL1010" s="12"/>
      <c r="AM1010" s="12"/>
      <c r="AN1010" s="1" t="str">
        <f>VLOOKUP(Table1[[#This Row],[LOCALITY]],Sheet2!$F:$H,3,0)</f>
        <v>Rural</v>
      </c>
      <c r="AO1010" s="1" t="s">
        <v>2241</v>
      </c>
      <c r="AP1010" t="str">
        <f>IF(Table1[[#This Row],[Audio Duration (in secs)]]&gt;180,"Greater than 3 Minutes","Less than 3 Minutes")</f>
        <v>Less than 3 Minutes</v>
      </c>
      <c r="AQ1010" t="str">
        <f>IFERROR(VLOOKUP(Table1[[#This Row],[சாதி/Caste]],MApping!$E$1:$F$10,2,0),"Others")</f>
        <v>DEVENDRA KULA VELLALAR</v>
      </c>
      <c r="AR1010">
        <f>VLOOKUP(Table1[[#This Row],[பாலினம்/Gender]],Factor!$F$26:$I$28,4,0)</f>
        <v>1.047034764826176</v>
      </c>
      <c r="AS1010">
        <f>VLOOKUP(Table1[[#This Row],[பதிலளித்தவரின் வயது/Age Group]],Factor!$F$35:$I$39,4,0)</f>
        <v>1.0951871657754011</v>
      </c>
      <c r="AT1010">
        <f>VLOOKUP(Table1[[#This Row],[பதிலளித்தவரின் வயது/Age Group]]&amp;Table1[[#This Row],[பாலினம்/Gender]],Factor!$A$45:$G$53,7,0)</f>
        <v>1.107027027027027</v>
      </c>
      <c r="AU101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10">
        <f>VLOOKUP(Table1[[#This Row],[Rev Caste]],Factor!$F$59:$I$68,4,0)</f>
        <v>0.99902439024390244</v>
      </c>
      <c r="AW1010">
        <f>Table1[[#This Row],[2021 Ae Factor]]*Table1[[#This Row],[Age &amp; Gender Factor]]</f>
        <v>0.81565842625689366</v>
      </c>
      <c r="AX1010">
        <f>Table1[[#This Row],[2021 Ae Factor]]*Table1[[#This Row],[Caste Factor]]</f>
        <v>0.73608199442695277</v>
      </c>
      <c r="AY1010">
        <f t="shared" si="46"/>
        <v>78.576545999999993</v>
      </c>
    </row>
    <row r="1011" spans="1:51" x14ac:dyDescent="0.25">
      <c r="A1011" s="12" t="s">
        <v>3088</v>
      </c>
      <c r="B1011" s="12" t="s">
        <v>742</v>
      </c>
      <c r="C1011" s="13">
        <v>45869</v>
      </c>
      <c r="D1011" s="12" t="s">
        <v>3618</v>
      </c>
      <c r="E1011" s="12"/>
      <c r="F1011" s="12"/>
      <c r="G1011" s="12"/>
      <c r="H1011" s="12"/>
      <c r="I1011" s="12" t="s">
        <v>244</v>
      </c>
      <c r="J1011" s="12" t="s">
        <v>245</v>
      </c>
      <c r="K1011" s="12" t="s">
        <v>50</v>
      </c>
      <c r="L1011" s="12" t="s">
        <v>78</v>
      </c>
      <c r="M1011" s="12" t="s">
        <v>2161</v>
      </c>
      <c r="N1011" s="12"/>
      <c r="O1011" s="12" t="s">
        <v>135</v>
      </c>
      <c r="P1011" s="12">
        <v>6369858792</v>
      </c>
      <c r="Q1011" s="12" t="s">
        <v>55</v>
      </c>
      <c r="R1011" s="12" t="s">
        <v>136</v>
      </c>
      <c r="S1011" s="12" t="s">
        <v>113</v>
      </c>
      <c r="T1011" s="12" t="s">
        <v>137</v>
      </c>
      <c r="U1011" s="12" t="s">
        <v>301</v>
      </c>
      <c r="V1011" s="12" t="s">
        <v>165</v>
      </c>
      <c r="W1011" s="12" t="s">
        <v>61</v>
      </c>
      <c r="X1011" s="12" t="s">
        <v>62</v>
      </c>
      <c r="Y1011" t="s">
        <v>430</v>
      </c>
      <c r="Z1011" s="12" t="s">
        <v>38</v>
      </c>
      <c r="AA1011" s="12" t="s">
        <v>126</v>
      </c>
      <c r="AB1011" s="12" t="s">
        <v>60</v>
      </c>
      <c r="AC1011" s="12" t="s">
        <v>58</v>
      </c>
      <c r="AD1011" s="12" t="s">
        <v>127</v>
      </c>
      <c r="AE1011" s="12" t="s">
        <v>86</v>
      </c>
      <c r="AF1011" s="12" t="s">
        <v>622</v>
      </c>
      <c r="AG1011" s="12" t="s">
        <v>68</v>
      </c>
      <c r="AH1011" s="12" t="s">
        <v>88</v>
      </c>
      <c r="AI1011" s="12" t="s">
        <v>269</v>
      </c>
      <c r="AJ1011" s="12">
        <f>IFERROR(_xlfn.XLOOKUP(Table1[[#This Row],[Audio Url]],Qc!C:C,Qc!F:F),"")</f>
        <v>0</v>
      </c>
      <c r="AK1011" s="12">
        <f>IFERROR(_xlfn.XLOOKUP(Table1[[#This Row],[Audio Url]],Qc!C:C,Qc!E:E),"")</f>
        <v>0</v>
      </c>
      <c r="AL1011" s="12"/>
      <c r="AM1011" s="12"/>
      <c r="AN1011" s="1" t="str">
        <f>VLOOKUP(Table1[[#This Row],[LOCALITY]],Sheet2!$F:$H,3,0)</f>
        <v>Rural</v>
      </c>
      <c r="AO1011" s="1" t="s">
        <v>2241</v>
      </c>
      <c r="AP1011" t="str">
        <f>IF(Table1[[#This Row],[Audio Duration (in secs)]]&gt;180,"Greater than 3 Minutes","Less than 3 Minutes")</f>
        <v>Less than 3 Minutes</v>
      </c>
      <c r="AQ1011" t="str">
        <f>IFERROR(VLOOKUP(Table1[[#This Row],[சாதி/Caste]],MApping!$E$1:$F$10,2,0),"Others")</f>
        <v>MUTTARAIYAR</v>
      </c>
      <c r="AR1011">
        <f>VLOOKUP(Table1[[#This Row],[பாலினம்/Gender]],Factor!$F$26:$I$28,4,0)</f>
        <v>1.047034764826176</v>
      </c>
      <c r="AS1011">
        <f>VLOOKUP(Table1[[#This Row],[பதிலளித்தவரின் வயது/Age Group]],Factor!$F$35:$I$39,4,0)</f>
        <v>1.0951871657754011</v>
      </c>
      <c r="AT1011">
        <f>VLOOKUP(Table1[[#This Row],[பதிலளித்தவரின் வயது/Age Group]]&amp;Table1[[#This Row],[பாலினம்/Gender]],Factor!$A$45:$G$53,7,0)</f>
        <v>1.107027027027027</v>
      </c>
      <c r="AU101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011">
        <f>VLOOKUP(Table1[[#This Row],[Rev Caste]],Factor!$F$59:$I$68,4,0)</f>
        <v>1.2358620689655173</v>
      </c>
      <c r="AW1011">
        <f>Table1[[#This Row],[2021 Ae Factor]]*Table1[[#This Row],[Age &amp; Gender Factor]]</f>
        <v>1.107027027027027</v>
      </c>
      <c r="AX1011">
        <f>Table1[[#This Row],[2021 Ae Factor]]*Table1[[#This Row],[Caste Factor]]</f>
        <v>1.2358620689655173</v>
      </c>
      <c r="AY1011">
        <f t="shared" ref="AY1011:AY1012" si="47">VALUE(MID(D1011, FIND(",",D1011)+2, FIND(")",D1011)-FIND(",",D1011)-2))</f>
        <v>78.576660000000004</v>
      </c>
    </row>
    <row r="1012" spans="1:51" x14ac:dyDescent="0.25">
      <c r="A1012" s="12" t="s">
        <v>3088</v>
      </c>
      <c r="B1012" s="12" t="s">
        <v>754</v>
      </c>
      <c r="C1012" s="13">
        <v>45869</v>
      </c>
      <c r="D1012" s="12" t="s">
        <v>3619</v>
      </c>
      <c r="E1012" s="12"/>
      <c r="F1012" s="12"/>
      <c r="G1012" s="12"/>
      <c r="H1012" s="12"/>
      <c r="I1012" s="12" t="s">
        <v>244</v>
      </c>
      <c r="J1012" s="12" t="s">
        <v>245</v>
      </c>
      <c r="K1012" s="12" t="s">
        <v>50</v>
      </c>
      <c r="L1012" s="12" t="s">
        <v>78</v>
      </c>
      <c r="M1012" s="12" t="s">
        <v>2161</v>
      </c>
      <c r="N1012" s="12"/>
      <c r="O1012" s="12" t="s">
        <v>135</v>
      </c>
      <c r="P1012" s="12">
        <v>9943840521</v>
      </c>
      <c r="Q1012" s="12" t="s">
        <v>55</v>
      </c>
      <c r="R1012" s="12" t="s">
        <v>136</v>
      </c>
      <c r="S1012" s="12" t="s">
        <v>113</v>
      </c>
      <c r="T1012" s="12" t="s">
        <v>137</v>
      </c>
      <c r="U1012" s="12" t="s">
        <v>83</v>
      </c>
      <c r="V1012" s="12" t="s">
        <v>60</v>
      </c>
      <c r="W1012" s="12" t="s">
        <v>61</v>
      </c>
      <c r="X1012" s="12" t="s">
        <v>101</v>
      </c>
      <c r="Y1012" t="s">
        <v>430</v>
      </c>
      <c r="Z1012" s="12" t="s">
        <v>288</v>
      </c>
      <c r="AA1012" s="12" t="s">
        <v>126</v>
      </c>
      <c r="AB1012" s="12" t="s">
        <v>99</v>
      </c>
      <c r="AC1012" s="12" t="s">
        <v>58</v>
      </c>
      <c r="AD1012" s="12" t="s">
        <v>127</v>
      </c>
      <c r="AE1012" s="12" t="s">
        <v>86</v>
      </c>
      <c r="AF1012" s="12" t="s">
        <v>67</v>
      </c>
      <c r="AG1012" s="12" t="s">
        <v>116</v>
      </c>
      <c r="AH1012" s="12" t="s">
        <v>88</v>
      </c>
      <c r="AI1012" s="12" t="s">
        <v>269</v>
      </c>
      <c r="AJ1012" s="12">
        <f>IFERROR(_xlfn.XLOOKUP(Table1[[#This Row],[Audio Url]],Qc!C:C,Qc!F:F),"")</f>
        <v>0</v>
      </c>
      <c r="AK1012" s="12">
        <f>IFERROR(_xlfn.XLOOKUP(Table1[[#This Row],[Audio Url]],Qc!C:C,Qc!E:E),"")</f>
        <v>0</v>
      </c>
      <c r="AL1012" s="12"/>
      <c r="AM1012" s="12"/>
      <c r="AN1012" s="1" t="str">
        <f>VLOOKUP(Table1[[#This Row],[LOCALITY]],Sheet2!$F:$H,3,0)</f>
        <v>Rural</v>
      </c>
      <c r="AO1012" s="1" t="s">
        <v>2241</v>
      </c>
      <c r="AP1012" t="str">
        <f>IF(Table1[[#This Row],[Audio Duration (in secs)]]&gt;180,"Greater than 3 Minutes","Less than 3 Minutes")</f>
        <v>Less than 3 Minutes</v>
      </c>
      <c r="AQ1012" t="str">
        <f>IFERROR(VLOOKUP(Table1[[#This Row],[சாதி/Caste]],MApping!$E$1:$F$10,2,0),"Others")</f>
        <v>MUTTARAIYAR</v>
      </c>
      <c r="AR1012">
        <f>VLOOKUP(Table1[[#This Row],[பாலினம்/Gender]],Factor!$F$26:$I$28,4,0)</f>
        <v>1.047034764826176</v>
      </c>
      <c r="AS1012">
        <f>VLOOKUP(Table1[[#This Row],[பதிலளித்தவரின் வயது/Age Group]],Factor!$F$35:$I$39,4,0)</f>
        <v>1.0951871657754011</v>
      </c>
      <c r="AT1012">
        <f>VLOOKUP(Table1[[#This Row],[பதிலளித்தவரின் வயது/Age Group]]&amp;Table1[[#This Row],[பாலினம்/Gender]],Factor!$A$45:$G$53,7,0)</f>
        <v>1.107027027027027</v>
      </c>
      <c r="AU101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12">
        <f>VLOOKUP(Table1[[#This Row],[Rev Caste]],Factor!$F$59:$I$68,4,0)</f>
        <v>1.2358620689655173</v>
      </c>
      <c r="AW1012">
        <f>Table1[[#This Row],[2021 Ae Factor]]*Table1[[#This Row],[Age &amp; Gender Factor]]</f>
        <v>0.81565842625689366</v>
      </c>
      <c r="AX1012">
        <f>Table1[[#This Row],[2021 Ae Factor]]*Table1[[#This Row],[Caste Factor]]</f>
        <v>0.91058419138161839</v>
      </c>
      <c r="AY1012">
        <f t="shared" si="47"/>
        <v>78.581029000000001</v>
      </c>
    </row>
    <row r="1013" spans="1:51" x14ac:dyDescent="0.25">
      <c r="A1013" s="12" t="s">
        <v>3088</v>
      </c>
      <c r="B1013" s="12" t="s">
        <v>770</v>
      </c>
      <c r="C1013" s="13">
        <v>45869</v>
      </c>
      <c r="D1013" s="12" t="s">
        <v>3620</v>
      </c>
      <c r="E1013" s="12"/>
      <c r="F1013" s="12"/>
      <c r="G1013" s="12"/>
      <c r="H1013" s="12"/>
      <c r="I1013" s="12" t="s">
        <v>76</v>
      </c>
      <c r="J1013" s="12" t="s">
        <v>77</v>
      </c>
      <c r="K1013" s="12" t="s">
        <v>50</v>
      </c>
      <c r="L1013" s="12" t="s">
        <v>78</v>
      </c>
      <c r="M1013" s="12" t="s">
        <v>2161</v>
      </c>
      <c r="N1013" s="12"/>
      <c r="O1013" s="12" t="s">
        <v>135</v>
      </c>
      <c r="P1013" s="12">
        <v>7502805321</v>
      </c>
      <c r="Q1013" s="12" t="s">
        <v>55</v>
      </c>
      <c r="R1013" s="12" t="s">
        <v>136</v>
      </c>
      <c r="S1013" s="12" t="s">
        <v>57</v>
      </c>
      <c r="T1013" s="12" t="s">
        <v>98</v>
      </c>
      <c r="U1013" s="12" t="s">
        <v>83</v>
      </c>
      <c r="V1013" s="12" t="s">
        <v>99</v>
      </c>
      <c r="W1013" s="12" t="s">
        <v>197</v>
      </c>
      <c r="X1013" s="12" t="s">
        <v>101</v>
      </c>
      <c r="Y1013" t="s">
        <v>428</v>
      </c>
      <c r="Z1013" s="12" t="s">
        <v>288</v>
      </c>
      <c r="AA1013" s="12" t="s">
        <v>126</v>
      </c>
      <c r="AB1013" s="12" t="s">
        <v>60</v>
      </c>
      <c r="AC1013" s="12" t="s">
        <v>84</v>
      </c>
      <c r="AD1013" s="12" t="s">
        <v>85</v>
      </c>
      <c r="AE1013" s="12" t="s">
        <v>66</v>
      </c>
      <c r="AF1013" s="12" t="s">
        <v>67</v>
      </c>
      <c r="AG1013" s="12" t="s">
        <v>68</v>
      </c>
      <c r="AH1013" s="12" t="s">
        <v>117</v>
      </c>
      <c r="AI1013" s="12" t="s">
        <v>42</v>
      </c>
      <c r="AJ1013" s="12">
        <f>IFERROR(_xlfn.XLOOKUP(Table1[[#This Row],[Audio Url]],Qc!C:C,Qc!F:F),"")</f>
        <v>0</v>
      </c>
      <c r="AK1013" s="12">
        <f>IFERROR(_xlfn.XLOOKUP(Table1[[#This Row],[Audio Url]],Qc!C:C,Qc!E:E),"")</f>
        <v>0</v>
      </c>
      <c r="AL1013" s="12"/>
      <c r="AM1013" s="12"/>
      <c r="AN1013" s="1" t="str">
        <f>VLOOKUP(Table1[[#This Row],[LOCALITY]],Sheet2!$F:$H,3,0)</f>
        <v>Rural</v>
      </c>
      <c r="AO1013" s="1" t="s">
        <v>2241</v>
      </c>
      <c r="AP1013" t="str">
        <f>IF(Table1[[#This Row],[Audio Duration (in secs)]]&gt;180,"Greater than 3 Minutes","Less than 3 Minutes")</f>
        <v>Less than 3 Minutes</v>
      </c>
      <c r="AQ1013" t="str">
        <f>IFERROR(VLOOKUP(Table1[[#This Row],[சாதி/Caste]],MApping!$E$1:$F$10,2,0),"Others")</f>
        <v>DEVENDRA KULA VELLALAR</v>
      </c>
      <c r="AR1013">
        <f>VLOOKUP(Table1[[#This Row],[பாலினம்/Gender]],Factor!$F$26:$I$28,4,0)</f>
        <v>1.047034764826176</v>
      </c>
      <c r="AS1013">
        <f>VLOOKUP(Table1[[#This Row],[பதிலளித்தவரின் வயது/Age Group]],Factor!$F$35:$I$39,4,0)</f>
        <v>1.0951871657754011</v>
      </c>
      <c r="AT1013">
        <f>VLOOKUP(Table1[[#This Row],[பதிலளித்தவரின் வயது/Age Group]]&amp;Table1[[#This Row],[பாலினம்/Gender]],Factor!$A$45:$G$53,7,0)</f>
        <v>1.107027027027027</v>
      </c>
      <c r="AU101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13">
        <f>VLOOKUP(Table1[[#This Row],[Rev Caste]],Factor!$F$59:$I$68,4,0)</f>
        <v>0.99902439024390244</v>
      </c>
      <c r="AW1013">
        <f>Table1[[#This Row],[2021 Ae Factor]]*Table1[[#This Row],[Age &amp; Gender Factor]]</f>
        <v>1.4523558321984489</v>
      </c>
      <c r="AX1013">
        <f>Table1[[#This Row],[2021 Ae Factor]]*Table1[[#This Row],[Caste Factor]]</f>
        <v>1.3106625802766489</v>
      </c>
      <c r="AY1013">
        <f t="shared" ref="AY1013:AY1014" si="48">VALUE(MID(D1013, FIND(",",D1013)+2, FIND(")",D1013)-FIND(",",D1013)-2))</f>
        <v>78.581892999999994</v>
      </c>
    </row>
    <row r="1014" spans="1:51" x14ac:dyDescent="0.25">
      <c r="A1014" s="12" t="s">
        <v>3088</v>
      </c>
      <c r="B1014" s="12" t="s">
        <v>797</v>
      </c>
      <c r="C1014" s="13">
        <v>45869</v>
      </c>
      <c r="D1014" s="12" t="s">
        <v>3621</v>
      </c>
      <c r="E1014" s="12"/>
      <c r="F1014" s="12"/>
      <c r="G1014" s="12"/>
      <c r="H1014" s="12"/>
      <c r="I1014" s="12" t="s">
        <v>244</v>
      </c>
      <c r="J1014" s="12" t="s">
        <v>245</v>
      </c>
      <c r="K1014" s="12" t="s">
        <v>50</v>
      </c>
      <c r="L1014" s="12" t="s">
        <v>78</v>
      </c>
      <c r="M1014" s="12" t="s">
        <v>2161</v>
      </c>
      <c r="N1014" s="12"/>
      <c r="O1014" s="12" t="s">
        <v>54</v>
      </c>
      <c r="P1014" s="12">
        <v>9787592687</v>
      </c>
      <c r="Q1014" s="12" t="s">
        <v>55</v>
      </c>
      <c r="R1014" s="12" t="s">
        <v>56</v>
      </c>
      <c r="S1014" s="12" t="s">
        <v>113</v>
      </c>
      <c r="T1014" s="12" t="s">
        <v>137</v>
      </c>
      <c r="U1014" s="12" t="s">
        <v>83</v>
      </c>
      <c r="V1014" s="12" t="s">
        <v>99</v>
      </c>
      <c r="W1014" s="12" t="s">
        <v>100</v>
      </c>
      <c r="X1014" s="12" t="s">
        <v>62</v>
      </c>
      <c r="Y1014" t="s">
        <v>430</v>
      </c>
      <c r="Z1014" s="12" t="s">
        <v>38</v>
      </c>
      <c r="AA1014" s="12" t="s">
        <v>126</v>
      </c>
      <c r="AB1014" s="12" t="s">
        <v>99</v>
      </c>
      <c r="AC1014" s="12" t="s">
        <v>84</v>
      </c>
      <c r="AD1014" s="12" t="s">
        <v>65</v>
      </c>
      <c r="AE1014" s="12" t="s">
        <v>102</v>
      </c>
      <c r="AF1014" s="12" t="s">
        <v>67</v>
      </c>
      <c r="AG1014" s="12" t="s">
        <v>103</v>
      </c>
      <c r="AH1014" s="12" t="s">
        <v>117</v>
      </c>
      <c r="AI1014" s="12" t="s">
        <v>118</v>
      </c>
      <c r="AJ1014" s="12">
        <f>IFERROR(_xlfn.XLOOKUP(Table1[[#This Row],[Audio Url]],Qc!C:C,Qc!F:F),"")</f>
        <v>0</v>
      </c>
      <c r="AK1014" s="12">
        <f>IFERROR(_xlfn.XLOOKUP(Table1[[#This Row],[Audio Url]],Qc!C:C,Qc!E:E),"")</f>
        <v>0</v>
      </c>
      <c r="AL1014" s="12"/>
      <c r="AM1014" s="12"/>
      <c r="AN1014" s="1" t="str">
        <f>VLOOKUP(Table1[[#This Row],[LOCALITY]],Sheet2!$F:$H,3,0)</f>
        <v>Rural</v>
      </c>
      <c r="AO1014" s="1" t="s">
        <v>2241</v>
      </c>
      <c r="AP1014" t="str">
        <f>IF(Table1[[#This Row],[Audio Duration (in secs)]]&gt;180,"Greater than 3 Minutes","Less than 3 Minutes")</f>
        <v>Less than 3 Minutes</v>
      </c>
      <c r="AQ1014" t="str">
        <f>IFERROR(VLOOKUP(Table1[[#This Row],[சாதி/Caste]],MApping!$E$1:$F$10,2,0),"Others")</f>
        <v>PALLAR SC</v>
      </c>
      <c r="AR1014">
        <f>VLOOKUP(Table1[[#This Row],[பாலினம்/Gender]],Factor!$F$26:$I$28,4,0)</f>
        <v>0.95700934579439256</v>
      </c>
      <c r="AS1014">
        <f>VLOOKUP(Table1[[#This Row],[பதிலளித்தவரின் வயது/Age Group]],Factor!$F$35:$I$39,4,0)</f>
        <v>1.0951871657754011</v>
      </c>
      <c r="AT1014">
        <f>VLOOKUP(Table1[[#This Row],[பதிலளித்தவரின் வயது/Age Group]]&amp;Table1[[#This Row],[பாலினம்/Gender]],Factor!$A$45:$G$53,7,0)</f>
        <v>1.0835978835978837</v>
      </c>
      <c r="AU101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14">
        <f>VLOOKUP(Table1[[#This Row],[Rev Caste]],Factor!$F$59:$I$68,4,0)</f>
        <v>1.28</v>
      </c>
      <c r="AW1014">
        <f>Table1[[#This Row],[2021 Ae Factor]]*Table1[[#This Row],[Age &amp; Gender Factor]]</f>
        <v>1.4216181426281114</v>
      </c>
      <c r="AX1014">
        <f>Table1[[#This Row],[2021 Ae Factor]]*Table1[[#This Row],[Caste Factor]]</f>
        <v>1.6792864309794564</v>
      </c>
      <c r="AY1014">
        <f t="shared" si="48"/>
        <v>78.582927999999995</v>
      </c>
    </row>
    <row r="1015" spans="1:51" x14ac:dyDescent="0.25">
      <c r="A1015" s="12" t="s">
        <v>3088</v>
      </c>
      <c r="B1015" s="12" t="s">
        <v>832</v>
      </c>
      <c r="C1015" s="13">
        <v>45869</v>
      </c>
      <c r="D1015" s="12" t="s">
        <v>3622</v>
      </c>
      <c r="E1015" s="12"/>
      <c r="F1015" s="12"/>
      <c r="G1015" s="12"/>
      <c r="H1015" s="12"/>
      <c r="I1015" s="12" t="s">
        <v>244</v>
      </c>
      <c r="J1015" s="12" t="s">
        <v>245</v>
      </c>
      <c r="K1015" s="12" t="s">
        <v>50</v>
      </c>
      <c r="L1015" s="12" t="s">
        <v>78</v>
      </c>
      <c r="M1015" s="12" t="s">
        <v>2161</v>
      </c>
      <c r="N1015" s="12"/>
      <c r="O1015" s="12" t="s">
        <v>54</v>
      </c>
      <c r="P1015" s="12">
        <v>7667282020</v>
      </c>
      <c r="Q1015" s="12" t="s">
        <v>39</v>
      </c>
      <c r="R1015" s="12" t="s">
        <v>219</v>
      </c>
      <c r="S1015" s="12" t="s">
        <v>113</v>
      </c>
      <c r="T1015" s="12" t="s">
        <v>58</v>
      </c>
      <c r="U1015" s="12" t="s">
        <v>83</v>
      </c>
      <c r="V1015" s="12" t="s">
        <v>60</v>
      </c>
      <c r="W1015" s="12" t="s">
        <v>125</v>
      </c>
      <c r="X1015" s="12" t="s">
        <v>101</v>
      </c>
      <c r="Y1015" s="45" t="s">
        <v>429</v>
      </c>
      <c r="Z1015" s="12" t="s">
        <v>95</v>
      </c>
      <c r="AA1015" s="12" t="s">
        <v>126</v>
      </c>
      <c r="AB1015" s="12" t="s">
        <v>99</v>
      </c>
      <c r="AC1015" s="12" t="s">
        <v>58</v>
      </c>
      <c r="AD1015" s="12" t="s">
        <v>127</v>
      </c>
      <c r="AE1015" s="12" t="s">
        <v>86</v>
      </c>
      <c r="AF1015" s="12" t="s">
        <v>101</v>
      </c>
      <c r="AG1015" s="12" t="s">
        <v>103</v>
      </c>
      <c r="AH1015" s="12" t="s">
        <v>117</v>
      </c>
      <c r="AI1015" s="12" t="s">
        <v>42</v>
      </c>
      <c r="AJ1015" s="12">
        <f>IFERROR(_xlfn.XLOOKUP(Table1[[#This Row],[Audio Url]],Qc!C:C,Qc!F:F),"")</f>
        <v>0</v>
      </c>
      <c r="AK1015" s="12">
        <f>IFERROR(_xlfn.XLOOKUP(Table1[[#This Row],[Audio Url]],Qc!C:C,Qc!E:E),"")</f>
        <v>0</v>
      </c>
      <c r="AL1015" s="12"/>
      <c r="AM1015" s="12"/>
      <c r="AN1015" s="1" t="str">
        <f>VLOOKUP(Table1[[#This Row],[LOCALITY]],Sheet2!$F:$H,3,0)</f>
        <v>Rural</v>
      </c>
      <c r="AO1015" s="1" t="s">
        <v>2241</v>
      </c>
      <c r="AP1015" t="str">
        <f>IF(Table1[[#This Row],[Audio Duration (in secs)]]&gt;180,"Greater than 3 Minutes","Less than 3 Minutes")</f>
        <v>Less than 3 Minutes</v>
      </c>
      <c r="AQ1015" t="str">
        <f>IFERROR(VLOOKUP(Table1[[#This Row],[சாதி/Caste]],MApping!$E$1:$F$10,2,0),"Others")</f>
        <v>DEVENDRA KULA VELLALAR</v>
      </c>
      <c r="AR1015">
        <f>VLOOKUP(Table1[[#This Row],[பாலினம்/Gender]],Factor!$F$26:$I$28,4,0)</f>
        <v>0.95700934579439256</v>
      </c>
      <c r="AS1015">
        <f>VLOOKUP(Table1[[#This Row],[பதிலளித்தவரின் வயது/Age Group]],Factor!$F$35:$I$39,4,0)</f>
        <v>0.8797250859106529</v>
      </c>
      <c r="AT1015">
        <f>VLOOKUP(Table1[[#This Row],[பதிலளித்தவரின் வயது/Age Group]]&amp;Table1[[#This Row],[பாலினம்/Gender]],Factor!$A$45:$G$53,7,0)</f>
        <v>0.79503105590062106</v>
      </c>
      <c r="AU101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15">
        <f>VLOOKUP(Table1[[#This Row],[Rev Caste]],Factor!$F$59:$I$68,4,0)</f>
        <v>0.99902439024390244</v>
      </c>
      <c r="AW1015">
        <f>Table1[[#This Row],[2021 Ae Factor]]*Table1[[#This Row],[Age &amp; Gender Factor]]</f>
        <v>0.58577953749039324</v>
      </c>
      <c r="AX1015">
        <f>Table1[[#This Row],[2021 Ae Factor]]*Table1[[#This Row],[Caste Factor]]</f>
        <v>0.73608199442695277</v>
      </c>
      <c r="AY1015">
        <f>VALUE(MID(D1015, FIND(",",D1015)+2, FIND(")",D1015)-FIND(",",D1015)-2))</f>
        <v>78.570136000000005</v>
      </c>
    </row>
    <row r="1016" spans="1:51" x14ac:dyDescent="0.25">
      <c r="A1016" s="12" t="s">
        <v>3088</v>
      </c>
      <c r="B1016" s="12" t="s">
        <v>843</v>
      </c>
      <c r="C1016" s="13">
        <v>45869</v>
      </c>
      <c r="D1016" s="12" t="s">
        <v>3623</v>
      </c>
      <c r="E1016" s="12"/>
      <c r="F1016" s="12"/>
      <c r="G1016" s="12"/>
      <c r="H1016" s="12"/>
      <c r="I1016" s="12" t="s">
        <v>109</v>
      </c>
      <c r="J1016" s="12" t="s">
        <v>110</v>
      </c>
      <c r="K1016" s="12" t="s">
        <v>50</v>
      </c>
      <c r="L1016" s="12" t="s">
        <v>78</v>
      </c>
      <c r="M1016" s="12" t="s">
        <v>2161</v>
      </c>
      <c r="N1016" s="12"/>
      <c r="O1016" s="12" t="s">
        <v>135</v>
      </c>
      <c r="P1016" s="12">
        <v>9750171904</v>
      </c>
      <c r="Q1016" s="12" t="s">
        <v>55</v>
      </c>
      <c r="R1016" s="12" t="s">
        <v>136</v>
      </c>
      <c r="S1016" s="12" t="s">
        <v>113</v>
      </c>
      <c r="T1016" s="12" t="s">
        <v>58</v>
      </c>
      <c r="U1016" s="12" t="s">
        <v>83</v>
      </c>
      <c r="V1016" s="12" t="s">
        <v>60</v>
      </c>
      <c r="W1016" s="12" t="s">
        <v>61</v>
      </c>
      <c r="X1016" s="12" t="s">
        <v>101</v>
      </c>
      <c r="Y1016" t="s">
        <v>430</v>
      </c>
      <c r="Z1016" s="12" t="s">
        <v>95</v>
      </c>
      <c r="AA1016" s="12" t="s">
        <v>126</v>
      </c>
      <c r="AB1016" s="12" t="s">
        <v>99</v>
      </c>
      <c r="AC1016" s="12" t="s">
        <v>58</v>
      </c>
      <c r="AD1016" s="12" t="s">
        <v>127</v>
      </c>
      <c r="AE1016" s="12" t="s">
        <v>86</v>
      </c>
      <c r="AF1016" s="12" t="s">
        <v>622</v>
      </c>
      <c r="AG1016" s="12" t="s">
        <v>68</v>
      </c>
      <c r="AH1016" s="12" t="s">
        <v>88</v>
      </c>
      <c r="AI1016" s="12" t="s">
        <v>269</v>
      </c>
      <c r="AJ1016" s="12">
        <f>IFERROR(_xlfn.XLOOKUP(Table1[[#This Row],[Audio Url]],Qc!C:C,Qc!F:F),"")</f>
        <v>0</v>
      </c>
      <c r="AK1016" s="12">
        <f>IFERROR(_xlfn.XLOOKUP(Table1[[#This Row],[Audio Url]],Qc!C:C,Qc!E:E),"")</f>
        <v>0</v>
      </c>
      <c r="AL1016" s="12"/>
      <c r="AM1016" s="12"/>
      <c r="AN1016" s="1" t="str">
        <f>VLOOKUP(Table1[[#This Row],[LOCALITY]],Sheet2!$F:$H,3,0)</f>
        <v>Rural</v>
      </c>
      <c r="AO1016" s="1" t="s">
        <v>2241</v>
      </c>
      <c r="AP1016" t="str">
        <f>IF(Table1[[#This Row],[Audio Duration (in secs)]]&gt;180,"Greater than 3 Minutes","Less than 3 Minutes")</f>
        <v>Less than 3 Minutes</v>
      </c>
      <c r="AQ1016" t="str">
        <f>IFERROR(VLOOKUP(Table1[[#This Row],[சாதி/Caste]],MApping!$E$1:$F$10,2,0),"Others")</f>
        <v>MUTTARAIYAR</v>
      </c>
      <c r="AR1016">
        <f>VLOOKUP(Table1[[#This Row],[பாலினம்/Gender]],Factor!$F$26:$I$28,4,0)</f>
        <v>1.047034764826176</v>
      </c>
      <c r="AS1016">
        <f>VLOOKUP(Table1[[#This Row],[பதிலளித்தவரின் வயது/Age Group]],Factor!$F$35:$I$39,4,0)</f>
        <v>1.0951871657754011</v>
      </c>
      <c r="AT1016">
        <f>VLOOKUP(Table1[[#This Row],[பதிலளித்தவரின் வயது/Age Group]]&amp;Table1[[#This Row],[பாலினம்/Gender]],Factor!$A$45:$G$53,7,0)</f>
        <v>1.107027027027027</v>
      </c>
      <c r="AU101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16">
        <f>VLOOKUP(Table1[[#This Row],[Rev Caste]],Factor!$F$59:$I$68,4,0)</f>
        <v>1.2358620689655173</v>
      </c>
      <c r="AW1016">
        <f>Table1[[#This Row],[2021 Ae Factor]]*Table1[[#This Row],[Age &amp; Gender Factor]]</f>
        <v>0.81565842625689366</v>
      </c>
      <c r="AX1016">
        <f>Table1[[#This Row],[2021 Ae Factor]]*Table1[[#This Row],[Caste Factor]]</f>
        <v>0.91058419138161839</v>
      </c>
      <c r="AY1016">
        <f>VALUE(MID(D1016, FIND(",",D1016)+2, FIND(")",D1016)-FIND(",",D1016)-2))</f>
        <v>78.569635000000005</v>
      </c>
    </row>
    <row r="1017" spans="1:51" x14ac:dyDescent="0.25">
      <c r="A1017" s="12" t="s">
        <v>3088</v>
      </c>
      <c r="B1017" s="12" t="s">
        <v>880</v>
      </c>
      <c r="C1017" s="13">
        <v>45869</v>
      </c>
      <c r="D1017" s="12" t="s">
        <v>3624</v>
      </c>
      <c r="E1017" s="12"/>
      <c r="F1017" s="12"/>
      <c r="G1017" s="12"/>
      <c r="H1017" s="12"/>
      <c r="I1017" s="12" t="s">
        <v>244</v>
      </c>
      <c r="J1017" s="12" t="s">
        <v>245</v>
      </c>
      <c r="K1017" s="12" t="s">
        <v>50</v>
      </c>
      <c r="L1017" s="12" t="s">
        <v>78</v>
      </c>
      <c r="M1017" s="12" t="s">
        <v>2161</v>
      </c>
      <c r="N1017" s="12"/>
      <c r="O1017" s="12" t="s">
        <v>135</v>
      </c>
      <c r="P1017" s="12">
        <v>8610104262</v>
      </c>
      <c r="Q1017" s="12" t="s">
        <v>55</v>
      </c>
      <c r="R1017" s="12" t="s">
        <v>136</v>
      </c>
      <c r="S1017" s="12" t="s">
        <v>113</v>
      </c>
      <c r="T1017" s="12" t="s">
        <v>98</v>
      </c>
      <c r="U1017" s="12" t="s">
        <v>83</v>
      </c>
      <c r="V1017" s="12" t="s">
        <v>99</v>
      </c>
      <c r="W1017" s="12" t="s">
        <v>197</v>
      </c>
      <c r="X1017" s="12" t="s">
        <v>101</v>
      </c>
      <c r="Y1017" t="s">
        <v>428</v>
      </c>
      <c r="Z1017" s="12" t="s">
        <v>288</v>
      </c>
      <c r="AA1017" s="12" t="s">
        <v>126</v>
      </c>
      <c r="AB1017" s="12" t="s">
        <v>60</v>
      </c>
      <c r="AC1017" s="12" t="s">
        <v>84</v>
      </c>
      <c r="AD1017" s="12" t="s">
        <v>127</v>
      </c>
      <c r="AE1017" s="12" t="s">
        <v>115</v>
      </c>
      <c r="AF1017" s="12" t="s">
        <v>87</v>
      </c>
      <c r="AG1017" s="12" t="s">
        <v>103</v>
      </c>
      <c r="AH1017" s="12" t="s">
        <v>88</v>
      </c>
      <c r="AI1017" s="12" t="s">
        <v>269</v>
      </c>
      <c r="AJ1017" s="12">
        <f>IFERROR(_xlfn.XLOOKUP(Table1[[#This Row],[Audio Url]],Qc!C:C,Qc!F:F),"")</f>
        <v>0</v>
      </c>
      <c r="AK1017" s="12">
        <f>IFERROR(_xlfn.XLOOKUP(Table1[[#This Row],[Audio Url]],Qc!C:C,Qc!E:E),"")</f>
        <v>0</v>
      </c>
      <c r="AL1017" s="12"/>
      <c r="AM1017" s="12"/>
      <c r="AN1017" s="1" t="str">
        <f>VLOOKUP(Table1[[#This Row],[LOCALITY]],Sheet2!$F:$H,3,0)</f>
        <v>Rural</v>
      </c>
      <c r="AO1017" s="1" t="s">
        <v>2241</v>
      </c>
      <c r="AP1017" t="str">
        <f>IF(Table1[[#This Row],[Audio Duration (in secs)]]&gt;180,"Greater than 3 Minutes","Less than 3 Minutes")</f>
        <v>Less than 3 Minutes</v>
      </c>
      <c r="AQ1017" t="str">
        <f>IFERROR(VLOOKUP(Table1[[#This Row],[சாதி/Caste]],MApping!$E$1:$F$10,2,0),"Others")</f>
        <v>MUTTARAIYAR</v>
      </c>
      <c r="AR1017">
        <f>VLOOKUP(Table1[[#This Row],[பாலினம்/Gender]],Factor!$F$26:$I$28,4,0)</f>
        <v>1.047034764826176</v>
      </c>
      <c r="AS1017">
        <f>VLOOKUP(Table1[[#This Row],[பதிலளித்தவரின் வயது/Age Group]],Factor!$F$35:$I$39,4,0)</f>
        <v>1.0951871657754011</v>
      </c>
      <c r="AT1017">
        <f>VLOOKUP(Table1[[#This Row],[பதிலளித்தவரின் வயது/Age Group]]&amp;Table1[[#This Row],[பாலினம்/Gender]],Factor!$A$45:$G$53,7,0)</f>
        <v>1.107027027027027</v>
      </c>
      <c r="AU101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17">
        <f>VLOOKUP(Table1[[#This Row],[Rev Caste]],Factor!$F$59:$I$68,4,0)</f>
        <v>1.2358620689655173</v>
      </c>
      <c r="AW1017">
        <f>Table1[[#This Row],[2021 Ae Factor]]*Table1[[#This Row],[Age &amp; Gender Factor]]</f>
        <v>1.4523558321984489</v>
      </c>
      <c r="AX1017">
        <f>Table1[[#This Row],[2021 Ae Factor]]*Table1[[#This Row],[Caste Factor]]</f>
        <v>1.6213800023249925</v>
      </c>
      <c r="AY1017">
        <f t="shared" ref="AY1017:AY1018" si="49">VALUE(MID(D1017, FIND(",",D1017)+2, FIND(")",D1017)-FIND(",",D1017)-2))</f>
        <v>78.570012000000006</v>
      </c>
    </row>
    <row r="1018" spans="1:51" x14ac:dyDescent="0.25">
      <c r="A1018" s="12" t="s">
        <v>3088</v>
      </c>
      <c r="B1018" s="12" t="s">
        <v>885</v>
      </c>
      <c r="C1018" s="13">
        <v>45869</v>
      </c>
      <c r="D1018" s="12" t="s">
        <v>3625</v>
      </c>
      <c r="E1018" s="12"/>
      <c r="F1018" s="12"/>
      <c r="G1018" s="12"/>
      <c r="H1018" s="12"/>
      <c r="I1018" s="12" t="s">
        <v>109</v>
      </c>
      <c r="J1018" s="12" t="s">
        <v>110</v>
      </c>
      <c r="K1018" s="12" t="s">
        <v>50</v>
      </c>
      <c r="L1018" s="12" t="s">
        <v>78</v>
      </c>
      <c r="M1018" s="12" t="s">
        <v>2161</v>
      </c>
      <c r="N1018" s="12"/>
      <c r="O1018" s="12" t="s">
        <v>54</v>
      </c>
      <c r="P1018" s="12">
        <v>9843278738</v>
      </c>
      <c r="Q1018" s="12" t="s">
        <v>55</v>
      </c>
      <c r="R1018" s="12" t="s">
        <v>56</v>
      </c>
      <c r="S1018" s="12" t="s">
        <v>113</v>
      </c>
      <c r="T1018" s="12" t="s">
        <v>137</v>
      </c>
      <c r="U1018" s="12" t="s">
        <v>83</v>
      </c>
      <c r="V1018" s="12" t="s">
        <v>165</v>
      </c>
      <c r="W1018" s="12" t="s">
        <v>61</v>
      </c>
      <c r="X1018" s="12" t="s">
        <v>101</v>
      </c>
      <c r="Y1018" s="45" t="s">
        <v>429</v>
      </c>
      <c r="Z1018" s="12" t="s">
        <v>95</v>
      </c>
      <c r="AA1018" s="12" t="s">
        <v>126</v>
      </c>
      <c r="AB1018" s="12" t="s">
        <v>99</v>
      </c>
      <c r="AC1018" s="12" t="s">
        <v>84</v>
      </c>
      <c r="AD1018" s="12" t="s">
        <v>65</v>
      </c>
      <c r="AE1018" s="12" t="s">
        <v>86</v>
      </c>
      <c r="AF1018" s="12" t="s">
        <v>67</v>
      </c>
      <c r="AG1018" s="12" t="s">
        <v>382</v>
      </c>
      <c r="AH1018" s="12" t="s">
        <v>117</v>
      </c>
      <c r="AI1018" s="12" t="s">
        <v>42</v>
      </c>
      <c r="AJ1018" s="12">
        <f>IFERROR(_xlfn.XLOOKUP(Table1[[#This Row],[Audio Url]],Qc!C:C,Qc!F:F),"")</f>
        <v>0</v>
      </c>
      <c r="AK1018" s="12">
        <f>IFERROR(_xlfn.XLOOKUP(Table1[[#This Row],[Audio Url]],Qc!C:C,Qc!E:E),"")</f>
        <v>0</v>
      </c>
      <c r="AL1018" s="12"/>
      <c r="AM1018" s="12"/>
      <c r="AN1018" s="1" t="str">
        <f>VLOOKUP(Table1[[#This Row],[LOCALITY]],Sheet2!$F:$H,3,0)</f>
        <v>Rural</v>
      </c>
      <c r="AO1018" s="1" t="s">
        <v>2241</v>
      </c>
      <c r="AP1018" t="str">
        <f>IF(Table1[[#This Row],[Audio Duration (in secs)]]&gt;180,"Greater than 3 Minutes","Less than 3 Minutes")</f>
        <v>Less than 3 Minutes</v>
      </c>
      <c r="AQ1018" t="str">
        <f>IFERROR(VLOOKUP(Table1[[#This Row],[சாதி/Caste]],MApping!$E$1:$F$10,2,0),"Others")</f>
        <v>DEVENDRA KULA VELLALAR</v>
      </c>
      <c r="AR1018">
        <f>VLOOKUP(Table1[[#This Row],[பாலினம்/Gender]],Factor!$F$26:$I$28,4,0)</f>
        <v>0.95700934579439256</v>
      </c>
      <c r="AS1018">
        <f>VLOOKUP(Table1[[#This Row],[பதிலளித்தவரின் வயது/Age Group]],Factor!$F$35:$I$39,4,0)</f>
        <v>1.0951871657754011</v>
      </c>
      <c r="AT1018">
        <f>VLOOKUP(Table1[[#This Row],[பதிலளித்தவரின் வயது/Age Group]]&amp;Table1[[#This Row],[பாலினம்/Gender]],Factor!$A$45:$G$53,7,0)</f>
        <v>1.0835978835978837</v>
      </c>
      <c r="AU101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018">
        <f>VLOOKUP(Table1[[#This Row],[Rev Caste]],Factor!$F$59:$I$68,4,0)</f>
        <v>0.99902439024390244</v>
      </c>
      <c r="AW1018">
        <f>Table1[[#This Row],[2021 Ae Factor]]*Table1[[#This Row],[Age &amp; Gender Factor]]</f>
        <v>1.0835978835978837</v>
      </c>
      <c r="AX1018">
        <f>Table1[[#This Row],[2021 Ae Factor]]*Table1[[#This Row],[Caste Factor]]</f>
        <v>0.99902439024390244</v>
      </c>
      <c r="AY1018">
        <f t="shared" si="49"/>
        <v>78.573637000000005</v>
      </c>
    </row>
    <row r="1019" spans="1:51" x14ac:dyDescent="0.25">
      <c r="A1019" s="12" t="s">
        <v>3088</v>
      </c>
      <c r="B1019" s="12" t="s">
        <v>978</v>
      </c>
      <c r="C1019" s="13">
        <v>45869</v>
      </c>
      <c r="D1019" s="12" t="s">
        <v>3626</v>
      </c>
      <c r="E1019" s="12"/>
      <c r="F1019" s="12"/>
      <c r="G1019" s="12"/>
      <c r="H1019" s="12"/>
      <c r="I1019" s="12" t="s">
        <v>109</v>
      </c>
      <c r="J1019" s="12" t="s">
        <v>110</v>
      </c>
      <c r="K1019" s="12" t="s">
        <v>50</v>
      </c>
      <c r="L1019" s="12" t="s">
        <v>78</v>
      </c>
      <c r="M1019" s="12" t="s">
        <v>2161</v>
      </c>
      <c r="N1019" s="12"/>
      <c r="O1019" s="12" t="s">
        <v>54</v>
      </c>
      <c r="P1019" s="12">
        <v>9787592687</v>
      </c>
      <c r="Q1019" s="12" t="s">
        <v>39</v>
      </c>
      <c r="R1019" s="12" t="s">
        <v>56</v>
      </c>
      <c r="S1019" s="12" t="s">
        <v>113</v>
      </c>
      <c r="T1019" s="12" t="s">
        <v>58</v>
      </c>
      <c r="U1019" s="12" t="s">
        <v>59</v>
      </c>
      <c r="V1019" s="12" t="s">
        <v>60</v>
      </c>
      <c r="W1019" s="12" t="s">
        <v>61</v>
      </c>
      <c r="X1019" s="12" t="s">
        <v>62</v>
      </c>
      <c r="Y1019" t="s">
        <v>430</v>
      </c>
      <c r="Z1019" s="12" t="s">
        <v>38</v>
      </c>
      <c r="AA1019" s="12" t="s">
        <v>63</v>
      </c>
      <c r="AB1019" s="12" t="s">
        <v>38</v>
      </c>
      <c r="AC1019" s="12" t="s">
        <v>84</v>
      </c>
      <c r="AD1019" s="12" t="s">
        <v>65</v>
      </c>
      <c r="AE1019" s="12" t="s">
        <v>86</v>
      </c>
      <c r="AF1019" s="12" t="s">
        <v>67</v>
      </c>
      <c r="AG1019" s="12" t="s">
        <v>68</v>
      </c>
      <c r="AH1019" s="12" t="s">
        <v>117</v>
      </c>
      <c r="AI1019" s="12" t="s">
        <v>118</v>
      </c>
      <c r="AJ1019" s="12">
        <f>IFERROR(_xlfn.XLOOKUP(Table1[[#This Row],[Audio Url]],Qc!C:C,Qc!F:F),"")</f>
        <v>0</v>
      </c>
      <c r="AK1019" s="12">
        <f>IFERROR(_xlfn.XLOOKUP(Table1[[#This Row],[Audio Url]],Qc!C:C,Qc!E:E),"")</f>
        <v>0</v>
      </c>
      <c r="AL1019" s="12"/>
      <c r="AM1019" s="12"/>
      <c r="AN1019" s="1" t="str">
        <f>VLOOKUP(Table1[[#This Row],[LOCALITY]],Sheet2!$F:$H,3,0)</f>
        <v>Rural</v>
      </c>
      <c r="AO1019" s="1" t="s">
        <v>2241</v>
      </c>
      <c r="AP1019" t="str">
        <f>IF(Table1[[#This Row],[Audio Duration (in secs)]]&gt;180,"Greater than 3 Minutes","Less than 3 Minutes")</f>
        <v>Less than 3 Minutes</v>
      </c>
      <c r="AQ1019" t="str">
        <f>IFERROR(VLOOKUP(Table1[[#This Row],[சாதி/Caste]],MApping!$E$1:$F$10,2,0),"Others")</f>
        <v>PALLAR SC</v>
      </c>
      <c r="AR1019">
        <f>VLOOKUP(Table1[[#This Row],[பாலினம்/Gender]],Factor!$F$26:$I$28,4,0)</f>
        <v>0.95700934579439256</v>
      </c>
      <c r="AS1019">
        <f>VLOOKUP(Table1[[#This Row],[பதிலளித்தவரின் வயது/Age Group]],Factor!$F$35:$I$39,4,0)</f>
        <v>0.8797250859106529</v>
      </c>
      <c r="AT1019">
        <f>VLOOKUP(Table1[[#This Row],[பதிலளித்தவரின் வயது/Age Group]]&amp;Table1[[#This Row],[பாலினம்/Gender]],Factor!$A$45:$G$53,7,0)</f>
        <v>0.79503105590062106</v>
      </c>
      <c r="AU101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19">
        <f>VLOOKUP(Table1[[#This Row],[Rev Caste]],Factor!$F$59:$I$68,4,0)</f>
        <v>1.28</v>
      </c>
      <c r="AW1019">
        <f>Table1[[#This Row],[2021 Ae Factor]]*Table1[[#This Row],[Age &amp; Gender Factor]]</f>
        <v>0.58577953749039324</v>
      </c>
      <c r="AX1019">
        <f>Table1[[#This Row],[2021 Ae Factor]]*Table1[[#This Row],[Caste Factor]]</f>
        <v>0.94310505535953326</v>
      </c>
      <c r="AY1019">
        <f>VALUE(MID(D1019, FIND(",",D1019)+2, FIND(")",D1019)-FIND(",",D1019)-2))</f>
        <v>78.573102000000006</v>
      </c>
    </row>
    <row r="1020" spans="1:51" x14ac:dyDescent="0.25">
      <c r="A1020" s="12" t="s">
        <v>3088</v>
      </c>
      <c r="B1020" s="12" t="s">
        <v>992</v>
      </c>
      <c r="C1020" s="13">
        <v>45869</v>
      </c>
      <c r="D1020" s="12" t="s">
        <v>3627</v>
      </c>
      <c r="E1020" s="12"/>
      <c r="F1020" s="12"/>
      <c r="G1020" s="12"/>
      <c r="H1020" s="12"/>
      <c r="I1020" s="12" t="s">
        <v>244</v>
      </c>
      <c r="J1020" s="12" t="s">
        <v>245</v>
      </c>
      <c r="K1020" s="12" t="s">
        <v>50</v>
      </c>
      <c r="L1020" s="12" t="s">
        <v>78</v>
      </c>
      <c r="M1020" s="12" t="s">
        <v>2161</v>
      </c>
      <c r="N1020" s="12"/>
      <c r="O1020" s="12" t="s">
        <v>54</v>
      </c>
      <c r="P1020" s="12">
        <v>9944688396</v>
      </c>
      <c r="Q1020" s="12" t="s">
        <v>55</v>
      </c>
      <c r="R1020" s="12" t="s">
        <v>97</v>
      </c>
      <c r="S1020" s="12" t="s">
        <v>113</v>
      </c>
      <c r="T1020" s="12" t="s">
        <v>98</v>
      </c>
      <c r="U1020" s="12" t="s">
        <v>83</v>
      </c>
      <c r="V1020" s="12" t="s">
        <v>295</v>
      </c>
      <c r="W1020" s="1" t="s">
        <v>439</v>
      </c>
      <c r="X1020" s="12" t="s">
        <v>101</v>
      </c>
      <c r="Y1020" s="45" t="s">
        <v>439</v>
      </c>
      <c r="Z1020" s="12" t="s">
        <v>95</v>
      </c>
      <c r="AA1020" s="12" t="s">
        <v>126</v>
      </c>
      <c r="AB1020" s="12" t="s">
        <v>60</v>
      </c>
      <c r="AC1020" s="12" t="s">
        <v>58</v>
      </c>
      <c r="AD1020" s="12" t="s">
        <v>127</v>
      </c>
      <c r="AE1020" s="12" t="s">
        <v>102</v>
      </c>
      <c r="AF1020" s="12" t="s">
        <v>67</v>
      </c>
      <c r="AG1020" s="12" t="s">
        <v>68</v>
      </c>
      <c r="AH1020" s="12" t="s">
        <v>69</v>
      </c>
      <c r="AI1020" s="12" t="s">
        <v>269</v>
      </c>
      <c r="AJ1020" s="12">
        <f>IFERROR(_xlfn.XLOOKUP(Table1[[#This Row],[Audio Url]],Qc!C:C,Qc!F:F),"")</f>
        <v>0</v>
      </c>
      <c r="AK1020" s="12">
        <f>IFERROR(_xlfn.XLOOKUP(Table1[[#This Row],[Audio Url]],Qc!C:C,Qc!E:E),"")</f>
        <v>0</v>
      </c>
      <c r="AL1020" s="12"/>
      <c r="AM1020" s="12"/>
      <c r="AN1020" s="1" t="str">
        <f>VLOOKUP(Table1[[#This Row],[LOCALITY]],Sheet2!$F:$H,3,0)</f>
        <v>Rural</v>
      </c>
      <c r="AO1020" s="1" t="s">
        <v>2241</v>
      </c>
      <c r="AP1020" t="str">
        <f>IF(Table1[[#This Row],[Audio Duration (in secs)]]&gt;180,"Greater than 3 Minutes","Less than 3 Minutes")</f>
        <v>Less than 3 Minutes</v>
      </c>
      <c r="AQ1020" t="str">
        <f>IFERROR(VLOOKUP(Table1[[#This Row],[சாதி/Caste]],MApping!$E$1:$F$10,2,0),"Others")</f>
        <v>MUTTARAIYAR</v>
      </c>
      <c r="AR1020">
        <f>VLOOKUP(Table1[[#This Row],[பாலினம்/Gender]],Factor!$F$26:$I$28,4,0)</f>
        <v>0.95700934579439256</v>
      </c>
      <c r="AS1020">
        <f>VLOOKUP(Table1[[#This Row],[பதிலளித்தவரின் வயது/Age Group]],Factor!$F$35:$I$39,4,0)</f>
        <v>1.0951871657754011</v>
      </c>
      <c r="AT1020">
        <f>VLOOKUP(Table1[[#This Row],[பதிலளித்தவரின் வயது/Age Group]]&amp;Table1[[#This Row],[பாலினம்/Gender]],Factor!$A$45:$G$53,7,0)</f>
        <v>1.0835978835978837</v>
      </c>
      <c r="AU102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1020">
        <f>VLOOKUP(Table1[[#This Row],[Rev Caste]],Factor!$F$59:$I$68,4,0)</f>
        <v>1.2358620689655173</v>
      </c>
      <c r="AW1020">
        <f>Table1[[#This Row],[2021 Ae Factor]]*Table1[[#This Row],[Age &amp; Gender Factor]]</f>
        <v>1.5438978165389909</v>
      </c>
      <c r="AX1020">
        <f>Table1[[#This Row],[2021 Ae Factor]]*Table1[[#This Row],[Caste Factor]]</f>
        <v>1.7608420786905907</v>
      </c>
      <c r="AY1020">
        <f t="shared" ref="AY1020:AY1023" si="50">VALUE(MID(D1020, FIND(",",D1020)+2, FIND(")",D1020)-FIND(",",D1020)-2))</f>
        <v>78.574209999999994</v>
      </c>
    </row>
    <row r="1021" spans="1:51" x14ac:dyDescent="0.25">
      <c r="A1021" s="12" t="s">
        <v>3088</v>
      </c>
      <c r="B1021" s="12" t="s">
        <v>1008</v>
      </c>
      <c r="C1021" s="13">
        <v>45869</v>
      </c>
      <c r="D1021" s="12" t="s">
        <v>3628</v>
      </c>
      <c r="E1021" s="12"/>
      <c r="F1021" s="12"/>
      <c r="G1021" s="12"/>
      <c r="H1021" s="12"/>
      <c r="I1021" s="12" t="s">
        <v>109</v>
      </c>
      <c r="J1021" s="12" t="s">
        <v>110</v>
      </c>
      <c r="K1021" s="12" t="s">
        <v>50</v>
      </c>
      <c r="L1021" s="12" t="s">
        <v>78</v>
      </c>
      <c r="M1021" s="12" t="s">
        <v>2161</v>
      </c>
      <c r="N1021" s="12"/>
      <c r="O1021" s="12" t="s">
        <v>54</v>
      </c>
      <c r="P1021" s="12">
        <v>8098447422</v>
      </c>
      <c r="Q1021" s="12" t="s">
        <v>39</v>
      </c>
      <c r="R1021" s="12" t="s">
        <v>56</v>
      </c>
      <c r="S1021" s="12" t="s">
        <v>113</v>
      </c>
      <c r="T1021" s="12" t="s">
        <v>58</v>
      </c>
      <c r="U1021" s="12" t="s">
        <v>59</v>
      </c>
      <c r="V1021" s="12" t="s">
        <v>60</v>
      </c>
      <c r="W1021" s="12" t="s">
        <v>61</v>
      </c>
      <c r="X1021" s="12" t="s">
        <v>62</v>
      </c>
      <c r="Y1021" t="s">
        <v>430</v>
      </c>
      <c r="Z1021" s="12" t="s">
        <v>38</v>
      </c>
      <c r="AA1021" s="12" t="s">
        <v>63</v>
      </c>
      <c r="AB1021" s="12" t="s">
        <v>38</v>
      </c>
      <c r="AC1021" s="12" t="s">
        <v>64</v>
      </c>
      <c r="AD1021" s="12" t="s">
        <v>85</v>
      </c>
      <c r="AE1021" s="12" t="s">
        <v>86</v>
      </c>
      <c r="AF1021" s="12" t="s">
        <v>67</v>
      </c>
      <c r="AG1021" s="12" t="s">
        <v>68</v>
      </c>
      <c r="AH1021" s="12" t="s">
        <v>88</v>
      </c>
      <c r="AI1021" s="12" t="s">
        <v>269</v>
      </c>
      <c r="AJ1021" s="12">
        <f>IFERROR(_xlfn.XLOOKUP(Table1[[#This Row],[Audio Url]],Qc!C:C,Qc!F:F),"")</f>
        <v>0</v>
      </c>
      <c r="AK1021" s="12">
        <f>IFERROR(_xlfn.XLOOKUP(Table1[[#This Row],[Audio Url]],Qc!C:C,Qc!E:E),"")</f>
        <v>0</v>
      </c>
      <c r="AL1021" s="12"/>
      <c r="AM1021" s="12"/>
      <c r="AN1021" s="1" t="str">
        <f>VLOOKUP(Table1[[#This Row],[LOCALITY]],Sheet2!$F:$H,3,0)</f>
        <v>Rural</v>
      </c>
      <c r="AO1021" s="1" t="s">
        <v>2241</v>
      </c>
      <c r="AP1021" t="str">
        <f>IF(Table1[[#This Row],[Audio Duration (in secs)]]&gt;180,"Greater than 3 Minutes","Less than 3 Minutes")</f>
        <v>Less than 3 Minutes</v>
      </c>
      <c r="AQ1021" t="str">
        <f>IFERROR(VLOOKUP(Table1[[#This Row],[சாதி/Caste]],MApping!$E$1:$F$10,2,0),"Others")</f>
        <v>MUTTARAIYAR</v>
      </c>
      <c r="AR1021">
        <f>VLOOKUP(Table1[[#This Row],[பாலினம்/Gender]],Factor!$F$26:$I$28,4,0)</f>
        <v>0.95700934579439256</v>
      </c>
      <c r="AS1021">
        <f>VLOOKUP(Table1[[#This Row],[பதிலளித்தவரின் வயது/Age Group]],Factor!$F$35:$I$39,4,0)</f>
        <v>0.8797250859106529</v>
      </c>
      <c r="AT1021">
        <f>VLOOKUP(Table1[[#This Row],[பதிலளித்தவரின் வயது/Age Group]]&amp;Table1[[#This Row],[பாலினம்/Gender]],Factor!$A$45:$G$53,7,0)</f>
        <v>0.79503105590062106</v>
      </c>
      <c r="AU102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21">
        <f>VLOOKUP(Table1[[#This Row],[Rev Caste]],Factor!$F$59:$I$68,4,0)</f>
        <v>1.2358620689655173</v>
      </c>
      <c r="AW1021">
        <f>Table1[[#This Row],[2021 Ae Factor]]*Table1[[#This Row],[Age &amp; Gender Factor]]</f>
        <v>0.58577953749039324</v>
      </c>
      <c r="AX1021">
        <f>Table1[[#This Row],[2021 Ae Factor]]*Table1[[#This Row],[Caste Factor]]</f>
        <v>0.91058419138161839</v>
      </c>
      <c r="AY1021">
        <f t="shared" si="50"/>
        <v>78.576549999999997</v>
      </c>
    </row>
    <row r="1022" spans="1:51" x14ac:dyDescent="0.25">
      <c r="A1022" s="12" t="s">
        <v>3088</v>
      </c>
      <c r="B1022" s="12" t="s">
        <v>1013</v>
      </c>
      <c r="C1022" s="13">
        <v>45869</v>
      </c>
      <c r="D1022" s="12" t="s">
        <v>3629</v>
      </c>
      <c r="E1022" s="12"/>
      <c r="F1022" s="12"/>
      <c r="G1022" s="12"/>
      <c r="H1022" s="12"/>
      <c r="I1022" s="12" t="s">
        <v>109</v>
      </c>
      <c r="J1022" s="12" t="s">
        <v>110</v>
      </c>
      <c r="K1022" s="12" t="s">
        <v>50</v>
      </c>
      <c r="L1022" s="12" t="s">
        <v>78</v>
      </c>
      <c r="M1022" s="12" t="s">
        <v>2161</v>
      </c>
      <c r="N1022" s="12"/>
      <c r="O1022" s="12" t="s">
        <v>54</v>
      </c>
      <c r="P1022" s="12">
        <v>9047177732</v>
      </c>
      <c r="Q1022" s="12" t="s">
        <v>360</v>
      </c>
      <c r="R1022" s="12" t="s">
        <v>56</v>
      </c>
      <c r="S1022" s="12" t="s">
        <v>113</v>
      </c>
      <c r="T1022" s="12" t="s">
        <v>58</v>
      </c>
      <c r="U1022" s="12" t="s">
        <v>59</v>
      </c>
      <c r="V1022" s="12" t="s">
        <v>60</v>
      </c>
      <c r="W1022" s="12" t="s">
        <v>61</v>
      </c>
      <c r="X1022" s="12" t="s">
        <v>62</v>
      </c>
      <c r="Y1022" t="s">
        <v>430</v>
      </c>
      <c r="Z1022" s="12" t="s">
        <v>38</v>
      </c>
      <c r="AA1022" s="12" t="s">
        <v>63</v>
      </c>
      <c r="AB1022" s="12" t="s">
        <v>38</v>
      </c>
      <c r="AC1022" s="12" t="s">
        <v>64</v>
      </c>
      <c r="AD1022" s="12" t="s">
        <v>85</v>
      </c>
      <c r="AE1022" s="12" t="s">
        <v>86</v>
      </c>
      <c r="AF1022" s="12" t="s">
        <v>67</v>
      </c>
      <c r="AG1022" s="12" t="s">
        <v>400</v>
      </c>
      <c r="AH1022" s="12" t="s">
        <v>88</v>
      </c>
      <c r="AI1022" s="12" t="s">
        <v>269</v>
      </c>
      <c r="AJ1022" s="12">
        <f>IFERROR(_xlfn.XLOOKUP(Table1[[#This Row],[Audio Url]],Qc!C:C,Qc!F:F),"")</f>
        <v>0</v>
      </c>
      <c r="AK1022" s="12">
        <f>IFERROR(_xlfn.XLOOKUP(Table1[[#This Row],[Audio Url]],Qc!C:C,Qc!E:E),"")</f>
        <v>0</v>
      </c>
      <c r="AL1022" s="12"/>
      <c r="AM1022" s="12"/>
      <c r="AN1022" s="1" t="str">
        <f>VLOOKUP(Table1[[#This Row],[LOCALITY]],Sheet2!$F:$H,3,0)</f>
        <v>Rural</v>
      </c>
      <c r="AO1022" s="1" t="s">
        <v>2241</v>
      </c>
      <c r="AP1022" t="str">
        <f>IF(Table1[[#This Row],[Audio Duration (in secs)]]&gt;180,"Greater than 3 Minutes","Less than 3 Minutes")</f>
        <v>Less than 3 Minutes</v>
      </c>
      <c r="AQ1022" t="str">
        <f>IFERROR(VLOOKUP(Table1[[#This Row],[சாதி/Caste]],MApping!$E$1:$F$10,2,0),"Others")</f>
        <v>MUTTARAIYAR</v>
      </c>
      <c r="AR1022">
        <f>VLOOKUP(Table1[[#This Row],[பாலினம்/Gender]],Factor!$F$26:$I$28,4,0)</f>
        <v>0.95700934579439256</v>
      </c>
      <c r="AS1022">
        <f>VLOOKUP(Table1[[#This Row],[பதிலளித்தவரின் வயது/Age Group]],Factor!$F$35:$I$39,4,0)</f>
        <v>1.0308724832214764</v>
      </c>
      <c r="AT1022">
        <f>VLOOKUP(Table1[[#This Row],[பதிலளித்தவரின் வயது/Age Group]]&amp;Table1[[#This Row],[பாலினம்/Gender]],Factor!$A$45:$G$53,7,0)</f>
        <v>0.86292134831460676</v>
      </c>
      <c r="AU102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22">
        <f>VLOOKUP(Table1[[#This Row],[Rev Caste]],Factor!$F$59:$I$68,4,0)</f>
        <v>1.2358620689655173</v>
      </c>
      <c r="AW1022">
        <f>Table1[[#This Row],[2021 Ae Factor]]*Table1[[#This Row],[Age &amp; Gender Factor]]</f>
        <v>0.63580116091653927</v>
      </c>
      <c r="AX1022">
        <f>Table1[[#This Row],[2021 Ae Factor]]*Table1[[#This Row],[Caste Factor]]</f>
        <v>0.91058419138161839</v>
      </c>
      <c r="AY1022">
        <f t="shared" si="50"/>
        <v>78.576656999999997</v>
      </c>
    </row>
    <row r="1023" spans="1:51" x14ac:dyDescent="0.25">
      <c r="A1023" s="12" t="s">
        <v>3088</v>
      </c>
      <c r="B1023" s="12" t="s">
        <v>1024</v>
      </c>
      <c r="C1023" s="13">
        <v>45869</v>
      </c>
      <c r="D1023" s="12" t="s">
        <v>3630</v>
      </c>
      <c r="E1023" s="12"/>
      <c r="F1023" s="12"/>
      <c r="G1023" s="12"/>
      <c r="H1023" s="12"/>
      <c r="I1023" s="12" t="s">
        <v>109</v>
      </c>
      <c r="J1023" s="12" t="s">
        <v>110</v>
      </c>
      <c r="K1023" s="12" t="s">
        <v>50</v>
      </c>
      <c r="L1023" s="12" t="s">
        <v>78</v>
      </c>
      <c r="M1023" s="12" t="s">
        <v>2161</v>
      </c>
      <c r="N1023" s="12"/>
      <c r="O1023" s="12" t="s">
        <v>54</v>
      </c>
      <c r="P1023" s="12">
        <v>9943295027</v>
      </c>
      <c r="Q1023" s="12" t="s">
        <v>39</v>
      </c>
      <c r="R1023" s="12" t="s">
        <v>56</v>
      </c>
      <c r="S1023" s="12" t="s">
        <v>113</v>
      </c>
      <c r="T1023" s="12" t="s">
        <v>58</v>
      </c>
      <c r="U1023" s="12" t="s">
        <v>59</v>
      </c>
      <c r="V1023" s="12" t="s">
        <v>60</v>
      </c>
      <c r="W1023" s="12" t="s">
        <v>61</v>
      </c>
      <c r="X1023" s="12" t="s">
        <v>101</v>
      </c>
      <c r="Y1023" s="45" t="s">
        <v>430</v>
      </c>
      <c r="Z1023" s="12" t="s">
        <v>288</v>
      </c>
      <c r="AA1023" s="12" t="s">
        <v>126</v>
      </c>
      <c r="AB1023" s="12" t="s">
        <v>99</v>
      </c>
      <c r="AC1023" s="12" t="s">
        <v>64</v>
      </c>
      <c r="AD1023" s="12" t="s">
        <v>85</v>
      </c>
      <c r="AE1023" s="12" t="s">
        <v>86</v>
      </c>
      <c r="AF1023" s="12" t="s">
        <v>67</v>
      </c>
      <c r="AG1023" s="12" t="s">
        <v>116</v>
      </c>
      <c r="AH1023" s="12" t="s">
        <v>69</v>
      </c>
      <c r="AI1023" s="12" t="s">
        <v>269</v>
      </c>
      <c r="AJ1023" s="12">
        <f>IFERROR(_xlfn.XLOOKUP(Table1[[#This Row],[Audio Url]],Qc!C:C,Qc!F:F),"")</f>
        <v>0</v>
      </c>
      <c r="AK1023" s="12">
        <f>IFERROR(_xlfn.XLOOKUP(Table1[[#This Row],[Audio Url]],Qc!C:C,Qc!E:E),"")</f>
        <v>0</v>
      </c>
      <c r="AL1023" s="12"/>
      <c r="AM1023" s="12"/>
      <c r="AN1023" s="1" t="str">
        <f>VLOOKUP(Table1[[#This Row],[LOCALITY]],Sheet2!$F:$H,3,0)</f>
        <v>Rural</v>
      </c>
      <c r="AO1023" s="1" t="s">
        <v>2241</v>
      </c>
      <c r="AP1023" t="str">
        <f>IF(Table1[[#This Row],[Audio Duration (in secs)]]&gt;180,"Greater than 3 Minutes","Less than 3 Minutes")</f>
        <v>Less than 3 Minutes</v>
      </c>
      <c r="AQ1023" t="str">
        <f>IFERROR(VLOOKUP(Table1[[#This Row],[சாதி/Caste]],MApping!$E$1:$F$10,2,0),"Others")</f>
        <v>MUTTARAIYAR</v>
      </c>
      <c r="AR1023">
        <f>VLOOKUP(Table1[[#This Row],[பாலினம்/Gender]],Factor!$F$26:$I$28,4,0)</f>
        <v>0.95700934579439256</v>
      </c>
      <c r="AS1023">
        <f>VLOOKUP(Table1[[#This Row],[பதிலளித்தவரின் வயது/Age Group]],Factor!$F$35:$I$39,4,0)</f>
        <v>0.8797250859106529</v>
      </c>
      <c r="AT1023">
        <f>VLOOKUP(Table1[[#This Row],[பதிலளித்தவரின் வயது/Age Group]]&amp;Table1[[#This Row],[பாலினம்/Gender]],Factor!$A$45:$G$53,7,0)</f>
        <v>0.79503105590062106</v>
      </c>
      <c r="AU102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23">
        <f>VLOOKUP(Table1[[#This Row],[Rev Caste]],Factor!$F$59:$I$68,4,0)</f>
        <v>1.2358620689655173</v>
      </c>
      <c r="AW1023">
        <f>Table1[[#This Row],[2021 Ae Factor]]*Table1[[#This Row],[Age &amp; Gender Factor]]</f>
        <v>0.58577953749039324</v>
      </c>
      <c r="AX1023">
        <f>Table1[[#This Row],[2021 Ae Factor]]*Table1[[#This Row],[Caste Factor]]</f>
        <v>0.91058419138161839</v>
      </c>
      <c r="AY1023">
        <f t="shared" si="50"/>
        <v>78.581024999999997</v>
      </c>
    </row>
    <row r="1024" spans="1:51" x14ac:dyDescent="0.25">
      <c r="A1024" s="12" t="s">
        <v>3088</v>
      </c>
      <c r="B1024" s="12" t="s">
        <v>1046</v>
      </c>
      <c r="C1024" s="13">
        <v>45869</v>
      </c>
      <c r="D1024" s="12" t="s">
        <v>3631</v>
      </c>
      <c r="E1024" s="12"/>
      <c r="F1024" s="12"/>
      <c r="G1024" s="12"/>
      <c r="H1024" s="12"/>
      <c r="I1024" s="12" t="s">
        <v>76</v>
      </c>
      <c r="J1024" s="12" t="s">
        <v>77</v>
      </c>
      <c r="K1024" s="12" t="s">
        <v>50</v>
      </c>
      <c r="L1024" s="12" t="s">
        <v>78</v>
      </c>
      <c r="M1024" s="12" t="s">
        <v>2161</v>
      </c>
      <c r="N1024" s="12"/>
      <c r="O1024" s="12" t="s">
        <v>135</v>
      </c>
      <c r="P1024" s="12">
        <v>9361750396</v>
      </c>
      <c r="Q1024" s="12" t="s">
        <v>81</v>
      </c>
      <c r="R1024" s="12" t="s">
        <v>136</v>
      </c>
      <c r="S1024" s="12" t="s">
        <v>57</v>
      </c>
      <c r="T1024" s="12" t="s">
        <v>58</v>
      </c>
      <c r="U1024" s="12" t="s">
        <v>83</v>
      </c>
      <c r="V1024" s="12" t="s">
        <v>165</v>
      </c>
      <c r="W1024" s="12" t="s">
        <v>125</v>
      </c>
      <c r="X1024" s="12" t="s">
        <v>114</v>
      </c>
      <c r="Y1024" t="s">
        <v>429</v>
      </c>
      <c r="Z1024" s="12" t="s">
        <v>38</v>
      </c>
      <c r="AA1024" s="12" t="s">
        <v>63</v>
      </c>
      <c r="AB1024" s="12" t="s">
        <v>38</v>
      </c>
      <c r="AC1024" s="12" t="s">
        <v>64</v>
      </c>
      <c r="AD1024" s="12" t="s">
        <v>127</v>
      </c>
      <c r="AE1024" s="12" t="s">
        <v>102</v>
      </c>
      <c r="AF1024" s="12" t="s">
        <v>128</v>
      </c>
      <c r="AG1024" s="12" t="s">
        <v>382</v>
      </c>
      <c r="AH1024" s="12" t="s">
        <v>117</v>
      </c>
      <c r="AI1024" s="12" t="s">
        <v>42</v>
      </c>
      <c r="AJ1024" s="12">
        <f>IFERROR(_xlfn.XLOOKUP(Table1[[#This Row],[Audio Url]],Qc!C:C,Qc!F:F),"")</f>
        <v>0</v>
      </c>
      <c r="AK1024" s="12">
        <f>IFERROR(_xlfn.XLOOKUP(Table1[[#This Row],[Audio Url]],Qc!C:C,Qc!E:E),"")</f>
        <v>0</v>
      </c>
      <c r="AL1024" s="12"/>
      <c r="AM1024" s="12"/>
      <c r="AN1024" s="1" t="str">
        <f>VLOOKUP(Table1[[#This Row],[LOCALITY]],Sheet2!$F:$H,3,0)</f>
        <v>Rural</v>
      </c>
      <c r="AO1024" s="1" t="s">
        <v>2241</v>
      </c>
      <c r="AP1024" t="str">
        <f>IF(Table1[[#This Row],[Audio Duration (in secs)]]&gt;180,"Greater than 3 Minutes","Less than 3 Minutes")</f>
        <v>Less than 3 Minutes</v>
      </c>
      <c r="AQ1024" t="str">
        <f>IFERROR(VLOOKUP(Table1[[#This Row],[சாதி/Caste]],MApping!$E$1:$F$10,2,0),"Others")</f>
        <v>DEVENDRA KULA VELLALAR</v>
      </c>
      <c r="AR1024">
        <f>VLOOKUP(Table1[[#This Row],[பாலினம்/Gender]],Factor!$F$26:$I$28,4,0)</f>
        <v>1.047034764826176</v>
      </c>
      <c r="AS1024">
        <f>VLOOKUP(Table1[[#This Row],[பதிலளித்தவரின் வயது/Age Group]],Factor!$F$35:$I$39,4,0)</f>
        <v>0.97523809523809524</v>
      </c>
      <c r="AT1024">
        <f>VLOOKUP(Table1[[#This Row],[பதிலளித்தவரின் வயது/Age Group]]&amp;Table1[[#This Row],[பாலினம்/Gender]],Factor!$A$45:$G$53,7,0)</f>
        <v>0.89824561403508774</v>
      </c>
      <c r="AU102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024">
        <f>VLOOKUP(Table1[[#This Row],[Rev Caste]],Factor!$F$59:$I$68,4,0)</f>
        <v>0.99902439024390244</v>
      </c>
      <c r="AW1024">
        <f>Table1[[#This Row],[2021 Ae Factor]]*Table1[[#This Row],[Age &amp; Gender Factor]]</f>
        <v>0.89824561403508774</v>
      </c>
      <c r="AX1024">
        <f>Table1[[#This Row],[2021 Ae Factor]]*Table1[[#This Row],[Caste Factor]]</f>
        <v>0.99902439024390244</v>
      </c>
      <c r="AY1024">
        <f t="shared" ref="AY1024:AY1035" si="51">VALUE(MID(D1024, FIND(",",D1024)+2, FIND(")",D1024)-FIND(",",D1024)-2))</f>
        <v>78.581896</v>
      </c>
    </row>
    <row r="1025" spans="1:51" x14ac:dyDescent="0.25">
      <c r="A1025" s="12" t="s">
        <v>3088</v>
      </c>
      <c r="B1025" s="12" t="s">
        <v>1052</v>
      </c>
      <c r="C1025" s="13">
        <v>45869</v>
      </c>
      <c r="D1025" s="12" t="s">
        <v>3632</v>
      </c>
      <c r="E1025" s="12"/>
      <c r="F1025" s="12"/>
      <c r="G1025" s="12"/>
      <c r="H1025" s="12"/>
      <c r="I1025" s="12" t="s">
        <v>76</v>
      </c>
      <c r="J1025" s="12" t="s">
        <v>77</v>
      </c>
      <c r="K1025" s="12" t="s">
        <v>50</v>
      </c>
      <c r="L1025" s="12" t="s">
        <v>78</v>
      </c>
      <c r="M1025" s="12" t="s">
        <v>2161</v>
      </c>
      <c r="N1025" s="12"/>
      <c r="O1025" s="12" t="s">
        <v>135</v>
      </c>
      <c r="P1025" s="12">
        <v>8012018786</v>
      </c>
      <c r="Q1025" s="12" t="s">
        <v>81</v>
      </c>
      <c r="R1025" s="12" t="s">
        <v>136</v>
      </c>
      <c r="S1025" s="12" t="s">
        <v>57</v>
      </c>
      <c r="T1025" s="12" t="s">
        <v>98</v>
      </c>
      <c r="U1025" s="12" t="s">
        <v>83</v>
      </c>
      <c r="V1025" s="12" t="s">
        <v>165</v>
      </c>
      <c r="W1025" s="12" t="s">
        <v>100</v>
      </c>
      <c r="X1025" s="12" t="s">
        <v>101</v>
      </c>
      <c r="Y1025" t="s">
        <v>428</v>
      </c>
      <c r="Z1025" s="12" t="s">
        <v>288</v>
      </c>
      <c r="AA1025" s="12" t="s">
        <v>126</v>
      </c>
      <c r="AB1025" s="12" t="s">
        <v>60</v>
      </c>
      <c r="AC1025" s="12" t="s">
        <v>58</v>
      </c>
      <c r="AD1025" s="12" t="s">
        <v>127</v>
      </c>
      <c r="AE1025" s="12" t="s">
        <v>102</v>
      </c>
      <c r="AF1025" s="12" t="s">
        <v>128</v>
      </c>
      <c r="AG1025" s="12" t="s">
        <v>68</v>
      </c>
      <c r="AH1025" s="12" t="s">
        <v>117</v>
      </c>
      <c r="AI1025" s="12" t="s">
        <v>42</v>
      </c>
      <c r="AJ1025" s="12">
        <f>IFERROR(_xlfn.XLOOKUP(Table1[[#This Row],[Audio Url]],Qc!C:C,Qc!F:F),"")</f>
        <v>0</v>
      </c>
      <c r="AK1025" s="12">
        <f>IFERROR(_xlfn.XLOOKUP(Table1[[#This Row],[Audio Url]],Qc!C:C,Qc!E:E),"")</f>
        <v>0</v>
      </c>
      <c r="AL1025" s="12"/>
      <c r="AM1025" s="12"/>
      <c r="AN1025" s="1" t="str">
        <f>VLOOKUP(Table1[[#This Row],[LOCALITY]],Sheet2!$F:$H,3,0)</f>
        <v>Rural</v>
      </c>
      <c r="AO1025" s="1" t="s">
        <v>2241</v>
      </c>
      <c r="AP1025" t="str">
        <f>IF(Table1[[#This Row],[Audio Duration (in secs)]]&gt;180,"Greater than 3 Minutes","Less than 3 Minutes")</f>
        <v>Less than 3 Minutes</v>
      </c>
      <c r="AQ1025" t="str">
        <f>IFERROR(VLOOKUP(Table1[[#This Row],[சாதி/Caste]],MApping!$E$1:$F$10,2,0),"Others")</f>
        <v>DEVENDRA KULA VELLALAR</v>
      </c>
      <c r="AR1025">
        <f>VLOOKUP(Table1[[#This Row],[பாலினம்/Gender]],Factor!$F$26:$I$28,4,0)</f>
        <v>1.047034764826176</v>
      </c>
      <c r="AS1025">
        <f>VLOOKUP(Table1[[#This Row],[பதிலளித்தவரின் வயது/Age Group]],Factor!$F$35:$I$39,4,0)</f>
        <v>0.97523809523809524</v>
      </c>
      <c r="AT1025">
        <f>VLOOKUP(Table1[[#This Row],[பதிலளித்தவரின் வயது/Age Group]]&amp;Table1[[#This Row],[பாலினம்/Gender]],Factor!$A$45:$G$53,7,0)</f>
        <v>0.89824561403508774</v>
      </c>
      <c r="AU102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025">
        <f>VLOOKUP(Table1[[#This Row],[Rev Caste]],Factor!$F$59:$I$68,4,0)</f>
        <v>0.99902439024390244</v>
      </c>
      <c r="AW1025">
        <f>Table1[[#This Row],[2021 Ae Factor]]*Table1[[#This Row],[Age &amp; Gender Factor]]</f>
        <v>0.89824561403508774</v>
      </c>
      <c r="AX1025">
        <f>Table1[[#This Row],[2021 Ae Factor]]*Table1[[#This Row],[Caste Factor]]</f>
        <v>0.99902439024390244</v>
      </c>
      <c r="AY1025">
        <f t="shared" si="51"/>
        <v>78.582932999999997</v>
      </c>
    </row>
    <row r="1026" spans="1:51" x14ac:dyDescent="0.25">
      <c r="A1026" s="12" t="s">
        <v>3088</v>
      </c>
      <c r="B1026" s="12" t="s">
        <v>1058</v>
      </c>
      <c r="C1026" s="13">
        <v>45869</v>
      </c>
      <c r="D1026" s="12" t="s">
        <v>3633</v>
      </c>
      <c r="E1026" s="12"/>
      <c r="F1026" s="12"/>
      <c r="G1026" s="12"/>
      <c r="H1026" s="12"/>
      <c r="I1026" s="12" t="s">
        <v>109</v>
      </c>
      <c r="J1026" s="12" t="s">
        <v>110</v>
      </c>
      <c r="K1026" s="12" t="s">
        <v>50</v>
      </c>
      <c r="L1026" s="12" t="s">
        <v>78</v>
      </c>
      <c r="M1026" s="12" t="s">
        <v>2161</v>
      </c>
      <c r="N1026" s="12"/>
      <c r="O1026" s="12" t="s">
        <v>54</v>
      </c>
      <c r="P1026" s="12">
        <v>9626362204</v>
      </c>
      <c r="Q1026" s="12" t="s">
        <v>81</v>
      </c>
      <c r="R1026" s="12" t="s">
        <v>56</v>
      </c>
      <c r="S1026" s="12" t="s">
        <v>113</v>
      </c>
      <c r="T1026" s="12" t="s">
        <v>137</v>
      </c>
      <c r="U1026" s="12" t="s">
        <v>83</v>
      </c>
      <c r="V1026" s="12" t="s">
        <v>60</v>
      </c>
      <c r="W1026" s="12" t="s">
        <v>125</v>
      </c>
      <c r="X1026" s="12" t="s">
        <v>101</v>
      </c>
      <c r="Y1026" s="45" t="s">
        <v>429</v>
      </c>
      <c r="Z1026" s="12" t="s">
        <v>95</v>
      </c>
      <c r="AA1026" s="12" t="s">
        <v>126</v>
      </c>
      <c r="AB1026" s="12" t="s">
        <v>60</v>
      </c>
      <c r="AC1026" s="12" t="s">
        <v>84</v>
      </c>
      <c r="AD1026" s="12" t="s">
        <v>127</v>
      </c>
      <c r="AE1026" s="12" t="s">
        <v>86</v>
      </c>
      <c r="AF1026" s="12" t="s">
        <v>67</v>
      </c>
      <c r="AG1026" s="12" t="s">
        <v>116</v>
      </c>
      <c r="AH1026" s="12" t="s">
        <v>117</v>
      </c>
      <c r="AI1026" s="12" t="s">
        <v>42</v>
      </c>
      <c r="AJ1026" s="12">
        <f>IFERROR(_xlfn.XLOOKUP(Table1[[#This Row],[Audio Url]],Qc!C:C,Qc!F:F),"")</f>
        <v>0</v>
      </c>
      <c r="AK1026" s="12">
        <f>IFERROR(_xlfn.XLOOKUP(Table1[[#This Row],[Audio Url]],Qc!C:C,Qc!E:E),"")</f>
        <v>0</v>
      </c>
      <c r="AL1026" s="12"/>
      <c r="AM1026" s="12"/>
      <c r="AN1026" s="1" t="str">
        <f>VLOOKUP(Table1[[#This Row],[LOCALITY]],Sheet2!$F:$H,3,0)</f>
        <v>Rural</v>
      </c>
      <c r="AO1026" s="1" t="s">
        <v>2241</v>
      </c>
      <c r="AP1026" t="str">
        <f>IF(Table1[[#This Row],[Audio Duration (in secs)]]&gt;180,"Greater than 3 Minutes","Less than 3 Minutes")</f>
        <v>Less than 3 Minutes</v>
      </c>
      <c r="AQ1026" t="str">
        <f>IFERROR(VLOOKUP(Table1[[#This Row],[சாதி/Caste]],MApping!$E$1:$F$10,2,0),"Others")</f>
        <v>DEVENDRA KULA VELLALAR</v>
      </c>
      <c r="AR1026">
        <f>VLOOKUP(Table1[[#This Row],[பாலினம்/Gender]],Factor!$F$26:$I$28,4,0)</f>
        <v>0.95700934579439256</v>
      </c>
      <c r="AS1026">
        <f>VLOOKUP(Table1[[#This Row],[பதிலளித்தவரின் வயது/Age Group]],Factor!$F$35:$I$39,4,0)</f>
        <v>0.97523809523809524</v>
      </c>
      <c r="AT1026">
        <f>VLOOKUP(Table1[[#This Row],[பதிலளித்தவரின் வயது/Age Group]]&amp;Table1[[#This Row],[பாலினம்/Gender]],Factor!$A$45:$G$53,7,0)</f>
        <v>1.0666666666666667</v>
      </c>
      <c r="AU102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26">
        <f>VLOOKUP(Table1[[#This Row],[Rev Caste]],Factor!$F$59:$I$68,4,0)</f>
        <v>0.99902439024390244</v>
      </c>
      <c r="AW1026">
        <f>Table1[[#This Row],[2021 Ae Factor]]*Table1[[#This Row],[Age &amp; Gender Factor]]</f>
        <v>0.78592087946627776</v>
      </c>
      <c r="AX1026">
        <f>Table1[[#This Row],[2021 Ae Factor]]*Table1[[#This Row],[Caste Factor]]</f>
        <v>0.73608199442695277</v>
      </c>
      <c r="AY1026">
        <f t="shared" si="51"/>
        <v>78.570141000000007</v>
      </c>
    </row>
    <row r="1027" spans="1:51" x14ac:dyDescent="0.25">
      <c r="A1027" s="12" t="s">
        <v>3088</v>
      </c>
      <c r="B1027" s="12" t="s">
        <v>1064</v>
      </c>
      <c r="C1027" s="13">
        <v>45869</v>
      </c>
      <c r="D1027" s="12" t="s">
        <v>3634</v>
      </c>
      <c r="E1027" s="12"/>
      <c r="F1027" s="12"/>
      <c r="G1027" s="12"/>
      <c r="H1027" s="12"/>
      <c r="I1027" s="12" t="s">
        <v>76</v>
      </c>
      <c r="J1027" s="12" t="s">
        <v>77</v>
      </c>
      <c r="K1027" s="12" t="s">
        <v>50</v>
      </c>
      <c r="L1027" s="12" t="s">
        <v>78</v>
      </c>
      <c r="M1027" s="12" t="s">
        <v>2161</v>
      </c>
      <c r="N1027" s="12"/>
      <c r="O1027" s="12" t="s">
        <v>54</v>
      </c>
      <c r="P1027" s="12">
        <v>9787418798</v>
      </c>
      <c r="Q1027" s="12" t="s">
        <v>360</v>
      </c>
      <c r="R1027" s="12" t="s">
        <v>56</v>
      </c>
      <c r="S1027" s="12" t="s">
        <v>57</v>
      </c>
      <c r="T1027" s="12" t="s">
        <v>58</v>
      </c>
      <c r="U1027" s="12" t="s">
        <v>83</v>
      </c>
      <c r="V1027" s="12" t="s">
        <v>60</v>
      </c>
      <c r="W1027" s="12" t="s">
        <v>61</v>
      </c>
      <c r="X1027" s="12" t="s">
        <v>62</v>
      </c>
      <c r="Y1027" t="s">
        <v>430</v>
      </c>
      <c r="Z1027" s="12" t="s">
        <v>38</v>
      </c>
      <c r="AA1027" s="12" t="s">
        <v>63</v>
      </c>
      <c r="AB1027" s="12" t="s">
        <v>38</v>
      </c>
      <c r="AC1027" s="12" t="s">
        <v>64</v>
      </c>
      <c r="AD1027" s="12" t="s">
        <v>85</v>
      </c>
      <c r="AE1027" s="12" t="s">
        <v>102</v>
      </c>
      <c r="AF1027" s="12" t="s">
        <v>67</v>
      </c>
      <c r="AG1027" s="12" t="s">
        <v>103</v>
      </c>
      <c r="AH1027" s="12" t="s">
        <v>117</v>
      </c>
      <c r="AI1027" s="12" t="s">
        <v>42</v>
      </c>
      <c r="AJ1027" s="12">
        <f>IFERROR(_xlfn.XLOOKUP(Table1[[#This Row],[Audio Url]],Qc!C:C,Qc!F:F),"")</f>
        <v>0</v>
      </c>
      <c r="AK1027" s="12">
        <f>IFERROR(_xlfn.XLOOKUP(Table1[[#This Row],[Audio Url]],Qc!C:C,Qc!E:E),"")</f>
        <v>0</v>
      </c>
      <c r="AL1027" s="12"/>
      <c r="AM1027" s="12"/>
      <c r="AN1027" s="1" t="str">
        <f>VLOOKUP(Table1[[#This Row],[LOCALITY]],Sheet2!$F:$H,3,0)</f>
        <v>Rural</v>
      </c>
      <c r="AO1027" s="1" t="s">
        <v>2241</v>
      </c>
      <c r="AP1027" t="str">
        <f>IF(Table1[[#This Row],[Audio Duration (in secs)]]&gt;180,"Greater than 3 Minutes","Less than 3 Minutes")</f>
        <v>Less than 3 Minutes</v>
      </c>
      <c r="AQ1027" t="str">
        <f>IFERROR(VLOOKUP(Table1[[#This Row],[சாதி/Caste]],MApping!$E$1:$F$10,2,0),"Others")</f>
        <v>DEVENDRA KULA VELLALAR</v>
      </c>
      <c r="AR1027">
        <f>VLOOKUP(Table1[[#This Row],[பாலினம்/Gender]],Factor!$F$26:$I$28,4,0)</f>
        <v>0.95700934579439256</v>
      </c>
      <c r="AS1027">
        <f>VLOOKUP(Table1[[#This Row],[பதிலளித்தவரின் வயது/Age Group]],Factor!$F$35:$I$39,4,0)</f>
        <v>1.0308724832214764</v>
      </c>
      <c r="AT1027">
        <f>VLOOKUP(Table1[[#This Row],[பதிலளித்தவரின் வயது/Age Group]]&amp;Table1[[#This Row],[பாலினம்/Gender]],Factor!$A$45:$G$53,7,0)</f>
        <v>0.86292134831460676</v>
      </c>
      <c r="AU102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27">
        <f>VLOOKUP(Table1[[#This Row],[Rev Caste]],Factor!$F$59:$I$68,4,0)</f>
        <v>0.99902439024390244</v>
      </c>
      <c r="AW1027">
        <f>Table1[[#This Row],[2021 Ae Factor]]*Table1[[#This Row],[Age &amp; Gender Factor]]</f>
        <v>0.63580116091653927</v>
      </c>
      <c r="AX1027">
        <f>Table1[[#This Row],[2021 Ae Factor]]*Table1[[#This Row],[Caste Factor]]</f>
        <v>0.73608199442695277</v>
      </c>
      <c r="AY1027">
        <f t="shared" si="51"/>
        <v>78.569633999999994</v>
      </c>
    </row>
    <row r="1028" spans="1:51" x14ac:dyDescent="0.25">
      <c r="A1028" s="12" t="s">
        <v>3088</v>
      </c>
      <c r="B1028" s="12" t="s">
        <v>1069</v>
      </c>
      <c r="C1028" s="13">
        <v>45869</v>
      </c>
      <c r="D1028" s="12" t="s">
        <v>3624</v>
      </c>
      <c r="E1028" s="12"/>
      <c r="F1028" s="12"/>
      <c r="G1028" s="12"/>
      <c r="H1028" s="12"/>
      <c r="I1028" s="12" t="s">
        <v>244</v>
      </c>
      <c r="J1028" s="12" t="s">
        <v>245</v>
      </c>
      <c r="K1028" s="12" t="s">
        <v>50</v>
      </c>
      <c r="L1028" s="12" t="s">
        <v>78</v>
      </c>
      <c r="M1028" s="12" t="s">
        <v>2161</v>
      </c>
      <c r="N1028" s="12"/>
      <c r="O1028" s="12" t="s">
        <v>54</v>
      </c>
      <c r="P1028" s="12">
        <v>8838717355</v>
      </c>
      <c r="Q1028" s="12" t="s">
        <v>81</v>
      </c>
      <c r="R1028" s="12" t="s">
        <v>56</v>
      </c>
      <c r="S1028" s="12" t="s">
        <v>113</v>
      </c>
      <c r="T1028" s="12" t="s">
        <v>137</v>
      </c>
      <c r="U1028" s="12" t="s">
        <v>83</v>
      </c>
      <c r="V1028" s="12" t="s">
        <v>99</v>
      </c>
      <c r="W1028" s="12" t="s">
        <v>100</v>
      </c>
      <c r="X1028" s="12" t="s">
        <v>101</v>
      </c>
      <c r="Y1028" t="s">
        <v>428</v>
      </c>
      <c r="Z1028" s="12" t="s">
        <v>95</v>
      </c>
      <c r="AA1028" s="12" t="s">
        <v>126</v>
      </c>
      <c r="AB1028" s="12" t="s">
        <v>87</v>
      </c>
      <c r="AC1028" s="12" t="s">
        <v>58</v>
      </c>
      <c r="AD1028" s="12" t="s">
        <v>127</v>
      </c>
      <c r="AE1028" s="12" t="s">
        <v>86</v>
      </c>
      <c r="AF1028" s="12" t="s">
        <v>101</v>
      </c>
      <c r="AG1028" s="12" t="s">
        <v>382</v>
      </c>
      <c r="AH1028" s="12" t="s">
        <v>88</v>
      </c>
      <c r="AI1028" s="12" t="s">
        <v>42</v>
      </c>
      <c r="AJ1028" s="12">
        <f>IFERROR(_xlfn.XLOOKUP(Table1[[#This Row],[Audio Url]],Qc!C:C,Qc!F:F),"")</f>
        <v>0</v>
      </c>
      <c r="AK1028" s="12">
        <f>IFERROR(_xlfn.XLOOKUP(Table1[[#This Row],[Audio Url]],Qc!C:C,Qc!E:E),"")</f>
        <v>0</v>
      </c>
      <c r="AL1028" s="12"/>
      <c r="AM1028" s="12"/>
      <c r="AN1028" s="1" t="str">
        <f>VLOOKUP(Table1[[#This Row],[LOCALITY]],Sheet2!$F:$H,3,0)</f>
        <v>Rural</v>
      </c>
      <c r="AO1028" s="1" t="s">
        <v>2241</v>
      </c>
      <c r="AP1028" t="str">
        <f>IF(Table1[[#This Row],[Audio Duration (in secs)]]&gt;180,"Greater than 3 Minutes","Less than 3 Minutes")</f>
        <v>Less than 3 Minutes</v>
      </c>
      <c r="AQ1028" t="str">
        <f>IFERROR(VLOOKUP(Table1[[#This Row],[சாதி/Caste]],MApping!$E$1:$F$10,2,0),"Others")</f>
        <v>DEVENDRA KULA VELLALAR</v>
      </c>
      <c r="AR1028">
        <f>VLOOKUP(Table1[[#This Row],[பாலினம்/Gender]],Factor!$F$26:$I$28,4,0)</f>
        <v>0.95700934579439256</v>
      </c>
      <c r="AS1028">
        <f>VLOOKUP(Table1[[#This Row],[பதிலளித்தவரின் வயது/Age Group]],Factor!$F$35:$I$39,4,0)</f>
        <v>0.97523809523809524</v>
      </c>
      <c r="AT1028">
        <f>VLOOKUP(Table1[[#This Row],[பதிலளித்தவரின் வயது/Age Group]]&amp;Table1[[#This Row],[பாலினம்/Gender]],Factor!$A$45:$G$53,7,0)</f>
        <v>1.0666666666666667</v>
      </c>
      <c r="AU102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28">
        <f>VLOOKUP(Table1[[#This Row],[Rev Caste]],Factor!$F$59:$I$68,4,0)</f>
        <v>0.99902439024390244</v>
      </c>
      <c r="AW1028">
        <f>Table1[[#This Row],[2021 Ae Factor]]*Table1[[#This Row],[Age &amp; Gender Factor]]</f>
        <v>1.399405359149547</v>
      </c>
      <c r="AX1028">
        <f>Table1[[#This Row],[2021 Ae Factor]]*Table1[[#This Row],[Caste Factor]]</f>
        <v>1.3106625802766489</v>
      </c>
      <c r="AY1028">
        <f t="shared" si="51"/>
        <v>78.570012000000006</v>
      </c>
    </row>
    <row r="1029" spans="1:51" x14ac:dyDescent="0.25">
      <c r="A1029" s="12" t="s">
        <v>3088</v>
      </c>
      <c r="B1029" s="12" t="s">
        <v>1074</v>
      </c>
      <c r="C1029" s="13">
        <v>45869</v>
      </c>
      <c r="D1029" s="12" t="s">
        <v>3635</v>
      </c>
      <c r="E1029" s="12"/>
      <c r="F1029" s="12"/>
      <c r="G1029" s="12"/>
      <c r="H1029" s="12"/>
      <c r="I1029" s="12" t="s">
        <v>76</v>
      </c>
      <c r="J1029" s="12" t="s">
        <v>77</v>
      </c>
      <c r="K1029" s="12" t="s">
        <v>50</v>
      </c>
      <c r="L1029" s="12" t="s">
        <v>78</v>
      </c>
      <c r="M1029" s="12" t="s">
        <v>2161</v>
      </c>
      <c r="N1029" s="12"/>
      <c r="O1029" s="12" t="s">
        <v>135</v>
      </c>
      <c r="P1029" s="12">
        <v>9751221070</v>
      </c>
      <c r="Q1029" s="12" t="s">
        <v>81</v>
      </c>
      <c r="R1029" s="12" t="s">
        <v>136</v>
      </c>
      <c r="S1029" s="12" t="s">
        <v>57</v>
      </c>
      <c r="T1029" s="12" t="s">
        <v>58</v>
      </c>
      <c r="U1029" s="12" t="s">
        <v>59</v>
      </c>
      <c r="V1029" s="12" t="s">
        <v>60</v>
      </c>
      <c r="W1029" s="12" t="s">
        <v>61</v>
      </c>
      <c r="X1029" s="12" t="s">
        <v>101</v>
      </c>
      <c r="Y1029" s="45" t="s">
        <v>430</v>
      </c>
      <c r="Z1029" s="12" t="s">
        <v>95</v>
      </c>
      <c r="AA1029" s="12" t="s">
        <v>63</v>
      </c>
      <c r="AB1029" s="12" t="s">
        <v>38</v>
      </c>
      <c r="AC1029" s="12" t="s">
        <v>64</v>
      </c>
      <c r="AD1029" s="12" t="s">
        <v>85</v>
      </c>
      <c r="AE1029" s="12" t="s">
        <v>102</v>
      </c>
      <c r="AF1029" s="12" t="s">
        <v>67</v>
      </c>
      <c r="AG1029" s="12" t="s">
        <v>116</v>
      </c>
      <c r="AH1029" s="12" t="s">
        <v>117</v>
      </c>
      <c r="AI1029" s="12" t="s">
        <v>42</v>
      </c>
      <c r="AJ1029" s="12">
        <f>IFERROR(_xlfn.XLOOKUP(Table1[[#This Row],[Audio Url]],Qc!C:C,Qc!F:F),"")</f>
        <v>0</v>
      </c>
      <c r="AK1029" s="12">
        <f>IFERROR(_xlfn.XLOOKUP(Table1[[#This Row],[Audio Url]],Qc!C:C,Qc!E:E),"")</f>
        <v>0</v>
      </c>
      <c r="AL1029" s="12"/>
      <c r="AM1029" s="12"/>
      <c r="AN1029" s="1" t="str">
        <f>VLOOKUP(Table1[[#This Row],[LOCALITY]],Sheet2!$F:$H,3,0)</f>
        <v>Rural</v>
      </c>
      <c r="AO1029" s="1" t="s">
        <v>2241</v>
      </c>
      <c r="AP1029" t="str">
        <f>IF(Table1[[#This Row],[Audio Duration (in secs)]]&gt;180,"Greater than 3 Minutes","Less than 3 Minutes")</f>
        <v>Less than 3 Minutes</v>
      </c>
      <c r="AQ1029" t="str">
        <f>IFERROR(VLOOKUP(Table1[[#This Row],[சாதி/Caste]],MApping!$E$1:$F$10,2,0),"Others")</f>
        <v>DEVENDRA KULA VELLALAR</v>
      </c>
      <c r="AR1029">
        <f>VLOOKUP(Table1[[#This Row],[பாலினம்/Gender]],Factor!$F$26:$I$28,4,0)</f>
        <v>1.047034764826176</v>
      </c>
      <c r="AS1029">
        <f>VLOOKUP(Table1[[#This Row],[பதிலளித்தவரின் வயது/Age Group]],Factor!$F$35:$I$39,4,0)</f>
        <v>0.97523809523809524</v>
      </c>
      <c r="AT1029">
        <f>VLOOKUP(Table1[[#This Row],[பதிலளித்தவரின் வயது/Age Group]]&amp;Table1[[#This Row],[பாலினம்/Gender]],Factor!$A$45:$G$53,7,0)</f>
        <v>0.89824561403508774</v>
      </c>
      <c r="AU102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29">
        <f>VLOOKUP(Table1[[#This Row],[Rev Caste]],Factor!$F$59:$I$68,4,0)</f>
        <v>0.99902439024390244</v>
      </c>
      <c r="AW1029">
        <f>Table1[[#This Row],[2021 Ae Factor]]*Table1[[#This Row],[Age &amp; Gender Factor]]</f>
        <v>0.66182810902423383</v>
      </c>
      <c r="AX1029">
        <f>Table1[[#This Row],[2021 Ae Factor]]*Table1[[#This Row],[Caste Factor]]</f>
        <v>0.73608199442695277</v>
      </c>
      <c r="AY1029">
        <f t="shared" si="51"/>
        <v>78.573645999999997</v>
      </c>
    </row>
    <row r="1030" spans="1:51" x14ac:dyDescent="0.25">
      <c r="A1030" s="12" t="s">
        <v>3088</v>
      </c>
      <c r="B1030" s="12" t="s">
        <v>1086</v>
      </c>
      <c r="C1030" s="13">
        <v>45869</v>
      </c>
      <c r="D1030" s="12" t="s">
        <v>3636</v>
      </c>
      <c r="E1030" s="12"/>
      <c r="F1030" s="12"/>
      <c r="G1030" s="12"/>
      <c r="H1030" s="12"/>
      <c r="I1030" s="12" t="s">
        <v>76</v>
      </c>
      <c r="J1030" s="12" t="s">
        <v>77</v>
      </c>
      <c r="K1030" s="12" t="s">
        <v>50</v>
      </c>
      <c r="L1030" s="12" t="s">
        <v>78</v>
      </c>
      <c r="M1030" s="12" t="s">
        <v>2161</v>
      </c>
      <c r="N1030" s="12"/>
      <c r="O1030" s="12" t="s">
        <v>54</v>
      </c>
      <c r="P1030" s="12">
        <v>9842844019</v>
      </c>
      <c r="Q1030" s="12" t="s">
        <v>55</v>
      </c>
      <c r="R1030" s="12" t="s">
        <v>56</v>
      </c>
      <c r="S1030" s="12" t="s">
        <v>57</v>
      </c>
      <c r="T1030" s="12" t="s">
        <v>58</v>
      </c>
      <c r="U1030" s="12" t="s">
        <v>301</v>
      </c>
      <c r="V1030" s="12" t="s">
        <v>165</v>
      </c>
      <c r="W1030" s="12" t="s">
        <v>61</v>
      </c>
      <c r="X1030" s="12" t="s">
        <v>101</v>
      </c>
      <c r="Y1030" s="45" t="s">
        <v>430</v>
      </c>
      <c r="Z1030" s="12" t="s">
        <v>288</v>
      </c>
      <c r="AA1030" s="12" t="s">
        <v>63</v>
      </c>
      <c r="AB1030" s="12" t="s">
        <v>38</v>
      </c>
      <c r="AC1030" s="12" t="s">
        <v>64</v>
      </c>
      <c r="AD1030" s="12" t="s">
        <v>85</v>
      </c>
      <c r="AE1030" s="12" t="s">
        <v>102</v>
      </c>
      <c r="AF1030" s="12" t="s">
        <v>622</v>
      </c>
      <c r="AG1030" s="12" t="s">
        <v>68</v>
      </c>
      <c r="AH1030" s="12" t="s">
        <v>117</v>
      </c>
      <c r="AI1030" s="12" t="s">
        <v>42</v>
      </c>
      <c r="AJ1030" s="12">
        <f>IFERROR(_xlfn.XLOOKUP(Table1[[#This Row],[Audio Url]],Qc!C:C,Qc!F:F),"")</f>
        <v>0</v>
      </c>
      <c r="AK1030" s="12">
        <f>IFERROR(_xlfn.XLOOKUP(Table1[[#This Row],[Audio Url]],Qc!C:C,Qc!E:E),"")</f>
        <v>0</v>
      </c>
      <c r="AL1030" s="12"/>
      <c r="AM1030" s="12"/>
      <c r="AN1030" s="1" t="str">
        <f>VLOOKUP(Table1[[#This Row],[LOCALITY]],Sheet2!$F:$H,3,0)</f>
        <v>Rural</v>
      </c>
      <c r="AO1030" s="1" t="s">
        <v>2241</v>
      </c>
      <c r="AP1030" t="str">
        <f>IF(Table1[[#This Row],[Audio Duration (in secs)]]&gt;180,"Greater than 3 Minutes","Less than 3 Minutes")</f>
        <v>Less than 3 Minutes</v>
      </c>
      <c r="AQ1030" t="str">
        <f>IFERROR(VLOOKUP(Table1[[#This Row],[சாதி/Caste]],MApping!$E$1:$F$10,2,0),"Others")</f>
        <v>DEVENDRA KULA VELLALAR</v>
      </c>
      <c r="AR1030">
        <f>VLOOKUP(Table1[[#This Row],[பாலினம்/Gender]],Factor!$F$26:$I$28,4,0)</f>
        <v>0.95700934579439256</v>
      </c>
      <c r="AS1030">
        <f>VLOOKUP(Table1[[#This Row],[பதிலளித்தவரின் வயது/Age Group]],Factor!$F$35:$I$39,4,0)</f>
        <v>1.0951871657754011</v>
      </c>
      <c r="AT1030">
        <f>VLOOKUP(Table1[[#This Row],[பதிலளித்தவரின் வயது/Age Group]]&amp;Table1[[#This Row],[பாலினம்/Gender]],Factor!$A$45:$G$53,7,0)</f>
        <v>1.0835978835978837</v>
      </c>
      <c r="AU103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030">
        <f>VLOOKUP(Table1[[#This Row],[Rev Caste]],Factor!$F$59:$I$68,4,0)</f>
        <v>0.99902439024390244</v>
      </c>
      <c r="AW1030">
        <f>Table1[[#This Row],[2021 Ae Factor]]*Table1[[#This Row],[Age &amp; Gender Factor]]</f>
        <v>1.0835978835978837</v>
      </c>
      <c r="AX1030">
        <f>Table1[[#This Row],[2021 Ae Factor]]*Table1[[#This Row],[Caste Factor]]</f>
        <v>0.99902439024390244</v>
      </c>
      <c r="AY1030">
        <f t="shared" si="51"/>
        <v>78.573106999999993</v>
      </c>
    </row>
    <row r="1031" spans="1:51" x14ac:dyDescent="0.25">
      <c r="A1031" s="12" t="s">
        <v>3088</v>
      </c>
      <c r="B1031" s="12" t="s">
        <v>1091</v>
      </c>
      <c r="C1031" s="13">
        <v>45869</v>
      </c>
      <c r="D1031" s="12" t="s">
        <v>3637</v>
      </c>
      <c r="E1031" s="12"/>
      <c r="F1031" s="12"/>
      <c r="G1031" s="12"/>
      <c r="H1031" s="12"/>
      <c r="I1031" s="12" t="s">
        <v>244</v>
      </c>
      <c r="J1031" s="12" t="s">
        <v>245</v>
      </c>
      <c r="K1031" s="12" t="s">
        <v>50</v>
      </c>
      <c r="L1031" s="12" t="s">
        <v>78</v>
      </c>
      <c r="M1031" s="12" t="s">
        <v>2161</v>
      </c>
      <c r="N1031" s="12"/>
      <c r="O1031" s="12" t="s">
        <v>54</v>
      </c>
      <c r="P1031" s="12">
        <v>9655670397</v>
      </c>
      <c r="Q1031" s="12" t="s">
        <v>39</v>
      </c>
      <c r="R1031" s="12" t="s">
        <v>56</v>
      </c>
      <c r="S1031" s="12" t="s">
        <v>113</v>
      </c>
      <c r="T1031" s="12" t="s">
        <v>137</v>
      </c>
      <c r="U1031" s="12" t="s">
        <v>83</v>
      </c>
      <c r="V1031" s="12" t="s">
        <v>99</v>
      </c>
      <c r="W1031" s="12" t="s">
        <v>100</v>
      </c>
      <c r="X1031" s="12" t="s">
        <v>101</v>
      </c>
      <c r="Y1031" t="s">
        <v>428</v>
      </c>
      <c r="Z1031" s="12" t="s">
        <v>288</v>
      </c>
      <c r="AA1031" s="12" t="s">
        <v>126</v>
      </c>
      <c r="AB1031" s="12" t="s">
        <v>60</v>
      </c>
      <c r="AC1031" s="12" t="s">
        <v>84</v>
      </c>
      <c r="AD1031" s="12" t="s">
        <v>85</v>
      </c>
      <c r="AE1031" s="12" t="s">
        <v>102</v>
      </c>
      <c r="AF1031" s="12" t="s">
        <v>67</v>
      </c>
      <c r="AG1031" s="12" t="s">
        <v>418</v>
      </c>
      <c r="AH1031" s="12" t="s">
        <v>69</v>
      </c>
      <c r="AI1031" s="12" t="s">
        <v>269</v>
      </c>
      <c r="AJ1031" s="12">
        <f>IFERROR(_xlfn.XLOOKUP(Table1[[#This Row],[Audio Url]],Qc!C:C,Qc!F:F),"")</f>
        <v>0</v>
      </c>
      <c r="AK1031" s="12">
        <f>IFERROR(_xlfn.XLOOKUP(Table1[[#This Row],[Audio Url]],Qc!C:C,Qc!E:E),"")</f>
        <v>0</v>
      </c>
      <c r="AL1031" s="12"/>
      <c r="AM1031" s="12"/>
      <c r="AN1031" s="1" t="str">
        <f>VLOOKUP(Table1[[#This Row],[LOCALITY]],Sheet2!$F:$H,3,0)</f>
        <v>Rural</v>
      </c>
      <c r="AO1031" s="1" t="s">
        <v>2241</v>
      </c>
      <c r="AP1031" t="str">
        <f>IF(Table1[[#This Row],[Audio Duration (in secs)]]&gt;180,"Greater than 3 Minutes","Less than 3 Minutes")</f>
        <v>Less than 3 Minutes</v>
      </c>
      <c r="AQ1031" t="str">
        <f>IFERROR(VLOOKUP(Table1[[#This Row],[சாதி/Caste]],MApping!$E$1:$F$10,2,0),"Others")</f>
        <v>MUTTARAIYAR</v>
      </c>
      <c r="AR1031">
        <f>VLOOKUP(Table1[[#This Row],[பாலினம்/Gender]],Factor!$F$26:$I$28,4,0)</f>
        <v>0.95700934579439256</v>
      </c>
      <c r="AS1031">
        <f>VLOOKUP(Table1[[#This Row],[பதிலளித்தவரின் வயது/Age Group]],Factor!$F$35:$I$39,4,0)</f>
        <v>0.8797250859106529</v>
      </c>
      <c r="AT1031">
        <f>VLOOKUP(Table1[[#This Row],[பதிலளித்தவரின் வயது/Age Group]]&amp;Table1[[#This Row],[பாலினம்/Gender]],Factor!$A$45:$G$53,7,0)</f>
        <v>0.79503105590062106</v>
      </c>
      <c r="AU103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31">
        <f>VLOOKUP(Table1[[#This Row],[Rev Caste]],Factor!$F$59:$I$68,4,0)</f>
        <v>1.2358620689655173</v>
      </c>
      <c r="AW1031">
        <f>Table1[[#This Row],[2021 Ae Factor]]*Table1[[#This Row],[Age &amp; Gender Factor]]</f>
        <v>1.043035050297799</v>
      </c>
      <c r="AX1031">
        <f>Table1[[#This Row],[2021 Ae Factor]]*Table1[[#This Row],[Caste Factor]]</f>
        <v>1.6213800023249925</v>
      </c>
      <c r="AY1031">
        <f t="shared" si="51"/>
        <v>78.574208999999996</v>
      </c>
    </row>
    <row r="1032" spans="1:51" x14ac:dyDescent="0.25">
      <c r="A1032" s="12" t="s">
        <v>3088</v>
      </c>
      <c r="B1032" s="12" t="s">
        <v>1103</v>
      </c>
      <c r="C1032" s="13">
        <v>45869</v>
      </c>
      <c r="D1032" s="12" t="s">
        <v>3628</v>
      </c>
      <c r="E1032" s="12"/>
      <c r="F1032" s="12"/>
      <c r="G1032" s="12"/>
      <c r="H1032" s="12"/>
      <c r="I1032" s="12" t="s">
        <v>76</v>
      </c>
      <c r="J1032" s="12" t="s">
        <v>77</v>
      </c>
      <c r="K1032" s="12" t="s">
        <v>50</v>
      </c>
      <c r="L1032" s="12" t="s">
        <v>78</v>
      </c>
      <c r="M1032" s="12" t="s">
        <v>2161</v>
      </c>
      <c r="N1032" s="12"/>
      <c r="O1032" s="12" t="s">
        <v>135</v>
      </c>
      <c r="P1032" s="12">
        <v>8110984019</v>
      </c>
      <c r="Q1032" s="12" t="s">
        <v>81</v>
      </c>
      <c r="R1032" s="12" t="s">
        <v>136</v>
      </c>
      <c r="S1032" s="12" t="s">
        <v>57</v>
      </c>
      <c r="T1032" s="12" t="s">
        <v>58</v>
      </c>
      <c r="U1032" s="12" t="s">
        <v>83</v>
      </c>
      <c r="V1032" s="12" t="s">
        <v>165</v>
      </c>
      <c r="W1032" s="12" t="s">
        <v>61</v>
      </c>
      <c r="X1032" s="12" t="s">
        <v>101</v>
      </c>
      <c r="Y1032" t="s">
        <v>430</v>
      </c>
      <c r="Z1032" s="12" t="s">
        <v>288</v>
      </c>
      <c r="AA1032" s="12" t="s">
        <v>126</v>
      </c>
      <c r="AB1032" s="12" t="s">
        <v>60</v>
      </c>
      <c r="AC1032" s="12" t="s">
        <v>84</v>
      </c>
      <c r="AD1032" s="12" t="s">
        <v>85</v>
      </c>
      <c r="AE1032" s="12" t="s">
        <v>66</v>
      </c>
      <c r="AF1032" s="12" t="s">
        <v>67</v>
      </c>
      <c r="AG1032" s="12" t="s">
        <v>116</v>
      </c>
      <c r="AH1032" s="12" t="s">
        <v>117</v>
      </c>
      <c r="AI1032" s="12" t="s">
        <v>42</v>
      </c>
      <c r="AJ1032" s="12">
        <f>IFERROR(_xlfn.XLOOKUP(Table1[[#This Row],[Audio Url]],Qc!C:C,Qc!F:F),"")</f>
        <v>0</v>
      </c>
      <c r="AK1032" s="12">
        <f>IFERROR(_xlfn.XLOOKUP(Table1[[#This Row],[Audio Url]],Qc!C:C,Qc!E:E),"")</f>
        <v>0</v>
      </c>
      <c r="AL1032" s="12"/>
      <c r="AM1032" s="12"/>
      <c r="AN1032" s="1" t="str">
        <f>VLOOKUP(Table1[[#This Row],[LOCALITY]],Sheet2!$F:$H,3,0)</f>
        <v>Rural</v>
      </c>
      <c r="AO1032" s="1" t="s">
        <v>2241</v>
      </c>
      <c r="AP1032" t="str">
        <f>IF(Table1[[#This Row],[Audio Duration (in secs)]]&gt;180,"Greater than 3 Minutes","Less than 3 Minutes")</f>
        <v>Less than 3 Minutes</v>
      </c>
      <c r="AQ1032" t="str">
        <f>IFERROR(VLOOKUP(Table1[[#This Row],[சாதி/Caste]],MApping!$E$1:$F$10,2,0),"Others")</f>
        <v>DEVENDRA KULA VELLALAR</v>
      </c>
      <c r="AR1032">
        <f>VLOOKUP(Table1[[#This Row],[பாலினம்/Gender]],Factor!$F$26:$I$28,4,0)</f>
        <v>1.047034764826176</v>
      </c>
      <c r="AS1032">
        <f>VLOOKUP(Table1[[#This Row],[பதிலளித்தவரின் வயது/Age Group]],Factor!$F$35:$I$39,4,0)</f>
        <v>0.97523809523809524</v>
      </c>
      <c r="AT1032">
        <f>VLOOKUP(Table1[[#This Row],[பதிலளித்தவரின் வயது/Age Group]]&amp;Table1[[#This Row],[பாலினம்/Gender]],Factor!$A$45:$G$53,7,0)</f>
        <v>0.89824561403508774</v>
      </c>
      <c r="AU103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032">
        <f>VLOOKUP(Table1[[#This Row],[Rev Caste]],Factor!$F$59:$I$68,4,0)</f>
        <v>0.99902439024390244</v>
      </c>
      <c r="AW1032">
        <f>Table1[[#This Row],[2021 Ae Factor]]*Table1[[#This Row],[Age &amp; Gender Factor]]</f>
        <v>0.89824561403508774</v>
      </c>
      <c r="AX1032">
        <f>Table1[[#This Row],[2021 Ae Factor]]*Table1[[#This Row],[Caste Factor]]</f>
        <v>0.99902439024390244</v>
      </c>
      <c r="AY1032">
        <f t="shared" si="51"/>
        <v>78.576549999999997</v>
      </c>
    </row>
    <row r="1033" spans="1:51" x14ac:dyDescent="0.25">
      <c r="A1033" s="12" t="s">
        <v>3088</v>
      </c>
      <c r="B1033" s="12" t="s">
        <v>1108</v>
      </c>
      <c r="C1033" s="13">
        <v>45869</v>
      </c>
      <c r="D1033" s="12" t="s">
        <v>3638</v>
      </c>
      <c r="E1033" s="12"/>
      <c r="F1033" s="12"/>
      <c r="G1033" s="12"/>
      <c r="H1033" s="12"/>
      <c r="I1033" s="12" t="s">
        <v>244</v>
      </c>
      <c r="J1033" s="12" t="s">
        <v>245</v>
      </c>
      <c r="K1033" s="12" t="s">
        <v>50</v>
      </c>
      <c r="L1033" s="12" t="s">
        <v>78</v>
      </c>
      <c r="M1033" s="12" t="s">
        <v>2161</v>
      </c>
      <c r="N1033" s="12"/>
      <c r="O1033" s="12" t="s">
        <v>54</v>
      </c>
      <c r="P1033" s="12">
        <v>9943226157</v>
      </c>
      <c r="Q1033" s="12" t="s">
        <v>81</v>
      </c>
      <c r="R1033" s="12" t="s">
        <v>56</v>
      </c>
      <c r="S1033" s="12" t="s">
        <v>113</v>
      </c>
      <c r="T1033" s="12" t="s">
        <v>58</v>
      </c>
      <c r="U1033" s="12" t="s">
        <v>83</v>
      </c>
      <c r="V1033" s="12" t="s">
        <v>99</v>
      </c>
      <c r="W1033" s="12" t="s">
        <v>100</v>
      </c>
      <c r="X1033" s="12" t="s">
        <v>101</v>
      </c>
      <c r="Y1033" t="s">
        <v>428</v>
      </c>
      <c r="Z1033" s="12" t="s">
        <v>95</v>
      </c>
      <c r="AA1033" s="12" t="s">
        <v>126</v>
      </c>
      <c r="AB1033" s="12" t="s">
        <v>99</v>
      </c>
      <c r="AC1033" s="12" t="s">
        <v>58</v>
      </c>
      <c r="AD1033" s="12" t="s">
        <v>127</v>
      </c>
      <c r="AE1033" s="12" t="s">
        <v>86</v>
      </c>
      <c r="AF1033" s="12" t="s">
        <v>101</v>
      </c>
      <c r="AG1033" s="12" t="s">
        <v>68</v>
      </c>
      <c r="AH1033" s="12" t="s">
        <v>88</v>
      </c>
      <c r="AI1033" s="12" t="s">
        <v>269</v>
      </c>
      <c r="AJ1033" s="12">
        <f>IFERROR(_xlfn.XLOOKUP(Table1[[#This Row],[Audio Url]],Qc!C:C,Qc!F:F),"")</f>
        <v>0</v>
      </c>
      <c r="AK1033" s="12">
        <f>IFERROR(_xlfn.XLOOKUP(Table1[[#This Row],[Audio Url]],Qc!C:C,Qc!E:E),"")</f>
        <v>0</v>
      </c>
      <c r="AL1033" s="12"/>
      <c r="AM1033" s="12"/>
      <c r="AN1033" s="1" t="str">
        <f>VLOOKUP(Table1[[#This Row],[LOCALITY]],Sheet2!$F:$H,3,0)</f>
        <v>Rural</v>
      </c>
      <c r="AO1033" s="1" t="s">
        <v>2241</v>
      </c>
      <c r="AP1033" t="str">
        <f>IF(Table1[[#This Row],[Audio Duration (in secs)]]&gt;180,"Greater than 3 Minutes","Less than 3 Minutes")</f>
        <v>Less than 3 Minutes</v>
      </c>
      <c r="AQ1033" t="str">
        <f>IFERROR(VLOOKUP(Table1[[#This Row],[சாதி/Caste]],MApping!$E$1:$F$10,2,0),"Others")</f>
        <v>MUTTARAIYAR</v>
      </c>
      <c r="AR1033">
        <f>VLOOKUP(Table1[[#This Row],[பாலினம்/Gender]],Factor!$F$26:$I$28,4,0)</f>
        <v>0.95700934579439256</v>
      </c>
      <c r="AS1033">
        <f>VLOOKUP(Table1[[#This Row],[பதிலளித்தவரின் வயது/Age Group]],Factor!$F$35:$I$39,4,0)</f>
        <v>0.97523809523809524</v>
      </c>
      <c r="AT1033">
        <f>VLOOKUP(Table1[[#This Row],[பதிலளித்தவரின் வயது/Age Group]]&amp;Table1[[#This Row],[பாலினம்/Gender]],Factor!$A$45:$G$53,7,0)</f>
        <v>1.0666666666666667</v>
      </c>
      <c r="AU103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33">
        <f>VLOOKUP(Table1[[#This Row],[Rev Caste]],Factor!$F$59:$I$68,4,0)</f>
        <v>1.2358620689655173</v>
      </c>
      <c r="AW1033">
        <f>Table1[[#This Row],[2021 Ae Factor]]*Table1[[#This Row],[Age &amp; Gender Factor]]</f>
        <v>1.399405359149547</v>
      </c>
      <c r="AX1033">
        <f>Table1[[#This Row],[2021 Ae Factor]]*Table1[[#This Row],[Caste Factor]]</f>
        <v>1.6213800023249925</v>
      </c>
      <c r="AY1033">
        <f t="shared" si="51"/>
        <v>78.576666000000003</v>
      </c>
    </row>
    <row r="1034" spans="1:51" x14ac:dyDescent="0.25">
      <c r="A1034" s="12" t="s">
        <v>3088</v>
      </c>
      <c r="B1034" s="12" t="s">
        <v>1117</v>
      </c>
      <c r="C1034" s="13">
        <v>45869</v>
      </c>
      <c r="D1034" s="12" t="s">
        <v>3639</v>
      </c>
      <c r="E1034" s="12"/>
      <c r="F1034" s="12"/>
      <c r="G1034" s="12"/>
      <c r="H1034" s="12"/>
      <c r="I1034" s="12" t="s">
        <v>76</v>
      </c>
      <c r="J1034" s="12" t="s">
        <v>77</v>
      </c>
      <c r="K1034" s="12" t="s">
        <v>50</v>
      </c>
      <c r="L1034" s="12" t="s">
        <v>78</v>
      </c>
      <c r="M1034" s="12" t="s">
        <v>2161</v>
      </c>
      <c r="N1034" s="12"/>
      <c r="O1034" s="12" t="s">
        <v>135</v>
      </c>
      <c r="P1034" s="12">
        <v>9942923715</v>
      </c>
      <c r="Q1034" s="12" t="s">
        <v>55</v>
      </c>
      <c r="R1034" s="12" t="s">
        <v>124</v>
      </c>
      <c r="S1034" s="12" t="s">
        <v>57</v>
      </c>
      <c r="T1034" s="12" t="s">
        <v>58</v>
      </c>
      <c r="U1034" s="12" t="s">
        <v>301</v>
      </c>
      <c r="V1034" s="12" t="s">
        <v>165</v>
      </c>
      <c r="W1034" s="12" t="s">
        <v>61</v>
      </c>
      <c r="X1034" s="12" t="s">
        <v>101</v>
      </c>
      <c r="Y1034" s="45" t="s">
        <v>430</v>
      </c>
      <c r="Z1034" s="12" t="s">
        <v>288</v>
      </c>
      <c r="AA1034" s="12" t="s">
        <v>63</v>
      </c>
      <c r="AB1034" s="12" t="s">
        <v>38</v>
      </c>
      <c r="AC1034" s="12" t="s">
        <v>64</v>
      </c>
      <c r="AD1034" s="12" t="s">
        <v>85</v>
      </c>
      <c r="AE1034" s="12" t="s">
        <v>66</v>
      </c>
      <c r="AF1034" s="12" t="s">
        <v>622</v>
      </c>
      <c r="AG1034" s="12" t="s">
        <v>68</v>
      </c>
      <c r="AH1034" s="12" t="s">
        <v>117</v>
      </c>
      <c r="AI1034" s="12" t="s">
        <v>42</v>
      </c>
      <c r="AJ1034" s="12">
        <f>IFERROR(_xlfn.XLOOKUP(Table1[[#This Row],[Audio Url]],Qc!C:C,Qc!F:F),"")</f>
        <v>0</v>
      </c>
      <c r="AK1034" s="12">
        <f>IFERROR(_xlfn.XLOOKUP(Table1[[#This Row],[Audio Url]],Qc!C:C,Qc!E:E),"")</f>
        <v>0</v>
      </c>
      <c r="AL1034" s="12"/>
      <c r="AM1034" s="12"/>
      <c r="AN1034" s="1" t="str">
        <f>VLOOKUP(Table1[[#This Row],[LOCALITY]],Sheet2!$F:$H,3,0)</f>
        <v>Rural</v>
      </c>
      <c r="AO1034" s="1" t="s">
        <v>2241</v>
      </c>
      <c r="AP1034" t="str">
        <f>IF(Table1[[#This Row],[Audio Duration (in secs)]]&gt;180,"Greater than 3 Minutes","Less than 3 Minutes")</f>
        <v>Less than 3 Minutes</v>
      </c>
      <c r="AQ1034" t="str">
        <f>IFERROR(VLOOKUP(Table1[[#This Row],[சாதி/Caste]],MApping!$E$1:$F$10,2,0),"Others")</f>
        <v>DEVENDRA KULA VELLALAR</v>
      </c>
      <c r="AR1034">
        <f>VLOOKUP(Table1[[#This Row],[பாலினம்/Gender]],Factor!$F$26:$I$28,4,0)</f>
        <v>1.047034764826176</v>
      </c>
      <c r="AS1034">
        <f>VLOOKUP(Table1[[#This Row],[பதிலளித்தவரின் வயது/Age Group]],Factor!$F$35:$I$39,4,0)</f>
        <v>1.0951871657754011</v>
      </c>
      <c r="AT1034">
        <f>VLOOKUP(Table1[[#This Row],[பதிலளித்தவரின் வயது/Age Group]]&amp;Table1[[#This Row],[பாலினம்/Gender]],Factor!$A$45:$G$53,7,0)</f>
        <v>1.107027027027027</v>
      </c>
      <c r="AU103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034">
        <f>VLOOKUP(Table1[[#This Row],[Rev Caste]],Factor!$F$59:$I$68,4,0)</f>
        <v>0.99902439024390244</v>
      </c>
      <c r="AW1034">
        <f>Table1[[#This Row],[2021 Ae Factor]]*Table1[[#This Row],[Age &amp; Gender Factor]]</f>
        <v>1.107027027027027</v>
      </c>
      <c r="AX1034">
        <f>Table1[[#This Row],[2021 Ae Factor]]*Table1[[#This Row],[Caste Factor]]</f>
        <v>0.99902439024390244</v>
      </c>
      <c r="AY1034">
        <f t="shared" si="51"/>
        <v>78.581029999999998</v>
      </c>
    </row>
    <row r="1035" spans="1:51" x14ac:dyDescent="0.25">
      <c r="A1035" s="12" t="s">
        <v>3088</v>
      </c>
      <c r="B1035" s="12" t="s">
        <v>1122</v>
      </c>
      <c r="C1035" s="13">
        <v>45869</v>
      </c>
      <c r="D1035" s="12" t="s">
        <v>3640</v>
      </c>
      <c r="E1035" s="12"/>
      <c r="F1035" s="12"/>
      <c r="G1035" s="12"/>
      <c r="H1035" s="12"/>
      <c r="I1035" s="12" t="s">
        <v>76</v>
      </c>
      <c r="J1035" s="12" t="s">
        <v>77</v>
      </c>
      <c r="K1035" s="12" t="s">
        <v>50</v>
      </c>
      <c r="L1035" s="12" t="s">
        <v>78</v>
      </c>
      <c r="M1035" s="12" t="s">
        <v>2161</v>
      </c>
      <c r="N1035" s="12"/>
      <c r="O1035" s="12" t="s">
        <v>54</v>
      </c>
      <c r="P1035" s="12">
        <v>8760947367</v>
      </c>
      <c r="Q1035" s="12" t="s">
        <v>55</v>
      </c>
      <c r="R1035" s="12" t="s">
        <v>56</v>
      </c>
      <c r="S1035" s="12" t="s">
        <v>57</v>
      </c>
      <c r="T1035" s="12" t="s">
        <v>137</v>
      </c>
      <c r="U1035" s="12" t="s">
        <v>301</v>
      </c>
      <c r="V1035" s="12" t="s">
        <v>99</v>
      </c>
      <c r="W1035" s="12" t="s">
        <v>100</v>
      </c>
      <c r="X1035" s="12" t="s">
        <v>101</v>
      </c>
      <c r="Y1035" t="s">
        <v>428</v>
      </c>
      <c r="Z1035" s="12" t="s">
        <v>95</v>
      </c>
      <c r="AA1035" s="12" t="s">
        <v>126</v>
      </c>
      <c r="AB1035" s="12" t="s">
        <v>60</v>
      </c>
      <c r="AC1035" s="12" t="s">
        <v>58</v>
      </c>
      <c r="AD1035" s="12" t="s">
        <v>127</v>
      </c>
      <c r="AE1035" s="12" t="s">
        <v>66</v>
      </c>
      <c r="AF1035" s="12" t="s">
        <v>101</v>
      </c>
      <c r="AG1035" s="12" t="s">
        <v>68</v>
      </c>
      <c r="AH1035" s="12" t="s">
        <v>117</v>
      </c>
      <c r="AI1035" s="12" t="s">
        <v>42</v>
      </c>
      <c r="AJ1035" s="12">
        <f>IFERROR(_xlfn.XLOOKUP(Table1[[#This Row],[Audio Url]],Qc!C:C,Qc!F:F),"")</f>
        <v>0</v>
      </c>
      <c r="AK1035" s="12">
        <f>IFERROR(_xlfn.XLOOKUP(Table1[[#This Row],[Audio Url]],Qc!C:C,Qc!E:E),"")</f>
        <v>0</v>
      </c>
      <c r="AL1035" s="12"/>
      <c r="AM1035" s="12"/>
      <c r="AN1035" s="1" t="str">
        <f>VLOOKUP(Table1[[#This Row],[LOCALITY]],Sheet2!$F:$H,3,0)</f>
        <v>Rural</v>
      </c>
      <c r="AO1035" s="1" t="s">
        <v>2241</v>
      </c>
      <c r="AP1035" t="str">
        <f>IF(Table1[[#This Row],[Audio Duration (in secs)]]&gt;180,"Greater than 3 Minutes","Less than 3 Minutes")</f>
        <v>Less than 3 Minutes</v>
      </c>
      <c r="AQ1035" t="str">
        <f>IFERROR(VLOOKUP(Table1[[#This Row],[சாதி/Caste]],MApping!$E$1:$F$10,2,0),"Others")</f>
        <v>DEVENDRA KULA VELLALAR</v>
      </c>
      <c r="AR1035">
        <f>VLOOKUP(Table1[[#This Row],[பாலினம்/Gender]],Factor!$F$26:$I$28,4,0)</f>
        <v>0.95700934579439256</v>
      </c>
      <c r="AS1035">
        <f>VLOOKUP(Table1[[#This Row],[பதிலளித்தவரின் வயது/Age Group]],Factor!$F$35:$I$39,4,0)</f>
        <v>1.0951871657754011</v>
      </c>
      <c r="AT1035">
        <f>VLOOKUP(Table1[[#This Row],[பதிலளித்தவரின் வயது/Age Group]]&amp;Table1[[#This Row],[பாலினம்/Gender]],Factor!$A$45:$G$53,7,0)</f>
        <v>1.0835978835978837</v>
      </c>
      <c r="AU103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35">
        <f>VLOOKUP(Table1[[#This Row],[Rev Caste]],Factor!$F$59:$I$68,4,0)</f>
        <v>0.99902439024390244</v>
      </c>
      <c r="AW1035">
        <f>Table1[[#This Row],[2021 Ae Factor]]*Table1[[#This Row],[Age &amp; Gender Factor]]</f>
        <v>1.4216181426281114</v>
      </c>
      <c r="AX1035">
        <f>Table1[[#This Row],[2021 Ae Factor]]*Table1[[#This Row],[Caste Factor]]</f>
        <v>1.3106625802766489</v>
      </c>
      <c r="AY1035">
        <f t="shared" si="51"/>
        <v>78.581895000000003</v>
      </c>
    </row>
    <row r="1036" spans="1:51" x14ac:dyDescent="0.25">
      <c r="A1036" s="12" t="s">
        <v>3088</v>
      </c>
      <c r="B1036" s="12" t="s">
        <v>1134</v>
      </c>
      <c r="C1036" s="13">
        <v>45869</v>
      </c>
      <c r="D1036" s="12" t="s">
        <v>3641</v>
      </c>
      <c r="E1036" s="12"/>
      <c r="F1036" s="12"/>
      <c r="G1036" s="12"/>
      <c r="H1036" s="12"/>
      <c r="I1036" s="12" t="s">
        <v>244</v>
      </c>
      <c r="J1036" s="12" t="s">
        <v>245</v>
      </c>
      <c r="K1036" s="12" t="s">
        <v>50</v>
      </c>
      <c r="L1036" s="12" t="s">
        <v>78</v>
      </c>
      <c r="M1036" s="12" t="s">
        <v>2161</v>
      </c>
      <c r="N1036" s="12"/>
      <c r="O1036" s="12" t="s">
        <v>135</v>
      </c>
      <c r="P1036" s="12">
        <v>9787101618</v>
      </c>
      <c r="Q1036" s="12" t="s">
        <v>360</v>
      </c>
      <c r="R1036" s="12" t="s">
        <v>136</v>
      </c>
      <c r="S1036" s="12" t="s">
        <v>113</v>
      </c>
      <c r="T1036" s="12" t="s">
        <v>98</v>
      </c>
      <c r="U1036" s="12" t="s">
        <v>83</v>
      </c>
      <c r="V1036" s="12" t="s">
        <v>99</v>
      </c>
      <c r="W1036" s="12" t="s">
        <v>100</v>
      </c>
      <c r="X1036" s="12" t="s">
        <v>101</v>
      </c>
      <c r="Y1036" t="s">
        <v>428</v>
      </c>
      <c r="Z1036" s="12" t="s">
        <v>288</v>
      </c>
      <c r="AA1036" s="12" t="s">
        <v>63</v>
      </c>
      <c r="AB1036" s="12" t="s">
        <v>38</v>
      </c>
      <c r="AC1036" s="12" t="s">
        <v>64</v>
      </c>
      <c r="AD1036" s="12" t="s">
        <v>85</v>
      </c>
      <c r="AE1036" s="12" t="s">
        <v>102</v>
      </c>
      <c r="AF1036" s="12" t="s">
        <v>101</v>
      </c>
      <c r="AG1036" s="12" t="s">
        <v>103</v>
      </c>
      <c r="AH1036" s="12" t="s">
        <v>69</v>
      </c>
      <c r="AI1036" s="12" t="s">
        <v>269</v>
      </c>
      <c r="AJ1036" s="12">
        <f>IFERROR(_xlfn.XLOOKUP(Table1[[#This Row],[Audio Url]],Qc!C:C,Qc!F:F),"")</f>
        <v>0</v>
      </c>
      <c r="AK1036" s="12">
        <f>IFERROR(_xlfn.XLOOKUP(Table1[[#This Row],[Audio Url]],Qc!C:C,Qc!E:E),"")</f>
        <v>0</v>
      </c>
      <c r="AL1036" s="12"/>
      <c r="AM1036" s="12"/>
      <c r="AN1036" s="1" t="str">
        <f>VLOOKUP(Table1[[#This Row],[LOCALITY]],Sheet2!$F:$H,3,0)</f>
        <v>Rural</v>
      </c>
      <c r="AO1036" s="1" t="s">
        <v>2241</v>
      </c>
      <c r="AP1036" t="str">
        <f>IF(Table1[[#This Row],[Audio Duration (in secs)]]&gt;180,"Greater than 3 Minutes","Less than 3 Minutes")</f>
        <v>Less than 3 Minutes</v>
      </c>
      <c r="AQ1036" t="str">
        <f>IFERROR(VLOOKUP(Table1[[#This Row],[சாதி/Caste]],MApping!$E$1:$F$10,2,0),"Others")</f>
        <v>MUTTARAIYAR</v>
      </c>
      <c r="AR1036">
        <f>VLOOKUP(Table1[[#This Row],[பாலினம்/Gender]],Factor!$F$26:$I$28,4,0)</f>
        <v>1.047034764826176</v>
      </c>
      <c r="AS1036">
        <f>VLOOKUP(Table1[[#This Row],[பதிலளித்தவரின் வயது/Age Group]],Factor!$F$35:$I$39,4,0)</f>
        <v>1.0308724832214764</v>
      </c>
      <c r="AT1036">
        <f>VLOOKUP(Table1[[#This Row],[பதிலளித்தவரின் வயது/Age Group]]&amp;Table1[[#This Row],[பாலினம்/Gender]],Factor!$A$45:$G$53,7,0)</f>
        <v>1.28</v>
      </c>
      <c r="AU103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36">
        <f>VLOOKUP(Table1[[#This Row],[Rev Caste]],Factor!$F$59:$I$68,4,0)</f>
        <v>1.2358620689655173</v>
      </c>
      <c r="AW1036">
        <f>Table1[[#This Row],[2021 Ae Factor]]*Table1[[#This Row],[Age &amp; Gender Factor]]</f>
        <v>1.6792864309794564</v>
      </c>
      <c r="AX1036">
        <f>Table1[[#This Row],[2021 Ae Factor]]*Table1[[#This Row],[Caste Factor]]</f>
        <v>1.6213800023249925</v>
      </c>
      <c r="AY1036">
        <f t="shared" ref="AY1036:AY1039" si="52">VALUE(MID(D1036, FIND(",",D1036)+2, FIND(")",D1036)-FIND(",",D1036)-2))</f>
        <v>78.582932</v>
      </c>
    </row>
    <row r="1037" spans="1:51" x14ac:dyDescent="0.25">
      <c r="A1037" s="12" t="s">
        <v>3088</v>
      </c>
      <c r="B1037" s="12" t="s">
        <v>1139</v>
      </c>
      <c r="C1037" s="13">
        <v>45869</v>
      </c>
      <c r="D1037" s="12" t="s">
        <v>3642</v>
      </c>
      <c r="E1037" s="12"/>
      <c r="F1037" s="12"/>
      <c r="G1037" s="12"/>
      <c r="H1037" s="12"/>
      <c r="I1037" s="12" t="s">
        <v>76</v>
      </c>
      <c r="J1037" s="12" t="s">
        <v>77</v>
      </c>
      <c r="K1037" s="12" t="s">
        <v>50</v>
      </c>
      <c r="L1037" s="12" t="s">
        <v>78</v>
      </c>
      <c r="M1037" s="12" t="s">
        <v>2162</v>
      </c>
      <c r="N1037" s="12"/>
      <c r="O1037" s="12" t="s">
        <v>54</v>
      </c>
      <c r="P1037" s="12">
        <v>6380489374</v>
      </c>
      <c r="Q1037" s="12" t="s">
        <v>55</v>
      </c>
      <c r="R1037" s="12" t="s">
        <v>56</v>
      </c>
      <c r="S1037" s="12" t="s">
        <v>57</v>
      </c>
      <c r="T1037" s="12" t="s">
        <v>98</v>
      </c>
      <c r="U1037" s="12" t="s">
        <v>301</v>
      </c>
      <c r="V1037" s="12" t="s">
        <v>99</v>
      </c>
      <c r="W1037" s="12" t="s">
        <v>100</v>
      </c>
      <c r="X1037" s="12" t="s">
        <v>101</v>
      </c>
      <c r="Y1037" t="s">
        <v>428</v>
      </c>
      <c r="Z1037" s="12" t="s">
        <v>288</v>
      </c>
      <c r="AA1037" s="12" t="s">
        <v>63</v>
      </c>
      <c r="AB1037" s="12" t="s">
        <v>38</v>
      </c>
      <c r="AC1037" s="12" t="s">
        <v>64</v>
      </c>
      <c r="AD1037" s="12" t="s">
        <v>85</v>
      </c>
      <c r="AE1037" s="12" t="s">
        <v>66</v>
      </c>
      <c r="AF1037" s="12" t="s">
        <v>101</v>
      </c>
      <c r="AG1037" s="12" t="s">
        <v>68</v>
      </c>
      <c r="AH1037" s="12" t="s">
        <v>117</v>
      </c>
      <c r="AI1037" s="12" t="s">
        <v>42</v>
      </c>
      <c r="AJ1037" s="12">
        <f>IFERROR(_xlfn.XLOOKUP(Table1[[#This Row],[Audio Url]],Qc!C:C,Qc!F:F),"")</f>
        <v>0</v>
      </c>
      <c r="AK1037" s="12">
        <f>IFERROR(_xlfn.XLOOKUP(Table1[[#This Row],[Audio Url]],Qc!C:C,Qc!E:E),"")</f>
        <v>0</v>
      </c>
      <c r="AL1037" s="12"/>
      <c r="AM1037" s="12"/>
      <c r="AN1037" s="1" t="str">
        <f>VLOOKUP(Table1[[#This Row],[LOCALITY]],Sheet2!$F:$H,3,0)</f>
        <v>Rural</v>
      </c>
      <c r="AO1037" s="1" t="s">
        <v>2241</v>
      </c>
      <c r="AP1037" t="str">
        <f>IF(Table1[[#This Row],[Audio Duration (in secs)]]&gt;180,"Greater than 3 Minutes","Less than 3 Minutes")</f>
        <v>Less than 3 Minutes</v>
      </c>
      <c r="AQ1037" t="str">
        <f>IFERROR(VLOOKUP(Table1[[#This Row],[சாதி/Caste]],MApping!$E$1:$F$10,2,0),"Others")</f>
        <v>DEVENDRA KULA VELLALAR</v>
      </c>
      <c r="AR1037">
        <f>VLOOKUP(Table1[[#This Row],[பாலினம்/Gender]],Factor!$F$26:$I$28,4,0)</f>
        <v>0.95700934579439256</v>
      </c>
      <c r="AS1037">
        <f>VLOOKUP(Table1[[#This Row],[பதிலளித்தவரின் வயது/Age Group]],Factor!$F$35:$I$39,4,0)</f>
        <v>1.0951871657754011</v>
      </c>
      <c r="AT1037">
        <f>VLOOKUP(Table1[[#This Row],[பதிலளித்தவரின் வயது/Age Group]]&amp;Table1[[#This Row],[பாலினம்/Gender]],Factor!$A$45:$G$53,7,0)</f>
        <v>1.0835978835978837</v>
      </c>
      <c r="AU103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37">
        <f>VLOOKUP(Table1[[#This Row],[Rev Caste]],Factor!$F$59:$I$68,4,0)</f>
        <v>0.99902439024390244</v>
      </c>
      <c r="AW1037">
        <f>Table1[[#This Row],[2021 Ae Factor]]*Table1[[#This Row],[Age &amp; Gender Factor]]</f>
        <v>1.4216181426281114</v>
      </c>
      <c r="AX1037">
        <f>Table1[[#This Row],[2021 Ae Factor]]*Table1[[#This Row],[Caste Factor]]</f>
        <v>1.3106625802766489</v>
      </c>
      <c r="AY1037">
        <f t="shared" si="52"/>
        <v>78.752976000000004</v>
      </c>
    </row>
    <row r="1038" spans="1:51" x14ac:dyDescent="0.25">
      <c r="A1038" s="12" t="s">
        <v>3088</v>
      </c>
      <c r="B1038" s="12" t="s">
        <v>1144</v>
      </c>
      <c r="C1038" s="13">
        <v>45869</v>
      </c>
      <c r="D1038" s="12" t="s">
        <v>3643</v>
      </c>
      <c r="E1038" s="12"/>
      <c r="F1038" s="12"/>
      <c r="G1038" s="12"/>
      <c r="H1038" s="12"/>
      <c r="I1038" s="12" t="s">
        <v>244</v>
      </c>
      <c r="J1038" s="12" t="s">
        <v>245</v>
      </c>
      <c r="K1038" s="12" t="s">
        <v>50</v>
      </c>
      <c r="L1038" s="12" t="s">
        <v>78</v>
      </c>
      <c r="M1038" s="12" t="s">
        <v>2162</v>
      </c>
      <c r="N1038" s="12"/>
      <c r="O1038" s="12" t="s">
        <v>54</v>
      </c>
      <c r="P1038" s="12">
        <v>8098878565</v>
      </c>
      <c r="Q1038" s="12" t="s">
        <v>55</v>
      </c>
      <c r="R1038" s="12" t="s">
        <v>56</v>
      </c>
      <c r="S1038" s="12" t="s">
        <v>113</v>
      </c>
      <c r="T1038" s="12" t="s">
        <v>137</v>
      </c>
      <c r="U1038" s="12" t="s">
        <v>83</v>
      </c>
      <c r="V1038" s="12" t="s">
        <v>99</v>
      </c>
      <c r="W1038" s="12" t="s">
        <v>125</v>
      </c>
      <c r="X1038" s="12" t="s">
        <v>101</v>
      </c>
      <c r="Y1038" s="45" t="s">
        <v>429</v>
      </c>
      <c r="Z1038" s="12" t="s">
        <v>95</v>
      </c>
      <c r="AA1038" s="12" t="s">
        <v>126</v>
      </c>
      <c r="AB1038" s="12" t="s">
        <v>99</v>
      </c>
      <c r="AC1038" s="12" t="s">
        <v>58</v>
      </c>
      <c r="AD1038" s="12" t="s">
        <v>127</v>
      </c>
      <c r="AE1038" s="12" t="s">
        <v>102</v>
      </c>
      <c r="AF1038" s="12" t="s">
        <v>101</v>
      </c>
      <c r="AG1038" s="12" t="s">
        <v>68</v>
      </c>
      <c r="AH1038" s="12" t="s">
        <v>88</v>
      </c>
      <c r="AI1038" s="12" t="s">
        <v>269</v>
      </c>
      <c r="AJ1038" s="12">
        <f>IFERROR(_xlfn.XLOOKUP(Table1[[#This Row],[Audio Url]],Qc!C:C,Qc!F:F),"")</f>
        <v>0</v>
      </c>
      <c r="AK1038" s="12">
        <f>IFERROR(_xlfn.XLOOKUP(Table1[[#This Row],[Audio Url]],Qc!C:C,Qc!E:E),"")</f>
        <v>0</v>
      </c>
      <c r="AL1038" s="12"/>
      <c r="AM1038" s="12"/>
      <c r="AN1038" s="1" t="str">
        <f>VLOOKUP(Table1[[#This Row],[LOCALITY]],Sheet2!$F:$H,3,0)</f>
        <v>Rural</v>
      </c>
      <c r="AO1038" s="1" t="s">
        <v>2241</v>
      </c>
      <c r="AP1038" t="str">
        <f>IF(Table1[[#This Row],[Audio Duration (in secs)]]&gt;180,"Greater than 3 Minutes","Less than 3 Minutes")</f>
        <v>Less than 3 Minutes</v>
      </c>
      <c r="AQ1038" t="str">
        <f>IFERROR(VLOOKUP(Table1[[#This Row],[சாதி/Caste]],MApping!$E$1:$F$10,2,0),"Others")</f>
        <v>MUTTARAIYAR</v>
      </c>
      <c r="AR1038">
        <f>VLOOKUP(Table1[[#This Row],[பாலினம்/Gender]],Factor!$F$26:$I$28,4,0)</f>
        <v>0.95700934579439256</v>
      </c>
      <c r="AS1038">
        <f>VLOOKUP(Table1[[#This Row],[பதிலளித்தவரின் வயது/Age Group]],Factor!$F$35:$I$39,4,0)</f>
        <v>1.0951871657754011</v>
      </c>
      <c r="AT1038">
        <f>VLOOKUP(Table1[[#This Row],[பதிலளித்தவரின் வயது/Age Group]]&amp;Table1[[#This Row],[பாலினம்/Gender]],Factor!$A$45:$G$53,7,0)</f>
        <v>1.0835978835978837</v>
      </c>
      <c r="AU103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38">
        <f>VLOOKUP(Table1[[#This Row],[Rev Caste]],Factor!$F$59:$I$68,4,0)</f>
        <v>1.2358620689655173</v>
      </c>
      <c r="AW1038">
        <f>Table1[[#This Row],[2021 Ae Factor]]*Table1[[#This Row],[Age &amp; Gender Factor]]</f>
        <v>1.4216181426281114</v>
      </c>
      <c r="AX1038">
        <f>Table1[[#This Row],[2021 Ae Factor]]*Table1[[#This Row],[Caste Factor]]</f>
        <v>1.6213800023249925</v>
      </c>
      <c r="AY1038">
        <f t="shared" si="52"/>
        <v>78.752319</v>
      </c>
    </row>
    <row r="1039" spans="1:51" x14ac:dyDescent="0.25">
      <c r="A1039" s="12" t="s">
        <v>3088</v>
      </c>
      <c r="B1039" s="12" t="s">
        <v>1159</v>
      </c>
      <c r="C1039" s="13">
        <v>45869</v>
      </c>
      <c r="D1039" s="12" t="s">
        <v>3644</v>
      </c>
      <c r="E1039" s="12"/>
      <c r="F1039" s="12"/>
      <c r="G1039" s="12"/>
      <c r="H1039" s="12"/>
      <c r="I1039" s="12" t="s">
        <v>76</v>
      </c>
      <c r="J1039" s="12" t="s">
        <v>77</v>
      </c>
      <c r="K1039" s="12" t="s">
        <v>50</v>
      </c>
      <c r="L1039" s="12" t="s">
        <v>78</v>
      </c>
      <c r="M1039" s="12" t="s">
        <v>2162</v>
      </c>
      <c r="N1039" s="12"/>
      <c r="O1039" s="12" t="s">
        <v>135</v>
      </c>
      <c r="P1039" s="12">
        <v>6385489374</v>
      </c>
      <c r="Q1039" s="12" t="s">
        <v>81</v>
      </c>
      <c r="R1039" s="12" t="s">
        <v>136</v>
      </c>
      <c r="S1039" s="12" t="s">
        <v>57</v>
      </c>
      <c r="T1039" s="12" t="s">
        <v>58</v>
      </c>
      <c r="U1039" s="12" t="s">
        <v>301</v>
      </c>
      <c r="V1039" s="12" t="s">
        <v>165</v>
      </c>
      <c r="W1039" s="12" t="s">
        <v>61</v>
      </c>
      <c r="X1039" s="12" t="s">
        <v>62</v>
      </c>
      <c r="Y1039" t="s">
        <v>430</v>
      </c>
      <c r="Z1039" s="12" t="s">
        <v>38</v>
      </c>
      <c r="AA1039" s="12" t="s">
        <v>63</v>
      </c>
      <c r="AB1039" s="12" t="s">
        <v>38</v>
      </c>
      <c r="AC1039" s="12" t="s">
        <v>64</v>
      </c>
      <c r="AD1039" s="12" t="s">
        <v>85</v>
      </c>
      <c r="AE1039" s="12" t="s">
        <v>66</v>
      </c>
      <c r="AF1039" s="12" t="s">
        <v>67</v>
      </c>
      <c r="AG1039" s="12" t="s">
        <v>116</v>
      </c>
      <c r="AH1039" s="12" t="s">
        <v>117</v>
      </c>
      <c r="AI1039" s="12" t="s">
        <v>42</v>
      </c>
      <c r="AJ1039" s="12">
        <f>IFERROR(_xlfn.XLOOKUP(Table1[[#This Row],[Audio Url]],Qc!C:C,Qc!F:F),"")</f>
        <v>0</v>
      </c>
      <c r="AK1039" s="12">
        <f>IFERROR(_xlfn.XLOOKUP(Table1[[#This Row],[Audio Url]],Qc!C:C,Qc!E:E),"")</f>
        <v>0</v>
      </c>
      <c r="AL1039" s="12"/>
      <c r="AM1039" s="12"/>
      <c r="AN1039" s="1" t="str">
        <f>VLOOKUP(Table1[[#This Row],[LOCALITY]],Sheet2!$F:$H,3,0)</f>
        <v>Rural</v>
      </c>
      <c r="AO1039" s="1" t="s">
        <v>2241</v>
      </c>
      <c r="AP1039" t="str">
        <f>IF(Table1[[#This Row],[Audio Duration (in secs)]]&gt;180,"Greater than 3 Minutes","Less than 3 Minutes")</f>
        <v>Less than 3 Minutes</v>
      </c>
      <c r="AQ1039" t="str">
        <f>IFERROR(VLOOKUP(Table1[[#This Row],[சாதி/Caste]],MApping!$E$1:$F$10,2,0),"Others")</f>
        <v>DEVENDRA KULA VELLALAR</v>
      </c>
      <c r="AR1039">
        <f>VLOOKUP(Table1[[#This Row],[பாலினம்/Gender]],Factor!$F$26:$I$28,4,0)</f>
        <v>1.047034764826176</v>
      </c>
      <c r="AS1039">
        <f>VLOOKUP(Table1[[#This Row],[பதிலளித்தவரின் வயது/Age Group]],Factor!$F$35:$I$39,4,0)</f>
        <v>0.97523809523809524</v>
      </c>
      <c r="AT1039">
        <f>VLOOKUP(Table1[[#This Row],[பதிலளித்தவரின் வயது/Age Group]]&amp;Table1[[#This Row],[பாலினம்/Gender]],Factor!$A$45:$G$53,7,0)</f>
        <v>0.89824561403508774</v>
      </c>
      <c r="AU103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039">
        <f>VLOOKUP(Table1[[#This Row],[Rev Caste]],Factor!$F$59:$I$68,4,0)</f>
        <v>0.99902439024390244</v>
      </c>
      <c r="AW1039">
        <f>Table1[[#This Row],[2021 Ae Factor]]*Table1[[#This Row],[Age &amp; Gender Factor]]</f>
        <v>0.89824561403508774</v>
      </c>
      <c r="AX1039">
        <f>Table1[[#This Row],[2021 Ae Factor]]*Table1[[#This Row],[Caste Factor]]</f>
        <v>0.99902439024390244</v>
      </c>
      <c r="AY1039">
        <f t="shared" si="52"/>
        <v>78.753223000000006</v>
      </c>
    </row>
    <row r="1040" spans="1:51" x14ac:dyDescent="0.25">
      <c r="A1040" s="12" t="s">
        <v>3088</v>
      </c>
      <c r="B1040" s="12" t="s">
        <v>1175</v>
      </c>
      <c r="C1040" s="13">
        <v>45869</v>
      </c>
      <c r="D1040" s="12" t="s">
        <v>3645</v>
      </c>
      <c r="E1040" s="12"/>
      <c r="F1040" s="12"/>
      <c r="G1040" s="12"/>
      <c r="H1040" s="12"/>
      <c r="I1040" s="12" t="s">
        <v>76</v>
      </c>
      <c r="J1040" s="12" t="s">
        <v>77</v>
      </c>
      <c r="K1040" s="12" t="s">
        <v>50</v>
      </c>
      <c r="L1040" s="12" t="s">
        <v>78</v>
      </c>
      <c r="M1040" s="12" t="s">
        <v>2162</v>
      </c>
      <c r="N1040" s="12"/>
      <c r="O1040" s="12" t="s">
        <v>135</v>
      </c>
      <c r="P1040" s="12">
        <v>9976613997</v>
      </c>
      <c r="Q1040" s="12" t="s">
        <v>39</v>
      </c>
      <c r="R1040" s="12" t="s">
        <v>56</v>
      </c>
      <c r="S1040" s="12" t="s">
        <v>57</v>
      </c>
      <c r="T1040" s="12" t="s">
        <v>137</v>
      </c>
      <c r="U1040" s="12" t="s">
        <v>59</v>
      </c>
      <c r="V1040" s="12" t="s">
        <v>60</v>
      </c>
      <c r="W1040" s="12" t="s">
        <v>61</v>
      </c>
      <c r="X1040" s="12" t="s">
        <v>1179</v>
      </c>
      <c r="Y1040" t="s">
        <v>438</v>
      </c>
      <c r="Z1040" s="12" t="s">
        <v>38</v>
      </c>
      <c r="AA1040" s="12" t="s">
        <v>63</v>
      </c>
      <c r="AB1040" s="12" t="s">
        <v>38</v>
      </c>
      <c r="AC1040" s="12" t="s">
        <v>64</v>
      </c>
      <c r="AD1040" s="12" t="s">
        <v>85</v>
      </c>
      <c r="AE1040" s="12" t="s">
        <v>66</v>
      </c>
      <c r="AF1040" s="12" t="s">
        <v>67</v>
      </c>
      <c r="AG1040" s="12" t="s">
        <v>116</v>
      </c>
      <c r="AH1040" s="12" t="s">
        <v>117</v>
      </c>
      <c r="AI1040" s="12" t="s">
        <v>42</v>
      </c>
      <c r="AJ1040" s="12">
        <f>IFERROR(_xlfn.XLOOKUP(Table1[[#This Row],[Audio Url]],Qc!C:C,Qc!F:F),"")</f>
        <v>0</v>
      </c>
      <c r="AK1040" s="12">
        <f>IFERROR(_xlfn.XLOOKUP(Table1[[#This Row],[Audio Url]],Qc!C:C,Qc!E:E),"")</f>
        <v>0</v>
      </c>
      <c r="AL1040" s="12"/>
      <c r="AM1040" s="12"/>
      <c r="AN1040" s="1" t="str">
        <f>VLOOKUP(Table1[[#This Row],[LOCALITY]],Sheet2!$F:$H,3,0)</f>
        <v>Rural</v>
      </c>
      <c r="AO1040" s="1" t="s">
        <v>2241</v>
      </c>
      <c r="AP1040" t="str">
        <f>IF(Table1[[#This Row],[Audio Duration (in secs)]]&gt;180,"Greater than 3 Minutes","Less than 3 Minutes")</f>
        <v>Less than 3 Minutes</v>
      </c>
      <c r="AQ1040" t="str">
        <f>IFERROR(VLOOKUP(Table1[[#This Row],[சாதி/Caste]],MApping!$E$1:$F$10,2,0),"Others")</f>
        <v>DEVENDRA KULA VELLALAR</v>
      </c>
      <c r="AR1040">
        <f>VLOOKUP(Table1[[#This Row],[பாலினம்/Gender]],Factor!$F$26:$I$28,4,0)</f>
        <v>1.047034764826176</v>
      </c>
      <c r="AS1040">
        <f>VLOOKUP(Table1[[#This Row],[பதிலளித்தவரின் வயது/Age Group]],Factor!$F$35:$I$39,4,0)</f>
        <v>0.8797250859106529</v>
      </c>
      <c r="AT1040">
        <f>VLOOKUP(Table1[[#This Row],[பதிலளித்தவரின் வயது/Age Group]]&amp;Table1[[#This Row],[பாலினம்/Gender]],Factor!$A$45:$G$53,7,0)</f>
        <v>0.98461538461538467</v>
      </c>
      <c r="AU104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40">
        <f>VLOOKUP(Table1[[#This Row],[Rev Caste]],Factor!$F$59:$I$68,4,0)</f>
        <v>0.99902439024390244</v>
      </c>
      <c r="AW1040">
        <f>Table1[[#This Row],[2021 Ae Factor]]*Table1[[#This Row],[Age &amp; Gender Factor]]</f>
        <v>0.72546542719964102</v>
      </c>
      <c r="AX1040">
        <f>Table1[[#This Row],[2021 Ae Factor]]*Table1[[#This Row],[Caste Factor]]</f>
        <v>0.73608199442695277</v>
      </c>
      <c r="AY1040">
        <f>VALUE(MID(D1040, FIND(",",D1040)+2, FIND(")",D1040)-FIND(",",D1040)-2))</f>
        <v>78.752920000000003</v>
      </c>
    </row>
    <row r="1041" spans="1:51" x14ac:dyDescent="0.25">
      <c r="A1041" s="12" t="s">
        <v>3088</v>
      </c>
      <c r="B1041" s="12" t="s">
        <v>1192</v>
      </c>
      <c r="C1041" s="13">
        <v>45869</v>
      </c>
      <c r="D1041" s="12" t="s">
        <v>3646</v>
      </c>
      <c r="E1041" s="12"/>
      <c r="F1041" s="12"/>
      <c r="G1041" s="12"/>
      <c r="H1041" s="12"/>
      <c r="I1041" s="12" t="s">
        <v>109</v>
      </c>
      <c r="J1041" s="12" t="s">
        <v>110</v>
      </c>
      <c r="K1041" s="12" t="s">
        <v>50</v>
      </c>
      <c r="L1041" s="12" t="s">
        <v>78</v>
      </c>
      <c r="M1041" s="12" t="s">
        <v>2162</v>
      </c>
      <c r="N1041" s="12"/>
      <c r="O1041" s="12" t="s">
        <v>54</v>
      </c>
      <c r="P1041" s="12">
        <v>7826831676</v>
      </c>
      <c r="Q1041" s="12" t="s">
        <v>55</v>
      </c>
      <c r="R1041" s="12" t="s">
        <v>56</v>
      </c>
      <c r="S1041" s="12" t="s">
        <v>113</v>
      </c>
      <c r="T1041" s="12" t="s">
        <v>98</v>
      </c>
      <c r="U1041" s="12" t="s">
        <v>83</v>
      </c>
      <c r="V1041" s="12" t="s">
        <v>99</v>
      </c>
      <c r="W1041" s="12" t="s">
        <v>100</v>
      </c>
      <c r="X1041" s="12" t="s">
        <v>101</v>
      </c>
      <c r="Y1041" t="s">
        <v>428</v>
      </c>
      <c r="Z1041" s="12" t="s">
        <v>288</v>
      </c>
      <c r="AA1041" s="12" t="s">
        <v>63</v>
      </c>
      <c r="AB1041" s="12" t="s">
        <v>38</v>
      </c>
      <c r="AC1041" s="12" t="s">
        <v>64</v>
      </c>
      <c r="AD1041" s="12" t="s">
        <v>85</v>
      </c>
      <c r="AE1041" s="12" t="s">
        <v>115</v>
      </c>
      <c r="AF1041" s="12" t="s">
        <v>67</v>
      </c>
      <c r="AG1041" s="12" t="s">
        <v>382</v>
      </c>
      <c r="AH1041" s="12" t="s">
        <v>88</v>
      </c>
      <c r="AI1041" s="12" t="s">
        <v>269</v>
      </c>
      <c r="AJ1041" s="12">
        <f>IFERROR(_xlfn.XLOOKUP(Table1[[#This Row],[Audio Url]],Qc!C:C,Qc!F:F),"")</f>
        <v>0</v>
      </c>
      <c r="AK1041" s="12">
        <f>IFERROR(_xlfn.XLOOKUP(Table1[[#This Row],[Audio Url]],Qc!C:C,Qc!E:E),"")</f>
        <v>0</v>
      </c>
      <c r="AL1041" s="12"/>
      <c r="AM1041" s="12"/>
      <c r="AN1041" s="1" t="str">
        <f>VLOOKUP(Table1[[#This Row],[LOCALITY]],Sheet2!$F:$H,3,0)</f>
        <v>Rural</v>
      </c>
      <c r="AO1041" s="1" t="s">
        <v>2241</v>
      </c>
      <c r="AP1041" t="str">
        <f>IF(Table1[[#This Row],[Audio Duration (in secs)]]&gt;180,"Greater than 3 Minutes","Less than 3 Minutes")</f>
        <v>Less than 3 Minutes</v>
      </c>
      <c r="AQ1041" t="str">
        <f>IFERROR(VLOOKUP(Table1[[#This Row],[சாதி/Caste]],MApping!$E$1:$F$10,2,0),"Others")</f>
        <v>MUTTARAIYAR</v>
      </c>
      <c r="AR1041">
        <f>VLOOKUP(Table1[[#This Row],[பாலினம்/Gender]],Factor!$F$26:$I$28,4,0)</f>
        <v>0.95700934579439256</v>
      </c>
      <c r="AS1041">
        <f>VLOOKUP(Table1[[#This Row],[பதிலளித்தவரின் வயது/Age Group]],Factor!$F$35:$I$39,4,0)</f>
        <v>1.0951871657754011</v>
      </c>
      <c r="AT1041">
        <f>VLOOKUP(Table1[[#This Row],[பதிலளித்தவரின் வயது/Age Group]]&amp;Table1[[#This Row],[பாலினம்/Gender]],Factor!$A$45:$G$53,7,0)</f>
        <v>1.0835978835978837</v>
      </c>
      <c r="AU104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41">
        <f>VLOOKUP(Table1[[#This Row],[Rev Caste]],Factor!$F$59:$I$68,4,0)</f>
        <v>1.2358620689655173</v>
      </c>
      <c r="AW1041">
        <f>Table1[[#This Row],[2021 Ae Factor]]*Table1[[#This Row],[Age &amp; Gender Factor]]</f>
        <v>1.4216181426281114</v>
      </c>
      <c r="AX1041">
        <f>Table1[[#This Row],[2021 Ae Factor]]*Table1[[#This Row],[Caste Factor]]</f>
        <v>1.6213800023249925</v>
      </c>
      <c r="AY1041">
        <f>VALUE(MID(D1041, FIND(",",D1041)+2, FIND(")",D1041)-FIND(",",D1041)-2))</f>
        <v>78.752915000000002</v>
      </c>
    </row>
    <row r="1042" spans="1:51" x14ac:dyDescent="0.25">
      <c r="A1042" s="12" t="s">
        <v>3088</v>
      </c>
      <c r="B1042" s="12" t="s">
        <v>1201</v>
      </c>
      <c r="C1042" s="13">
        <v>45869</v>
      </c>
      <c r="D1042" s="12" t="s">
        <v>3647</v>
      </c>
      <c r="E1042" s="12"/>
      <c r="F1042" s="12"/>
      <c r="G1042" s="12"/>
      <c r="H1042" s="12"/>
      <c r="I1042" s="12" t="s">
        <v>76</v>
      </c>
      <c r="J1042" s="12" t="s">
        <v>77</v>
      </c>
      <c r="K1042" s="12" t="s">
        <v>50</v>
      </c>
      <c r="L1042" s="12" t="s">
        <v>78</v>
      </c>
      <c r="M1042" s="12" t="s">
        <v>2162</v>
      </c>
      <c r="N1042" s="12"/>
      <c r="O1042" s="12" t="s">
        <v>135</v>
      </c>
      <c r="P1042" s="12">
        <v>9159741019</v>
      </c>
      <c r="Q1042" s="12" t="s">
        <v>55</v>
      </c>
      <c r="R1042" s="12" t="s">
        <v>136</v>
      </c>
      <c r="S1042" s="12" t="s">
        <v>57</v>
      </c>
      <c r="T1042" s="12" t="s">
        <v>58</v>
      </c>
      <c r="U1042" s="12" t="s">
        <v>83</v>
      </c>
      <c r="V1042" s="12" t="s">
        <v>99</v>
      </c>
      <c r="W1042" s="12" t="s">
        <v>439</v>
      </c>
      <c r="X1042" s="12" t="s">
        <v>295</v>
      </c>
      <c r="Y1042" t="s">
        <v>439</v>
      </c>
      <c r="Z1042" s="12" t="s">
        <v>38</v>
      </c>
      <c r="AA1042" s="12" t="s">
        <v>63</v>
      </c>
      <c r="AB1042" s="12" t="s">
        <v>38</v>
      </c>
      <c r="AC1042" s="12" t="s">
        <v>64</v>
      </c>
      <c r="AD1042" s="12" t="s">
        <v>85</v>
      </c>
      <c r="AE1042" s="12" t="s">
        <v>66</v>
      </c>
      <c r="AF1042" s="12" t="s">
        <v>128</v>
      </c>
      <c r="AG1042" s="12" t="s">
        <v>116</v>
      </c>
      <c r="AH1042" s="12" t="s">
        <v>117</v>
      </c>
      <c r="AI1042" s="12" t="s">
        <v>42</v>
      </c>
      <c r="AJ1042" s="12">
        <f>IFERROR(_xlfn.XLOOKUP(Table1[[#This Row],[Audio Url]],Qc!C:C,Qc!F:F),"")</f>
        <v>0</v>
      </c>
      <c r="AK1042" s="12">
        <f>IFERROR(_xlfn.XLOOKUP(Table1[[#This Row],[Audio Url]],Qc!C:C,Qc!E:E),"")</f>
        <v>0</v>
      </c>
      <c r="AL1042" s="12"/>
      <c r="AM1042" s="12"/>
      <c r="AN1042" s="1" t="str">
        <f>VLOOKUP(Table1[[#This Row],[LOCALITY]],Sheet2!$F:$H,3,0)</f>
        <v>Rural</v>
      </c>
      <c r="AO1042" s="1" t="s">
        <v>2241</v>
      </c>
      <c r="AP1042" t="str">
        <f>IF(Table1[[#This Row],[Audio Duration (in secs)]]&gt;180,"Greater than 3 Minutes","Less than 3 Minutes")</f>
        <v>Less than 3 Minutes</v>
      </c>
      <c r="AQ1042" t="str">
        <f>IFERROR(VLOOKUP(Table1[[#This Row],[சாதி/Caste]],MApping!$E$1:$F$10,2,0),"Others")</f>
        <v>DEVENDRA KULA VELLALAR</v>
      </c>
      <c r="AR1042">
        <f>VLOOKUP(Table1[[#This Row],[பாலினம்/Gender]],Factor!$F$26:$I$28,4,0)</f>
        <v>1.047034764826176</v>
      </c>
      <c r="AS1042">
        <f>VLOOKUP(Table1[[#This Row],[பதிலளித்தவரின் வயது/Age Group]],Factor!$F$35:$I$39,4,0)</f>
        <v>1.0951871657754011</v>
      </c>
      <c r="AT1042">
        <f>VLOOKUP(Table1[[#This Row],[பதிலளித்தவரின் வயது/Age Group]]&amp;Table1[[#This Row],[பாலினம்/Gender]],Factor!$A$45:$G$53,7,0)</f>
        <v>1.107027027027027</v>
      </c>
      <c r="AU104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42">
        <f>VLOOKUP(Table1[[#This Row],[Rev Caste]],Factor!$F$59:$I$68,4,0)</f>
        <v>0.99902439024390244</v>
      </c>
      <c r="AW1042">
        <f>Table1[[#This Row],[2021 Ae Factor]]*Table1[[#This Row],[Age &amp; Gender Factor]]</f>
        <v>1.4523558321984489</v>
      </c>
      <c r="AX1042">
        <f>Table1[[#This Row],[2021 Ae Factor]]*Table1[[#This Row],[Caste Factor]]</f>
        <v>1.3106625802766489</v>
      </c>
      <c r="AY1042">
        <f t="shared" ref="AY1042:AY1044" si="53">VALUE(MID(D1042, FIND(",",D1042)+2, FIND(")",D1042)-FIND(",",D1042)-2))</f>
        <v>78.754577999999995</v>
      </c>
    </row>
    <row r="1043" spans="1:51" x14ac:dyDescent="0.25">
      <c r="A1043" s="12" t="s">
        <v>3088</v>
      </c>
      <c r="B1043" s="12" t="s">
        <v>1212</v>
      </c>
      <c r="C1043" s="13">
        <v>45869</v>
      </c>
      <c r="D1043" s="12" t="s">
        <v>3648</v>
      </c>
      <c r="E1043" s="12"/>
      <c r="F1043" s="12"/>
      <c r="G1043" s="12"/>
      <c r="H1043" s="12"/>
      <c r="I1043" s="12" t="s">
        <v>109</v>
      </c>
      <c r="J1043" s="12" t="s">
        <v>110</v>
      </c>
      <c r="K1043" s="12" t="s">
        <v>50</v>
      </c>
      <c r="L1043" s="12" t="s">
        <v>78</v>
      </c>
      <c r="M1043" s="12" t="s">
        <v>2162</v>
      </c>
      <c r="N1043" s="12"/>
      <c r="O1043" s="12" t="s">
        <v>54</v>
      </c>
      <c r="P1043" s="12">
        <v>9092939980</v>
      </c>
      <c r="Q1043" s="12" t="s">
        <v>39</v>
      </c>
      <c r="R1043" s="12" t="s">
        <v>56</v>
      </c>
      <c r="S1043" s="12" t="s">
        <v>113</v>
      </c>
      <c r="T1043" s="12" t="s">
        <v>98</v>
      </c>
      <c r="U1043" s="12" t="s">
        <v>301</v>
      </c>
      <c r="V1043" s="12" t="s">
        <v>99</v>
      </c>
      <c r="W1043" s="12" t="s">
        <v>100</v>
      </c>
      <c r="X1043" s="12" t="s">
        <v>101</v>
      </c>
      <c r="Y1043" t="s">
        <v>428</v>
      </c>
      <c r="Z1043" s="12" t="s">
        <v>288</v>
      </c>
      <c r="AA1043" s="12" t="s">
        <v>126</v>
      </c>
      <c r="AB1043" s="12" t="s">
        <v>60</v>
      </c>
      <c r="AC1043" s="12" t="s">
        <v>64</v>
      </c>
      <c r="AD1043" s="12" t="s">
        <v>85</v>
      </c>
      <c r="AE1043" s="12" t="s">
        <v>102</v>
      </c>
      <c r="AF1043" s="12" t="s">
        <v>101</v>
      </c>
      <c r="AG1043" s="12" t="s">
        <v>382</v>
      </c>
      <c r="AH1043" s="12" t="s">
        <v>88</v>
      </c>
      <c r="AI1043" s="12" t="s">
        <v>269</v>
      </c>
      <c r="AJ1043" s="12">
        <f>IFERROR(_xlfn.XLOOKUP(Table1[[#This Row],[Audio Url]],Qc!C:C,Qc!F:F),"")</f>
        <v>0</v>
      </c>
      <c r="AK1043" s="12">
        <f>IFERROR(_xlfn.XLOOKUP(Table1[[#This Row],[Audio Url]],Qc!C:C,Qc!E:E),"")</f>
        <v>0</v>
      </c>
      <c r="AL1043" s="12"/>
      <c r="AM1043" s="12"/>
      <c r="AN1043" s="1" t="str">
        <f>VLOOKUP(Table1[[#This Row],[LOCALITY]],Sheet2!$F:$H,3,0)</f>
        <v>Rural</v>
      </c>
      <c r="AO1043" s="1" t="s">
        <v>2241</v>
      </c>
      <c r="AP1043" t="str">
        <f>IF(Table1[[#This Row],[Audio Duration (in secs)]]&gt;180,"Greater than 3 Minutes","Less than 3 Minutes")</f>
        <v>Less than 3 Minutes</v>
      </c>
      <c r="AQ1043" t="str">
        <f>IFERROR(VLOOKUP(Table1[[#This Row],[சாதி/Caste]],MApping!$E$1:$F$10,2,0),"Others")</f>
        <v>MUTTARAIYAR</v>
      </c>
      <c r="AR1043">
        <f>VLOOKUP(Table1[[#This Row],[பாலினம்/Gender]],Factor!$F$26:$I$28,4,0)</f>
        <v>0.95700934579439256</v>
      </c>
      <c r="AS1043">
        <f>VLOOKUP(Table1[[#This Row],[பதிலளித்தவரின் வயது/Age Group]],Factor!$F$35:$I$39,4,0)</f>
        <v>0.8797250859106529</v>
      </c>
      <c r="AT1043">
        <f>VLOOKUP(Table1[[#This Row],[பதிலளித்தவரின் வயது/Age Group]]&amp;Table1[[#This Row],[பாலினம்/Gender]],Factor!$A$45:$G$53,7,0)</f>
        <v>0.79503105590062106</v>
      </c>
      <c r="AU104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43">
        <f>VLOOKUP(Table1[[#This Row],[Rev Caste]],Factor!$F$59:$I$68,4,0)</f>
        <v>1.2358620689655173</v>
      </c>
      <c r="AW1043">
        <f>Table1[[#This Row],[2021 Ae Factor]]*Table1[[#This Row],[Age &amp; Gender Factor]]</f>
        <v>1.043035050297799</v>
      </c>
      <c r="AX1043">
        <f>Table1[[#This Row],[2021 Ae Factor]]*Table1[[#This Row],[Caste Factor]]</f>
        <v>1.6213800023249925</v>
      </c>
      <c r="AY1043">
        <f t="shared" si="53"/>
        <v>78.753090999999998</v>
      </c>
    </row>
    <row r="1044" spans="1:51" x14ac:dyDescent="0.25">
      <c r="A1044" s="12" t="s">
        <v>3088</v>
      </c>
      <c r="B1044" s="12" t="s">
        <v>1216</v>
      </c>
      <c r="C1044" s="13">
        <v>45869</v>
      </c>
      <c r="D1044" s="12" t="s">
        <v>3649</v>
      </c>
      <c r="E1044" s="12"/>
      <c r="F1044" s="12"/>
      <c r="G1044" s="12"/>
      <c r="H1044" s="12"/>
      <c r="I1044" s="12" t="s">
        <v>76</v>
      </c>
      <c r="J1044" s="12" t="s">
        <v>77</v>
      </c>
      <c r="K1044" s="12" t="s">
        <v>50</v>
      </c>
      <c r="L1044" s="12" t="s">
        <v>78</v>
      </c>
      <c r="M1044" s="12" t="s">
        <v>2162</v>
      </c>
      <c r="N1044" s="12"/>
      <c r="O1044" s="12" t="s">
        <v>54</v>
      </c>
      <c r="P1044" s="12">
        <v>7826904561</v>
      </c>
      <c r="Q1044" s="12" t="s">
        <v>55</v>
      </c>
      <c r="R1044" s="12" t="s">
        <v>56</v>
      </c>
      <c r="S1044" s="12" t="s">
        <v>57</v>
      </c>
      <c r="T1044" s="12" t="s">
        <v>98</v>
      </c>
      <c r="U1044" s="12" t="s">
        <v>301</v>
      </c>
      <c r="V1044" s="12" t="s">
        <v>60</v>
      </c>
      <c r="W1044" s="12" t="s">
        <v>61</v>
      </c>
      <c r="X1044" s="12" t="s">
        <v>62</v>
      </c>
      <c r="Y1044" t="s">
        <v>430</v>
      </c>
      <c r="Z1044" s="12" t="s">
        <v>38</v>
      </c>
      <c r="AA1044" s="1" t="s">
        <v>126</v>
      </c>
      <c r="AB1044" s="1" t="s">
        <v>99</v>
      </c>
      <c r="AC1044" s="12" t="s">
        <v>84</v>
      </c>
      <c r="AD1044" s="12" t="s">
        <v>85</v>
      </c>
      <c r="AE1044" s="12" t="s">
        <v>66</v>
      </c>
      <c r="AF1044" s="12" t="s">
        <v>622</v>
      </c>
      <c r="AG1044" s="12" t="s">
        <v>68</v>
      </c>
      <c r="AH1044" s="12" t="s">
        <v>117</v>
      </c>
      <c r="AI1044" s="12" t="s">
        <v>42</v>
      </c>
      <c r="AJ1044" s="12">
        <f>IFERROR(_xlfn.XLOOKUP(Table1[[#This Row],[Audio Url]],Qc!C:C,Qc!F:F),"")</f>
        <v>0</v>
      </c>
      <c r="AK1044" s="12">
        <f>IFERROR(_xlfn.XLOOKUP(Table1[[#This Row],[Audio Url]],Qc!C:C,Qc!E:E),"")</f>
        <v>0</v>
      </c>
      <c r="AL1044" s="12"/>
      <c r="AM1044" s="12"/>
      <c r="AN1044" s="1" t="str">
        <f>VLOOKUP(Table1[[#This Row],[LOCALITY]],Sheet2!$F:$H,3,0)</f>
        <v>Rural</v>
      </c>
      <c r="AO1044" s="1" t="s">
        <v>2241</v>
      </c>
      <c r="AP1044" t="str">
        <f>IF(Table1[[#This Row],[Audio Duration (in secs)]]&gt;180,"Greater than 3 Minutes","Less than 3 Minutes")</f>
        <v>Less than 3 Minutes</v>
      </c>
      <c r="AQ1044" t="str">
        <f>IFERROR(VLOOKUP(Table1[[#This Row],[சாதி/Caste]],MApping!$E$1:$F$10,2,0),"Others")</f>
        <v>DEVENDRA KULA VELLALAR</v>
      </c>
      <c r="AR1044">
        <f>VLOOKUP(Table1[[#This Row],[பாலினம்/Gender]],Factor!$F$26:$I$28,4,0)</f>
        <v>0.95700934579439256</v>
      </c>
      <c r="AS1044">
        <f>VLOOKUP(Table1[[#This Row],[பதிலளித்தவரின் வயது/Age Group]],Factor!$F$35:$I$39,4,0)</f>
        <v>1.0951871657754011</v>
      </c>
      <c r="AT1044">
        <f>VLOOKUP(Table1[[#This Row],[பதிலளித்தவரின் வயது/Age Group]]&amp;Table1[[#This Row],[பாலினம்/Gender]],Factor!$A$45:$G$53,7,0)</f>
        <v>1.0835978835978837</v>
      </c>
      <c r="AU104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44">
        <f>VLOOKUP(Table1[[#This Row],[Rev Caste]],Factor!$F$59:$I$68,4,0)</f>
        <v>0.99902439024390244</v>
      </c>
      <c r="AW1044">
        <f>Table1[[#This Row],[2021 Ae Factor]]*Table1[[#This Row],[Age &amp; Gender Factor]]</f>
        <v>0.79839581406098059</v>
      </c>
      <c r="AX1044">
        <f>Table1[[#This Row],[2021 Ae Factor]]*Table1[[#This Row],[Caste Factor]]</f>
        <v>0.73608199442695277</v>
      </c>
      <c r="AY1044">
        <f t="shared" si="53"/>
        <v>78.752939999999995</v>
      </c>
    </row>
    <row r="1045" spans="1:51" x14ac:dyDescent="0.25">
      <c r="A1045" s="12" t="s">
        <v>3088</v>
      </c>
      <c r="B1045" s="12" t="s">
        <v>1227</v>
      </c>
      <c r="C1045" s="13">
        <v>45869</v>
      </c>
      <c r="D1045" s="12" t="s">
        <v>3650</v>
      </c>
      <c r="E1045" s="12"/>
      <c r="F1045" s="12"/>
      <c r="G1045" s="12"/>
      <c r="H1045" s="12"/>
      <c r="I1045" s="12" t="s">
        <v>109</v>
      </c>
      <c r="J1045" s="12" t="s">
        <v>110</v>
      </c>
      <c r="K1045" s="12" t="s">
        <v>50</v>
      </c>
      <c r="L1045" s="12" t="s">
        <v>78</v>
      </c>
      <c r="M1045" s="12" t="s">
        <v>2162</v>
      </c>
      <c r="N1045" s="12"/>
      <c r="O1045" s="12" t="s">
        <v>135</v>
      </c>
      <c r="P1045" s="12">
        <v>9159308224</v>
      </c>
      <c r="Q1045" s="12" t="s">
        <v>39</v>
      </c>
      <c r="R1045" s="12" t="s">
        <v>136</v>
      </c>
      <c r="S1045" s="12" t="s">
        <v>113</v>
      </c>
      <c r="T1045" s="12" t="s">
        <v>98</v>
      </c>
      <c r="U1045" s="12" t="s">
        <v>83</v>
      </c>
      <c r="V1045" s="12" t="s">
        <v>99</v>
      </c>
      <c r="W1045" s="12" t="s">
        <v>125</v>
      </c>
      <c r="X1045" s="12" t="s">
        <v>101</v>
      </c>
      <c r="Y1045" s="45" t="s">
        <v>429</v>
      </c>
      <c r="Z1045" s="12" t="s">
        <v>95</v>
      </c>
      <c r="AA1045" s="12" t="s">
        <v>126</v>
      </c>
      <c r="AB1045" s="12" t="s">
        <v>99</v>
      </c>
      <c r="AC1045" s="12" t="s">
        <v>58</v>
      </c>
      <c r="AD1045" s="12" t="s">
        <v>127</v>
      </c>
      <c r="AE1045" s="12" t="s">
        <v>115</v>
      </c>
      <c r="AF1045" s="12" t="s">
        <v>67</v>
      </c>
      <c r="AG1045" s="12" t="s">
        <v>382</v>
      </c>
      <c r="AH1045" s="12" t="s">
        <v>69</v>
      </c>
      <c r="AI1045" s="12" t="s">
        <v>269</v>
      </c>
      <c r="AJ1045" s="12">
        <f>IFERROR(_xlfn.XLOOKUP(Table1[[#This Row],[Audio Url]],Qc!C:C,Qc!F:F),"")</f>
        <v>0</v>
      </c>
      <c r="AK1045" s="12">
        <f>IFERROR(_xlfn.XLOOKUP(Table1[[#This Row],[Audio Url]],Qc!C:C,Qc!E:E),"")</f>
        <v>0</v>
      </c>
      <c r="AL1045" s="12"/>
      <c r="AM1045" s="12"/>
      <c r="AN1045" s="1" t="str">
        <f>VLOOKUP(Table1[[#This Row],[LOCALITY]],Sheet2!$F:$H,3,0)</f>
        <v>Rural</v>
      </c>
      <c r="AO1045" s="1" t="s">
        <v>2241</v>
      </c>
      <c r="AP1045" t="str">
        <f>IF(Table1[[#This Row],[Audio Duration (in secs)]]&gt;180,"Greater than 3 Minutes","Less than 3 Minutes")</f>
        <v>Less than 3 Minutes</v>
      </c>
      <c r="AQ1045" t="str">
        <f>IFERROR(VLOOKUP(Table1[[#This Row],[சாதி/Caste]],MApping!$E$1:$F$10,2,0),"Others")</f>
        <v>MUTTARAIYAR</v>
      </c>
      <c r="AR1045">
        <f>VLOOKUP(Table1[[#This Row],[பாலினம்/Gender]],Factor!$F$26:$I$28,4,0)</f>
        <v>1.047034764826176</v>
      </c>
      <c r="AS1045">
        <f>VLOOKUP(Table1[[#This Row],[பதிலளித்தவரின் வயது/Age Group]],Factor!$F$35:$I$39,4,0)</f>
        <v>0.8797250859106529</v>
      </c>
      <c r="AT1045">
        <f>VLOOKUP(Table1[[#This Row],[பதிலளித்தவரின் வயது/Age Group]]&amp;Table1[[#This Row],[பாலினம்/Gender]],Factor!$A$45:$G$53,7,0)</f>
        <v>0.98461538461538467</v>
      </c>
      <c r="AU104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45">
        <f>VLOOKUP(Table1[[#This Row],[Rev Caste]],Factor!$F$59:$I$68,4,0)</f>
        <v>1.2358620689655173</v>
      </c>
      <c r="AW1045">
        <f>Table1[[#This Row],[2021 Ae Factor]]*Table1[[#This Row],[Age &amp; Gender Factor]]</f>
        <v>1.2917587930611203</v>
      </c>
      <c r="AX1045">
        <f>Table1[[#This Row],[2021 Ae Factor]]*Table1[[#This Row],[Caste Factor]]</f>
        <v>1.6213800023249925</v>
      </c>
      <c r="AY1045">
        <f t="shared" ref="AY1045:AY1046" si="54">VALUE(MID(D1045, FIND(",",D1045)+2, FIND(")",D1045)-FIND(",",D1045)-2))</f>
        <v>78.754703000000006</v>
      </c>
    </row>
    <row r="1046" spans="1:51" x14ac:dyDescent="0.25">
      <c r="A1046" s="12" t="s">
        <v>3088</v>
      </c>
      <c r="B1046" s="12" t="s">
        <v>1233</v>
      </c>
      <c r="C1046" s="13">
        <v>45869</v>
      </c>
      <c r="D1046" s="12" t="s">
        <v>3651</v>
      </c>
      <c r="E1046" s="12"/>
      <c r="F1046" s="12"/>
      <c r="G1046" s="12"/>
      <c r="H1046" s="12"/>
      <c r="I1046" s="12" t="s">
        <v>76</v>
      </c>
      <c r="J1046" s="12" t="s">
        <v>77</v>
      </c>
      <c r="K1046" s="12" t="s">
        <v>50</v>
      </c>
      <c r="L1046" s="12" t="s">
        <v>78</v>
      </c>
      <c r="M1046" s="12" t="s">
        <v>2162</v>
      </c>
      <c r="N1046" s="12"/>
      <c r="O1046" s="12" t="s">
        <v>135</v>
      </c>
      <c r="P1046" s="12">
        <v>9003075650</v>
      </c>
      <c r="Q1046" s="12" t="s">
        <v>81</v>
      </c>
      <c r="R1046" s="12" t="s">
        <v>136</v>
      </c>
      <c r="S1046" s="12" t="s">
        <v>57</v>
      </c>
      <c r="T1046" s="12" t="s">
        <v>137</v>
      </c>
      <c r="U1046" s="12" t="s">
        <v>83</v>
      </c>
      <c r="V1046" s="12" t="s">
        <v>165</v>
      </c>
      <c r="W1046" s="12" t="s">
        <v>125</v>
      </c>
      <c r="X1046" s="12" t="s">
        <v>101</v>
      </c>
      <c r="Y1046" t="s">
        <v>429</v>
      </c>
      <c r="Z1046" s="12" t="s">
        <v>95</v>
      </c>
      <c r="AA1046" s="12" t="s">
        <v>126</v>
      </c>
      <c r="AB1046" s="12" t="s">
        <v>99</v>
      </c>
      <c r="AC1046" s="12" t="s">
        <v>64</v>
      </c>
      <c r="AD1046" s="12" t="s">
        <v>65</v>
      </c>
      <c r="AE1046" s="12" t="s">
        <v>102</v>
      </c>
      <c r="AF1046" s="12" t="s">
        <v>67</v>
      </c>
      <c r="AG1046" s="12" t="s">
        <v>116</v>
      </c>
      <c r="AH1046" s="12" t="s">
        <v>117</v>
      </c>
      <c r="AI1046" s="12" t="s">
        <v>118</v>
      </c>
      <c r="AJ1046" s="12">
        <f>IFERROR(_xlfn.XLOOKUP(Table1[[#This Row],[Audio Url]],Qc!C:C,Qc!F:F),"")</f>
        <v>0</v>
      </c>
      <c r="AK1046" s="12">
        <f>IFERROR(_xlfn.XLOOKUP(Table1[[#This Row],[Audio Url]],Qc!C:C,Qc!E:E),"")</f>
        <v>0</v>
      </c>
      <c r="AL1046" s="12"/>
      <c r="AM1046" s="12"/>
      <c r="AN1046" s="1" t="str">
        <f>VLOOKUP(Table1[[#This Row],[LOCALITY]],Sheet2!$F:$H,3,0)</f>
        <v>Rural</v>
      </c>
      <c r="AO1046" s="1" t="s">
        <v>2241</v>
      </c>
      <c r="AP1046" t="str">
        <f>IF(Table1[[#This Row],[Audio Duration (in secs)]]&gt;180,"Greater than 3 Minutes","Less than 3 Minutes")</f>
        <v>Less than 3 Minutes</v>
      </c>
      <c r="AQ1046" t="str">
        <f>IFERROR(VLOOKUP(Table1[[#This Row],[சாதி/Caste]],MApping!$E$1:$F$10,2,0),"Others")</f>
        <v>PALLAR SC</v>
      </c>
      <c r="AR1046">
        <f>VLOOKUP(Table1[[#This Row],[பாலினம்/Gender]],Factor!$F$26:$I$28,4,0)</f>
        <v>1.047034764826176</v>
      </c>
      <c r="AS1046">
        <f>VLOOKUP(Table1[[#This Row],[பதிலளித்தவரின் வயது/Age Group]],Factor!$F$35:$I$39,4,0)</f>
        <v>0.97523809523809524</v>
      </c>
      <c r="AT1046">
        <f>VLOOKUP(Table1[[#This Row],[பதிலளித்தவரின் வயது/Age Group]]&amp;Table1[[#This Row],[பாலினம்/Gender]],Factor!$A$45:$G$53,7,0)</f>
        <v>0.89824561403508774</v>
      </c>
      <c r="AU104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046">
        <f>VLOOKUP(Table1[[#This Row],[Rev Caste]],Factor!$F$59:$I$68,4,0)</f>
        <v>1.28</v>
      </c>
      <c r="AW1046">
        <f>Table1[[#This Row],[2021 Ae Factor]]*Table1[[#This Row],[Age &amp; Gender Factor]]</f>
        <v>0.89824561403508774</v>
      </c>
      <c r="AX1046">
        <f>Table1[[#This Row],[2021 Ae Factor]]*Table1[[#This Row],[Caste Factor]]</f>
        <v>1.28</v>
      </c>
      <c r="AY1046">
        <f t="shared" si="54"/>
        <v>78.755155000000002</v>
      </c>
    </row>
    <row r="1047" spans="1:51" x14ac:dyDescent="0.25">
      <c r="A1047" s="12" t="s">
        <v>3088</v>
      </c>
      <c r="B1047" s="12" t="s">
        <v>1263</v>
      </c>
      <c r="C1047" s="13">
        <v>45869</v>
      </c>
      <c r="D1047" s="12" t="s">
        <v>3652</v>
      </c>
      <c r="E1047" s="12"/>
      <c r="F1047" s="12"/>
      <c r="G1047" s="12"/>
      <c r="H1047" s="12"/>
      <c r="I1047" s="12" t="s">
        <v>109</v>
      </c>
      <c r="J1047" s="12" t="s">
        <v>110</v>
      </c>
      <c r="K1047" s="12" t="s">
        <v>50</v>
      </c>
      <c r="L1047" s="12" t="s">
        <v>78</v>
      </c>
      <c r="M1047" s="12" t="s">
        <v>2162</v>
      </c>
      <c r="N1047" s="12"/>
      <c r="O1047" s="12" t="s">
        <v>135</v>
      </c>
      <c r="P1047" s="12">
        <v>9943792716</v>
      </c>
      <c r="Q1047" s="12" t="s">
        <v>55</v>
      </c>
      <c r="R1047" s="12" t="s">
        <v>136</v>
      </c>
      <c r="S1047" s="12" t="s">
        <v>113</v>
      </c>
      <c r="T1047" s="12" t="s">
        <v>58</v>
      </c>
      <c r="U1047" s="12" t="s">
        <v>301</v>
      </c>
      <c r="V1047" s="12" t="s">
        <v>60</v>
      </c>
      <c r="W1047" s="12" t="s">
        <v>61</v>
      </c>
      <c r="X1047" s="12" t="s">
        <v>62</v>
      </c>
      <c r="Y1047" t="s">
        <v>430</v>
      </c>
      <c r="Z1047" s="12" t="s">
        <v>38</v>
      </c>
      <c r="AA1047" s="12" t="s">
        <v>126</v>
      </c>
      <c r="AB1047" s="12" t="s">
        <v>60</v>
      </c>
      <c r="AC1047" s="12" t="s">
        <v>84</v>
      </c>
      <c r="AD1047" s="12" t="s">
        <v>65</v>
      </c>
      <c r="AE1047" s="12" t="s">
        <v>86</v>
      </c>
      <c r="AF1047" s="12" t="s">
        <v>67</v>
      </c>
      <c r="AG1047" s="12" t="s">
        <v>382</v>
      </c>
      <c r="AH1047" s="12" t="s">
        <v>117</v>
      </c>
      <c r="AI1047" s="12" t="s">
        <v>118</v>
      </c>
      <c r="AJ1047" s="12">
        <f>IFERROR(_xlfn.XLOOKUP(Table1[[#This Row],[Audio Url]],Qc!C:C,Qc!F:F),"")</f>
        <v>0</v>
      </c>
      <c r="AK1047" s="12">
        <f>IFERROR(_xlfn.XLOOKUP(Table1[[#This Row],[Audio Url]],Qc!C:C,Qc!E:E),"")</f>
        <v>0</v>
      </c>
      <c r="AL1047" s="12"/>
      <c r="AM1047" s="12"/>
      <c r="AN1047" s="1" t="str">
        <f>VLOOKUP(Table1[[#This Row],[LOCALITY]],Sheet2!$F:$H,3,0)</f>
        <v>Rural</v>
      </c>
      <c r="AO1047" s="1" t="s">
        <v>2241</v>
      </c>
      <c r="AP1047" t="str">
        <f>IF(Table1[[#This Row],[Audio Duration (in secs)]]&gt;180,"Greater than 3 Minutes","Less than 3 Minutes")</f>
        <v>Less than 3 Minutes</v>
      </c>
      <c r="AQ1047" t="str">
        <f>IFERROR(VLOOKUP(Table1[[#This Row],[சாதி/Caste]],MApping!$E$1:$F$10,2,0),"Others")</f>
        <v>PALLAR SC</v>
      </c>
      <c r="AR1047">
        <f>VLOOKUP(Table1[[#This Row],[பாலினம்/Gender]],Factor!$F$26:$I$28,4,0)</f>
        <v>1.047034764826176</v>
      </c>
      <c r="AS1047">
        <f>VLOOKUP(Table1[[#This Row],[பதிலளித்தவரின் வயது/Age Group]],Factor!$F$35:$I$39,4,0)</f>
        <v>1.0951871657754011</v>
      </c>
      <c r="AT1047">
        <f>VLOOKUP(Table1[[#This Row],[பதிலளித்தவரின் வயது/Age Group]]&amp;Table1[[#This Row],[பாலினம்/Gender]],Factor!$A$45:$G$53,7,0)</f>
        <v>1.107027027027027</v>
      </c>
      <c r="AU104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47">
        <f>VLOOKUP(Table1[[#This Row],[Rev Caste]],Factor!$F$59:$I$68,4,0)</f>
        <v>1.28</v>
      </c>
      <c r="AW1047">
        <f>Table1[[#This Row],[2021 Ae Factor]]*Table1[[#This Row],[Age &amp; Gender Factor]]</f>
        <v>0.81565842625689366</v>
      </c>
      <c r="AX1047">
        <f>Table1[[#This Row],[2021 Ae Factor]]*Table1[[#This Row],[Caste Factor]]</f>
        <v>0.94310505535953326</v>
      </c>
      <c r="AY1047">
        <f t="shared" ref="AY1047:AY1052" si="55">VALUE(MID(D1047, FIND(",",D1047)+2, FIND(")",D1047)-FIND(",",D1047)-2))</f>
        <v>78.752979999999994</v>
      </c>
    </row>
    <row r="1048" spans="1:51" x14ac:dyDescent="0.25">
      <c r="A1048" s="12" t="s">
        <v>3088</v>
      </c>
      <c r="B1048" s="12" t="s">
        <v>1298</v>
      </c>
      <c r="C1048" s="13">
        <v>45873</v>
      </c>
      <c r="D1048" s="12" t="s">
        <v>3653</v>
      </c>
      <c r="E1048" s="12"/>
      <c r="F1048" s="12"/>
      <c r="G1048" s="12"/>
      <c r="H1048" s="12"/>
      <c r="I1048" s="12" t="s">
        <v>1289</v>
      </c>
      <c r="J1048" s="12" t="s">
        <v>1290</v>
      </c>
      <c r="K1048" s="12" t="s">
        <v>50</v>
      </c>
      <c r="L1048" s="12" t="s">
        <v>78</v>
      </c>
      <c r="M1048" s="12" t="s">
        <v>2162</v>
      </c>
      <c r="N1048" s="12"/>
      <c r="O1048" s="12" t="s">
        <v>135</v>
      </c>
      <c r="P1048" s="12">
        <v>8526246207</v>
      </c>
      <c r="Q1048" s="12" t="s">
        <v>39</v>
      </c>
      <c r="R1048" s="12" t="s">
        <v>136</v>
      </c>
      <c r="S1048" s="12" t="s">
        <v>113</v>
      </c>
      <c r="T1048" s="12" t="s">
        <v>58</v>
      </c>
      <c r="U1048" s="12" t="s">
        <v>59</v>
      </c>
      <c r="V1048" s="12" t="s">
        <v>60</v>
      </c>
      <c r="W1048" s="12" t="s">
        <v>61</v>
      </c>
      <c r="X1048" s="12" t="s">
        <v>62</v>
      </c>
      <c r="Y1048" t="s">
        <v>430</v>
      </c>
      <c r="Z1048" s="12" t="s">
        <v>38</v>
      </c>
      <c r="AA1048" s="1" t="s">
        <v>126</v>
      </c>
      <c r="AB1048" s="1" t="s">
        <v>99</v>
      </c>
      <c r="AC1048" s="12" t="s">
        <v>84</v>
      </c>
      <c r="AD1048" s="12" t="s">
        <v>85</v>
      </c>
      <c r="AE1048" s="12" t="s">
        <v>66</v>
      </c>
      <c r="AF1048" s="12" t="s">
        <v>67</v>
      </c>
      <c r="AG1048" s="12" t="s">
        <v>68</v>
      </c>
      <c r="AH1048" s="12" t="s">
        <v>88</v>
      </c>
      <c r="AI1048" s="12" t="s">
        <v>269</v>
      </c>
      <c r="AJ1048" s="12">
        <f>IFERROR(_xlfn.XLOOKUP(Table1[[#This Row],[Audio Url]],Qc!C:C,Qc!F:F),"")</f>
        <v>0</v>
      </c>
      <c r="AK1048" s="12">
        <f>IFERROR(_xlfn.XLOOKUP(Table1[[#This Row],[Audio Url]],Qc!C:C,Qc!E:E),"")</f>
        <v>0</v>
      </c>
      <c r="AL1048" s="12"/>
      <c r="AM1048" s="12"/>
      <c r="AN1048" s="1" t="str">
        <f>VLOOKUP(Table1[[#This Row],[LOCALITY]],Sheet2!$F:$H,3,0)</f>
        <v>Rural</v>
      </c>
      <c r="AO1048" s="1" t="s">
        <v>2241</v>
      </c>
      <c r="AP1048" t="str">
        <f>IF(Table1[[#This Row],[Audio Duration (in secs)]]&gt;180,"Greater than 3 Minutes","Less than 3 Minutes")</f>
        <v>Less than 3 Minutes</v>
      </c>
      <c r="AQ1048" t="str">
        <f>IFERROR(VLOOKUP(Table1[[#This Row],[சாதி/Caste]],MApping!$E$1:$F$10,2,0),"Others")</f>
        <v>MUTTARAIYAR</v>
      </c>
      <c r="AR1048">
        <f>VLOOKUP(Table1[[#This Row],[பாலினம்/Gender]],Factor!$F$26:$I$28,4,0)</f>
        <v>1.047034764826176</v>
      </c>
      <c r="AS1048">
        <f>VLOOKUP(Table1[[#This Row],[பதிலளித்தவரின் வயது/Age Group]],Factor!$F$35:$I$39,4,0)</f>
        <v>0.8797250859106529</v>
      </c>
      <c r="AT1048">
        <f>VLOOKUP(Table1[[#This Row],[பதிலளித்தவரின் வயது/Age Group]]&amp;Table1[[#This Row],[பாலினம்/Gender]],Factor!$A$45:$G$53,7,0)</f>
        <v>0.98461538461538467</v>
      </c>
      <c r="AU104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48">
        <f>VLOOKUP(Table1[[#This Row],[Rev Caste]],Factor!$F$59:$I$68,4,0)</f>
        <v>1.2358620689655173</v>
      </c>
      <c r="AW1048">
        <f>Table1[[#This Row],[2021 Ae Factor]]*Table1[[#This Row],[Age &amp; Gender Factor]]</f>
        <v>0.72546542719964102</v>
      </c>
      <c r="AX1048">
        <f>Table1[[#This Row],[2021 Ae Factor]]*Table1[[#This Row],[Caste Factor]]</f>
        <v>0.91058419138161839</v>
      </c>
      <c r="AY1048">
        <f t="shared" si="55"/>
        <v>78.752324999999999</v>
      </c>
    </row>
    <row r="1049" spans="1:51" x14ac:dyDescent="0.25">
      <c r="A1049" s="12" t="s">
        <v>3088</v>
      </c>
      <c r="B1049" s="12" t="s">
        <v>1327</v>
      </c>
      <c r="C1049" s="13">
        <v>45873</v>
      </c>
      <c r="D1049" s="12" t="s">
        <v>3654</v>
      </c>
      <c r="E1049" s="12"/>
      <c r="F1049" s="12"/>
      <c r="G1049" s="12"/>
      <c r="H1049" s="12"/>
      <c r="I1049" s="12" t="s">
        <v>109</v>
      </c>
      <c r="J1049" s="12" t="s">
        <v>110</v>
      </c>
      <c r="K1049" s="12" t="s">
        <v>50</v>
      </c>
      <c r="L1049" s="12" t="s">
        <v>78</v>
      </c>
      <c r="M1049" s="12" t="s">
        <v>2162</v>
      </c>
      <c r="N1049" s="12"/>
      <c r="O1049" s="12" t="s">
        <v>54</v>
      </c>
      <c r="P1049" s="12">
        <v>9626445865</v>
      </c>
      <c r="Q1049" s="12" t="s">
        <v>360</v>
      </c>
      <c r="R1049" s="12" t="s">
        <v>124</v>
      </c>
      <c r="S1049" s="12" t="s">
        <v>113</v>
      </c>
      <c r="T1049" s="12" t="s">
        <v>58</v>
      </c>
      <c r="U1049" s="12" t="s">
        <v>83</v>
      </c>
      <c r="V1049" s="12" t="s">
        <v>60</v>
      </c>
      <c r="W1049" s="12" t="s">
        <v>61</v>
      </c>
      <c r="X1049" s="12" t="s">
        <v>101</v>
      </c>
      <c r="Y1049" t="s">
        <v>430</v>
      </c>
      <c r="Z1049" s="12" t="s">
        <v>95</v>
      </c>
      <c r="AA1049" s="12" t="s">
        <v>126</v>
      </c>
      <c r="AB1049" s="12" t="s">
        <v>99</v>
      </c>
      <c r="AC1049" s="12" t="s">
        <v>58</v>
      </c>
      <c r="AD1049" s="12" t="s">
        <v>127</v>
      </c>
      <c r="AE1049" s="12" t="s">
        <v>86</v>
      </c>
      <c r="AF1049" s="12" t="s">
        <v>67</v>
      </c>
      <c r="AG1049" s="12" t="s">
        <v>103</v>
      </c>
      <c r="AH1049" s="12" t="s">
        <v>88</v>
      </c>
      <c r="AI1049" s="12" t="s">
        <v>269</v>
      </c>
      <c r="AJ1049" s="12">
        <f>IFERROR(_xlfn.XLOOKUP(Table1[[#This Row],[Audio Url]],Qc!C:C,Qc!F:F),"")</f>
        <v>0</v>
      </c>
      <c r="AK1049" s="12">
        <f>IFERROR(_xlfn.XLOOKUP(Table1[[#This Row],[Audio Url]],Qc!C:C,Qc!E:E),"")</f>
        <v>0</v>
      </c>
      <c r="AL1049" s="12"/>
      <c r="AM1049" s="12"/>
      <c r="AN1049" s="1" t="str">
        <f>VLOOKUP(Table1[[#This Row],[LOCALITY]],Sheet2!$F:$H,3,0)</f>
        <v>Rural</v>
      </c>
      <c r="AO1049" s="1" t="s">
        <v>2241</v>
      </c>
      <c r="AP1049" t="str">
        <f>IF(Table1[[#This Row],[Audio Duration (in secs)]]&gt;180,"Greater than 3 Minutes","Less than 3 Minutes")</f>
        <v>Less than 3 Minutes</v>
      </c>
      <c r="AQ1049" t="str">
        <f>IFERROR(VLOOKUP(Table1[[#This Row],[சாதி/Caste]],MApping!$E$1:$F$10,2,0),"Others")</f>
        <v>MUTTARAIYAR</v>
      </c>
      <c r="AR1049">
        <f>VLOOKUP(Table1[[#This Row],[பாலினம்/Gender]],Factor!$F$26:$I$28,4,0)</f>
        <v>0.95700934579439256</v>
      </c>
      <c r="AS1049">
        <f>VLOOKUP(Table1[[#This Row],[பதிலளித்தவரின் வயது/Age Group]],Factor!$F$35:$I$39,4,0)</f>
        <v>1.0308724832214764</v>
      </c>
      <c r="AT1049">
        <f>VLOOKUP(Table1[[#This Row],[பதிலளித்தவரின் வயது/Age Group]]&amp;Table1[[#This Row],[பாலினம்/Gender]],Factor!$A$45:$G$53,7,0)</f>
        <v>0.86292134831460676</v>
      </c>
      <c r="AU104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49">
        <f>VLOOKUP(Table1[[#This Row],[Rev Caste]],Factor!$F$59:$I$68,4,0)</f>
        <v>1.2358620689655173</v>
      </c>
      <c r="AW1049">
        <f>Table1[[#This Row],[2021 Ae Factor]]*Table1[[#This Row],[Age &amp; Gender Factor]]</f>
        <v>0.63580116091653927</v>
      </c>
      <c r="AX1049">
        <f>Table1[[#This Row],[2021 Ae Factor]]*Table1[[#This Row],[Caste Factor]]</f>
        <v>0.91058419138161839</v>
      </c>
      <c r="AY1049">
        <f t="shared" si="55"/>
        <v>78.753224000000003</v>
      </c>
    </row>
    <row r="1050" spans="1:51" x14ac:dyDescent="0.25">
      <c r="A1050" s="12" t="s">
        <v>3088</v>
      </c>
      <c r="B1050" s="12" t="s">
        <v>1349</v>
      </c>
      <c r="C1050" s="13">
        <v>45873</v>
      </c>
      <c r="D1050" s="12" t="s">
        <v>3655</v>
      </c>
      <c r="E1050" s="12"/>
      <c r="F1050" s="12"/>
      <c r="G1050" s="12"/>
      <c r="H1050" s="12"/>
      <c r="I1050" s="12" t="s">
        <v>244</v>
      </c>
      <c r="J1050" s="12" t="s">
        <v>245</v>
      </c>
      <c r="K1050" s="12" t="s">
        <v>50</v>
      </c>
      <c r="L1050" s="12" t="s">
        <v>78</v>
      </c>
      <c r="M1050" s="12" t="s">
        <v>2162</v>
      </c>
      <c r="N1050" s="12"/>
      <c r="O1050" s="12" t="s">
        <v>135</v>
      </c>
      <c r="P1050" s="12">
        <v>7826904078</v>
      </c>
      <c r="Q1050" s="12" t="s">
        <v>55</v>
      </c>
      <c r="R1050" s="12" t="s">
        <v>136</v>
      </c>
      <c r="S1050" s="12" t="s">
        <v>113</v>
      </c>
      <c r="T1050" s="12" t="s">
        <v>58</v>
      </c>
      <c r="U1050" s="12" t="s">
        <v>83</v>
      </c>
      <c r="V1050" s="12" t="s">
        <v>60</v>
      </c>
      <c r="W1050" s="12" t="s">
        <v>61</v>
      </c>
      <c r="X1050" s="12" t="s">
        <v>101</v>
      </c>
      <c r="Y1050" t="s">
        <v>430</v>
      </c>
      <c r="Z1050" s="12" t="s">
        <v>288</v>
      </c>
      <c r="AA1050" s="12" t="s">
        <v>126</v>
      </c>
      <c r="AB1050" s="12" t="s">
        <v>99</v>
      </c>
      <c r="AC1050" s="12" t="s">
        <v>58</v>
      </c>
      <c r="AD1050" s="12" t="s">
        <v>127</v>
      </c>
      <c r="AE1050" s="12" t="s">
        <v>86</v>
      </c>
      <c r="AF1050" s="12" t="s">
        <v>101</v>
      </c>
      <c r="AG1050" s="12" t="s">
        <v>68</v>
      </c>
      <c r="AH1050" s="12" t="s">
        <v>117</v>
      </c>
      <c r="AI1050" s="12" t="s">
        <v>42</v>
      </c>
      <c r="AJ1050" s="12">
        <f>IFERROR(_xlfn.XLOOKUP(Table1[[#This Row],[Audio Url]],Qc!C:C,Qc!F:F),"")</f>
        <v>0</v>
      </c>
      <c r="AK1050" s="12">
        <f>IFERROR(_xlfn.XLOOKUP(Table1[[#This Row],[Audio Url]],Qc!C:C,Qc!E:E),"")</f>
        <v>0</v>
      </c>
      <c r="AL1050" s="12"/>
      <c r="AM1050" s="12"/>
      <c r="AN1050" s="1" t="str">
        <f>VLOOKUP(Table1[[#This Row],[LOCALITY]],Sheet2!$F:$H,3,0)</f>
        <v>Rural</v>
      </c>
      <c r="AO1050" s="1" t="s">
        <v>2241</v>
      </c>
      <c r="AP1050" t="str">
        <f>IF(Table1[[#This Row],[Audio Duration (in secs)]]&gt;180,"Greater than 3 Minutes","Less than 3 Minutes")</f>
        <v>Less than 3 Minutes</v>
      </c>
      <c r="AQ1050" t="str">
        <f>IFERROR(VLOOKUP(Table1[[#This Row],[சாதி/Caste]],MApping!$E$1:$F$10,2,0),"Others")</f>
        <v>DEVENDRA KULA VELLALAR</v>
      </c>
      <c r="AR1050">
        <f>VLOOKUP(Table1[[#This Row],[பாலினம்/Gender]],Factor!$F$26:$I$28,4,0)</f>
        <v>1.047034764826176</v>
      </c>
      <c r="AS1050">
        <f>VLOOKUP(Table1[[#This Row],[பதிலளித்தவரின் வயது/Age Group]],Factor!$F$35:$I$39,4,0)</f>
        <v>1.0951871657754011</v>
      </c>
      <c r="AT1050">
        <f>VLOOKUP(Table1[[#This Row],[பதிலளித்தவரின் வயது/Age Group]]&amp;Table1[[#This Row],[பாலினம்/Gender]],Factor!$A$45:$G$53,7,0)</f>
        <v>1.107027027027027</v>
      </c>
      <c r="AU105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50">
        <f>VLOOKUP(Table1[[#This Row],[Rev Caste]],Factor!$F$59:$I$68,4,0)</f>
        <v>0.99902439024390244</v>
      </c>
      <c r="AW1050">
        <f>Table1[[#This Row],[2021 Ae Factor]]*Table1[[#This Row],[Age &amp; Gender Factor]]</f>
        <v>0.81565842625689366</v>
      </c>
      <c r="AX1050">
        <f>Table1[[#This Row],[2021 Ae Factor]]*Table1[[#This Row],[Caste Factor]]</f>
        <v>0.73608199442695277</v>
      </c>
      <c r="AY1050">
        <f t="shared" si="55"/>
        <v>78.752921999999998</v>
      </c>
    </row>
    <row r="1051" spans="1:51" x14ac:dyDescent="0.25">
      <c r="A1051" s="12" t="s">
        <v>3088</v>
      </c>
      <c r="B1051" s="12" t="s">
        <v>1355</v>
      </c>
      <c r="C1051" s="13">
        <v>45873</v>
      </c>
      <c r="D1051" s="12" t="s">
        <v>3656</v>
      </c>
      <c r="E1051" s="12"/>
      <c r="F1051" s="12"/>
      <c r="G1051" s="12"/>
      <c r="H1051" s="12"/>
      <c r="I1051" s="12" t="s">
        <v>109</v>
      </c>
      <c r="J1051" s="12" t="s">
        <v>110</v>
      </c>
      <c r="K1051" s="12" t="s">
        <v>50</v>
      </c>
      <c r="L1051" s="12" t="s">
        <v>78</v>
      </c>
      <c r="M1051" s="12" t="s">
        <v>2162</v>
      </c>
      <c r="N1051" s="12"/>
      <c r="O1051" s="12" t="s">
        <v>54</v>
      </c>
      <c r="P1051" s="12">
        <v>7825968707</v>
      </c>
      <c r="Q1051" s="12" t="s">
        <v>55</v>
      </c>
      <c r="R1051" s="12" t="s">
        <v>56</v>
      </c>
      <c r="S1051" s="12" t="s">
        <v>113</v>
      </c>
      <c r="T1051" s="12" t="s">
        <v>98</v>
      </c>
      <c r="U1051" s="12" t="s">
        <v>83</v>
      </c>
      <c r="V1051" s="12" t="s">
        <v>99</v>
      </c>
      <c r="W1051" s="12" t="s">
        <v>61</v>
      </c>
      <c r="X1051" s="12" t="s">
        <v>101</v>
      </c>
      <c r="Y1051" t="s">
        <v>428</v>
      </c>
      <c r="Z1051" s="12" t="s">
        <v>288</v>
      </c>
      <c r="AA1051" s="12" t="s">
        <v>63</v>
      </c>
      <c r="AB1051" s="12" t="s">
        <v>38</v>
      </c>
      <c r="AC1051" s="12" t="s">
        <v>64</v>
      </c>
      <c r="AD1051" s="12" t="s">
        <v>85</v>
      </c>
      <c r="AE1051" s="12" t="s">
        <v>86</v>
      </c>
      <c r="AF1051" s="12" t="s">
        <v>67</v>
      </c>
      <c r="AG1051" s="12" t="s">
        <v>382</v>
      </c>
      <c r="AH1051" s="12" t="s">
        <v>88</v>
      </c>
      <c r="AI1051" s="12" t="s">
        <v>269</v>
      </c>
      <c r="AJ1051" s="12">
        <f>IFERROR(_xlfn.XLOOKUP(Table1[[#This Row],[Audio Url]],Qc!C:C,Qc!F:F),"")</f>
        <v>0</v>
      </c>
      <c r="AK1051" s="12">
        <f>IFERROR(_xlfn.XLOOKUP(Table1[[#This Row],[Audio Url]],Qc!C:C,Qc!E:E),"")</f>
        <v>0</v>
      </c>
      <c r="AL1051" s="12"/>
      <c r="AM1051" s="12"/>
      <c r="AN1051" s="1" t="str">
        <f>VLOOKUP(Table1[[#This Row],[LOCALITY]],Sheet2!$F:$H,3,0)</f>
        <v>Rural</v>
      </c>
      <c r="AO1051" s="1" t="s">
        <v>2241</v>
      </c>
      <c r="AP1051" t="str">
        <f>IF(Table1[[#This Row],[Audio Duration (in secs)]]&gt;180,"Greater than 3 Minutes","Less than 3 Minutes")</f>
        <v>Less than 3 Minutes</v>
      </c>
      <c r="AQ1051" t="str">
        <f>IFERROR(VLOOKUP(Table1[[#This Row],[சாதி/Caste]],MApping!$E$1:$F$10,2,0),"Others")</f>
        <v>MUTTARAIYAR</v>
      </c>
      <c r="AR1051">
        <f>VLOOKUP(Table1[[#This Row],[பாலினம்/Gender]],Factor!$F$26:$I$28,4,0)</f>
        <v>0.95700934579439256</v>
      </c>
      <c r="AS1051">
        <f>VLOOKUP(Table1[[#This Row],[பதிலளித்தவரின் வயது/Age Group]],Factor!$F$35:$I$39,4,0)</f>
        <v>1.0951871657754011</v>
      </c>
      <c r="AT1051">
        <f>VLOOKUP(Table1[[#This Row],[பதிலளித்தவரின் வயது/Age Group]]&amp;Table1[[#This Row],[பாலினம்/Gender]],Factor!$A$45:$G$53,7,0)</f>
        <v>1.0835978835978837</v>
      </c>
      <c r="AU105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51">
        <f>VLOOKUP(Table1[[#This Row],[Rev Caste]],Factor!$F$59:$I$68,4,0)</f>
        <v>1.2358620689655173</v>
      </c>
      <c r="AW1051">
        <f>Table1[[#This Row],[2021 Ae Factor]]*Table1[[#This Row],[Age &amp; Gender Factor]]</f>
        <v>1.4216181426281114</v>
      </c>
      <c r="AX1051">
        <f>Table1[[#This Row],[2021 Ae Factor]]*Table1[[#This Row],[Caste Factor]]</f>
        <v>1.6213800023249925</v>
      </c>
      <c r="AY1051">
        <f t="shared" si="55"/>
        <v>78.752919000000006</v>
      </c>
    </row>
    <row r="1052" spans="1:51" x14ac:dyDescent="0.25">
      <c r="A1052" s="12" t="s">
        <v>3088</v>
      </c>
      <c r="B1052" s="12" t="s">
        <v>1367</v>
      </c>
      <c r="C1052" s="13">
        <v>45873</v>
      </c>
      <c r="D1052" s="12" t="s">
        <v>3657</v>
      </c>
      <c r="E1052" s="12"/>
      <c r="F1052" s="12"/>
      <c r="G1052" s="12"/>
      <c r="H1052" s="12"/>
      <c r="I1052" s="12" t="s">
        <v>109</v>
      </c>
      <c r="J1052" s="12" t="s">
        <v>110</v>
      </c>
      <c r="K1052" s="12" t="s">
        <v>50</v>
      </c>
      <c r="L1052" s="12" t="s">
        <v>78</v>
      </c>
      <c r="M1052" s="12" t="s">
        <v>2162</v>
      </c>
      <c r="N1052" s="12"/>
      <c r="O1052" s="12" t="s">
        <v>54</v>
      </c>
      <c r="P1052" s="12">
        <v>9655911197</v>
      </c>
      <c r="Q1052" s="12" t="s">
        <v>55</v>
      </c>
      <c r="R1052" s="12" t="s">
        <v>97</v>
      </c>
      <c r="S1052" s="12" t="s">
        <v>113</v>
      </c>
      <c r="T1052" s="12" t="s">
        <v>58</v>
      </c>
      <c r="U1052" s="12" t="s">
        <v>59</v>
      </c>
      <c r="V1052" s="12" t="s">
        <v>60</v>
      </c>
      <c r="W1052" s="12" t="s">
        <v>61</v>
      </c>
      <c r="X1052" s="12" t="s">
        <v>101</v>
      </c>
      <c r="Y1052" s="45" t="s">
        <v>430</v>
      </c>
      <c r="Z1052" s="12" t="s">
        <v>95</v>
      </c>
      <c r="AA1052" s="12" t="s">
        <v>126</v>
      </c>
      <c r="AB1052" s="12" t="s">
        <v>99</v>
      </c>
      <c r="AC1052" s="12" t="s">
        <v>84</v>
      </c>
      <c r="AD1052" s="12" t="s">
        <v>65</v>
      </c>
      <c r="AE1052" s="12" t="s">
        <v>86</v>
      </c>
      <c r="AF1052" s="12" t="s">
        <v>67</v>
      </c>
      <c r="AG1052" s="12" t="s">
        <v>68</v>
      </c>
      <c r="AH1052" s="12" t="s">
        <v>69</v>
      </c>
      <c r="AI1052" s="12" t="s">
        <v>269</v>
      </c>
      <c r="AJ1052" s="12">
        <f>IFERROR(_xlfn.XLOOKUP(Table1[[#This Row],[Audio Url]],Qc!C:C,Qc!F:F),"")</f>
        <v>0</v>
      </c>
      <c r="AK1052" s="12">
        <f>IFERROR(_xlfn.XLOOKUP(Table1[[#This Row],[Audio Url]],Qc!C:C,Qc!E:E),"")</f>
        <v>0</v>
      </c>
      <c r="AL1052" s="12"/>
      <c r="AM1052" s="12"/>
      <c r="AN1052" s="1" t="str">
        <f>VLOOKUP(Table1[[#This Row],[LOCALITY]],Sheet2!$F:$H,3,0)</f>
        <v>Rural</v>
      </c>
      <c r="AO1052" s="1" t="s">
        <v>2241</v>
      </c>
      <c r="AP1052" t="str">
        <f>IF(Table1[[#This Row],[Audio Duration (in secs)]]&gt;180,"Greater than 3 Minutes","Less than 3 Minutes")</f>
        <v>Less than 3 Minutes</v>
      </c>
      <c r="AQ1052" t="str">
        <f>IFERROR(VLOOKUP(Table1[[#This Row],[சாதி/Caste]],MApping!$E$1:$F$10,2,0),"Others")</f>
        <v>MUTTARAIYAR</v>
      </c>
      <c r="AR1052">
        <f>VLOOKUP(Table1[[#This Row],[பாலினம்/Gender]],Factor!$F$26:$I$28,4,0)</f>
        <v>0.95700934579439256</v>
      </c>
      <c r="AS1052">
        <f>VLOOKUP(Table1[[#This Row],[பதிலளித்தவரின் வயது/Age Group]],Factor!$F$35:$I$39,4,0)</f>
        <v>1.0951871657754011</v>
      </c>
      <c r="AT1052">
        <f>VLOOKUP(Table1[[#This Row],[பதிலளித்தவரின் வயது/Age Group]]&amp;Table1[[#This Row],[பாலினம்/Gender]],Factor!$A$45:$G$53,7,0)</f>
        <v>1.0835978835978837</v>
      </c>
      <c r="AU105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52">
        <f>VLOOKUP(Table1[[#This Row],[Rev Caste]],Factor!$F$59:$I$68,4,0)</f>
        <v>1.2358620689655173</v>
      </c>
      <c r="AW1052">
        <f>Table1[[#This Row],[2021 Ae Factor]]*Table1[[#This Row],[Age &amp; Gender Factor]]</f>
        <v>0.79839581406098059</v>
      </c>
      <c r="AX1052">
        <f>Table1[[#This Row],[2021 Ae Factor]]*Table1[[#This Row],[Caste Factor]]</f>
        <v>0.91058419138161839</v>
      </c>
      <c r="AY1052">
        <f t="shared" si="55"/>
        <v>78.754583999999994</v>
      </c>
    </row>
    <row r="1053" spans="1:51" x14ac:dyDescent="0.25">
      <c r="A1053" s="12" t="s">
        <v>3088</v>
      </c>
      <c r="B1053" s="12" t="s">
        <v>1410</v>
      </c>
      <c r="C1053" s="13">
        <v>45873</v>
      </c>
      <c r="D1053" s="12" t="s">
        <v>3658</v>
      </c>
      <c r="E1053" s="12"/>
      <c r="F1053" s="12"/>
      <c r="G1053" s="12"/>
      <c r="H1053" s="12"/>
      <c r="I1053" s="12" t="s">
        <v>244</v>
      </c>
      <c r="J1053" s="12" t="s">
        <v>245</v>
      </c>
      <c r="K1053" s="12" t="s">
        <v>50</v>
      </c>
      <c r="L1053" s="12" t="s">
        <v>78</v>
      </c>
      <c r="M1053" s="12" t="s">
        <v>2162</v>
      </c>
      <c r="N1053" s="12"/>
      <c r="O1053" s="12" t="s">
        <v>135</v>
      </c>
      <c r="P1053" s="12">
        <v>9943742935</v>
      </c>
      <c r="Q1053" s="12" t="s">
        <v>55</v>
      </c>
      <c r="R1053" s="12" t="s">
        <v>136</v>
      </c>
      <c r="S1053" s="12" t="s">
        <v>113</v>
      </c>
      <c r="T1053" s="12" t="s">
        <v>98</v>
      </c>
      <c r="U1053" s="12" t="s">
        <v>83</v>
      </c>
      <c r="V1053" s="12" t="s">
        <v>99</v>
      </c>
      <c r="W1053" s="12" t="s">
        <v>125</v>
      </c>
      <c r="X1053" s="12" t="s">
        <v>101</v>
      </c>
      <c r="Y1053" t="s">
        <v>429</v>
      </c>
      <c r="Z1053" s="12" t="s">
        <v>95</v>
      </c>
      <c r="AA1053" s="12" t="s">
        <v>126</v>
      </c>
      <c r="AB1053" s="12" t="s">
        <v>99</v>
      </c>
      <c r="AC1053" s="12" t="s">
        <v>84</v>
      </c>
      <c r="AD1053" s="12" t="s">
        <v>65</v>
      </c>
      <c r="AE1053" s="12" t="s">
        <v>86</v>
      </c>
      <c r="AF1053" s="12" t="s">
        <v>101</v>
      </c>
      <c r="AG1053" s="12" t="s">
        <v>68</v>
      </c>
      <c r="AH1053" s="12" t="s">
        <v>88</v>
      </c>
      <c r="AI1053" s="12" t="s">
        <v>269</v>
      </c>
      <c r="AJ1053" s="12">
        <f>IFERROR(_xlfn.XLOOKUP(Table1[[#This Row],[Audio Url]],Qc!C:C,Qc!F:F),"")</f>
        <v>0</v>
      </c>
      <c r="AK1053" s="12">
        <f>IFERROR(_xlfn.XLOOKUP(Table1[[#This Row],[Audio Url]],Qc!C:C,Qc!E:E),"")</f>
        <v>0</v>
      </c>
      <c r="AL1053" s="12"/>
      <c r="AM1053" s="12"/>
      <c r="AN1053" s="1" t="str">
        <f>VLOOKUP(Table1[[#This Row],[LOCALITY]],Sheet2!$F:$H,3,0)</f>
        <v>Rural</v>
      </c>
      <c r="AO1053" s="1" t="s">
        <v>2241</v>
      </c>
      <c r="AP1053" t="str">
        <f>IF(Table1[[#This Row],[Audio Duration (in secs)]]&gt;180,"Greater than 3 Minutes","Less than 3 Minutes")</f>
        <v>Less than 3 Minutes</v>
      </c>
      <c r="AQ1053" t="str">
        <f>IFERROR(VLOOKUP(Table1[[#This Row],[சாதி/Caste]],MApping!$E$1:$F$10,2,0),"Others")</f>
        <v>MUTTARAIYAR</v>
      </c>
      <c r="AR1053">
        <f>VLOOKUP(Table1[[#This Row],[பாலினம்/Gender]],Factor!$F$26:$I$28,4,0)</f>
        <v>1.047034764826176</v>
      </c>
      <c r="AS1053">
        <f>VLOOKUP(Table1[[#This Row],[பதிலளித்தவரின் வயது/Age Group]],Factor!$F$35:$I$39,4,0)</f>
        <v>1.0951871657754011</v>
      </c>
      <c r="AT1053">
        <f>VLOOKUP(Table1[[#This Row],[பதிலளித்தவரின் வயது/Age Group]]&amp;Table1[[#This Row],[பாலினம்/Gender]],Factor!$A$45:$G$53,7,0)</f>
        <v>1.107027027027027</v>
      </c>
      <c r="AU105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53">
        <f>VLOOKUP(Table1[[#This Row],[Rev Caste]],Factor!$F$59:$I$68,4,0)</f>
        <v>1.2358620689655173</v>
      </c>
      <c r="AW1053">
        <f>Table1[[#This Row],[2021 Ae Factor]]*Table1[[#This Row],[Age &amp; Gender Factor]]</f>
        <v>1.4523558321984489</v>
      </c>
      <c r="AX1053">
        <f>Table1[[#This Row],[2021 Ae Factor]]*Table1[[#This Row],[Caste Factor]]</f>
        <v>1.6213800023249925</v>
      </c>
      <c r="AY1053">
        <f>VALUE(MID(D1053, FIND(",",D1053)+2, FIND(")",D1053)-FIND(",",D1053)-2))</f>
        <v>78.753091999999995</v>
      </c>
    </row>
    <row r="1054" spans="1:51" x14ac:dyDescent="0.25">
      <c r="A1054" s="12" t="s">
        <v>3088</v>
      </c>
      <c r="B1054" s="12" t="s">
        <v>1458</v>
      </c>
      <c r="C1054" s="13">
        <v>45873</v>
      </c>
      <c r="D1054" s="12" t="s">
        <v>3659</v>
      </c>
      <c r="E1054" s="12"/>
      <c r="F1054" s="12"/>
      <c r="G1054" s="12"/>
      <c r="H1054" s="12"/>
      <c r="I1054" s="12" t="s">
        <v>109</v>
      </c>
      <c r="J1054" s="12" t="s">
        <v>110</v>
      </c>
      <c r="K1054" s="12" t="s">
        <v>50</v>
      </c>
      <c r="L1054" s="12" t="s">
        <v>78</v>
      </c>
      <c r="M1054" s="12" t="s">
        <v>2162</v>
      </c>
      <c r="N1054" s="12"/>
      <c r="O1054" s="12" t="s">
        <v>135</v>
      </c>
      <c r="P1054" s="12">
        <v>9344974903</v>
      </c>
      <c r="Q1054" s="12" t="s">
        <v>55</v>
      </c>
      <c r="R1054" s="12" t="s">
        <v>136</v>
      </c>
      <c r="S1054" s="12" t="s">
        <v>113</v>
      </c>
      <c r="T1054" s="12" t="s">
        <v>137</v>
      </c>
      <c r="U1054" s="12" t="s">
        <v>83</v>
      </c>
      <c r="V1054" s="12" t="s">
        <v>99</v>
      </c>
      <c r="W1054" s="12" t="s">
        <v>100</v>
      </c>
      <c r="X1054" s="12" t="s">
        <v>101</v>
      </c>
      <c r="Y1054" t="s">
        <v>428</v>
      </c>
      <c r="Z1054" s="12" t="s">
        <v>95</v>
      </c>
      <c r="AA1054" s="12" t="s">
        <v>63</v>
      </c>
      <c r="AB1054" s="12" t="s">
        <v>38</v>
      </c>
      <c r="AC1054" s="12" t="s">
        <v>84</v>
      </c>
      <c r="AD1054" s="12" t="s">
        <v>85</v>
      </c>
      <c r="AE1054" s="12" t="s">
        <v>66</v>
      </c>
      <c r="AF1054" s="12" t="s">
        <v>67</v>
      </c>
      <c r="AG1054" s="12" t="s">
        <v>68</v>
      </c>
      <c r="AH1054" s="12" t="s">
        <v>69</v>
      </c>
      <c r="AI1054" s="12" t="s">
        <v>269</v>
      </c>
      <c r="AJ1054" s="12">
        <f>IFERROR(_xlfn.XLOOKUP(Table1[[#This Row],[Audio Url]],Qc!C:C,Qc!F:F),"")</f>
        <v>0</v>
      </c>
      <c r="AK1054" s="12">
        <f>IFERROR(_xlfn.XLOOKUP(Table1[[#This Row],[Audio Url]],Qc!C:C,Qc!E:E),"")</f>
        <v>0</v>
      </c>
      <c r="AL1054" s="12"/>
      <c r="AM1054" s="12"/>
      <c r="AN1054" s="1" t="str">
        <f>VLOOKUP(Table1[[#This Row],[LOCALITY]],Sheet2!$F:$H,3,0)</f>
        <v>Rural</v>
      </c>
      <c r="AO1054" s="1" t="s">
        <v>2241</v>
      </c>
      <c r="AP1054" t="str">
        <f>IF(Table1[[#This Row],[Audio Duration (in secs)]]&gt;180,"Greater than 3 Minutes","Less than 3 Minutes")</f>
        <v>Less than 3 Minutes</v>
      </c>
      <c r="AQ1054" t="str">
        <f>IFERROR(VLOOKUP(Table1[[#This Row],[சாதி/Caste]],MApping!$E$1:$F$10,2,0),"Others")</f>
        <v>MUTTARAIYAR</v>
      </c>
      <c r="AR1054">
        <f>VLOOKUP(Table1[[#This Row],[பாலினம்/Gender]],Factor!$F$26:$I$28,4,0)</f>
        <v>1.047034764826176</v>
      </c>
      <c r="AS1054">
        <f>VLOOKUP(Table1[[#This Row],[பதிலளித்தவரின் வயது/Age Group]],Factor!$F$35:$I$39,4,0)</f>
        <v>1.0951871657754011</v>
      </c>
      <c r="AT1054">
        <f>VLOOKUP(Table1[[#This Row],[பதிலளித்தவரின் வயது/Age Group]]&amp;Table1[[#This Row],[பாலினம்/Gender]],Factor!$A$45:$G$53,7,0)</f>
        <v>1.107027027027027</v>
      </c>
      <c r="AU105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54">
        <f>VLOOKUP(Table1[[#This Row],[Rev Caste]],Factor!$F$59:$I$68,4,0)</f>
        <v>1.2358620689655173</v>
      </c>
      <c r="AW1054">
        <f>Table1[[#This Row],[2021 Ae Factor]]*Table1[[#This Row],[Age &amp; Gender Factor]]</f>
        <v>1.4523558321984489</v>
      </c>
      <c r="AX1054">
        <f>Table1[[#This Row],[2021 Ae Factor]]*Table1[[#This Row],[Caste Factor]]</f>
        <v>1.6213800023249925</v>
      </c>
      <c r="AY1054">
        <f>VALUE(MID(D1054, FIND(",",D1054)+2, FIND(")",D1054)-FIND(",",D1054)-2))</f>
        <v>78.752942000000004</v>
      </c>
    </row>
    <row r="1055" spans="1:51" x14ac:dyDescent="0.25">
      <c r="A1055" s="12" t="s">
        <v>3088</v>
      </c>
      <c r="B1055" s="12" t="s">
        <v>1470</v>
      </c>
      <c r="C1055" s="13">
        <v>45873</v>
      </c>
      <c r="D1055" s="12" t="s">
        <v>3660</v>
      </c>
      <c r="E1055" s="12"/>
      <c r="F1055" s="12"/>
      <c r="G1055" s="12"/>
      <c r="H1055" s="12"/>
      <c r="I1055" s="12" t="s">
        <v>109</v>
      </c>
      <c r="J1055" s="12" t="s">
        <v>110</v>
      </c>
      <c r="K1055" s="12" t="s">
        <v>50</v>
      </c>
      <c r="L1055" s="12" t="s">
        <v>78</v>
      </c>
      <c r="M1055" s="12" t="s">
        <v>2162</v>
      </c>
      <c r="N1055" s="12"/>
      <c r="O1055" s="12" t="s">
        <v>54</v>
      </c>
      <c r="P1055" s="12">
        <v>8344060273</v>
      </c>
      <c r="Q1055" s="12" t="s">
        <v>55</v>
      </c>
      <c r="R1055" s="12" t="s">
        <v>97</v>
      </c>
      <c r="S1055" s="12" t="s">
        <v>113</v>
      </c>
      <c r="T1055" s="12" t="s">
        <v>137</v>
      </c>
      <c r="U1055" s="12" t="s">
        <v>301</v>
      </c>
      <c r="V1055" s="12" t="s">
        <v>99</v>
      </c>
      <c r="W1055" s="12" t="s">
        <v>100</v>
      </c>
      <c r="X1055" s="12" t="s">
        <v>101</v>
      </c>
      <c r="Y1055" t="s">
        <v>428</v>
      </c>
      <c r="Z1055" s="12" t="s">
        <v>288</v>
      </c>
      <c r="AA1055" s="12" t="s">
        <v>63</v>
      </c>
      <c r="AB1055" s="12" t="s">
        <v>38</v>
      </c>
      <c r="AC1055" s="12" t="s">
        <v>64</v>
      </c>
      <c r="AD1055" s="12" t="s">
        <v>85</v>
      </c>
      <c r="AE1055" s="12" t="s">
        <v>115</v>
      </c>
      <c r="AF1055" s="12" t="s">
        <v>67</v>
      </c>
      <c r="AG1055" s="12" t="s">
        <v>116</v>
      </c>
      <c r="AH1055" s="12" t="s">
        <v>117</v>
      </c>
      <c r="AI1055" s="12" t="s">
        <v>118</v>
      </c>
      <c r="AJ1055" s="12">
        <f>IFERROR(_xlfn.XLOOKUP(Table1[[#This Row],[Audio Url]],Qc!C:C,Qc!F:F),"")</f>
        <v>0</v>
      </c>
      <c r="AK1055" s="12">
        <f>IFERROR(_xlfn.XLOOKUP(Table1[[#This Row],[Audio Url]],Qc!C:C,Qc!E:E),"")</f>
        <v>0</v>
      </c>
      <c r="AL1055" s="12"/>
      <c r="AM1055" s="12"/>
      <c r="AN1055" s="1" t="str">
        <f>VLOOKUP(Table1[[#This Row],[LOCALITY]],Sheet2!$F:$H,3,0)</f>
        <v>Rural</v>
      </c>
      <c r="AO1055" s="1" t="s">
        <v>2241</v>
      </c>
      <c r="AP1055" t="str">
        <f>IF(Table1[[#This Row],[Audio Duration (in secs)]]&gt;180,"Greater than 3 Minutes","Less than 3 Minutes")</f>
        <v>Less than 3 Minutes</v>
      </c>
      <c r="AQ1055" t="str">
        <f>IFERROR(VLOOKUP(Table1[[#This Row],[சாதி/Caste]],MApping!$E$1:$F$10,2,0),"Others")</f>
        <v>PALLAR SC</v>
      </c>
      <c r="AR1055">
        <f>VLOOKUP(Table1[[#This Row],[பாலினம்/Gender]],Factor!$F$26:$I$28,4,0)</f>
        <v>0.95700934579439256</v>
      </c>
      <c r="AS1055">
        <f>VLOOKUP(Table1[[#This Row],[பதிலளித்தவரின் வயது/Age Group]],Factor!$F$35:$I$39,4,0)</f>
        <v>1.0951871657754011</v>
      </c>
      <c r="AT1055">
        <f>VLOOKUP(Table1[[#This Row],[பதிலளித்தவரின் வயது/Age Group]]&amp;Table1[[#This Row],[பாலினம்/Gender]],Factor!$A$45:$G$53,7,0)</f>
        <v>1.0835978835978837</v>
      </c>
      <c r="AU105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55">
        <f>VLOOKUP(Table1[[#This Row],[Rev Caste]],Factor!$F$59:$I$68,4,0)</f>
        <v>1.28</v>
      </c>
      <c r="AW1055">
        <f>Table1[[#This Row],[2021 Ae Factor]]*Table1[[#This Row],[Age &amp; Gender Factor]]</f>
        <v>1.4216181426281114</v>
      </c>
      <c r="AX1055">
        <f>Table1[[#This Row],[2021 Ae Factor]]*Table1[[#This Row],[Caste Factor]]</f>
        <v>1.6792864309794564</v>
      </c>
      <c r="AY1055">
        <f t="shared" ref="AY1055:AY1059" si="56">VALUE(MID(D1055, FIND(",",D1055)+2, FIND(")",D1055)-FIND(",",D1055)-2))</f>
        <v>78.754706999999996</v>
      </c>
    </row>
    <row r="1056" spans="1:51" x14ac:dyDescent="0.25">
      <c r="A1056" s="12" t="s">
        <v>3088</v>
      </c>
      <c r="B1056" s="12" t="s">
        <v>1482</v>
      </c>
      <c r="C1056" s="13">
        <v>45873</v>
      </c>
      <c r="D1056" s="12" t="s">
        <v>3661</v>
      </c>
      <c r="E1056" s="12"/>
      <c r="F1056" s="12"/>
      <c r="G1056" s="12"/>
      <c r="H1056" s="12"/>
      <c r="I1056" s="12" t="s">
        <v>109</v>
      </c>
      <c r="J1056" s="12" t="s">
        <v>110</v>
      </c>
      <c r="K1056" s="12" t="s">
        <v>50</v>
      </c>
      <c r="L1056" s="12" t="s">
        <v>78</v>
      </c>
      <c r="M1056" s="12" t="s">
        <v>2162</v>
      </c>
      <c r="N1056" s="12"/>
      <c r="O1056" s="12" t="s">
        <v>54</v>
      </c>
      <c r="P1056" s="12">
        <v>9965032198</v>
      </c>
      <c r="Q1056" s="12" t="s">
        <v>39</v>
      </c>
      <c r="R1056" s="12" t="s">
        <v>124</v>
      </c>
      <c r="S1056" s="12" t="s">
        <v>113</v>
      </c>
      <c r="T1056" s="12" t="s">
        <v>98</v>
      </c>
      <c r="U1056" s="12" t="s">
        <v>83</v>
      </c>
      <c r="V1056" s="12" t="s">
        <v>99</v>
      </c>
      <c r="W1056" s="12" t="s">
        <v>100</v>
      </c>
      <c r="X1056" s="12" t="s">
        <v>101</v>
      </c>
      <c r="Y1056" t="s">
        <v>428</v>
      </c>
      <c r="Z1056" s="12" t="s">
        <v>95</v>
      </c>
      <c r="AA1056" s="12" t="s">
        <v>126</v>
      </c>
      <c r="AB1056" s="12" t="s">
        <v>60</v>
      </c>
      <c r="AC1056" s="12" t="s">
        <v>84</v>
      </c>
      <c r="AD1056" s="12" t="s">
        <v>65</v>
      </c>
      <c r="AE1056" s="12" t="s">
        <v>102</v>
      </c>
      <c r="AF1056" s="12" t="s">
        <v>101</v>
      </c>
      <c r="AG1056" s="12" t="s">
        <v>418</v>
      </c>
      <c r="AH1056" s="12" t="s">
        <v>117</v>
      </c>
      <c r="AI1056" s="12" t="s">
        <v>42</v>
      </c>
      <c r="AJ1056" s="12">
        <f>IFERROR(_xlfn.XLOOKUP(Table1[[#This Row],[Audio Url]],Qc!C:C,Qc!F:F),"")</f>
        <v>0</v>
      </c>
      <c r="AK1056" s="12">
        <f>IFERROR(_xlfn.XLOOKUP(Table1[[#This Row],[Audio Url]],Qc!C:C,Qc!E:E),"")</f>
        <v>0</v>
      </c>
      <c r="AL1056" s="12"/>
      <c r="AM1056" s="12"/>
      <c r="AN1056" s="1" t="str">
        <f>VLOOKUP(Table1[[#This Row],[LOCALITY]],Sheet2!$F:$H,3,0)</f>
        <v>Rural</v>
      </c>
      <c r="AO1056" s="1" t="s">
        <v>2241</v>
      </c>
      <c r="AP1056" t="str">
        <f>IF(Table1[[#This Row],[Audio Duration (in secs)]]&gt;180,"Greater than 3 Minutes","Less than 3 Minutes")</f>
        <v>Less than 3 Minutes</v>
      </c>
      <c r="AQ1056" t="str">
        <f>IFERROR(VLOOKUP(Table1[[#This Row],[சாதி/Caste]],MApping!$E$1:$F$10,2,0),"Others")</f>
        <v>DEVENDRA KULA VELLALAR</v>
      </c>
      <c r="AR1056">
        <f>VLOOKUP(Table1[[#This Row],[பாலினம்/Gender]],Factor!$F$26:$I$28,4,0)</f>
        <v>0.95700934579439256</v>
      </c>
      <c r="AS1056">
        <f>VLOOKUP(Table1[[#This Row],[பதிலளித்தவரின் வயது/Age Group]],Factor!$F$35:$I$39,4,0)</f>
        <v>0.8797250859106529</v>
      </c>
      <c r="AT1056">
        <f>VLOOKUP(Table1[[#This Row],[பதிலளித்தவரின் வயது/Age Group]]&amp;Table1[[#This Row],[பாலினம்/Gender]],Factor!$A$45:$G$53,7,0)</f>
        <v>0.79503105590062106</v>
      </c>
      <c r="AU105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56">
        <f>VLOOKUP(Table1[[#This Row],[Rev Caste]],Factor!$F$59:$I$68,4,0)</f>
        <v>0.99902439024390244</v>
      </c>
      <c r="AW1056">
        <f>Table1[[#This Row],[2021 Ae Factor]]*Table1[[#This Row],[Age &amp; Gender Factor]]</f>
        <v>1.043035050297799</v>
      </c>
      <c r="AX1056">
        <f>Table1[[#This Row],[2021 Ae Factor]]*Table1[[#This Row],[Caste Factor]]</f>
        <v>1.3106625802766489</v>
      </c>
      <c r="AY1056">
        <f t="shared" si="56"/>
        <v>78.755161000000001</v>
      </c>
    </row>
    <row r="1057" spans="1:51" x14ac:dyDescent="0.25">
      <c r="A1057" s="12" t="s">
        <v>3088</v>
      </c>
      <c r="B1057" s="12" t="s">
        <v>1487</v>
      </c>
      <c r="C1057" s="13">
        <v>45873</v>
      </c>
      <c r="D1057" s="12" t="s">
        <v>3662</v>
      </c>
      <c r="E1057" s="12"/>
      <c r="F1057" s="12"/>
      <c r="G1057" s="12"/>
      <c r="H1057" s="12"/>
      <c r="I1057" s="12" t="s">
        <v>1289</v>
      </c>
      <c r="J1057" s="12" t="s">
        <v>1290</v>
      </c>
      <c r="K1057" s="12" t="s">
        <v>50</v>
      </c>
      <c r="L1057" s="12" t="s">
        <v>78</v>
      </c>
      <c r="M1057" s="12" t="s">
        <v>2162</v>
      </c>
      <c r="N1057" s="12"/>
      <c r="O1057" s="12" t="s">
        <v>135</v>
      </c>
      <c r="P1057" s="12">
        <v>8110864193</v>
      </c>
      <c r="Q1057" s="12" t="s">
        <v>55</v>
      </c>
      <c r="R1057" s="12" t="s">
        <v>136</v>
      </c>
      <c r="S1057" s="12" t="s">
        <v>113</v>
      </c>
      <c r="T1057" s="12" t="s">
        <v>137</v>
      </c>
      <c r="U1057" s="12" t="s">
        <v>59</v>
      </c>
      <c r="V1057" s="12" t="s">
        <v>99</v>
      </c>
      <c r="W1057" s="1" t="s">
        <v>125</v>
      </c>
      <c r="X1057" s="12" t="s">
        <v>101</v>
      </c>
      <c r="Y1057" t="s">
        <v>429</v>
      </c>
      <c r="Z1057" s="12" t="s">
        <v>288</v>
      </c>
      <c r="AA1057" s="12" t="s">
        <v>63</v>
      </c>
      <c r="AB1057" s="12" t="s">
        <v>38</v>
      </c>
      <c r="AC1057" s="12" t="s">
        <v>84</v>
      </c>
      <c r="AD1057" s="12" t="s">
        <v>85</v>
      </c>
      <c r="AE1057" s="12" t="s">
        <v>66</v>
      </c>
      <c r="AF1057" s="12" t="s">
        <v>67</v>
      </c>
      <c r="AG1057" s="12" t="s">
        <v>116</v>
      </c>
      <c r="AH1057" s="12" t="s">
        <v>117</v>
      </c>
      <c r="AI1057" s="12" t="s">
        <v>118</v>
      </c>
      <c r="AJ1057" s="12">
        <f>IFERROR(_xlfn.XLOOKUP(Table1[[#This Row],[Audio Url]],Qc!C:C,Qc!F:F),"")</f>
        <v>0</v>
      </c>
      <c r="AK1057" s="12">
        <f>IFERROR(_xlfn.XLOOKUP(Table1[[#This Row],[Audio Url]],Qc!C:C,Qc!E:E),"")</f>
        <v>0</v>
      </c>
      <c r="AL1057" s="12"/>
      <c r="AM1057" s="12"/>
      <c r="AN1057" s="1" t="str">
        <f>VLOOKUP(Table1[[#This Row],[LOCALITY]],Sheet2!$F:$H,3,0)</f>
        <v>Rural</v>
      </c>
      <c r="AO1057" s="1" t="s">
        <v>2241</v>
      </c>
      <c r="AP1057" t="str">
        <f>IF(Table1[[#This Row],[Audio Duration (in secs)]]&gt;180,"Greater than 3 Minutes","Less than 3 Minutes")</f>
        <v>Less than 3 Minutes</v>
      </c>
      <c r="AQ1057" t="str">
        <f>IFERROR(VLOOKUP(Table1[[#This Row],[சாதி/Caste]],MApping!$E$1:$F$10,2,0),"Others")</f>
        <v>PALLAR SC</v>
      </c>
      <c r="AR1057">
        <f>VLOOKUP(Table1[[#This Row],[பாலினம்/Gender]],Factor!$F$26:$I$28,4,0)</f>
        <v>1.047034764826176</v>
      </c>
      <c r="AS1057">
        <f>VLOOKUP(Table1[[#This Row],[பதிலளித்தவரின் வயது/Age Group]],Factor!$F$35:$I$39,4,0)</f>
        <v>1.0951871657754011</v>
      </c>
      <c r="AT1057">
        <f>VLOOKUP(Table1[[#This Row],[பதிலளித்தவரின் வயது/Age Group]]&amp;Table1[[#This Row],[பாலினம்/Gender]],Factor!$A$45:$G$53,7,0)</f>
        <v>1.107027027027027</v>
      </c>
      <c r="AU105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57">
        <f>VLOOKUP(Table1[[#This Row],[Rev Caste]],Factor!$F$59:$I$68,4,0)</f>
        <v>1.28</v>
      </c>
      <c r="AW1057">
        <f>Table1[[#This Row],[2021 Ae Factor]]*Table1[[#This Row],[Age &amp; Gender Factor]]</f>
        <v>1.4523558321984489</v>
      </c>
      <c r="AX1057">
        <f>Table1[[#This Row],[2021 Ae Factor]]*Table1[[#This Row],[Caste Factor]]</f>
        <v>1.6792864309794564</v>
      </c>
      <c r="AY1057">
        <f t="shared" si="56"/>
        <v>78.752977000000001</v>
      </c>
    </row>
    <row r="1058" spans="1:51" x14ac:dyDescent="0.25">
      <c r="A1058" s="12" t="s">
        <v>3088</v>
      </c>
      <c r="B1058" s="12" t="s">
        <v>1496</v>
      </c>
      <c r="C1058" s="13">
        <v>45873</v>
      </c>
      <c r="D1058" s="12" t="s">
        <v>3663</v>
      </c>
      <c r="E1058" s="12"/>
      <c r="F1058" s="12"/>
      <c r="G1058" s="12"/>
      <c r="H1058" s="12"/>
      <c r="I1058" s="12" t="s">
        <v>109</v>
      </c>
      <c r="J1058" s="12" t="s">
        <v>110</v>
      </c>
      <c r="K1058" s="12" t="s">
        <v>50</v>
      </c>
      <c r="L1058" s="12" t="s">
        <v>78</v>
      </c>
      <c r="M1058" s="12" t="s">
        <v>2162</v>
      </c>
      <c r="N1058" s="12"/>
      <c r="O1058" s="12" t="s">
        <v>54</v>
      </c>
      <c r="P1058" s="12">
        <v>8098702334</v>
      </c>
      <c r="Q1058" s="12" t="s">
        <v>81</v>
      </c>
      <c r="R1058" s="12" t="s">
        <v>97</v>
      </c>
      <c r="S1058" s="12" t="s">
        <v>113</v>
      </c>
      <c r="T1058" s="12" t="s">
        <v>137</v>
      </c>
      <c r="U1058" s="12" t="s">
        <v>301</v>
      </c>
      <c r="V1058" s="12" t="s">
        <v>165</v>
      </c>
      <c r="W1058" s="12" t="s">
        <v>125</v>
      </c>
      <c r="X1058" s="12" t="s">
        <v>101</v>
      </c>
      <c r="Y1058" s="45" t="s">
        <v>429</v>
      </c>
      <c r="Z1058" s="12" t="s">
        <v>95</v>
      </c>
      <c r="AA1058" s="12" t="s">
        <v>126</v>
      </c>
      <c r="AB1058" s="12" t="s">
        <v>138</v>
      </c>
      <c r="AC1058" s="12" t="s">
        <v>58</v>
      </c>
      <c r="AD1058" s="12" t="s">
        <v>127</v>
      </c>
      <c r="AE1058" s="12" t="s">
        <v>66</v>
      </c>
      <c r="AF1058" s="12" t="s">
        <v>67</v>
      </c>
      <c r="AG1058" s="12" t="s">
        <v>400</v>
      </c>
      <c r="AH1058" s="12" t="s">
        <v>88</v>
      </c>
      <c r="AI1058" s="12" t="s">
        <v>269</v>
      </c>
      <c r="AJ1058" s="12">
        <f>IFERROR(_xlfn.XLOOKUP(Table1[[#This Row],[Audio Url]],Qc!C:C,Qc!F:F),"")</f>
        <v>0</v>
      </c>
      <c r="AK1058" s="12">
        <f>IFERROR(_xlfn.XLOOKUP(Table1[[#This Row],[Audio Url]],Qc!C:C,Qc!E:E),"")</f>
        <v>0</v>
      </c>
      <c r="AL1058" s="12"/>
      <c r="AM1058" s="12"/>
      <c r="AN1058" s="1" t="str">
        <f>VLOOKUP(Table1[[#This Row],[LOCALITY]],Sheet2!$F:$H,3,0)</f>
        <v>Rural</v>
      </c>
      <c r="AO1058" s="1" t="s">
        <v>2241</v>
      </c>
      <c r="AP1058" t="str">
        <f>IF(Table1[[#This Row],[Audio Duration (in secs)]]&gt;180,"Greater than 3 Minutes","Less than 3 Minutes")</f>
        <v>Less than 3 Minutes</v>
      </c>
      <c r="AQ1058" t="str">
        <f>IFERROR(VLOOKUP(Table1[[#This Row],[சாதி/Caste]],MApping!$E$1:$F$10,2,0),"Others")</f>
        <v>MUTTARAIYAR</v>
      </c>
      <c r="AR1058">
        <f>VLOOKUP(Table1[[#This Row],[பாலினம்/Gender]],Factor!$F$26:$I$28,4,0)</f>
        <v>0.95700934579439256</v>
      </c>
      <c r="AS1058">
        <f>VLOOKUP(Table1[[#This Row],[பதிலளித்தவரின் வயது/Age Group]],Factor!$F$35:$I$39,4,0)</f>
        <v>0.97523809523809524</v>
      </c>
      <c r="AT1058">
        <f>VLOOKUP(Table1[[#This Row],[பதிலளித்தவரின் வயது/Age Group]]&amp;Table1[[#This Row],[பாலினம்/Gender]],Factor!$A$45:$G$53,7,0)</f>
        <v>1.0666666666666667</v>
      </c>
      <c r="AU105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058">
        <f>VLOOKUP(Table1[[#This Row],[Rev Caste]],Factor!$F$59:$I$68,4,0)</f>
        <v>1.2358620689655173</v>
      </c>
      <c r="AW1058">
        <f>Table1[[#This Row],[2021 Ae Factor]]*Table1[[#This Row],[Age &amp; Gender Factor]]</f>
        <v>1.0666666666666667</v>
      </c>
      <c r="AX1058">
        <f>Table1[[#This Row],[2021 Ae Factor]]*Table1[[#This Row],[Caste Factor]]</f>
        <v>1.2358620689655173</v>
      </c>
      <c r="AY1058">
        <f t="shared" si="56"/>
        <v>78.752319999999997</v>
      </c>
    </row>
    <row r="1059" spans="1:51" x14ac:dyDescent="0.25">
      <c r="A1059" s="12" t="s">
        <v>3088</v>
      </c>
      <c r="B1059" s="12" t="s">
        <v>1507</v>
      </c>
      <c r="C1059" s="13">
        <v>45873</v>
      </c>
      <c r="D1059" s="12" t="s">
        <v>3664</v>
      </c>
      <c r="E1059" s="12"/>
      <c r="F1059" s="12"/>
      <c r="G1059" s="12"/>
      <c r="H1059" s="12"/>
      <c r="I1059" s="12" t="s">
        <v>1289</v>
      </c>
      <c r="J1059" s="12" t="s">
        <v>1290</v>
      </c>
      <c r="K1059" s="12" t="s">
        <v>50</v>
      </c>
      <c r="L1059" s="12" t="s">
        <v>78</v>
      </c>
      <c r="M1059" s="12" t="s">
        <v>2162</v>
      </c>
      <c r="N1059" s="12"/>
      <c r="O1059" s="12" t="s">
        <v>54</v>
      </c>
      <c r="P1059" s="12">
        <v>9655197795</v>
      </c>
      <c r="Q1059" s="12" t="s">
        <v>39</v>
      </c>
      <c r="R1059" s="12" t="s">
        <v>56</v>
      </c>
      <c r="S1059" s="12" t="s">
        <v>113</v>
      </c>
      <c r="T1059" s="12" t="s">
        <v>137</v>
      </c>
      <c r="U1059" s="12" t="s">
        <v>59</v>
      </c>
      <c r="V1059" s="12" t="s">
        <v>60</v>
      </c>
      <c r="W1059" s="12" t="s">
        <v>61</v>
      </c>
      <c r="X1059" s="12" t="s">
        <v>62</v>
      </c>
      <c r="Y1059" t="s">
        <v>430</v>
      </c>
      <c r="Z1059" s="12" t="s">
        <v>38</v>
      </c>
      <c r="AA1059" s="12" t="s">
        <v>63</v>
      </c>
      <c r="AB1059" s="12" t="s">
        <v>38</v>
      </c>
      <c r="AC1059" s="12" t="s">
        <v>84</v>
      </c>
      <c r="AD1059" s="12" t="s">
        <v>65</v>
      </c>
      <c r="AE1059" s="12" t="s">
        <v>115</v>
      </c>
      <c r="AF1059" s="12" t="s">
        <v>276</v>
      </c>
      <c r="AG1059" s="12" t="s">
        <v>116</v>
      </c>
      <c r="AH1059" s="12" t="s">
        <v>117</v>
      </c>
      <c r="AI1059" s="12" t="s">
        <v>118</v>
      </c>
      <c r="AJ1059" s="12">
        <f>IFERROR(_xlfn.XLOOKUP(Table1[[#This Row],[Audio Url]],Qc!C:C,Qc!F:F),"")</f>
        <v>0</v>
      </c>
      <c r="AK1059" s="12">
        <f>IFERROR(_xlfn.XLOOKUP(Table1[[#This Row],[Audio Url]],Qc!C:C,Qc!E:E),"")</f>
        <v>0</v>
      </c>
      <c r="AL1059" s="12"/>
      <c r="AM1059" s="12"/>
      <c r="AN1059" s="1" t="str">
        <f>VLOOKUP(Table1[[#This Row],[LOCALITY]],Sheet2!$F:$H,3,0)</f>
        <v>Rural</v>
      </c>
      <c r="AO1059" s="1" t="s">
        <v>2241</v>
      </c>
      <c r="AP1059" t="str">
        <f>IF(Table1[[#This Row],[Audio Duration (in secs)]]&gt;180,"Greater than 3 Minutes","Less than 3 Minutes")</f>
        <v>Less than 3 Minutes</v>
      </c>
      <c r="AQ1059" t="str">
        <f>IFERROR(VLOOKUP(Table1[[#This Row],[சாதி/Caste]],MApping!$E$1:$F$10,2,0),"Others")</f>
        <v>PALLAR SC</v>
      </c>
      <c r="AR1059">
        <f>VLOOKUP(Table1[[#This Row],[பாலினம்/Gender]],Factor!$F$26:$I$28,4,0)</f>
        <v>0.95700934579439256</v>
      </c>
      <c r="AS1059">
        <f>VLOOKUP(Table1[[#This Row],[பதிலளித்தவரின் வயது/Age Group]],Factor!$F$35:$I$39,4,0)</f>
        <v>0.8797250859106529</v>
      </c>
      <c r="AT1059">
        <f>VLOOKUP(Table1[[#This Row],[பதிலளித்தவரின் வயது/Age Group]]&amp;Table1[[#This Row],[பாலினம்/Gender]],Factor!$A$45:$G$53,7,0)</f>
        <v>0.79503105590062106</v>
      </c>
      <c r="AU105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59">
        <f>VLOOKUP(Table1[[#This Row],[Rev Caste]],Factor!$F$59:$I$68,4,0)</f>
        <v>1.28</v>
      </c>
      <c r="AW1059">
        <f>Table1[[#This Row],[2021 Ae Factor]]*Table1[[#This Row],[Age &amp; Gender Factor]]</f>
        <v>0.58577953749039324</v>
      </c>
      <c r="AX1059">
        <f>Table1[[#This Row],[2021 Ae Factor]]*Table1[[#This Row],[Caste Factor]]</f>
        <v>0.94310505535953326</v>
      </c>
      <c r="AY1059">
        <f t="shared" si="56"/>
        <v>78.753225</v>
      </c>
    </row>
    <row r="1060" spans="1:51" x14ac:dyDescent="0.25">
      <c r="A1060" s="12" t="s">
        <v>3088</v>
      </c>
      <c r="B1060" s="12" t="s">
        <v>1534</v>
      </c>
      <c r="C1060" s="13">
        <v>45873</v>
      </c>
      <c r="D1060" s="12" t="s">
        <v>3665</v>
      </c>
      <c r="E1060" s="12"/>
      <c r="F1060" s="12"/>
      <c r="G1060" s="12"/>
      <c r="H1060" s="12"/>
      <c r="I1060" s="12" t="s">
        <v>244</v>
      </c>
      <c r="J1060" s="12" t="s">
        <v>245</v>
      </c>
      <c r="K1060" s="12" t="s">
        <v>50</v>
      </c>
      <c r="L1060" s="12" t="s">
        <v>78</v>
      </c>
      <c r="M1060" s="12" t="s">
        <v>2162</v>
      </c>
      <c r="N1060" s="12"/>
      <c r="O1060" s="12" t="s">
        <v>54</v>
      </c>
      <c r="P1060" s="12">
        <v>9786126997</v>
      </c>
      <c r="Q1060" s="12" t="s">
        <v>55</v>
      </c>
      <c r="R1060" s="12" t="s">
        <v>56</v>
      </c>
      <c r="S1060" s="12" t="s">
        <v>113</v>
      </c>
      <c r="T1060" s="12" t="s">
        <v>137</v>
      </c>
      <c r="U1060" s="12" t="s">
        <v>83</v>
      </c>
      <c r="V1060" s="12" t="s">
        <v>165</v>
      </c>
      <c r="W1060" s="12" t="s">
        <v>125</v>
      </c>
      <c r="X1060" s="12" t="s">
        <v>87</v>
      </c>
      <c r="Y1060" t="s">
        <v>434</v>
      </c>
      <c r="Z1060" s="12" t="s">
        <v>288</v>
      </c>
      <c r="AA1060" s="12" t="s">
        <v>63</v>
      </c>
      <c r="AB1060" s="12" t="s">
        <v>38</v>
      </c>
      <c r="AC1060" s="12" t="s">
        <v>58</v>
      </c>
      <c r="AD1060" s="12" t="s">
        <v>65</v>
      </c>
      <c r="AE1060" s="12" t="s">
        <v>86</v>
      </c>
      <c r="AF1060" s="12" t="s">
        <v>622</v>
      </c>
      <c r="AG1060" s="12" t="s">
        <v>116</v>
      </c>
      <c r="AH1060" s="12" t="s">
        <v>88</v>
      </c>
      <c r="AI1060" s="12" t="s">
        <v>269</v>
      </c>
      <c r="AJ1060" s="12">
        <f>IFERROR(_xlfn.XLOOKUP(Table1[[#This Row],[Audio Url]],Qc!C:C,Qc!F:F),"")</f>
        <v>0</v>
      </c>
      <c r="AK1060" s="12">
        <f>IFERROR(_xlfn.XLOOKUP(Table1[[#This Row],[Audio Url]],Qc!C:C,Qc!E:E),"")</f>
        <v>0</v>
      </c>
      <c r="AL1060" s="12"/>
      <c r="AM1060" s="12"/>
      <c r="AN1060" s="1" t="str">
        <f>VLOOKUP(Table1[[#This Row],[LOCALITY]],Sheet2!$F:$H,3,0)</f>
        <v>Rural</v>
      </c>
      <c r="AO1060" s="1" t="s">
        <v>2241</v>
      </c>
      <c r="AP1060" t="str">
        <f>IF(Table1[[#This Row],[Audio Duration (in secs)]]&gt;180,"Greater than 3 Minutes","Less than 3 Minutes")</f>
        <v>Less than 3 Minutes</v>
      </c>
      <c r="AQ1060" t="str">
        <f>IFERROR(VLOOKUP(Table1[[#This Row],[சாதி/Caste]],MApping!$E$1:$F$10,2,0),"Others")</f>
        <v>MUTTARAIYAR</v>
      </c>
      <c r="AR1060">
        <f>VLOOKUP(Table1[[#This Row],[பாலினம்/Gender]],Factor!$F$26:$I$28,4,0)</f>
        <v>0.95700934579439256</v>
      </c>
      <c r="AS1060">
        <f>VLOOKUP(Table1[[#This Row],[பதிலளித்தவரின் வயது/Age Group]],Factor!$F$35:$I$39,4,0)</f>
        <v>1.0951871657754011</v>
      </c>
      <c r="AT1060">
        <f>VLOOKUP(Table1[[#This Row],[பதிலளித்தவரின் வயது/Age Group]]&amp;Table1[[#This Row],[பாலினம்/Gender]],Factor!$A$45:$G$53,7,0)</f>
        <v>1.0835978835978837</v>
      </c>
      <c r="AU106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060">
        <f>VLOOKUP(Table1[[#This Row],[Rev Caste]],Factor!$F$59:$I$68,4,0)</f>
        <v>1.2358620689655173</v>
      </c>
      <c r="AW1060">
        <f>Table1[[#This Row],[2021 Ae Factor]]*Table1[[#This Row],[Age &amp; Gender Factor]]</f>
        <v>1.0835978835978837</v>
      </c>
      <c r="AX1060">
        <f>Table1[[#This Row],[2021 Ae Factor]]*Table1[[#This Row],[Caste Factor]]</f>
        <v>1.2358620689655173</v>
      </c>
      <c r="AY1060">
        <f t="shared" ref="AY1060:AY1062" si="57">VALUE(MID(D1060, FIND(",",D1060)+2, FIND(")",D1060)-FIND(",",D1060)-2))</f>
        <v>78.752923999999993</v>
      </c>
    </row>
    <row r="1061" spans="1:51" x14ac:dyDescent="0.25">
      <c r="A1061" s="12" t="s">
        <v>3088</v>
      </c>
      <c r="B1061" s="12" t="s">
        <v>1539</v>
      </c>
      <c r="C1061" s="13">
        <v>45873</v>
      </c>
      <c r="D1061" s="12" t="s">
        <v>3666</v>
      </c>
      <c r="E1061" s="12"/>
      <c r="F1061" s="12"/>
      <c r="G1061" s="12"/>
      <c r="H1061" s="12"/>
      <c r="I1061" s="12" t="s">
        <v>109</v>
      </c>
      <c r="J1061" s="12" t="s">
        <v>110</v>
      </c>
      <c r="K1061" s="12" t="s">
        <v>50</v>
      </c>
      <c r="L1061" s="12" t="s">
        <v>78</v>
      </c>
      <c r="M1061" s="12" t="s">
        <v>2162</v>
      </c>
      <c r="N1061" s="12"/>
      <c r="O1061" s="12" t="s">
        <v>54</v>
      </c>
      <c r="P1061" s="12">
        <v>7270787395</v>
      </c>
      <c r="Q1061" s="12" t="s">
        <v>55</v>
      </c>
      <c r="R1061" s="12" t="s">
        <v>56</v>
      </c>
      <c r="S1061" s="12" t="s">
        <v>57</v>
      </c>
      <c r="T1061" s="12" t="s">
        <v>58</v>
      </c>
      <c r="U1061" s="12" t="s">
        <v>59</v>
      </c>
      <c r="V1061" s="12" t="s">
        <v>60</v>
      </c>
      <c r="W1061" s="12" t="s">
        <v>61</v>
      </c>
      <c r="X1061" s="12" t="s">
        <v>62</v>
      </c>
      <c r="Y1061" t="s">
        <v>430</v>
      </c>
      <c r="Z1061" s="12" t="s">
        <v>38</v>
      </c>
      <c r="AA1061" s="12" t="s">
        <v>63</v>
      </c>
      <c r="AB1061" s="12" t="s">
        <v>38</v>
      </c>
      <c r="AC1061" s="12" t="s">
        <v>64</v>
      </c>
      <c r="AD1061" s="12" t="s">
        <v>85</v>
      </c>
      <c r="AE1061" s="12" t="s">
        <v>86</v>
      </c>
      <c r="AF1061" s="12" t="s">
        <v>67</v>
      </c>
      <c r="AG1061" s="12" t="s">
        <v>116</v>
      </c>
      <c r="AH1061" s="12" t="s">
        <v>117</v>
      </c>
      <c r="AI1061" s="12" t="s">
        <v>118</v>
      </c>
      <c r="AJ1061" s="12">
        <f>IFERROR(_xlfn.XLOOKUP(Table1[[#This Row],[Audio Url]],Qc!C:C,Qc!F:F),"")</f>
        <v>0</v>
      </c>
      <c r="AK1061" s="12">
        <f>IFERROR(_xlfn.XLOOKUP(Table1[[#This Row],[Audio Url]],Qc!C:C,Qc!E:E),"")</f>
        <v>0</v>
      </c>
      <c r="AL1061" s="12"/>
      <c r="AM1061" s="12"/>
      <c r="AN1061" s="1" t="str">
        <f>VLOOKUP(Table1[[#This Row],[LOCALITY]],Sheet2!$F:$H,3,0)</f>
        <v>Rural</v>
      </c>
      <c r="AO1061" s="1" t="s">
        <v>2241</v>
      </c>
      <c r="AP1061" t="str">
        <f>IF(Table1[[#This Row],[Audio Duration (in secs)]]&gt;180,"Greater than 3 Minutes","Less than 3 Minutes")</f>
        <v>Less than 3 Minutes</v>
      </c>
      <c r="AQ1061" t="str">
        <f>IFERROR(VLOOKUP(Table1[[#This Row],[சாதி/Caste]],MApping!$E$1:$F$10,2,0),"Others")</f>
        <v>PALLAR SC</v>
      </c>
      <c r="AR1061">
        <f>VLOOKUP(Table1[[#This Row],[பாலினம்/Gender]],Factor!$F$26:$I$28,4,0)</f>
        <v>0.95700934579439256</v>
      </c>
      <c r="AS1061">
        <f>VLOOKUP(Table1[[#This Row],[பதிலளித்தவரின் வயது/Age Group]],Factor!$F$35:$I$39,4,0)</f>
        <v>1.0951871657754011</v>
      </c>
      <c r="AT1061">
        <f>VLOOKUP(Table1[[#This Row],[பதிலளித்தவரின் வயது/Age Group]]&amp;Table1[[#This Row],[பாலினம்/Gender]],Factor!$A$45:$G$53,7,0)</f>
        <v>1.0835978835978837</v>
      </c>
      <c r="AU106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61">
        <f>VLOOKUP(Table1[[#This Row],[Rev Caste]],Factor!$F$59:$I$68,4,0)</f>
        <v>1.28</v>
      </c>
      <c r="AW1061">
        <f>Table1[[#This Row],[2021 Ae Factor]]*Table1[[#This Row],[Age &amp; Gender Factor]]</f>
        <v>0.79839581406098059</v>
      </c>
      <c r="AX1061">
        <f>Table1[[#This Row],[2021 Ae Factor]]*Table1[[#This Row],[Caste Factor]]</f>
        <v>0.94310505535953326</v>
      </c>
      <c r="AY1061">
        <f t="shared" si="57"/>
        <v>78.752921000000001</v>
      </c>
    </row>
    <row r="1062" spans="1:51" x14ac:dyDescent="0.25">
      <c r="A1062" s="12" t="s">
        <v>3088</v>
      </c>
      <c r="B1062" s="12" t="s">
        <v>1544</v>
      </c>
      <c r="C1062" s="13">
        <v>45873</v>
      </c>
      <c r="D1062" s="12" t="s">
        <v>3667</v>
      </c>
      <c r="E1062" s="12"/>
      <c r="F1062" s="12"/>
      <c r="G1062" s="12"/>
      <c r="H1062" s="12"/>
      <c r="I1062" s="12" t="s">
        <v>109</v>
      </c>
      <c r="J1062" s="12" t="s">
        <v>110</v>
      </c>
      <c r="K1062" s="12" t="s">
        <v>50</v>
      </c>
      <c r="L1062" s="12" t="s">
        <v>78</v>
      </c>
      <c r="M1062" s="12" t="s">
        <v>2162</v>
      </c>
      <c r="N1062" s="12"/>
      <c r="O1062" s="12" t="s">
        <v>135</v>
      </c>
      <c r="P1062" s="12">
        <v>9843340258</v>
      </c>
      <c r="Q1062" s="12" t="s">
        <v>81</v>
      </c>
      <c r="R1062" s="12" t="s">
        <v>136</v>
      </c>
      <c r="S1062" s="12" t="s">
        <v>113</v>
      </c>
      <c r="T1062" s="12" t="s">
        <v>137</v>
      </c>
      <c r="U1062" s="12" t="s">
        <v>83</v>
      </c>
      <c r="V1062" s="12" t="s">
        <v>60</v>
      </c>
      <c r="W1062" s="12" t="s">
        <v>61</v>
      </c>
      <c r="X1062" s="12" t="s">
        <v>62</v>
      </c>
      <c r="Y1062" t="s">
        <v>430</v>
      </c>
      <c r="Z1062" s="12" t="s">
        <v>38</v>
      </c>
      <c r="AA1062" s="12" t="s">
        <v>63</v>
      </c>
      <c r="AB1062" s="12" t="s">
        <v>38</v>
      </c>
      <c r="AC1062" s="12" t="s">
        <v>84</v>
      </c>
      <c r="AD1062" s="12" t="s">
        <v>65</v>
      </c>
      <c r="AE1062" s="12" t="s">
        <v>66</v>
      </c>
      <c r="AF1062" s="12" t="s">
        <v>67</v>
      </c>
      <c r="AG1062" s="12" t="s">
        <v>418</v>
      </c>
      <c r="AH1062" s="12" t="s">
        <v>117</v>
      </c>
      <c r="AI1062" s="12" t="s">
        <v>42</v>
      </c>
      <c r="AJ1062" s="12">
        <f>IFERROR(_xlfn.XLOOKUP(Table1[[#This Row],[Audio Url]],Qc!C:C,Qc!F:F),"")</f>
        <v>0</v>
      </c>
      <c r="AK1062" s="12">
        <f>IFERROR(_xlfn.XLOOKUP(Table1[[#This Row],[Audio Url]],Qc!C:C,Qc!E:E),"")</f>
        <v>0</v>
      </c>
      <c r="AL1062" s="12"/>
      <c r="AM1062" s="12"/>
      <c r="AN1062" s="1" t="str">
        <f>VLOOKUP(Table1[[#This Row],[LOCALITY]],Sheet2!$F:$H,3,0)</f>
        <v>Rural</v>
      </c>
      <c r="AO1062" s="1" t="s">
        <v>2241</v>
      </c>
      <c r="AP1062" t="str">
        <f>IF(Table1[[#This Row],[Audio Duration (in secs)]]&gt;180,"Greater than 3 Minutes","Less than 3 Minutes")</f>
        <v>Less than 3 Minutes</v>
      </c>
      <c r="AQ1062" t="str">
        <f>IFERROR(VLOOKUP(Table1[[#This Row],[சாதி/Caste]],MApping!$E$1:$F$10,2,0),"Others")</f>
        <v>DEVENDRA KULA VELLALAR</v>
      </c>
      <c r="AR1062">
        <f>VLOOKUP(Table1[[#This Row],[பாலினம்/Gender]],Factor!$F$26:$I$28,4,0)</f>
        <v>1.047034764826176</v>
      </c>
      <c r="AS1062">
        <f>VLOOKUP(Table1[[#This Row],[பதிலளித்தவரின் வயது/Age Group]],Factor!$F$35:$I$39,4,0)</f>
        <v>0.97523809523809524</v>
      </c>
      <c r="AT1062">
        <f>VLOOKUP(Table1[[#This Row],[பதிலளித்தவரின் வயது/Age Group]]&amp;Table1[[#This Row],[பாலினம்/Gender]],Factor!$A$45:$G$53,7,0)</f>
        <v>0.89824561403508774</v>
      </c>
      <c r="AU106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62">
        <f>VLOOKUP(Table1[[#This Row],[Rev Caste]],Factor!$F$59:$I$68,4,0)</f>
        <v>0.99902439024390244</v>
      </c>
      <c r="AW1062">
        <f>Table1[[#This Row],[2021 Ae Factor]]*Table1[[#This Row],[Age &amp; Gender Factor]]</f>
        <v>0.66182810902423383</v>
      </c>
      <c r="AX1062">
        <f>Table1[[#This Row],[2021 Ae Factor]]*Table1[[#This Row],[Caste Factor]]</f>
        <v>0.73608199442695277</v>
      </c>
      <c r="AY1062">
        <f t="shared" si="57"/>
        <v>78.754579000000007</v>
      </c>
    </row>
    <row r="1063" spans="1:51" x14ac:dyDescent="0.25">
      <c r="A1063" s="12" t="s">
        <v>3088</v>
      </c>
      <c r="B1063" s="12" t="s">
        <v>1658</v>
      </c>
      <c r="C1063" s="13">
        <v>45874</v>
      </c>
      <c r="D1063" s="12" t="s">
        <v>3668</v>
      </c>
      <c r="E1063" s="12"/>
      <c r="F1063" s="12"/>
      <c r="G1063" s="12"/>
      <c r="H1063" s="12"/>
      <c r="I1063" s="12" t="s">
        <v>1289</v>
      </c>
      <c r="J1063" s="12" t="s">
        <v>1290</v>
      </c>
      <c r="K1063" s="12" t="s">
        <v>50</v>
      </c>
      <c r="L1063" s="12" t="s">
        <v>78</v>
      </c>
      <c r="M1063" s="12" t="s">
        <v>2162</v>
      </c>
      <c r="N1063" s="12"/>
      <c r="O1063" s="12" t="s">
        <v>54</v>
      </c>
      <c r="P1063" s="12">
        <v>7094676535</v>
      </c>
      <c r="Q1063" s="12" t="s">
        <v>55</v>
      </c>
      <c r="R1063" s="12" t="s">
        <v>56</v>
      </c>
      <c r="S1063" s="12" t="s">
        <v>57</v>
      </c>
      <c r="T1063" s="12" t="s">
        <v>58</v>
      </c>
      <c r="U1063" s="12" t="s">
        <v>59</v>
      </c>
      <c r="V1063" s="12" t="s">
        <v>60</v>
      </c>
      <c r="W1063" s="12" t="s">
        <v>61</v>
      </c>
      <c r="X1063" s="12" t="s">
        <v>62</v>
      </c>
      <c r="Y1063" t="s">
        <v>430</v>
      </c>
      <c r="Z1063" s="12" t="s">
        <v>38</v>
      </c>
      <c r="AA1063" s="12" t="s">
        <v>63</v>
      </c>
      <c r="AB1063" s="12" t="s">
        <v>38</v>
      </c>
      <c r="AC1063" s="12" t="s">
        <v>84</v>
      </c>
      <c r="AD1063" s="12" t="s">
        <v>65</v>
      </c>
      <c r="AE1063" s="12" t="s">
        <v>66</v>
      </c>
      <c r="AF1063" s="12" t="s">
        <v>622</v>
      </c>
      <c r="AG1063" s="12" t="s">
        <v>103</v>
      </c>
      <c r="AH1063" s="12" t="s">
        <v>117</v>
      </c>
      <c r="AI1063" s="12" t="s">
        <v>118</v>
      </c>
      <c r="AJ1063" s="12">
        <f>IFERROR(_xlfn.XLOOKUP(Table1[[#This Row],[Audio Url]],Qc!C:C,Qc!F:F),"")</f>
        <v>0</v>
      </c>
      <c r="AK1063" s="12">
        <f>IFERROR(_xlfn.XLOOKUP(Table1[[#This Row],[Audio Url]],Qc!C:C,Qc!E:E),"")</f>
        <v>0</v>
      </c>
      <c r="AL1063" s="12"/>
      <c r="AM1063" s="12"/>
      <c r="AN1063" s="1" t="str">
        <f>VLOOKUP(Table1[[#This Row],[LOCALITY]],Sheet2!$F:$H,3,0)</f>
        <v>Rural</v>
      </c>
      <c r="AO1063" s="1" t="s">
        <v>2241</v>
      </c>
      <c r="AP1063" t="str">
        <f>IF(Table1[[#This Row],[Audio Duration (in secs)]]&gt;180,"Greater than 3 Minutes","Less than 3 Minutes")</f>
        <v>Less than 3 Minutes</v>
      </c>
      <c r="AQ1063" t="str">
        <f>IFERROR(VLOOKUP(Table1[[#This Row],[சாதி/Caste]],MApping!$E$1:$F$10,2,0),"Others")</f>
        <v>PALLAR SC</v>
      </c>
      <c r="AR1063">
        <f>VLOOKUP(Table1[[#This Row],[பாலினம்/Gender]],Factor!$F$26:$I$28,4,0)</f>
        <v>0.95700934579439256</v>
      </c>
      <c r="AS1063">
        <f>VLOOKUP(Table1[[#This Row],[பதிலளித்தவரின் வயது/Age Group]],Factor!$F$35:$I$39,4,0)</f>
        <v>1.0951871657754011</v>
      </c>
      <c r="AT1063">
        <f>VLOOKUP(Table1[[#This Row],[பதிலளித்தவரின் வயது/Age Group]]&amp;Table1[[#This Row],[பாலினம்/Gender]],Factor!$A$45:$G$53,7,0)</f>
        <v>1.0835978835978837</v>
      </c>
      <c r="AU106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63">
        <f>VLOOKUP(Table1[[#This Row],[Rev Caste]],Factor!$F$59:$I$68,4,0)</f>
        <v>1.28</v>
      </c>
      <c r="AW1063">
        <f>Table1[[#This Row],[2021 Ae Factor]]*Table1[[#This Row],[Age &amp; Gender Factor]]</f>
        <v>0.79839581406098059</v>
      </c>
      <c r="AX1063">
        <f>Table1[[#This Row],[2021 Ae Factor]]*Table1[[#This Row],[Caste Factor]]</f>
        <v>0.94310505535953326</v>
      </c>
      <c r="AY1063">
        <f>VALUE(MID(D1063, FIND(",",D1063)+2, FIND(")",D1063)-FIND(",",D1063)-2))</f>
        <v>78.753093000000007</v>
      </c>
    </row>
    <row r="1064" spans="1:51" x14ac:dyDescent="0.25">
      <c r="A1064" s="12" t="s">
        <v>3088</v>
      </c>
      <c r="B1064" s="12" t="s">
        <v>1676</v>
      </c>
      <c r="C1064" s="13">
        <v>45874</v>
      </c>
      <c r="D1064" s="12" t="s">
        <v>3669</v>
      </c>
      <c r="E1064" s="12"/>
      <c r="F1064" s="12"/>
      <c r="G1064" s="12"/>
      <c r="H1064" s="12"/>
      <c r="I1064" s="12" t="s">
        <v>1281</v>
      </c>
      <c r="J1064" s="12" t="s">
        <v>1282</v>
      </c>
      <c r="K1064" s="12" t="s">
        <v>50</v>
      </c>
      <c r="L1064" s="12" t="s">
        <v>78</v>
      </c>
      <c r="M1064" s="12" t="s">
        <v>2162</v>
      </c>
      <c r="N1064" s="12"/>
      <c r="O1064" s="12" t="s">
        <v>135</v>
      </c>
      <c r="P1064" s="12">
        <v>8220191951</v>
      </c>
      <c r="Q1064" s="12" t="s">
        <v>55</v>
      </c>
      <c r="R1064" s="12" t="s">
        <v>136</v>
      </c>
      <c r="S1064" s="12" t="s">
        <v>57</v>
      </c>
      <c r="T1064" s="12" t="s">
        <v>137</v>
      </c>
      <c r="U1064" s="12" t="s">
        <v>83</v>
      </c>
      <c r="V1064" s="12" t="s">
        <v>99</v>
      </c>
      <c r="W1064" s="1" t="s">
        <v>125</v>
      </c>
      <c r="X1064" s="12" t="s">
        <v>101</v>
      </c>
      <c r="Y1064" t="s">
        <v>429</v>
      </c>
      <c r="Z1064" s="12" t="s">
        <v>95</v>
      </c>
      <c r="AA1064" s="12" t="s">
        <v>63</v>
      </c>
      <c r="AB1064" s="12" t="s">
        <v>38</v>
      </c>
      <c r="AC1064" s="12" t="s">
        <v>64</v>
      </c>
      <c r="AD1064" s="12" t="s">
        <v>127</v>
      </c>
      <c r="AE1064" s="12" t="s">
        <v>66</v>
      </c>
      <c r="AF1064" s="12" t="s">
        <v>101</v>
      </c>
      <c r="AG1064" s="12" t="s">
        <v>418</v>
      </c>
      <c r="AH1064" s="12" t="s">
        <v>88</v>
      </c>
      <c r="AI1064" s="12" t="s">
        <v>269</v>
      </c>
      <c r="AJ1064" s="12">
        <f>IFERROR(_xlfn.XLOOKUP(Table1[[#This Row],[Audio Url]],Qc!C:C,Qc!F:F),"")</f>
        <v>0</v>
      </c>
      <c r="AK1064" s="12">
        <f>IFERROR(_xlfn.XLOOKUP(Table1[[#This Row],[Audio Url]],Qc!C:C,Qc!E:E),"")</f>
        <v>0</v>
      </c>
      <c r="AL1064" s="12"/>
      <c r="AM1064" s="12"/>
      <c r="AN1064" s="1" t="str">
        <f>VLOOKUP(Table1[[#This Row],[LOCALITY]],Sheet2!$F:$H,3,0)</f>
        <v>Rural</v>
      </c>
      <c r="AO1064" s="1" t="s">
        <v>2241</v>
      </c>
      <c r="AP1064" t="str">
        <f>IF(Table1[[#This Row],[Audio Duration (in secs)]]&gt;180,"Greater than 3 Minutes","Less than 3 Minutes")</f>
        <v>Less than 3 Minutes</v>
      </c>
      <c r="AQ1064" t="str">
        <f>IFERROR(VLOOKUP(Table1[[#This Row],[சாதி/Caste]],MApping!$E$1:$F$10,2,0),"Others")</f>
        <v>MUTTARAIYAR</v>
      </c>
      <c r="AR1064">
        <f>VLOOKUP(Table1[[#This Row],[பாலினம்/Gender]],Factor!$F$26:$I$28,4,0)</f>
        <v>1.047034764826176</v>
      </c>
      <c r="AS1064">
        <f>VLOOKUP(Table1[[#This Row],[பதிலளித்தவரின் வயது/Age Group]],Factor!$F$35:$I$39,4,0)</f>
        <v>1.0951871657754011</v>
      </c>
      <c r="AT1064">
        <f>VLOOKUP(Table1[[#This Row],[பதிலளித்தவரின் வயது/Age Group]]&amp;Table1[[#This Row],[பாலினம்/Gender]],Factor!$A$45:$G$53,7,0)</f>
        <v>1.107027027027027</v>
      </c>
      <c r="AU106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64">
        <f>VLOOKUP(Table1[[#This Row],[Rev Caste]],Factor!$F$59:$I$68,4,0)</f>
        <v>1.2358620689655173</v>
      </c>
      <c r="AW1064">
        <f>Table1[[#This Row],[2021 Ae Factor]]*Table1[[#This Row],[Age &amp; Gender Factor]]</f>
        <v>1.4523558321984489</v>
      </c>
      <c r="AX1064">
        <f>Table1[[#This Row],[2021 Ae Factor]]*Table1[[#This Row],[Caste Factor]]</f>
        <v>1.6213800023249925</v>
      </c>
      <c r="AY1064">
        <f>VALUE(MID(D1064, FIND(",",D1064)+2, FIND(")",D1064)-FIND(",",D1064)-2))</f>
        <v>78.752943999999999</v>
      </c>
    </row>
    <row r="1065" spans="1:51" x14ac:dyDescent="0.25">
      <c r="A1065" s="12" t="s">
        <v>3088</v>
      </c>
      <c r="B1065" s="12" t="s">
        <v>1691</v>
      </c>
      <c r="C1065" s="13">
        <v>45874</v>
      </c>
      <c r="D1065" s="12" t="s">
        <v>3670</v>
      </c>
      <c r="E1065" s="12"/>
      <c r="F1065" s="12"/>
      <c r="G1065" s="12"/>
      <c r="H1065" s="12"/>
      <c r="I1065" s="12" t="s">
        <v>1289</v>
      </c>
      <c r="J1065" s="12" t="s">
        <v>1290</v>
      </c>
      <c r="K1065" s="12" t="s">
        <v>50</v>
      </c>
      <c r="L1065" s="12" t="s">
        <v>78</v>
      </c>
      <c r="M1065" s="12" t="s">
        <v>2162</v>
      </c>
      <c r="N1065" s="12"/>
      <c r="O1065" s="12" t="s">
        <v>54</v>
      </c>
      <c r="P1065" s="12">
        <v>8778253016</v>
      </c>
      <c r="Q1065" s="12" t="s">
        <v>55</v>
      </c>
      <c r="R1065" s="12" t="s">
        <v>219</v>
      </c>
      <c r="S1065" s="12" t="s">
        <v>113</v>
      </c>
      <c r="T1065" s="12" t="s">
        <v>137</v>
      </c>
      <c r="U1065" s="12" t="s">
        <v>301</v>
      </c>
      <c r="V1065" s="12" t="s">
        <v>165</v>
      </c>
      <c r="W1065" s="12" t="s">
        <v>197</v>
      </c>
      <c r="X1065" s="12" t="s">
        <v>101</v>
      </c>
      <c r="Y1065" t="s">
        <v>428</v>
      </c>
      <c r="Z1065" s="12" t="s">
        <v>288</v>
      </c>
      <c r="AA1065" s="12" t="s">
        <v>126</v>
      </c>
      <c r="AB1065" s="12" t="s">
        <v>60</v>
      </c>
      <c r="AC1065" s="12" t="s">
        <v>84</v>
      </c>
      <c r="AD1065" s="12" t="s">
        <v>65</v>
      </c>
      <c r="AE1065" s="12" t="s">
        <v>66</v>
      </c>
      <c r="AF1065" s="12" t="s">
        <v>87</v>
      </c>
      <c r="AG1065" s="12" t="s">
        <v>418</v>
      </c>
      <c r="AH1065" s="12" t="s">
        <v>69</v>
      </c>
      <c r="AI1065" s="12" t="s">
        <v>269</v>
      </c>
      <c r="AJ1065" s="12">
        <f>IFERROR(_xlfn.XLOOKUP(Table1[[#This Row],[Audio Url]],Qc!C:C,Qc!F:F),"")</f>
        <v>0</v>
      </c>
      <c r="AK1065" s="12">
        <f>IFERROR(_xlfn.XLOOKUP(Table1[[#This Row],[Audio Url]],Qc!C:C,Qc!E:E),"")</f>
        <v>0</v>
      </c>
      <c r="AL1065" s="12"/>
      <c r="AM1065" s="12"/>
      <c r="AN1065" s="1" t="str">
        <f>VLOOKUP(Table1[[#This Row],[LOCALITY]],Sheet2!$F:$H,3,0)</f>
        <v>Rural</v>
      </c>
      <c r="AO1065" s="1" t="s">
        <v>2241</v>
      </c>
      <c r="AP1065" t="str">
        <f>IF(Table1[[#This Row],[Audio Duration (in secs)]]&gt;180,"Greater than 3 Minutes","Less than 3 Minutes")</f>
        <v>Less than 3 Minutes</v>
      </c>
      <c r="AQ1065" t="str">
        <f>IFERROR(VLOOKUP(Table1[[#This Row],[சாதி/Caste]],MApping!$E$1:$F$10,2,0),"Others")</f>
        <v>MUTTARAIYAR</v>
      </c>
      <c r="AR1065">
        <f>VLOOKUP(Table1[[#This Row],[பாலினம்/Gender]],Factor!$F$26:$I$28,4,0)</f>
        <v>0.95700934579439256</v>
      </c>
      <c r="AS1065">
        <f>VLOOKUP(Table1[[#This Row],[பதிலளித்தவரின் வயது/Age Group]],Factor!$F$35:$I$39,4,0)</f>
        <v>1.0951871657754011</v>
      </c>
      <c r="AT1065">
        <f>VLOOKUP(Table1[[#This Row],[பதிலளித்தவரின் வயது/Age Group]]&amp;Table1[[#This Row],[பாலினம்/Gender]],Factor!$A$45:$G$53,7,0)</f>
        <v>1.0835978835978837</v>
      </c>
      <c r="AU106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065">
        <f>VLOOKUP(Table1[[#This Row],[Rev Caste]],Factor!$F$59:$I$68,4,0)</f>
        <v>1.2358620689655173</v>
      </c>
      <c r="AW1065">
        <f>Table1[[#This Row],[2021 Ae Factor]]*Table1[[#This Row],[Age &amp; Gender Factor]]</f>
        <v>1.0835978835978837</v>
      </c>
      <c r="AX1065">
        <f>Table1[[#This Row],[2021 Ae Factor]]*Table1[[#This Row],[Caste Factor]]</f>
        <v>1.2358620689655173</v>
      </c>
      <c r="AY1065">
        <f>VALUE(MID(D1065, FIND(",",D1065)+2, FIND(")",D1065)-FIND(",",D1065)-2))</f>
        <v>78.754709000000005</v>
      </c>
    </row>
    <row r="1066" spans="1:51" x14ac:dyDescent="0.25">
      <c r="A1066" s="12" t="s">
        <v>3088</v>
      </c>
      <c r="B1066" s="12" t="s">
        <v>1736</v>
      </c>
      <c r="C1066" s="13">
        <v>45874</v>
      </c>
      <c r="D1066" s="12" t="s">
        <v>3671</v>
      </c>
      <c r="E1066" s="12"/>
      <c r="F1066" s="12"/>
      <c r="G1066" s="12"/>
      <c r="H1066" s="12"/>
      <c r="I1066" s="12" t="s">
        <v>1289</v>
      </c>
      <c r="J1066" s="12" t="s">
        <v>1290</v>
      </c>
      <c r="K1066" s="12" t="s">
        <v>50</v>
      </c>
      <c r="L1066" s="12" t="s">
        <v>78</v>
      </c>
      <c r="M1066" s="12" t="s">
        <v>2162</v>
      </c>
      <c r="N1066" s="12"/>
      <c r="O1066" s="12" t="s">
        <v>54</v>
      </c>
      <c r="P1066" s="12">
        <v>9940830553</v>
      </c>
      <c r="Q1066" s="12" t="s">
        <v>55</v>
      </c>
      <c r="R1066" s="12" t="s">
        <v>219</v>
      </c>
      <c r="S1066" s="12" t="s">
        <v>113</v>
      </c>
      <c r="T1066" s="12" t="s">
        <v>137</v>
      </c>
      <c r="U1066" s="12" t="s">
        <v>83</v>
      </c>
      <c r="V1066" s="12" t="s">
        <v>99</v>
      </c>
      <c r="W1066" s="1" t="s">
        <v>125</v>
      </c>
      <c r="X1066" s="12" t="s">
        <v>101</v>
      </c>
      <c r="Y1066" t="s">
        <v>429</v>
      </c>
      <c r="Z1066" s="12" t="s">
        <v>288</v>
      </c>
      <c r="AA1066" s="12" t="s">
        <v>63</v>
      </c>
      <c r="AB1066" s="12" t="s">
        <v>38</v>
      </c>
      <c r="AC1066" s="12" t="s">
        <v>64</v>
      </c>
      <c r="AD1066" s="12" t="s">
        <v>65</v>
      </c>
      <c r="AE1066" s="12" t="s">
        <v>86</v>
      </c>
      <c r="AF1066" s="12" t="s">
        <v>67</v>
      </c>
      <c r="AG1066" s="12" t="s">
        <v>116</v>
      </c>
      <c r="AH1066" s="12" t="s">
        <v>117</v>
      </c>
      <c r="AI1066" s="12" t="s">
        <v>118</v>
      </c>
      <c r="AJ1066" s="12">
        <f>IFERROR(_xlfn.XLOOKUP(Table1[[#This Row],[Audio Url]],Qc!C:C,Qc!F:F),"")</f>
        <v>0</v>
      </c>
      <c r="AK1066" s="12">
        <f>IFERROR(_xlfn.XLOOKUP(Table1[[#This Row],[Audio Url]],Qc!C:C,Qc!E:E),"")</f>
        <v>0</v>
      </c>
      <c r="AL1066" s="12"/>
      <c r="AM1066" s="12"/>
      <c r="AN1066" s="1" t="str">
        <f>VLOOKUP(Table1[[#This Row],[LOCALITY]],Sheet2!$F:$H,3,0)</f>
        <v>Rural</v>
      </c>
      <c r="AO1066" s="1" t="s">
        <v>2241</v>
      </c>
      <c r="AP1066" t="str">
        <f>IF(Table1[[#This Row],[Audio Duration (in secs)]]&gt;180,"Greater than 3 Minutes","Less than 3 Minutes")</f>
        <v>Less than 3 Minutes</v>
      </c>
      <c r="AQ1066" t="str">
        <f>IFERROR(VLOOKUP(Table1[[#This Row],[சாதி/Caste]],MApping!$E$1:$F$10,2,0),"Others")</f>
        <v>PALLAR SC</v>
      </c>
      <c r="AR1066">
        <f>VLOOKUP(Table1[[#This Row],[பாலினம்/Gender]],Factor!$F$26:$I$28,4,0)</f>
        <v>0.95700934579439256</v>
      </c>
      <c r="AS1066">
        <f>VLOOKUP(Table1[[#This Row],[பதிலளித்தவரின் வயது/Age Group]],Factor!$F$35:$I$39,4,0)</f>
        <v>1.0951871657754011</v>
      </c>
      <c r="AT1066">
        <f>VLOOKUP(Table1[[#This Row],[பதிலளித்தவரின் வயது/Age Group]]&amp;Table1[[#This Row],[பாலினம்/Gender]],Factor!$A$45:$G$53,7,0)</f>
        <v>1.0835978835978837</v>
      </c>
      <c r="AU106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66">
        <f>VLOOKUP(Table1[[#This Row],[Rev Caste]],Factor!$F$59:$I$68,4,0)</f>
        <v>1.28</v>
      </c>
      <c r="AW1066">
        <f>Table1[[#This Row],[2021 Ae Factor]]*Table1[[#This Row],[Age &amp; Gender Factor]]</f>
        <v>1.4216181426281114</v>
      </c>
      <c r="AX1066">
        <f>Table1[[#This Row],[2021 Ae Factor]]*Table1[[#This Row],[Caste Factor]]</f>
        <v>1.6792864309794564</v>
      </c>
      <c r="AY1066">
        <f t="shared" ref="AY1066:AY1068" si="58">VALUE(MID(D1066, FIND(",",D1066)+2, FIND(")",D1066)-FIND(",",D1066)-2))</f>
        <v>78.755155999999999</v>
      </c>
    </row>
    <row r="1067" spans="1:51" x14ac:dyDescent="0.25">
      <c r="A1067" s="12" t="s">
        <v>3088</v>
      </c>
      <c r="B1067" s="12" t="s">
        <v>1759</v>
      </c>
      <c r="C1067" s="13">
        <v>45874</v>
      </c>
      <c r="D1067" s="12" t="s">
        <v>3672</v>
      </c>
      <c r="E1067" s="12"/>
      <c r="F1067" s="12"/>
      <c r="G1067" s="12"/>
      <c r="H1067" s="12"/>
      <c r="I1067" s="12" t="s">
        <v>1281</v>
      </c>
      <c r="J1067" s="12" t="s">
        <v>1282</v>
      </c>
      <c r="K1067" s="12" t="s">
        <v>50</v>
      </c>
      <c r="L1067" s="12" t="s">
        <v>78</v>
      </c>
      <c r="M1067" s="12" t="s">
        <v>2162</v>
      </c>
      <c r="N1067" s="12"/>
      <c r="O1067" s="12" t="s">
        <v>135</v>
      </c>
      <c r="P1067" s="12">
        <v>8870566179</v>
      </c>
      <c r="Q1067" s="12" t="s">
        <v>55</v>
      </c>
      <c r="R1067" s="12" t="s">
        <v>136</v>
      </c>
      <c r="S1067" s="12" t="s">
        <v>57</v>
      </c>
      <c r="T1067" s="12" t="s">
        <v>58</v>
      </c>
      <c r="U1067" s="12" t="s">
        <v>59</v>
      </c>
      <c r="V1067" s="12" t="s">
        <v>99</v>
      </c>
      <c r="W1067" s="12" t="s">
        <v>125</v>
      </c>
      <c r="X1067" s="12" t="s">
        <v>295</v>
      </c>
      <c r="Y1067" t="s">
        <v>429</v>
      </c>
      <c r="Z1067" s="12" t="s">
        <v>38</v>
      </c>
      <c r="AA1067" s="12" t="s">
        <v>126</v>
      </c>
      <c r="AB1067" s="12" t="s">
        <v>138</v>
      </c>
      <c r="AC1067" s="12" t="s">
        <v>58</v>
      </c>
      <c r="AD1067" s="12" t="s">
        <v>65</v>
      </c>
      <c r="AE1067" s="12" t="s">
        <v>66</v>
      </c>
      <c r="AF1067" s="12" t="s">
        <v>101</v>
      </c>
      <c r="AG1067" s="12" t="s">
        <v>68</v>
      </c>
      <c r="AH1067" s="12" t="s">
        <v>88</v>
      </c>
      <c r="AI1067" s="12" t="s">
        <v>269</v>
      </c>
      <c r="AJ1067" s="12">
        <f>IFERROR(_xlfn.XLOOKUP(Table1[[#This Row],[Audio Url]],Qc!C:C,Qc!F:F),"")</f>
        <v>0</v>
      </c>
      <c r="AK1067" s="12">
        <f>IFERROR(_xlfn.XLOOKUP(Table1[[#This Row],[Audio Url]],Qc!C:C,Qc!E:E),"")</f>
        <v>0</v>
      </c>
      <c r="AL1067" s="12"/>
      <c r="AM1067" s="12"/>
      <c r="AN1067" s="1" t="str">
        <f>VLOOKUP(Table1[[#This Row],[LOCALITY]],Sheet2!$F:$H,3,0)</f>
        <v>Rural</v>
      </c>
      <c r="AO1067" s="1" t="s">
        <v>2241</v>
      </c>
      <c r="AP1067" t="str">
        <f>IF(Table1[[#This Row],[Audio Duration (in secs)]]&gt;180,"Greater than 3 Minutes","Less than 3 Minutes")</f>
        <v>Less than 3 Minutes</v>
      </c>
      <c r="AQ1067" t="str">
        <f>IFERROR(VLOOKUP(Table1[[#This Row],[சாதி/Caste]],MApping!$E$1:$F$10,2,0),"Others")</f>
        <v>MUTTARAIYAR</v>
      </c>
      <c r="AR1067">
        <f>VLOOKUP(Table1[[#This Row],[பாலினம்/Gender]],Factor!$F$26:$I$28,4,0)</f>
        <v>1.047034764826176</v>
      </c>
      <c r="AS1067">
        <f>VLOOKUP(Table1[[#This Row],[பதிலளித்தவரின் வயது/Age Group]],Factor!$F$35:$I$39,4,0)</f>
        <v>1.0951871657754011</v>
      </c>
      <c r="AT1067">
        <f>VLOOKUP(Table1[[#This Row],[பதிலளித்தவரின் வயது/Age Group]]&amp;Table1[[#This Row],[பாலினம்/Gender]],Factor!$A$45:$G$53,7,0)</f>
        <v>1.107027027027027</v>
      </c>
      <c r="AU106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67">
        <f>VLOOKUP(Table1[[#This Row],[Rev Caste]],Factor!$F$59:$I$68,4,0)</f>
        <v>1.2358620689655173</v>
      </c>
      <c r="AW1067">
        <f>Table1[[#This Row],[2021 Ae Factor]]*Table1[[#This Row],[Age &amp; Gender Factor]]</f>
        <v>1.4523558321984489</v>
      </c>
      <c r="AX1067">
        <f>Table1[[#This Row],[2021 Ae Factor]]*Table1[[#This Row],[Caste Factor]]</f>
        <v>1.6213800023249925</v>
      </c>
      <c r="AY1067">
        <f t="shared" si="58"/>
        <v>78.752982000000003</v>
      </c>
    </row>
    <row r="1068" spans="1:51" x14ac:dyDescent="0.25">
      <c r="A1068" s="12" t="s">
        <v>3088</v>
      </c>
      <c r="B1068" s="12" t="s">
        <v>1774</v>
      </c>
      <c r="C1068" s="13">
        <v>45874</v>
      </c>
      <c r="D1068" s="12" t="s">
        <v>3673</v>
      </c>
      <c r="E1068" s="12"/>
      <c r="F1068" s="12"/>
      <c r="G1068" s="12"/>
      <c r="H1068" s="12"/>
      <c r="I1068" s="12" t="s">
        <v>1281</v>
      </c>
      <c r="J1068" s="12" t="s">
        <v>1282</v>
      </c>
      <c r="K1068" s="12" t="s">
        <v>50</v>
      </c>
      <c r="L1068" s="12" t="s">
        <v>78</v>
      </c>
      <c r="M1068" s="12" t="s">
        <v>2162</v>
      </c>
      <c r="N1068" s="12"/>
      <c r="O1068" s="12" t="s">
        <v>135</v>
      </c>
      <c r="P1068" s="12">
        <v>8610038773</v>
      </c>
      <c r="Q1068" s="12" t="s">
        <v>360</v>
      </c>
      <c r="R1068" s="12" t="s">
        <v>136</v>
      </c>
      <c r="S1068" s="12" t="s">
        <v>57</v>
      </c>
      <c r="T1068" s="12" t="s">
        <v>137</v>
      </c>
      <c r="U1068" s="12" t="s">
        <v>83</v>
      </c>
      <c r="V1068" s="12" t="s">
        <v>99</v>
      </c>
      <c r="W1068" s="12" t="s">
        <v>125</v>
      </c>
      <c r="X1068" s="12" t="s">
        <v>101</v>
      </c>
      <c r="Y1068" t="s">
        <v>429</v>
      </c>
      <c r="Z1068" s="12" t="s">
        <v>95</v>
      </c>
      <c r="AA1068" s="12" t="s">
        <v>126</v>
      </c>
      <c r="AB1068" s="12" t="s">
        <v>138</v>
      </c>
      <c r="AC1068" s="12" t="s">
        <v>58</v>
      </c>
      <c r="AD1068" s="12" t="s">
        <v>127</v>
      </c>
      <c r="AE1068" s="12" t="s">
        <v>66</v>
      </c>
      <c r="AF1068" s="12" t="s">
        <v>101</v>
      </c>
      <c r="AG1068" s="12" t="s">
        <v>68</v>
      </c>
      <c r="AH1068" s="12" t="s">
        <v>88</v>
      </c>
      <c r="AI1068" s="12" t="s">
        <v>269</v>
      </c>
      <c r="AJ1068" s="12">
        <f>IFERROR(_xlfn.XLOOKUP(Table1[[#This Row],[Audio Url]],Qc!C:C,Qc!F:F),"")</f>
        <v>0</v>
      </c>
      <c r="AK1068" s="12">
        <f>IFERROR(_xlfn.XLOOKUP(Table1[[#This Row],[Audio Url]],Qc!C:C,Qc!E:E),"")</f>
        <v>0</v>
      </c>
      <c r="AL1068" s="12"/>
      <c r="AM1068" s="12"/>
      <c r="AN1068" s="1" t="str">
        <f>VLOOKUP(Table1[[#This Row],[LOCALITY]],Sheet2!$F:$H,3,0)</f>
        <v>Rural</v>
      </c>
      <c r="AO1068" s="1" t="s">
        <v>2241</v>
      </c>
      <c r="AP1068" t="str">
        <f>IF(Table1[[#This Row],[Audio Duration (in secs)]]&gt;180,"Greater than 3 Minutes","Less than 3 Minutes")</f>
        <v>Less than 3 Minutes</v>
      </c>
      <c r="AQ1068" t="str">
        <f>IFERROR(VLOOKUP(Table1[[#This Row],[சாதி/Caste]],MApping!$E$1:$F$10,2,0),"Others")</f>
        <v>MUTTARAIYAR</v>
      </c>
      <c r="AR1068">
        <f>VLOOKUP(Table1[[#This Row],[பாலினம்/Gender]],Factor!$F$26:$I$28,4,0)</f>
        <v>1.047034764826176</v>
      </c>
      <c r="AS1068">
        <f>VLOOKUP(Table1[[#This Row],[பதிலளித்தவரின் வயது/Age Group]],Factor!$F$35:$I$39,4,0)</f>
        <v>1.0308724832214764</v>
      </c>
      <c r="AT1068">
        <f>VLOOKUP(Table1[[#This Row],[பதிலளித்தவரின் வயது/Age Group]]&amp;Table1[[#This Row],[பாலினம்/Gender]],Factor!$A$45:$G$53,7,0)</f>
        <v>1.28</v>
      </c>
      <c r="AU106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68">
        <f>VLOOKUP(Table1[[#This Row],[Rev Caste]],Factor!$F$59:$I$68,4,0)</f>
        <v>1.2358620689655173</v>
      </c>
      <c r="AW1068">
        <f>Table1[[#This Row],[2021 Ae Factor]]*Table1[[#This Row],[Age &amp; Gender Factor]]</f>
        <v>1.6792864309794564</v>
      </c>
      <c r="AX1068">
        <f>Table1[[#This Row],[2021 Ae Factor]]*Table1[[#This Row],[Caste Factor]]</f>
        <v>1.6213800023249925</v>
      </c>
      <c r="AY1068">
        <f t="shared" si="58"/>
        <v>78.752329000000003</v>
      </c>
    </row>
    <row r="1069" spans="1:51" x14ac:dyDescent="0.25">
      <c r="A1069" s="12" t="s">
        <v>3088</v>
      </c>
      <c r="B1069" s="12" t="s">
        <v>1828</v>
      </c>
      <c r="C1069" s="13">
        <v>45875</v>
      </c>
      <c r="D1069" s="12" t="s">
        <v>3674</v>
      </c>
      <c r="E1069" s="12"/>
      <c r="F1069" s="12"/>
      <c r="G1069" s="12"/>
      <c r="H1069" s="12"/>
      <c r="I1069" s="12" t="s">
        <v>1281</v>
      </c>
      <c r="J1069" s="12" t="s">
        <v>1282</v>
      </c>
      <c r="K1069" s="12" t="s">
        <v>50</v>
      </c>
      <c r="L1069" s="12" t="s">
        <v>78</v>
      </c>
      <c r="M1069" s="12" t="s">
        <v>2162</v>
      </c>
      <c r="N1069" s="12"/>
      <c r="O1069" s="12" t="s">
        <v>135</v>
      </c>
      <c r="P1069" s="12">
        <v>9626166282</v>
      </c>
      <c r="Q1069" s="12" t="s">
        <v>55</v>
      </c>
      <c r="R1069" s="12" t="s">
        <v>136</v>
      </c>
      <c r="S1069" s="12" t="s">
        <v>57</v>
      </c>
      <c r="T1069" s="12" t="s">
        <v>58</v>
      </c>
      <c r="U1069" s="12" t="s">
        <v>59</v>
      </c>
      <c r="V1069" s="12" t="s">
        <v>60</v>
      </c>
      <c r="W1069" s="12" t="s">
        <v>61</v>
      </c>
      <c r="X1069" s="12" t="s">
        <v>62</v>
      </c>
      <c r="Y1069" t="s">
        <v>430</v>
      </c>
      <c r="Z1069" s="12" t="s">
        <v>38</v>
      </c>
      <c r="AA1069" s="12" t="s">
        <v>126</v>
      </c>
      <c r="AB1069" s="12" t="s">
        <v>138</v>
      </c>
      <c r="AC1069" s="12" t="s">
        <v>84</v>
      </c>
      <c r="AD1069" s="12" t="s">
        <v>65</v>
      </c>
      <c r="AE1069" s="12" t="s">
        <v>66</v>
      </c>
      <c r="AF1069" s="12" t="s">
        <v>622</v>
      </c>
      <c r="AG1069" s="12" t="s">
        <v>68</v>
      </c>
      <c r="AH1069" s="12" t="s">
        <v>117</v>
      </c>
      <c r="AI1069" s="12" t="s">
        <v>42</v>
      </c>
      <c r="AJ1069" s="12">
        <f>IFERROR(_xlfn.XLOOKUP(Table1[[#This Row],[Audio Url]],Qc!C:C,Qc!F:F),"")</f>
        <v>0</v>
      </c>
      <c r="AK1069" s="12">
        <f>IFERROR(_xlfn.XLOOKUP(Table1[[#This Row],[Audio Url]],Qc!C:C,Qc!E:E),"")</f>
        <v>0</v>
      </c>
      <c r="AL1069" s="12"/>
      <c r="AM1069" s="12"/>
      <c r="AN1069" s="1" t="str">
        <f>VLOOKUP(Table1[[#This Row],[LOCALITY]],Sheet2!$F:$H,3,0)</f>
        <v>Rural</v>
      </c>
      <c r="AO1069" s="1" t="s">
        <v>2241</v>
      </c>
      <c r="AP1069" t="str">
        <f>IF(Table1[[#This Row],[Audio Duration (in secs)]]&gt;180,"Greater than 3 Minutes","Less than 3 Minutes")</f>
        <v>Less than 3 Minutes</v>
      </c>
      <c r="AQ1069" t="str">
        <f>IFERROR(VLOOKUP(Table1[[#This Row],[சாதி/Caste]],MApping!$E$1:$F$10,2,0),"Others")</f>
        <v>DEVENDRA KULA VELLALAR</v>
      </c>
      <c r="AR1069">
        <f>VLOOKUP(Table1[[#This Row],[பாலினம்/Gender]],Factor!$F$26:$I$28,4,0)</f>
        <v>1.047034764826176</v>
      </c>
      <c r="AS1069">
        <f>VLOOKUP(Table1[[#This Row],[பதிலளித்தவரின் வயது/Age Group]],Factor!$F$35:$I$39,4,0)</f>
        <v>1.0951871657754011</v>
      </c>
      <c r="AT1069">
        <f>VLOOKUP(Table1[[#This Row],[பதிலளித்தவரின் வயது/Age Group]]&amp;Table1[[#This Row],[பாலினம்/Gender]],Factor!$A$45:$G$53,7,0)</f>
        <v>1.107027027027027</v>
      </c>
      <c r="AU106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69">
        <f>VLOOKUP(Table1[[#This Row],[Rev Caste]],Factor!$F$59:$I$68,4,0)</f>
        <v>0.99902439024390244</v>
      </c>
      <c r="AW1069">
        <f>Table1[[#This Row],[2021 Ae Factor]]*Table1[[#This Row],[Age &amp; Gender Factor]]</f>
        <v>0.81565842625689366</v>
      </c>
      <c r="AX1069">
        <f>Table1[[#This Row],[2021 Ae Factor]]*Table1[[#This Row],[Caste Factor]]</f>
        <v>0.73608199442695277</v>
      </c>
      <c r="AY1069">
        <f t="shared" ref="AY1069:AY1070" si="59">VALUE(MID(D1069, FIND(",",D1069)+2, FIND(")",D1069)-FIND(",",D1069)-2))</f>
        <v>78.753230000000002</v>
      </c>
    </row>
    <row r="1070" spans="1:51" x14ac:dyDescent="0.25">
      <c r="A1070" s="12" t="s">
        <v>3088</v>
      </c>
      <c r="B1070" s="12" t="s">
        <v>1834</v>
      </c>
      <c r="C1070" s="13">
        <v>45875</v>
      </c>
      <c r="D1070" s="12" t="s">
        <v>3675</v>
      </c>
      <c r="E1070" s="12"/>
      <c r="F1070" s="12"/>
      <c r="G1070" s="12"/>
      <c r="H1070" s="12"/>
      <c r="I1070" s="12" t="s">
        <v>1289</v>
      </c>
      <c r="J1070" s="12" t="s">
        <v>1290</v>
      </c>
      <c r="K1070" s="12" t="s">
        <v>50</v>
      </c>
      <c r="L1070" s="12" t="s">
        <v>78</v>
      </c>
      <c r="M1070" s="12" t="s">
        <v>2162</v>
      </c>
      <c r="N1070" s="12"/>
      <c r="O1070" s="12" t="s">
        <v>54</v>
      </c>
      <c r="P1070" s="12">
        <v>9626830666</v>
      </c>
      <c r="Q1070" s="12" t="s">
        <v>39</v>
      </c>
      <c r="R1070" s="12" t="s">
        <v>56</v>
      </c>
      <c r="S1070" s="12" t="s">
        <v>113</v>
      </c>
      <c r="T1070" s="12" t="s">
        <v>58</v>
      </c>
      <c r="U1070" s="12" t="s">
        <v>59</v>
      </c>
      <c r="V1070" s="12" t="s">
        <v>60</v>
      </c>
      <c r="W1070" s="12" t="s">
        <v>61</v>
      </c>
      <c r="X1070" s="12" t="s">
        <v>477</v>
      </c>
      <c r="Y1070" t="s">
        <v>432</v>
      </c>
      <c r="Z1070" s="12" t="s">
        <v>95</v>
      </c>
      <c r="AA1070" s="12" t="s">
        <v>63</v>
      </c>
      <c r="AB1070" s="12" t="s">
        <v>38</v>
      </c>
      <c r="AC1070" s="12" t="s">
        <v>84</v>
      </c>
      <c r="AD1070" s="12" t="s">
        <v>65</v>
      </c>
      <c r="AE1070" s="12" t="s">
        <v>66</v>
      </c>
      <c r="AF1070" s="12" t="s">
        <v>622</v>
      </c>
      <c r="AG1070" s="12" t="s">
        <v>116</v>
      </c>
      <c r="AH1070" s="12" t="s">
        <v>69</v>
      </c>
      <c r="AI1070" s="12" t="s">
        <v>269</v>
      </c>
      <c r="AJ1070" s="12">
        <f>IFERROR(_xlfn.XLOOKUP(Table1[[#This Row],[Audio Url]],Qc!C:C,Qc!F:F),"")</f>
        <v>0</v>
      </c>
      <c r="AK1070" s="12">
        <f>IFERROR(_xlfn.XLOOKUP(Table1[[#This Row],[Audio Url]],Qc!C:C,Qc!E:E),"")</f>
        <v>0</v>
      </c>
      <c r="AL1070" s="12"/>
      <c r="AM1070" s="12"/>
      <c r="AN1070" s="1" t="str">
        <f>VLOOKUP(Table1[[#This Row],[LOCALITY]],Sheet2!$F:$H,3,0)</f>
        <v>Rural</v>
      </c>
      <c r="AO1070" s="1" t="s">
        <v>2241</v>
      </c>
      <c r="AP1070" t="str">
        <f>IF(Table1[[#This Row],[Audio Duration (in secs)]]&gt;180,"Greater than 3 Minutes","Less than 3 Minutes")</f>
        <v>Less than 3 Minutes</v>
      </c>
      <c r="AQ1070" t="str">
        <f>IFERROR(VLOOKUP(Table1[[#This Row],[சாதி/Caste]],MApping!$E$1:$F$10,2,0),"Others")</f>
        <v>MUTTARAIYAR</v>
      </c>
      <c r="AR1070">
        <f>VLOOKUP(Table1[[#This Row],[பாலினம்/Gender]],Factor!$F$26:$I$28,4,0)</f>
        <v>0.95700934579439256</v>
      </c>
      <c r="AS1070">
        <f>VLOOKUP(Table1[[#This Row],[பதிலளித்தவரின் வயது/Age Group]],Factor!$F$35:$I$39,4,0)</f>
        <v>0.8797250859106529</v>
      </c>
      <c r="AT1070">
        <f>VLOOKUP(Table1[[#This Row],[பதிலளித்தவரின் வயது/Age Group]]&amp;Table1[[#This Row],[பாலினம்/Gender]],Factor!$A$45:$G$53,7,0)</f>
        <v>0.79503105590062106</v>
      </c>
      <c r="AU107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70">
        <f>VLOOKUP(Table1[[#This Row],[Rev Caste]],Factor!$F$59:$I$68,4,0)</f>
        <v>1.2358620689655173</v>
      </c>
      <c r="AW1070">
        <f>Table1[[#This Row],[2021 Ae Factor]]*Table1[[#This Row],[Age &amp; Gender Factor]]</f>
        <v>0.58577953749039324</v>
      </c>
      <c r="AX1070">
        <f>Table1[[#This Row],[2021 Ae Factor]]*Table1[[#This Row],[Caste Factor]]</f>
        <v>0.91058419138161839</v>
      </c>
      <c r="AY1070">
        <f t="shared" si="59"/>
        <v>78.752922999999996</v>
      </c>
    </row>
    <row r="1071" spans="1:51" x14ac:dyDescent="0.25">
      <c r="A1071" s="12" t="s">
        <v>3088</v>
      </c>
      <c r="B1071" s="12" t="s">
        <v>1864</v>
      </c>
      <c r="C1071" s="13">
        <v>45875</v>
      </c>
      <c r="D1071" s="12" t="s">
        <v>3666</v>
      </c>
      <c r="E1071" s="12"/>
      <c r="F1071" s="12"/>
      <c r="G1071" s="12"/>
      <c r="H1071" s="12"/>
      <c r="I1071" s="12" t="s">
        <v>1289</v>
      </c>
      <c r="J1071" s="12" t="s">
        <v>1290</v>
      </c>
      <c r="K1071" s="12" t="s">
        <v>50</v>
      </c>
      <c r="L1071" s="12" t="s">
        <v>78</v>
      </c>
      <c r="M1071" s="12" t="s">
        <v>2162</v>
      </c>
      <c r="N1071" s="12"/>
      <c r="O1071" s="12" t="s">
        <v>54</v>
      </c>
      <c r="P1071" s="12">
        <v>9965685797</v>
      </c>
      <c r="Q1071" s="12" t="s">
        <v>55</v>
      </c>
      <c r="R1071" s="12" t="s">
        <v>56</v>
      </c>
      <c r="S1071" s="12" t="s">
        <v>57</v>
      </c>
      <c r="T1071" s="12" t="s">
        <v>137</v>
      </c>
      <c r="U1071" s="12" t="s">
        <v>83</v>
      </c>
      <c r="V1071" s="12" t="s">
        <v>99</v>
      </c>
      <c r="W1071" s="12" t="s">
        <v>100</v>
      </c>
      <c r="X1071" s="12" t="s">
        <v>101</v>
      </c>
      <c r="Y1071" t="s">
        <v>428</v>
      </c>
      <c r="Z1071" s="12" t="s">
        <v>95</v>
      </c>
      <c r="AA1071" s="12" t="s">
        <v>126</v>
      </c>
      <c r="AB1071" s="12" t="s">
        <v>138</v>
      </c>
      <c r="AC1071" s="12" t="s">
        <v>84</v>
      </c>
      <c r="AD1071" s="12" t="s">
        <v>127</v>
      </c>
      <c r="AE1071" s="12" t="s">
        <v>115</v>
      </c>
      <c r="AF1071" s="12" t="s">
        <v>1868</v>
      </c>
      <c r="AG1071" s="12" t="s">
        <v>68</v>
      </c>
      <c r="AH1071" s="12" t="s">
        <v>117</v>
      </c>
      <c r="AI1071" s="12" t="s">
        <v>118</v>
      </c>
      <c r="AJ1071" s="12">
        <f>IFERROR(_xlfn.XLOOKUP(Table1[[#This Row],[Audio Url]],Qc!C:C,Qc!F:F),"")</f>
        <v>0</v>
      </c>
      <c r="AK1071" s="12">
        <f>IFERROR(_xlfn.XLOOKUP(Table1[[#This Row],[Audio Url]],Qc!C:C,Qc!E:E),"")</f>
        <v>0</v>
      </c>
      <c r="AL1071" s="12"/>
      <c r="AM1071" s="12"/>
      <c r="AN1071" s="1" t="str">
        <f>VLOOKUP(Table1[[#This Row],[LOCALITY]],Sheet2!$F:$H,3,0)</f>
        <v>Rural</v>
      </c>
      <c r="AO1071" s="1" t="s">
        <v>2241</v>
      </c>
      <c r="AP1071" t="str">
        <f>IF(Table1[[#This Row],[Audio Duration (in secs)]]&gt;180,"Greater than 3 Minutes","Less than 3 Minutes")</f>
        <v>Less than 3 Minutes</v>
      </c>
      <c r="AQ1071" t="str">
        <f>IFERROR(VLOOKUP(Table1[[#This Row],[சாதி/Caste]],MApping!$E$1:$F$10,2,0),"Others")</f>
        <v>PALLAR SC</v>
      </c>
      <c r="AR1071">
        <f>VLOOKUP(Table1[[#This Row],[பாலினம்/Gender]],Factor!$F$26:$I$28,4,0)</f>
        <v>0.95700934579439256</v>
      </c>
      <c r="AS1071">
        <f>VLOOKUP(Table1[[#This Row],[பதிலளித்தவரின் வயது/Age Group]],Factor!$F$35:$I$39,4,0)</f>
        <v>1.0951871657754011</v>
      </c>
      <c r="AT1071">
        <f>VLOOKUP(Table1[[#This Row],[பதிலளித்தவரின் வயது/Age Group]]&amp;Table1[[#This Row],[பாலினம்/Gender]],Factor!$A$45:$G$53,7,0)</f>
        <v>1.0835978835978837</v>
      </c>
      <c r="AU107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71">
        <f>VLOOKUP(Table1[[#This Row],[Rev Caste]],Factor!$F$59:$I$68,4,0)</f>
        <v>1.28</v>
      </c>
      <c r="AW1071">
        <f>Table1[[#This Row],[2021 Ae Factor]]*Table1[[#This Row],[Age &amp; Gender Factor]]</f>
        <v>1.4216181426281114</v>
      </c>
      <c r="AX1071">
        <f>Table1[[#This Row],[2021 Ae Factor]]*Table1[[#This Row],[Caste Factor]]</f>
        <v>1.6792864309794564</v>
      </c>
      <c r="AY1071">
        <f t="shared" ref="AY1071:AY1072" si="60">VALUE(MID(D1071, FIND(",",D1071)+2, FIND(")",D1071)-FIND(",",D1071)-2))</f>
        <v>78.752921000000001</v>
      </c>
    </row>
    <row r="1072" spans="1:51" x14ac:dyDescent="0.25">
      <c r="A1072" s="12" t="s">
        <v>3088</v>
      </c>
      <c r="B1072" s="12" t="s">
        <v>1887</v>
      </c>
      <c r="C1072" s="13">
        <v>45875</v>
      </c>
      <c r="D1072" s="12" t="s">
        <v>3676</v>
      </c>
      <c r="E1072" s="12"/>
      <c r="F1072" s="12"/>
      <c r="G1072" s="12"/>
      <c r="H1072" s="12"/>
      <c r="I1072" s="12" t="s">
        <v>1281</v>
      </c>
      <c r="J1072" s="12" t="s">
        <v>1282</v>
      </c>
      <c r="K1072" s="12" t="s">
        <v>50</v>
      </c>
      <c r="L1072" s="12" t="s">
        <v>78</v>
      </c>
      <c r="M1072" s="12" t="s">
        <v>2162</v>
      </c>
      <c r="N1072" s="12"/>
      <c r="O1072" s="12" t="s">
        <v>54</v>
      </c>
      <c r="P1072" s="12">
        <v>9092646582</v>
      </c>
      <c r="Q1072" s="12" t="s">
        <v>55</v>
      </c>
      <c r="R1072" s="12" t="s">
        <v>56</v>
      </c>
      <c r="S1072" s="12" t="s">
        <v>57</v>
      </c>
      <c r="T1072" s="12" t="s">
        <v>137</v>
      </c>
      <c r="U1072" s="12" t="s">
        <v>301</v>
      </c>
      <c r="V1072" s="12" t="s">
        <v>99</v>
      </c>
      <c r="W1072" s="12" t="s">
        <v>100</v>
      </c>
      <c r="X1072" s="12" t="s">
        <v>295</v>
      </c>
      <c r="Y1072" t="s">
        <v>439</v>
      </c>
      <c r="Z1072" s="12" t="s">
        <v>38</v>
      </c>
      <c r="AA1072" s="12" t="s">
        <v>126</v>
      </c>
      <c r="AB1072" s="12" t="s">
        <v>138</v>
      </c>
      <c r="AC1072" s="12" t="s">
        <v>64</v>
      </c>
      <c r="AD1072" s="12" t="s">
        <v>85</v>
      </c>
      <c r="AE1072" s="12" t="s">
        <v>66</v>
      </c>
      <c r="AF1072" s="12" t="s">
        <v>101</v>
      </c>
      <c r="AG1072" s="12" t="s">
        <v>68</v>
      </c>
      <c r="AH1072" s="12" t="s">
        <v>117</v>
      </c>
      <c r="AI1072" s="12" t="s">
        <v>118</v>
      </c>
      <c r="AJ1072" s="12">
        <f>IFERROR(_xlfn.XLOOKUP(Table1[[#This Row],[Audio Url]],Qc!C:C,Qc!F:F),"")</f>
        <v>0</v>
      </c>
      <c r="AK1072" s="12">
        <f>IFERROR(_xlfn.XLOOKUP(Table1[[#This Row],[Audio Url]],Qc!C:C,Qc!E:E),"")</f>
        <v>0</v>
      </c>
      <c r="AL1072" s="12"/>
      <c r="AM1072" s="12"/>
      <c r="AN1072" s="1" t="str">
        <f>VLOOKUP(Table1[[#This Row],[LOCALITY]],Sheet2!$F:$H,3,0)</f>
        <v>Rural</v>
      </c>
      <c r="AO1072" s="1" t="s">
        <v>2241</v>
      </c>
      <c r="AP1072" t="str">
        <f>IF(Table1[[#This Row],[Audio Duration (in secs)]]&gt;180,"Greater than 3 Minutes","Less than 3 Minutes")</f>
        <v>Less than 3 Minutes</v>
      </c>
      <c r="AQ1072" t="str">
        <f>IFERROR(VLOOKUP(Table1[[#This Row],[சாதி/Caste]],MApping!$E$1:$F$10,2,0),"Others")</f>
        <v>PALLAR SC</v>
      </c>
      <c r="AR1072">
        <f>VLOOKUP(Table1[[#This Row],[பாலினம்/Gender]],Factor!$F$26:$I$28,4,0)</f>
        <v>0.95700934579439256</v>
      </c>
      <c r="AS1072">
        <f>VLOOKUP(Table1[[#This Row],[பதிலளித்தவரின் வயது/Age Group]],Factor!$F$35:$I$39,4,0)</f>
        <v>1.0951871657754011</v>
      </c>
      <c r="AT1072">
        <f>VLOOKUP(Table1[[#This Row],[பதிலளித்தவரின் வயது/Age Group]]&amp;Table1[[#This Row],[பாலினம்/Gender]],Factor!$A$45:$G$53,7,0)</f>
        <v>1.0835978835978837</v>
      </c>
      <c r="AU107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72">
        <f>VLOOKUP(Table1[[#This Row],[Rev Caste]],Factor!$F$59:$I$68,4,0)</f>
        <v>1.28</v>
      </c>
      <c r="AW1072">
        <f>Table1[[#This Row],[2021 Ae Factor]]*Table1[[#This Row],[Age &amp; Gender Factor]]</f>
        <v>1.4216181426281114</v>
      </c>
      <c r="AX1072">
        <f>Table1[[#This Row],[2021 Ae Factor]]*Table1[[#This Row],[Caste Factor]]</f>
        <v>1.6792864309794564</v>
      </c>
      <c r="AY1072">
        <f t="shared" si="60"/>
        <v>78.754587999999998</v>
      </c>
    </row>
    <row r="1073" spans="1:51" x14ac:dyDescent="0.25">
      <c r="A1073" s="12" t="s">
        <v>3088</v>
      </c>
      <c r="B1073" s="12" t="s">
        <v>1927</v>
      </c>
      <c r="C1073" s="13">
        <v>45875</v>
      </c>
      <c r="D1073" s="12" t="s">
        <v>3677</v>
      </c>
      <c r="E1073" s="12"/>
      <c r="F1073" s="12"/>
      <c r="G1073" s="12"/>
      <c r="H1073" s="12"/>
      <c r="I1073" s="12" t="s">
        <v>1281</v>
      </c>
      <c r="J1073" s="12" t="s">
        <v>1282</v>
      </c>
      <c r="K1073" s="12" t="s">
        <v>50</v>
      </c>
      <c r="L1073" s="12" t="s">
        <v>78</v>
      </c>
      <c r="M1073" s="12" t="s">
        <v>2162</v>
      </c>
      <c r="N1073" s="12"/>
      <c r="O1073" s="12" t="s">
        <v>54</v>
      </c>
      <c r="P1073" s="12">
        <v>9965673048</v>
      </c>
      <c r="Q1073" s="12" t="s">
        <v>55</v>
      </c>
      <c r="R1073" s="12" t="s">
        <v>97</v>
      </c>
      <c r="S1073" s="12" t="s">
        <v>57</v>
      </c>
      <c r="T1073" s="12" t="s">
        <v>137</v>
      </c>
      <c r="U1073" s="12" t="s">
        <v>59</v>
      </c>
      <c r="V1073" s="12" t="s">
        <v>99</v>
      </c>
      <c r="W1073" s="1" t="s">
        <v>125</v>
      </c>
      <c r="X1073" s="12" t="s">
        <v>295</v>
      </c>
      <c r="Y1073" t="s">
        <v>429</v>
      </c>
      <c r="Z1073" s="12" t="s">
        <v>38</v>
      </c>
      <c r="AA1073" s="12" t="s">
        <v>63</v>
      </c>
      <c r="AB1073" s="12" t="s">
        <v>38</v>
      </c>
      <c r="AC1073" s="12" t="s">
        <v>58</v>
      </c>
      <c r="AD1073" s="12" t="s">
        <v>127</v>
      </c>
      <c r="AE1073" s="12" t="s">
        <v>66</v>
      </c>
      <c r="AF1073" s="12" t="s">
        <v>67</v>
      </c>
      <c r="AG1073" s="12" t="s">
        <v>3052</v>
      </c>
      <c r="AH1073" s="12" t="s">
        <v>88</v>
      </c>
      <c r="AI1073" s="12" t="s">
        <v>269</v>
      </c>
      <c r="AJ1073" s="12">
        <f>IFERROR(_xlfn.XLOOKUP(Table1[[#This Row],[Audio Url]],Qc!C:C,Qc!F:F),"")</f>
        <v>0</v>
      </c>
      <c r="AK1073" s="12">
        <f>IFERROR(_xlfn.XLOOKUP(Table1[[#This Row],[Audio Url]],Qc!C:C,Qc!E:E),"")</f>
        <v>0</v>
      </c>
      <c r="AL1073" s="12"/>
      <c r="AM1073" s="12"/>
      <c r="AN1073" s="1" t="str">
        <f>VLOOKUP(Table1[[#This Row],[LOCALITY]],Sheet2!$F:$H,3,0)</f>
        <v>Rural</v>
      </c>
      <c r="AO1073" s="1" t="s">
        <v>2241</v>
      </c>
      <c r="AP1073" t="str">
        <f>IF(Table1[[#This Row],[Audio Duration (in secs)]]&gt;180,"Greater than 3 Minutes","Less than 3 Minutes")</f>
        <v>Less than 3 Minutes</v>
      </c>
      <c r="AQ1073" t="str">
        <f>IFERROR(VLOOKUP(Table1[[#This Row],[சாதி/Caste]],MApping!$E$1:$F$10,2,0),"Others")</f>
        <v>MUTTARAIYAR</v>
      </c>
      <c r="AR1073">
        <f>VLOOKUP(Table1[[#This Row],[பாலினம்/Gender]],Factor!$F$26:$I$28,4,0)</f>
        <v>0.95700934579439256</v>
      </c>
      <c r="AS1073">
        <f>VLOOKUP(Table1[[#This Row],[பதிலளித்தவரின் வயது/Age Group]],Factor!$F$35:$I$39,4,0)</f>
        <v>1.0951871657754011</v>
      </c>
      <c r="AT1073">
        <f>VLOOKUP(Table1[[#This Row],[பதிலளித்தவரின் வயது/Age Group]]&amp;Table1[[#This Row],[பாலினம்/Gender]],Factor!$A$45:$G$53,7,0)</f>
        <v>1.0835978835978837</v>
      </c>
      <c r="AU107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73">
        <f>VLOOKUP(Table1[[#This Row],[Rev Caste]],Factor!$F$59:$I$68,4,0)</f>
        <v>1.2358620689655173</v>
      </c>
      <c r="AW1073">
        <f>Table1[[#This Row],[2021 Ae Factor]]*Table1[[#This Row],[Age &amp; Gender Factor]]</f>
        <v>1.4216181426281114</v>
      </c>
      <c r="AX1073">
        <f>Table1[[#This Row],[2021 Ae Factor]]*Table1[[#This Row],[Caste Factor]]</f>
        <v>1.6213800023249925</v>
      </c>
      <c r="AY1073">
        <f t="shared" ref="AY1073:AY1075" si="61">VALUE(MID(D1073, FIND(",",D1073)+2, FIND(")",D1073)-FIND(",",D1073)-2))</f>
        <v>78.753097999999994</v>
      </c>
    </row>
    <row r="1074" spans="1:51" x14ac:dyDescent="0.25">
      <c r="A1074" s="12" t="s">
        <v>3088</v>
      </c>
      <c r="B1074" s="12" t="s">
        <v>1933</v>
      </c>
      <c r="C1074" s="13">
        <v>45875</v>
      </c>
      <c r="D1074" s="12" t="s">
        <v>3678</v>
      </c>
      <c r="E1074" s="12"/>
      <c r="F1074" s="12"/>
      <c r="G1074" s="12"/>
      <c r="H1074" s="12"/>
      <c r="I1074" s="12" t="s">
        <v>1289</v>
      </c>
      <c r="J1074" s="12" t="s">
        <v>1290</v>
      </c>
      <c r="K1074" s="12" t="s">
        <v>50</v>
      </c>
      <c r="L1074" s="12" t="s">
        <v>78</v>
      </c>
      <c r="M1074" s="12" t="s">
        <v>2162</v>
      </c>
      <c r="N1074" s="12"/>
      <c r="O1074" s="12" t="s">
        <v>54</v>
      </c>
      <c r="P1074" s="12">
        <v>9444371536</v>
      </c>
      <c r="Q1074" s="12" t="s">
        <v>81</v>
      </c>
      <c r="R1074" s="12" t="s">
        <v>97</v>
      </c>
      <c r="S1074" s="12" t="s">
        <v>57</v>
      </c>
      <c r="T1074" s="12" t="s">
        <v>137</v>
      </c>
      <c r="U1074" s="12" t="s">
        <v>83</v>
      </c>
      <c r="V1074" s="12" t="s">
        <v>295</v>
      </c>
      <c r="W1074" s="12" t="s">
        <v>125</v>
      </c>
      <c r="X1074" s="12" t="s">
        <v>114</v>
      </c>
      <c r="Y1074" t="s">
        <v>429</v>
      </c>
      <c r="Z1074" s="12" t="s">
        <v>38</v>
      </c>
      <c r="AA1074" s="12" t="s">
        <v>126</v>
      </c>
      <c r="AB1074" s="12" t="s">
        <v>138</v>
      </c>
      <c r="AC1074" s="12" t="s">
        <v>58</v>
      </c>
      <c r="AD1074" s="12" t="s">
        <v>127</v>
      </c>
      <c r="AE1074" s="12" t="s">
        <v>66</v>
      </c>
      <c r="AF1074" s="12" t="s">
        <v>67</v>
      </c>
      <c r="AG1074" s="12" t="s">
        <v>418</v>
      </c>
      <c r="AH1074" s="12" t="s">
        <v>117</v>
      </c>
      <c r="AI1074" s="12" t="s">
        <v>42</v>
      </c>
      <c r="AJ1074" s="12">
        <f>IFERROR(_xlfn.XLOOKUP(Table1[[#This Row],[Audio Url]],Qc!C:C,Qc!F:F),"")</f>
        <v>0</v>
      </c>
      <c r="AK1074" s="12">
        <f>IFERROR(_xlfn.XLOOKUP(Table1[[#This Row],[Audio Url]],Qc!C:C,Qc!E:E),"")</f>
        <v>0</v>
      </c>
      <c r="AL1074" s="12"/>
      <c r="AM1074" s="12"/>
      <c r="AN1074" s="1" t="str">
        <f>VLOOKUP(Table1[[#This Row],[LOCALITY]],Sheet2!$F:$H,3,0)</f>
        <v>Rural</v>
      </c>
      <c r="AO1074" s="1" t="s">
        <v>2241</v>
      </c>
      <c r="AP1074" t="str">
        <f>IF(Table1[[#This Row],[Audio Duration (in secs)]]&gt;180,"Greater than 3 Minutes","Less than 3 Minutes")</f>
        <v>Less than 3 Minutes</v>
      </c>
      <c r="AQ1074" t="str">
        <f>IFERROR(VLOOKUP(Table1[[#This Row],[சாதி/Caste]],MApping!$E$1:$F$10,2,0),"Others")</f>
        <v>DEVENDRA KULA VELLALAR</v>
      </c>
      <c r="AR1074">
        <f>VLOOKUP(Table1[[#This Row],[பாலினம்/Gender]],Factor!$F$26:$I$28,4,0)</f>
        <v>0.95700934579439256</v>
      </c>
      <c r="AS1074">
        <f>VLOOKUP(Table1[[#This Row],[பதிலளித்தவரின் வயது/Age Group]],Factor!$F$35:$I$39,4,0)</f>
        <v>0.97523809523809524</v>
      </c>
      <c r="AT1074">
        <f>VLOOKUP(Table1[[#This Row],[பதிலளித்தவரின் வயது/Age Group]]&amp;Table1[[#This Row],[பாலினம்/Gender]],Factor!$A$45:$G$53,7,0)</f>
        <v>1.0666666666666667</v>
      </c>
      <c r="AU107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1074">
        <f>VLOOKUP(Table1[[#This Row],[Rev Caste]],Factor!$F$59:$I$68,4,0)</f>
        <v>0.99902439024390244</v>
      </c>
      <c r="AW1074">
        <f>Table1[[#This Row],[2021 Ae Factor]]*Table1[[#This Row],[Age &amp; Gender Factor]]</f>
        <v>1.5197744131555693</v>
      </c>
      <c r="AX1074">
        <f>Table1[[#This Row],[2021 Ae Factor]]*Table1[[#This Row],[Caste Factor]]</f>
        <v>1.4233984747603381</v>
      </c>
      <c r="AY1074">
        <f t="shared" si="61"/>
        <v>78.752943000000002</v>
      </c>
    </row>
    <row r="1075" spans="1:51" x14ac:dyDescent="0.25">
      <c r="A1075" s="12" t="s">
        <v>3088</v>
      </c>
      <c r="B1075" s="12" t="s">
        <v>1943</v>
      </c>
      <c r="C1075" s="13">
        <v>45875</v>
      </c>
      <c r="D1075" s="12" t="s">
        <v>3670</v>
      </c>
      <c r="E1075" s="12"/>
      <c r="F1075" s="12"/>
      <c r="G1075" s="12"/>
      <c r="H1075" s="12"/>
      <c r="I1075" s="12" t="s">
        <v>1289</v>
      </c>
      <c r="J1075" s="12" t="s">
        <v>1290</v>
      </c>
      <c r="K1075" s="12" t="s">
        <v>50</v>
      </c>
      <c r="L1075" s="12" t="s">
        <v>78</v>
      </c>
      <c r="M1075" s="12" t="s">
        <v>2162</v>
      </c>
      <c r="N1075" s="12"/>
      <c r="O1075" s="12" t="s">
        <v>54</v>
      </c>
      <c r="P1075" s="12">
        <v>9543435328</v>
      </c>
      <c r="Q1075" s="12" t="s">
        <v>55</v>
      </c>
      <c r="R1075" s="12" t="s">
        <v>56</v>
      </c>
      <c r="S1075" s="12" t="s">
        <v>113</v>
      </c>
      <c r="T1075" s="12" t="s">
        <v>58</v>
      </c>
      <c r="U1075" s="12" t="s">
        <v>59</v>
      </c>
      <c r="V1075" s="12" t="s">
        <v>60</v>
      </c>
      <c r="W1075" s="12" t="s">
        <v>61</v>
      </c>
      <c r="X1075" s="12" t="s">
        <v>62</v>
      </c>
      <c r="Y1075" t="s">
        <v>430</v>
      </c>
      <c r="Z1075" s="12" t="s">
        <v>38</v>
      </c>
      <c r="AA1075" s="12" t="s">
        <v>63</v>
      </c>
      <c r="AB1075" s="12" t="s">
        <v>38</v>
      </c>
      <c r="AC1075" s="12" t="s">
        <v>58</v>
      </c>
      <c r="AD1075" s="12" t="s">
        <v>65</v>
      </c>
      <c r="AE1075" s="12" t="s">
        <v>66</v>
      </c>
      <c r="AF1075" s="12" t="s">
        <v>67</v>
      </c>
      <c r="AG1075" s="12" t="s">
        <v>68</v>
      </c>
      <c r="AH1075" s="12" t="s">
        <v>69</v>
      </c>
      <c r="AI1075" s="12" t="s">
        <v>269</v>
      </c>
      <c r="AJ1075" s="12">
        <f>IFERROR(_xlfn.XLOOKUP(Table1[[#This Row],[Audio Url]],Qc!C:C,Qc!F:F),"")</f>
        <v>0</v>
      </c>
      <c r="AK1075" s="12">
        <f>IFERROR(_xlfn.XLOOKUP(Table1[[#This Row],[Audio Url]],Qc!C:C,Qc!E:E),"")</f>
        <v>0</v>
      </c>
      <c r="AL1075" s="12"/>
      <c r="AM1075" s="12"/>
      <c r="AN1075" s="1" t="str">
        <f>VLOOKUP(Table1[[#This Row],[LOCALITY]],Sheet2!$F:$H,3,0)</f>
        <v>Rural</v>
      </c>
      <c r="AO1075" s="1" t="s">
        <v>2241</v>
      </c>
      <c r="AP1075" t="str">
        <f>IF(Table1[[#This Row],[Audio Duration (in secs)]]&gt;180,"Greater than 3 Minutes","Less than 3 Minutes")</f>
        <v>Less than 3 Minutes</v>
      </c>
      <c r="AQ1075" t="str">
        <f>IFERROR(VLOOKUP(Table1[[#This Row],[சாதி/Caste]],MApping!$E$1:$F$10,2,0),"Others")</f>
        <v>MUTTARAIYAR</v>
      </c>
      <c r="AR1075">
        <f>VLOOKUP(Table1[[#This Row],[பாலினம்/Gender]],Factor!$F$26:$I$28,4,0)</f>
        <v>0.95700934579439256</v>
      </c>
      <c r="AS1075">
        <f>VLOOKUP(Table1[[#This Row],[பதிலளித்தவரின் வயது/Age Group]],Factor!$F$35:$I$39,4,0)</f>
        <v>1.0951871657754011</v>
      </c>
      <c r="AT1075">
        <f>VLOOKUP(Table1[[#This Row],[பதிலளித்தவரின் வயது/Age Group]]&amp;Table1[[#This Row],[பாலினம்/Gender]],Factor!$A$45:$G$53,7,0)</f>
        <v>1.0835978835978837</v>
      </c>
      <c r="AU107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75">
        <f>VLOOKUP(Table1[[#This Row],[Rev Caste]],Factor!$F$59:$I$68,4,0)</f>
        <v>1.2358620689655173</v>
      </c>
      <c r="AW1075">
        <f>Table1[[#This Row],[2021 Ae Factor]]*Table1[[#This Row],[Age &amp; Gender Factor]]</f>
        <v>0.79839581406098059</v>
      </c>
      <c r="AX1075">
        <f>Table1[[#This Row],[2021 Ae Factor]]*Table1[[#This Row],[Caste Factor]]</f>
        <v>0.91058419138161839</v>
      </c>
      <c r="AY1075">
        <f t="shared" si="61"/>
        <v>78.754709000000005</v>
      </c>
    </row>
    <row r="1076" spans="1:51" x14ac:dyDescent="0.25">
      <c r="A1076" s="12" t="s">
        <v>3088</v>
      </c>
      <c r="B1076" s="12" t="s">
        <v>1966</v>
      </c>
      <c r="C1076" s="13">
        <v>45875</v>
      </c>
      <c r="D1076" s="12" t="s">
        <v>3679</v>
      </c>
      <c r="E1076" s="12"/>
      <c r="F1076" s="12"/>
      <c r="G1076" s="12"/>
      <c r="H1076" s="12"/>
      <c r="I1076" s="12" t="s">
        <v>1289</v>
      </c>
      <c r="J1076" s="12" t="s">
        <v>1290</v>
      </c>
      <c r="K1076" s="12" t="s">
        <v>50</v>
      </c>
      <c r="L1076" s="12" t="s">
        <v>78</v>
      </c>
      <c r="M1076" s="12" t="s">
        <v>2162</v>
      </c>
      <c r="N1076" s="12"/>
      <c r="O1076" s="12" t="s">
        <v>135</v>
      </c>
      <c r="P1076" s="12">
        <v>9443247213</v>
      </c>
      <c r="Q1076" s="12" t="s">
        <v>55</v>
      </c>
      <c r="R1076" s="12" t="s">
        <v>124</v>
      </c>
      <c r="S1076" s="12" t="s">
        <v>113</v>
      </c>
      <c r="T1076" s="12" t="s">
        <v>98</v>
      </c>
      <c r="U1076" s="12" t="s">
        <v>83</v>
      </c>
      <c r="V1076" s="12" t="s">
        <v>99</v>
      </c>
      <c r="W1076" s="12" t="s">
        <v>100</v>
      </c>
      <c r="X1076" s="12" t="s">
        <v>101</v>
      </c>
      <c r="Y1076" t="s">
        <v>428</v>
      </c>
      <c r="Z1076" s="12" t="s">
        <v>95</v>
      </c>
      <c r="AA1076" s="12" t="s">
        <v>126</v>
      </c>
      <c r="AB1076" s="12" t="s">
        <v>99</v>
      </c>
      <c r="AC1076" s="12" t="s">
        <v>64</v>
      </c>
      <c r="AD1076" s="12" t="s">
        <v>85</v>
      </c>
      <c r="AE1076" s="12" t="s">
        <v>66</v>
      </c>
      <c r="AF1076" s="12" t="s">
        <v>101</v>
      </c>
      <c r="AG1076" s="12" t="s">
        <v>68</v>
      </c>
      <c r="AH1076" s="12" t="s">
        <v>88</v>
      </c>
      <c r="AI1076" s="12" t="s">
        <v>269</v>
      </c>
      <c r="AJ1076" s="12">
        <f>IFERROR(_xlfn.XLOOKUP(Table1[[#This Row],[Audio Url]],Qc!C:C,Qc!F:F),"")</f>
        <v>0</v>
      </c>
      <c r="AK1076" s="12">
        <f>IFERROR(_xlfn.XLOOKUP(Table1[[#This Row],[Audio Url]],Qc!C:C,Qc!E:E),"")</f>
        <v>0</v>
      </c>
      <c r="AL1076" s="12"/>
      <c r="AM1076" s="12"/>
      <c r="AN1076" s="1" t="str">
        <f>VLOOKUP(Table1[[#This Row],[LOCALITY]],Sheet2!$F:$H,3,0)</f>
        <v>Rural</v>
      </c>
      <c r="AO1076" s="1" t="s">
        <v>2241</v>
      </c>
      <c r="AP1076" t="str">
        <f>IF(Table1[[#This Row],[Audio Duration (in secs)]]&gt;180,"Greater than 3 Minutes","Less than 3 Minutes")</f>
        <v>Less than 3 Minutes</v>
      </c>
      <c r="AQ1076" t="str">
        <f>IFERROR(VLOOKUP(Table1[[#This Row],[சாதி/Caste]],MApping!$E$1:$F$10,2,0),"Others")</f>
        <v>MUTTARAIYAR</v>
      </c>
      <c r="AR1076">
        <f>VLOOKUP(Table1[[#This Row],[பாலினம்/Gender]],Factor!$F$26:$I$28,4,0)</f>
        <v>1.047034764826176</v>
      </c>
      <c r="AS1076">
        <f>VLOOKUP(Table1[[#This Row],[பதிலளித்தவரின் வயது/Age Group]],Factor!$F$35:$I$39,4,0)</f>
        <v>1.0951871657754011</v>
      </c>
      <c r="AT1076">
        <f>VLOOKUP(Table1[[#This Row],[பதிலளித்தவரின் வயது/Age Group]]&amp;Table1[[#This Row],[பாலினம்/Gender]],Factor!$A$45:$G$53,7,0)</f>
        <v>1.107027027027027</v>
      </c>
      <c r="AU107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76">
        <f>VLOOKUP(Table1[[#This Row],[Rev Caste]],Factor!$F$59:$I$68,4,0)</f>
        <v>1.2358620689655173</v>
      </c>
      <c r="AW1076">
        <f>Table1[[#This Row],[2021 Ae Factor]]*Table1[[#This Row],[Age &amp; Gender Factor]]</f>
        <v>1.4523558321984489</v>
      </c>
      <c r="AX1076">
        <f>Table1[[#This Row],[2021 Ae Factor]]*Table1[[#This Row],[Caste Factor]]</f>
        <v>1.6213800023249925</v>
      </c>
      <c r="AY1076">
        <f t="shared" ref="AY1076:AY1077" si="62">VALUE(MID(D1076, FIND(",",D1076)+2, FIND(")",D1076)-FIND(",",D1076)-2))</f>
        <v>78.755165000000005</v>
      </c>
    </row>
    <row r="1077" spans="1:51" x14ac:dyDescent="0.25">
      <c r="A1077" s="12" t="s">
        <v>3088</v>
      </c>
      <c r="B1077" s="12" t="s">
        <v>1978</v>
      </c>
      <c r="C1077" s="13">
        <v>45875</v>
      </c>
      <c r="D1077" s="12" t="s">
        <v>3680</v>
      </c>
      <c r="E1077" s="12"/>
      <c r="F1077" s="12"/>
      <c r="G1077" s="12"/>
      <c r="H1077" s="12"/>
      <c r="I1077" s="12" t="s">
        <v>48</v>
      </c>
      <c r="J1077" s="12" t="s">
        <v>49</v>
      </c>
      <c r="K1077" s="12" t="s">
        <v>50</v>
      </c>
      <c r="L1077" s="12" t="s">
        <v>78</v>
      </c>
      <c r="M1077" s="12" t="s">
        <v>3707</v>
      </c>
      <c r="N1077" s="12"/>
      <c r="O1077" s="12" t="s">
        <v>54</v>
      </c>
      <c r="P1077" s="12">
        <v>9994650207</v>
      </c>
      <c r="Q1077" s="12" t="s">
        <v>39</v>
      </c>
      <c r="R1077" s="12" t="s">
        <v>97</v>
      </c>
      <c r="S1077" s="12" t="s">
        <v>57</v>
      </c>
      <c r="T1077" s="12" t="s">
        <v>58</v>
      </c>
      <c r="U1077" s="12" t="s">
        <v>59</v>
      </c>
      <c r="V1077" s="12" t="s">
        <v>60</v>
      </c>
      <c r="W1077" s="12" t="s">
        <v>61</v>
      </c>
      <c r="X1077" s="12" t="s">
        <v>62</v>
      </c>
      <c r="Y1077" t="s">
        <v>430</v>
      </c>
      <c r="Z1077" s="12" t="s">
        <v>38</v>
      </c>
      <c r="AA1077" s="12" t="s">
        <v>63</v>
      </c>
      <c r="AB1077" s="12" t="s">
        <v>38</v>
      </c>
      <c r="AC1077" s="12" t="s">
        <v>64</v>
      </c>
      <c r="AD1077" s="12" t="s">
        <v>85</v>
      </c>
      <c r="AE1077" s="12" t="s">
        <v>66</v>
      </c>
      <c r="AF1077" s="12" t="s">
        <v>67</v>
      </c>
      <c r="AG1077" s="12" t="s">
        <v>382</v>
      </c>
      <c r="AH1077" s="12" t="s">
        <v>88</v>
      </c>
      <c r="AI1077" s="12" t="s">
        <v>269</v>
      </c>
      <c r="AJ1077" s="12">
        <f>IFERROR(_xlfn.XLOOKUP(Table1[[#This Row],[Audio Url]],Qc!C:C,Qc!F:F),"")</f>
        <v>0</v>
      </c>
      <c r="AK1077" s="12">
        <f>IFERROR(_xlfn.XLOOKUP(Table1[[#This Row],[Audio Url]],Qc!C:C,Qc!E:E),"")</f>
        <v>0</v>
      </c>
      <c r="AL1077" s="12"/>
      <c r="AM1077" s="12"/>
      <c r="AN1077" s="1" t="str">
        <f>VLOOKUP(Table1[[#This Row],[LOCALITY]],Sheet2!$F:$H,3,0)</f>
        <v>Rural</v>
      </c>
      <c r="AO1077" s="1" t="s">
        <v>2241</v>
      </c>
      <c r="AP1077" t="str">
        <f>IF(Table1[[#This Row],[Audio Duration (in secs)]]&gt;180,"Greater than 3 Minutes","Less than 3 Minutes")</f>
        <v>Less than 3 Minutes</v>
      </c>
      <c r="AQ1077" t="str">
        <f>IFERROR(VLOOKUP(Table1[[#This Row],[சாதி/Caste]],MApping!$E$1:$F$10,2,0),"Others")</f>
        <v>MUTTARAIYAR</v>
      </c>
      <c r="AR1077">
        <f>VLOOKUP(Table1[[#This Row],[பாலினம்/Gender]],Factor!$F$26:$I$28,4,0)</f>
        <v>0.95700934579439256</v>
      </c>
      <c r="AS1077">
        <f>VLOOKUP(Table1[[#This Row],[பதிலளித்தவரின் வயது/Age Group]],Factor!$F$35:$I$39,4,0)</f>
        <v>0.8797250859106529</v>
      </c>
      <c r="AT1077">
        <f>VLOOKUP(Table1[[#This Row],[பதிலளித்தவரின் வயது/Age Group]]&amp;Table1[[#This Row],[பாலினம்/Gender]],Factor!$A$45:$G$53,7,0)</f>
        <v>0.79503105590062106</v>
      </c>
      <c r="AU107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77">
        <f>VLOOKUP(Table1[[#This Row],[Rev Caste]],Factor!$F$59:$I$68,4,0)</f>
        <v>1.2358620689655173</v>
      </c>
      <c r="AW1077">
        <f>Table1[[#This Row],[2021 Ae Factor]]*Table1[[#This Row],[Age &amp; Gender Factor]]</f>
        <v>0.58577953749039324</v>
      </c>
      <c r="AX1077">
        <f>Table1[[#This Row],[2021 Ae Factor]]*Table1[[#This Row],[Caste Factor]]</f>
        <v>0.91058419138161839</v>
      </c>
      <c r="AY1077">
        <f t="shared" si="62"/>
        <v>78.747561000000005</v>
      </c>
    </row>
    <row r="1078" spans="1:51" x14ac:dyDescent="0.25">
      <c r="A1078" s="12" t="s">
        <v>3088</v>
      </c>
      <c r="B1078" s="12" t="s">
        <v>1996</v>
      </c>
      <c r="C1078" s="13">
        <v>45875</v>
      </c>
      <c r="D1078" s="12" t="s">
        <v>3681</v>
      </c>
      <c r="E1078" s="12"/>
      <c r="F1078" s="12"/>
      <c r="G1078" s="12"/>
      <c r="H1078" s="12"/>
      <c r="I1078" s="12" t="s">
        <v>48</v>
      </c>
      <c r="J1078" s="12" t="s">
        <v>49</v>
      </c>
      <c r="K1078" s="12" t="s">
        <v>50</v>
      </c>
      <c r="L1078" s="12" t="s">
        <v>78</v>
      </c>
      <c r="M1078" s="12" t="s">
        <v>3707</v>
      </c>
      <c r="N1078" s="12"/>
      <c r="O1078" s="12" t="s">
        <v>54</v>
      </c>
      <c r="P1078" s="12">
        <v>7200497689</v>
      </c>
      <c r="Q1078" s="12" t="s">
        <v>55</v>
      </c>
      <c r="R1078" s="12" t="s">
        <v>219</v>
      </c>
      <c r="S1078" s="12" t="s">
        <v>57</v>
      </c>
      <c r="T1078" s="12" t="s">
        <v>98</v>
      </c>
      <c r="U1078" s="12" t="s">
        <v>83</v>
      </c>
      <c r="V1078" s="12" t="s">
        <v>99</v>
      </c>
      <c r="W1078" s="12" t="s">
        <v>100</v>
      </c>
      <c r="X1078" s="12" t="s">
        <v>101</v>
      </c>
      <c r="Y1078" t="s">
        <v>428</v>
      </c>
      <c r="Z1078" s="12" t="s">
        <v>288</v>
      </c>
      <c r="AA1078" s="12" t="s">
        <v>126</v>
      </c>
      <c r="AB1078" s="12" t="s">
        <v>87</v>
      </c>
      <c r="AC1078" s="12" t="s">
        <v>58</v>
      </c>
      <c r="AD1078" s="12" t="s">
        <v>127</v>
      </c>
      <c r="AE1078" s="12" t="s">
        <v>66</v>
      </c>
      <c r="AF1078" s="12" t="s">
        <v>101</v>
      </c>
      <c r="AG1078" s="12" t="s">
        <v>418</v>
      </c>
      <c r="AH1078" s="12" t="s">
        <v>117</v>
      </c>
      <c r="AI1078" s="12" t="s">
        <v>42</v>
      </c>
      <c r="AJ1078" s="12">
        <f>IFERROR(_xlfn.XLOOKUP(Table1[[#This Row],[Audio Url]],Qc!C:C,Qc!F:F),"")</f>
        <v>0</v>
      </c>
      <c r="AK1078" s="12">
        <f>IFERROR(_xlfn.XLOOKUP(Table1[[#This Row],[Audio Url]],Qc!C:C,Qc!E:E),"")</f>
        <v>0</v>
      </c>
      <c r="AL1078" s="12"/>
      <c r="AM1078" s="12"/>
      <c r="AN1078" s="1" t="str">
        <f>VLOOKUP(Table1[[#This Row],[LOCALITY]],Sheet2!$F:$H,3,0)</f>
        <v>Rural</v>
      </c>
      <c r="AO1078" s="1" t="s">
        <v>2241</v>
      </c>
      <c r="AP1078" t="str">
        <f>IF(Table1[[#This Row],[Audio Duration (in secs)]]&gt;180,"Greater than 3 Minutes","Less than 3 Minutes")</f>
        <v>Less than 3 Minutes</v>
      </c>
      <c r="AQ1078" t="str">
        <f>IFERROR(VLOOKUP(Table1[[#This Row],[சாதி/Caste]],MApping!$E$1:$F$10,2,0),"Others")</f>
        <v>DEVENDRA KULA VELLALAR</v>
      </c>
      <c r="AR1078">
        <f>VLOOKUP(Table1[[#This Row],[பாலினம்/Gender]],Factor!$F$26:$I$28,4,0)</f>
        <v>0.95700934579439256</v>
      </c>
      <c r="AS1078">
        <f>VLOOKUP(Table1[[#This Row],[பதிலளித்தவரின் வயது/Age Group]],Factor!$F$35:$I$39,4,0)</f>
        <v>1.0951871657754011</v>
      </c>
      <c r="AT1078">
        <f>VLOOKUP(Table1[[#This Row],[பதிலளித்தவரின் வயது/Age Group]]&amp;Table1[[#This Row],[பாலினம்/Gender]],Factor!$A$45:$G$53,7,0)</f>
        <v>1.0835978835978837</v>
      </c>
      <c r="AU107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78">
        <f>VLOOKUP(Table1[[#This Row],[Rev Caste]],Factor!$F$59:$I$68,4,0)</f>
        <v>0.99902439024390244</v>
      </c>
      <c r="AW1078">
        <f>Table1[[#This Row],[2021 Ae Factor]]*Table1[[#This Row],[Age &amp; Gender Factor]]</f>
        <v>1.4216181426281114</v>
      </c>
      <c r="AX1078">
        <f>Table1[[#This Row],[2021 Ae Factor]]*Table1[[#This Row],[Caste Factor]]</f>
        <v>1.3106625802766489</v>
      </c>
      <c r="AY1078">
        <f>VALUE(MID(D1078, FIND(",",D1078)+2, FIND(")",D1078)-FIND(",",D1078)-2))</f>
        <v>78.748436999999996</v>
      </c>
    </row>
    <row r="1079" spans="1:51" x14ac:dyDescent="0.25">
      <c r="A1079" s="12" t="s">
        <v>3088</v>
      </c>
      <c r="B1079" s="12" t="s">
        <v>2006</v>
      </c>
      <c r="C1079" s="13">
        <v>45875</v>
      </c>
      <c r="D1079" s="12" t="s">
        <v>3682</v>
      </c>
      <c r="E1079" s="12"/>
      <c r="F1079" s="12"/>
      <c r="G1079" s="12"/>
      <c r="H1079" s="12"/>
      <c r="I1079" s="12" t="s">
        <v>1289</v>
      </c>
      <c r="J1079" s="12" t="s">
        <v>1290</v>
      </c>
      <c r="K1079" s="12" t="s">
        <v>50</v>
      </c>
      <c r="L1079" s="12" t="s">
        <v>78</v>
      </c>
      <c r="M1079" s="12" t="s">
        <v>3707</v>
      </c>
      <c r="N1079" s="12"/>
      <c r="O1079" s="12" t="s">
        <v>135</v>
      </c>
      <c r="P1079" s="12">
        <v>8015853969</v>
      </c>
      <c r="Q1079" s="12" t="s">
        <v>360</v>
      </c>
      <c r="R1079" s="12" t="s">
        <v>136</v>
      </c>
      <c r="S1079" s="12" t="s">
        <v>113</v>
      </c>
      <c r="T1079" s="12" t="s">
        <v>58</v>
      </c>
      <c r="U1079" s="12" t="s">
        <v>59</v>
      </c>
      <c r="V1079" s="12" t="s">
        <v>60</v>
      </c>
      <c r="W1079" s="12" t="s">
        <v>61</v>
      </c>
      <c r="X1079" s="12" t="s">
        <v>101</v>
      </c>
      <c r="Y1079" t="s">
        <v>430</v>
      </c>
      <c r="Z1079" s="12" t="s">
        <v>288</v>
      </c>
      <c r="AA1079" s="12" t="s">
        <v>63</v>
      </c>
      <c r="AB1079" s="12" t="s">
        <v>38</v>
      </c>
      <c r="AC1079" s="12" t="s">
        <v>64</v>
      </c>
      <c r="AD1079" s="12" t="s">
        <v>65</v>
      </c>
      <c r="AE1079" s="12" t="s">
        <v>66</v>
      </c>
      <c r="AF1079" s="12" t="s">
        <v>67</v>
      </c>
      <c r="AG1079" s="12" t="s">
        <v>116</v>
      </c>
      <c r="AH1079" s="12" t="s">
        <v>117</v>
      </c>
      <c r="AI1079" s="12" t="s">
        <v>42</v>
      </c>
      <c r="AJ1079" s="12">
        <f>IFERROR(_xlfn.XLOOKUP(Table1[[#This Row],[Audio Url]],Qc!C:C,Qc!F:F),"")</f>
        <v>0</v>
      </c>
      <c r="AK1079" s="12">
        <f>IFERROR(_xlfn.XLOOKUP(Table1[[#This Row],[Audio Url]],Qc!C:C,Qc!E:E),"")</f>
        <v>0</v>
      </c>
      <c r="AL1079" s="12"/>
      <c r="AM1079" s="12"/>
      <c r="AN1079" s="1" t="str">
        <f>VLOOKUP(Table1[[#This Row],[LOCALITY]],Sheet2!$F:$H,3,0)</f>
        <v>Rural</v>
      </c>
      <c r="AO1079" s="1" t="s">
        <v>2241</v>
      </c>
      <c r="AP1079" t="str">
        <f>IF(Table1[[#This Row],[Audio Duration (in secs)]]&gt;180,"Greater than 3 Minutes","Less than 3 Minutes")</f>
        <v>Less than 3 Minutes</v>
      </c>
      <c r="AQ1079" t="str">
        <f>IFERROR(VLOOKUP(Table1[[#This Row],[சாதி/Caste]],MApping!$E$1:$F$10,2,0),"Others")</f>
        <v>DEVENDRA KULA VELLALAR</v>
      </c>
      <c r="AR1079">
        <f>VLOOKUP(Table1[[#This Row],[பாலினம்/Gender]],Factor!$F$26:$I$28,4,0)</f>
        <v>1.047034764826176</v>
      </c>
      <c r="AS1079">
        <f>VLOOKUP(Table1[[#This Row],[பதிலளித்தவரின் வயது/Age Group]],Factor!$F$35:$I$39,4,0)</f>
        <v>1.0308724832214764</v>
      </c>
      <c r="AT1079">
        <f>VLOOKUP(Table1[[#This Row],[பதிலளித்தவரின் வயது/Age Group]]&amp;Table1[[#This Row],[பாலினம்/Gender]],Factor!$A$45:$G$53,7,0)</f>
        <v>1.28</v>
      </c>
      <c r="AU107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79">
        <f>VLOOKUP(Table1[[#This Row],[Rev Caste]],Factor!$F$59:$I$68,4,0)</f>
        <v>0.99902439024390244</v>
      </c>
      <c r="AW1079">
        <f>Table1[[#This Row],[2021 Ae Factor]]*Table1[[#This Row],[Age &amp; Gender Factor]]</f>
        <v>0.94310505535953326</v>
      </c>
      <c r="AX1079">
        <f>Table1[[#This Row],[2021 Ae Factor]]*Table1[[#This Row],[Caste Factor]]</f>
        <v>0.73608199442695277</v>
      </c>
      <c r="AY1079">
        <f>VALUE(MID(D1079, FIND(",",D1079)+2, FIND(")",D1079)-FIND(",",D1079)-2))</f>
        <v>78.748675000000006</v>
      </c>
    </row>
    <row r="1080" spans="1:51" x14ac:dyDescent="0.25">
      <c r="A1080" s="12" t="s">
        <v>3088</v>
      </c>
      <c r="B1080" s="12" t="s">
        <v>2030</v>
      </c>
      <c r="C1080" s="13">
        <v>45875</v>
      </c>
      <c r="D1080" s="12" t="s">
        <v>3683</v>
      </c>
      <c r="E1080" s="12"/>
      <c r="F1080" s="12"/>
      <c r="G1080" s="12"/>
      <c r="H1080" s="12"/>
      <c r="I1080" s="12" t="s">
        <v>1289</v>
      </c>
      <c r="J1080" s="12" t="s">
        <v>1290</v>
      </c>
      <c r="K1080" s="12" t="s">
        <v>50</v>
      </c>
      <c r="L1080" s="12" t="s">
        <v>78</v>
      </c>
      <c r="M1080" s="12" t="s">
        <v>3707</v>
      </c>
      <c r="N1080" s="12"/>
      <c r="O1080" s="12" t="s">
        <v>135</v>
      </c>
      <c r="P1080" s="12">
        <v>9597325490</v>
      </c>
      <c r="Q1080" s="12" t="s">
        <v>39</v>
      </c>
      <c r="R1080" s="12" t="s">
        <v>136</v>
      </c>
      <c r="S1080" s="12" t="s">
        <v>113</v>
      </c>
      <c r="T1080" s="12" t="s">
        <v>58</v>
      </c>
      <c r="U1080" s="12" t="s">
        <v>59</v>
      </c>
      <c r="V1080" s="12" t="s">
        <v>60</v>
      </c>
      <c r="W1080" s="12" t="s">
        <v>61</v>
      </c>
      <c r="X1080" s="12" t="s">
        <v>62</v>
      </c>
      <c r="Y1080" t="s">
        <v>430</v>
      </c>
      <c r="Z1080" s="12" t="s">
        <v>38</v>
      </c>
      <c r="AA1080" s="12" t="s">
        <v>126</v>
      </c>
      <c r="AB1080" s="12" t="s">
        <v>138</v>
      </c>
      <c r="AC1080" s="12" t="s">
        <v>64</v>
      </c>
      <c r="AD1080" s="12" t="s">
        <v>65</v>
      </c>
      <c r="AE1080" s="12" t="s">
        <v>66</v>
      </c>
      <c r="AF1080" s="12" t="s">
        <v>67</v>
      </c>
      <c r="AG1080" s="12" t="s">
        <v>68</v>
      </c>
      <c r="AH1080" s="12" t="s">
        <v>117</v>
      </c>
      <c r="AI1080" s="12" t="s">
        <v>42</v>
      </c>
      <c r="AJ1080" s="12">
        <f>IFERROR(_xlfn.XLOOKUP(Table1[[#This Row],[Audio Url]],Qc!C:C,Qc!F:F),"")</f>
        <v>0</v>
      </c>
      <c r="AK1080" s="12">
        <f>IFERROR(_xlfn.XLOOKUP(Table1[[#This Row],[Audio Url]],Qc!C:C,Qc!E:E),"")</f>
        <v>0</v>
      </c>
      <c r="AL1080" s="12"/>
      <c r="AM1080" s="12"/>
      <c r="AN1080" s="1" t="str">
        <f>VLOOKUP(Table1[[#This Row],[LOCALITY]],Sheet2!$F:$H,3,0)</f>
        <v>Rural</v>
      </c>
      <c r="AO1080" s="1" t="s">
        <v>2241</v>
      </c>
      <c r="AP1080" t="str">
        <f>IF(Table1[[#This Row],[Audio Duration (in secs)]]&gt;180,"Greater than 3 Minutes","Less than 3 Minutes")</f>
        <v>Less than 3 Minutes</v>
      </c>
      <c r="AQ1080" t="str">
        <f>IFERROR(VLOOKUP(Table1[[#This Row],[சாதி/Caste]],MApping!$E$1:$F$10,2,0),"Others")</f>
        <v>DEVENDRA KULA VELLALAR</v>
      </c>
      <c r="AR1080">
        <f>VLOOKUP(Table1[[#This Row],[பாலினம்/Gender]],Factor!$F$26:$I$28,4,0)</f>
        <v>1.047034764826176</v>
      </c>
      <c r="AS1080">
        <f>VLOOKUP(Table1[[#This Row],[பதிலளித்தவரின் வயது/Age Group]],Factor!$F$35:$I$39,4,0)</f>
        <v>0.8797250859106529</v>
      </c>
      <c r="AT1080">
        <f>VLOOKUP(Table1[[#This Row],[பதிலளித்தவரின் வயது/Age Group]]&amp;Table1[[#This Row],[பாலினம்/Gender]],Factor!$A$45:$G$53,7,0)</f>
        <v>0.98461538461538467</v>
      </c>
      <c r="AU108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80">
        <f>VLOOKUP(Table1[[#This Row],[Rev Caste]],Factor!$F$59:$I$68,4,0)</f>
        <v>0.99902439024390244</v>
      </c>
      <c r="AW1080">
        <f>Table1[[#This Row],[2021 Ae Factor]]*Table1[[#This Row],[Age &amp; Gender Factor]]</f>
        <v>0.72546542719964102</v>
      </c>
      <c r="AX1080">
        <f>Table1[[#This Row],[2021 Ae Factor]]*Table1[[#This Row],[Caste Factor]]</f>
        <v>0.73608199442695277</v>
      </c>
      <c r="AY1080">
        <f>VALUE(MID(D1080, FIND(",",D1080)+2, FIND(")",D1080)-FIND(",",D1080)-2))</f>
        <v>78.746386000000001</v>
      </c>
    </row>
    <row r="1081" spans="1:51" x14ac:dyDescent="0.25">
      <c r="A1081" s="12" t="s">
        <v>3088</v>
      </c>
      <c r="B1081" s="12" t="s">
        <v>2093</v>
      </c>
      <c r="C1081" s="13">
        <v>45875</v>
      </c>
      <c r="D1081" s="12" t="s">
        <v>3684</v>
      </c>
      <c r="E1081" s="12"/>
      <c r="F1081" s="12"/>
      <c r="G1081" s="12"/>
      <c r="H1081" s="12"/>
      <c r="I1081" s="12" t="s">
        <v>48</v>
      </c>
      <c r="J1081" s="12" t="s">
        <v>49</v>
      </c>
      <c r="K1081" s="12" t="s">
        <v>50</v>
      </c>
      <c r="L1081" s="12" t="s">
        <v>78</v>
      </c>
      <c r="M1081" s="12" t="s">
        <v>3707</v>
      </c>
      <c r="N1081" s="12"/>
      <c r="O1081" s="12" t="s">
        <v>135</v>
      </c>
      <c r="P1081" s="12">
        <v>9786691539</v>
      </c>
      <c r="Q1081" s="12" t="s">
        <v>39</v>
      </c>
      <c r="R1081" s="12" t="s">
        <v>56</v>
      </c>
      <c r="S1081" s="12" t="s">
        <v>57</v>
      </c>
      <c r="T1081" s="12" t="s">
        <v>58</v>
      </c>
      <c r="U1081" s="12" t="s">
        <v>59</v>
      </c>
      <c r="V1081" s="12" t="s">
        <v>60</v>
      </c>
      <c r="W1081" s="12" t="s">
        <v>61</v>
      </c>
      <c r="X1081" s="12" t="s">
        <v>101</v>
      </c>
      <c r="Y1081" s="45" t="s">
        <v>430</v>
      </c>
      <c r="Z1081" s="12" t="s">
        <v>95</v>
      </c>
      <c r="AA1081" s="12" t="s">
        <v>63</v>
      </c>
      <c r="AB1081" s="12" t="s">
        <v>38</v>
      </c>
      <c r="AC1081" s="12" t="s">
        <v>58</v>
      </c>
      <c r="AD1081" s="12" t="s">
        <v>65</v>
      </c>
      <c r="AE1081" s="12" t="s">
        <v>66</v>
      </c>
      <c r="AF1081" s="12" t="s">
        <v>622</v>
      </c>
      <c r="AG1081" s="12" t="s">
        <v>116</v>
      </c>
      <c r="AH1081" s="12" t="s">
        <v>117</v>
      </c>
      <c r="AI1081" s="12" t="s">
        <v>42</v>
      </c>
      <c r="AJ1081" s="12">
        <f>IFERROR(_xlfn.XLOOKUP(Table1[[#This Row],[Audio Url]],Qc!C:C,Qc!F:F),"")</f>
        <v>0</v>
      </c>
      <c r="AK1081" s="12">
        <f>IFERROR(_xlfn.XLOOKUP(Table1[[#This Row],[Audio Url]],Qc!C:C,Qc!E:E),"")</f>
        <v>0</v>
      </c>
      <c r="AL1081" s="12"/>
      <c r="AM1081" s="12"/>
      <c r="AN1081" s="1" t="str">
        <f>VLOOKUP(Table1[[#This Row],[LOCALITY]],Sheet2!$F:$H,3,0)</f>
        <v>Rural</v>
      </c>
      <c r="AO1081" s="1" t="s">
        <v>2241</v>
      </c>
      <c r="AP1081" t="str">
        <f>IF(Table1[[#This Row],[Audio Duration (in secs)]]&gt;180,"Greater than 3 Minutes","Less than 3 Minutes")</f>
        <v>Less than 3 Minutes</v>
      </c>
      <c r="AQ1081" t="str">
        <f>IFERROR(VLOOKUP(Table1[[#This Row],[சாதி/Caste]],MApping!$E$1:$F$10,2,0),"Others")</f>
        <v>DEVENDRA KULA VELLALAR</v>
      </c>
      <c r="AR1081">
        <f>VLOOKUP(Table1[[#This Row],[பாலினம்/Gender]],Factor!$F$26:$I$28,4,0)</f>
        <v>1.047034764826176</v>
      </c>
      <c r="AS1081">
        <f>VLOOKUP(Table1[[#This Row],[பதிலளித்தவரின் வயது/Age Group]],Factor!$F$35:$I$39,4,0)</f>
        <v>0.8797250859106529</v>
      </c>
      <c r="AT1081">
        <f>VLOOKUP(Table1[[#This Row],[பதிலளித்தவரின் வயது/Age Group]]&amp;Table1[[#This Row],[பாலினம்/Gender]],Factor!$A$45:$G$53,7,0)</f>
        <v>0.98461538461538467</v>
      </c>
      <c r="AU108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81">
        <f>VLOOKUP(Table1[[#This Row],[Rev Caste]],Factor!$F$59:$I$68,4,0)</f>
        <v>0.99902439024390244</v>
      </c>
      <c r="AW1081">
        <f>Table1[[#This Row],[2021 Ae Factor]]*Table1[[#This Row],[Age &amp; Gender Factor]]</f>
        <v>0.72546542719964102</v>
      </c>
      <c r="AX1081">
        <f>Table1[[#This Row],[2021 Ae Factor]]*Table1[[#This Row],[Caste Factor]]</f>
        <v>0.73608199442695277</v>
      </c>
      <c r="AY1081">
        <f t="shared" ref="AY1081:AY1082" si="63">VALUE(MID(D1081, FIND(",",D1081)+2, FIND(")",D1081)-FIND(",",D1081)-2))</f>
        <v>78.747247999999999</v>
      </c>
    </row>
    <row r="1082" spans="1:51" x14ac:dyDescent="0.25">
      <c r="A1082" s="12" t="s">
        <v>3088</v>
      </c>
      <c r="B1082" s="12" t="s">
        <v>2136</v>
      </c>
      <c r="C1082" s="13">
        <v>45875</v>
      </c>
      <c r="D1082" s="12" t="s">
        <v>3685</v>
      </c>
      <c r="E1082" s="12"/>
      <c r="F1082" s="12"/>
      <c r="G1082" s="12"/>
      <c r="H1082" s="12"/>
      <c r="I1082" s="12" t="s">
        <v>2100</v>
      </c>
      <c r="J1082" s="12" t="s">
        <v>2101</v>
      </c>
      <c r="K1082" s="12" t="s">
        <v>50</v>
      </c>
      <c r="L1082" s="12" t="s">
        <v>78</v>
      </c>
      <c r="M1082" s="12" t="s">
        <v>3707</v>
      </c>
      <c r="N1082" s="12"/>
      <c r="O1082" s="12" t="s">
        <v>54</v>
      </c>
      <c r="P1082" s="12">
        <v>8883576297</v>
      </c>
      <c r="Q1082" s="12" t="s">
        <v>39</v>
      </c>
      <c r="R1082" s="12" t="s">
        <v>97</v>
      </c>
      <c r="S1082" s="12" t="s">
        <v>57</v>
      </c>
      <c r="T1082" s="12" t="s">
        <v>137</v>
      </c>
      <c r="U1082" s="12" t="s">
        <v>59</v>
      </c>
      <c r="V1082" s="12" t="s">
        <v>60</v>
      </c>
      <c r="W1082" s="12" t="s">
        <v>61</v>
      </c>
      <c r="X1082" s="12" t="s">
        <v>62</v>
      </c>
      <c r="Y1082" t="s">
        <v>430</v>
      </c>
      <c r="Z1082" s="12" t="s">
        <v>38</v>
      </c>
      <c r="AA1082" s="12" t="s">
        <v>63</v>
      </c>
      <c r="AB1082" s="12" t="s">
        <v>38</v>
      </c>
      <c r="AC1082" s="12" t="s">
        <v>84</v>
      </c>
      <c r="AD1082" s="12" t="s">
        <v>85</v>
      </c>
      <c r="AE1082" s="12" t="s">
        <v>66</v>
      </c>
      <c r="AF1082" s="12" t="s">
        <v>67</v>
      </c>
      <c r="AG1082" s="12" t="s">
        <v>382</v>
      </c>
      <c r="AH1082" s="12" t="s">
        <v>117</v>
      </c>
      <c r="AI1082" s="12" t="s">
        <v>42</v>
      </c>
      <c r="AJ1082" s="12">
        <f>IFERROR(_xlfn.XLOOKUP(Table1[[#This Row],[Audio Url]],Qc!C:C,Qc!F:F),"")</f>
        <v>0</v>
      </c>
      <c r="AK1082" s="12">
        <f>IFERROR(_xlfn.XLOOKUP(Table1[[#This Row],[Audio Url]],Qc!C:C,Qc!E:E),"")</f>
        <v>0</v>
      </c>
      <c r="AL1082" s="12"/>
      <c r="AM1082" s="12"/>
      <c r="AN1082" s="1" t="str">
        <f>VLOOKUP(Table1[[#This Row],[LOCALITY]],Sheet2!$F:$H,3,0)</f>
        <v>Rural</v>
      </c>
      <c r="AO1082" s="1" t="s">
        <v>2241</v>
      </c>
      <c r="AP1082" t="str">
        <f>IF(Table1[[#This Row],[Audio Duration (in secs)]]&gt;180,"Greater than 3 Minutes","Less than 3 Minutes")</f>
        <v>Less than 3 Minutes</v>
      </c>
      <c r="AQ1082" t="str">
        <f>IFERROR(VLOOKUP(Table1[[#This Row],[சாதி/Caste]],MApping!$E$1:$F$10,2,0),"Others")</f>
        <v>DEVENDRA KULA VELLALAR</v>
      </c>
      <c r="AR1082">
        <f>VLOOKUP(Table1[[#This Row],[பாலினம்/Gender]],Factor!$F$26:$I$28,4,0)</f>
        <v>0.95700934579439256</v>
      </c>
      <c r="AS1082">
        <f>VLOOKUP(Table1[[#This Row],[பதிலளித்தவரின் வயது/Age Group]],Factor!$F$35:$I$39,4,0)</f>
        <v>0.8797250859106529</v>
      </c>
      <c r="AT1082">
        <f>VLOOKUP(Table1[[#This Row],[பதிலளித்தவரின் வயது/Age Group]]&amp;Table1[[#This Row],[பாலினம்/Gender]],Factor!$A$45:$G$53,7,0)</f>
        <v>0.79503105590062106</v>
      </c>
      <c r="AU108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82">
        <f>VLOOKUP(Table1[[#This Row],[Rev Caste]],Factor!$F$59:$I$68,4,0)</f>
        <v>0.99902439024390244</v>
      </c>
      <c r="AW1082">
        <f>Table1[[#This Row],[2021 Ae Factor]]*Table1[[#This Row],[Age &amp; Gender Factor]]</f>
        <v>0.58577953749039324</v>
      </c>
      <c r="AX1082">
        <f>Table1[[#This Row],[2021 Ae Factor]]*Table1[[#This Row],[Caste Factor]]</f>
        <v>0.73608199442695277</v>
      </c>
      <c r="AY1082">
        <f t="shared" si="63"/>
        <v>78.748643000000001</v>
      </c>
    </row>
    <row r="1083" spans="1:51" x14ac:dyDescent="0.25">
      <c r="A1083" s="12" t="s">
        <v>3088</v>
      </c>
      <c r="B1083" s="12" t="s">
        <v>2251</v>
      </c>
      <c r="C1083" s="13">
        <v>45876</v>
      </c>
      <c r="D1083" s="12" t="s">
        <v>3686</v>
      </c>
      <c r="E1083" s="12"/>
      <c r="F1083" s="12"/>
      <c r="G1083" s="12"/>
      <c r="H1083" s="12"/>
      <c r="I1083" s="12" t="s">
        <v>48</v>
      </c>
      <c r="J1083" s="12" t="s">
        <v>49</v>
      </c>
      <c r="K1083" s="12" t="s">
        <v>50</v>
      </c>
      <c r="L1083" s="12" t="s">
        <v>78</v>
      </c>
      <c r="M1083" s="12" t="s">
        <v>3707</v>
      </c>
      <c r="N1083" s="12"/>
      <c r="O1083" s="12" t="s">
        <v>54</v>
      </c>
      <c r="P1083" s="12">
        <v>8870631556</v>
      </c>
      <c r="Q1083" s="12" t="s">
        <v>81</v>
      </c>
      <c r="R1083" s="12" t="s">
        <v>97</v>
      </c>
      <c r="S1083" s="12" t="s">
        <v>57</v>
      </c>
      <c r="T1083" s="12" t="s">
        <v>137</v>
      </c>
      <c r="U1083" s="12" t="s">
        <v>301</v>
      </c>
      <c r="V1083" s="12" t="s">
        <v>99</v>
      </c>
      <c r="W1083" s="12" t="s">
        <v>100</v>
      </c>
      <c r="X1083" s="12" t="s">
        <v>101</v>
      </c>
      <c r="Y1083" t="s">
        <v>428</v>
      </c>
      <c r="Z1083" s="12" t="s">
        <v>288</v>
      </c>
      <c r="AA1083" s="12" t="s">
        <v>126</v>
      </c>
      <c r="AB1083" s="12" t="s">
        <v>60</v>
      </c>
      <c r="AC1083" s="12" t="s">
        <v>84</v>
      </c>
      <c r="AD1083" s="12" t="s">
        <v>65</v>
      </c>
      <c r="AE1083" s="12" t="s">
        <v>115</v>
      </c>
      <c r="AF1083" s="12" t="s">
        <v>276</v>
      </c>
      <c r="AG1083" s="12" t="s">
        <v>68</v>
      </c>
      <c r="AH1083" s="12" t="s">
        <v>117</v>
      </c>
      <c r="AI1083" s="12" t="s">
        <v>42</v>
      </c>
      <c r="AJ1083" s="12">
        <f>IFERROR(_xlfn.XLOOKUP(Table1[[#This Row],[Audio Url]],Qc!C:C,Qc!F:F),"")</f>
        <v>0</v>
      </c>
      <c r="AK1083" s="12">
        <f>IFERROR(_xlfn.XLOOKUP(Table1[[#This Row],[Audio Url]],Qc!C:C,Qc!E:E),"")</f>
        <v>0</v>
      </c>
      <c r="AL1083" s="12"/>
      <c r="AM1083" s="12"/>
      <c r="AN1083" s="1" t="str">
        <f>VLOOKUP(Table1[[#This Row],[LOCALITY]],Sheet2!$F:$H,3,0)</f>
        <v>Rural</v>
      </c>
      <c r="AO1083" s="1" t="s">
        <v>2241</v>
      </c>
      <c r="AP1083" t="str">
        <f>IF(Table1[[#This Row],[Audio Duration (in secs)]]&gt;180,"Greater than 3 Minutes","Less than 3 Minutes")</f>
        <v>Less than 3 Minutes</v>
      </c>
      <c r="AQ1083" t="str">
        <f>IFERROR(VLOOKUP(Table1[[#This Row],[சாதி/Caste]],MApping!$E$1:$F$10,2,0),"Others")</f>
        <v>DEVENDRA KULA VELLALAR</v>
      </c>
      <c r="AR1083">
        <f>VLOOKUP(Table1[[#This Row],[பாலினம்/Gender]],Factor!$F$26:$I$28,4,0)</f>
        <v>0.95700934579439256</v>
      </c>
      <c r="AS1083">
        <f>VLOOKUP(Table1[[#This Row],[பதிலளித்தவரின் வயது/Age Group]],Factor!$F$35:$I$39,4,0)</f>
        <v>0.97523809523809524</v>
      </c>
      <c r="AT1083">
        <f>VLOOKUP(Table1[[#This Row],[பதிலளித்தவரின் வயது/Age Group]]&amp;Table1[[#This Row],[பாலினம்/Gender]],Factor!$A$45:$G$53,7,0)</f>
        <v>1.0666666666666667</v>
      </c>
      <c r="AU108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83">
        <f>VLOOKUP(Table1[[#This Row],[Rev Caste]],Factor!$F$59:$I$68,4,0)</f>
        <v>0.99902439024390244</v>
      </c>
      <c r="AW1083">
        <f>Table1[[#This Row],[2021 Ae Factor]]*Table1[[#This Row],[Age &amp; Gender Factor]]</f>
        <v>1.399405359149547</v>
      </c>
      <c r="AX1083">
        <f>Table1[[#This Row],[2021 Ae Factor]]*Table1[[#This Row],[Caste Factor]]</f>
        <v>1.3106625802766489</v>
      </c>
      <c r="AY1083">
        <f>VALUE(MID(D1083, FIND(",",D1083)+2, FIND(")",D1083)-FIND(",",D1083)-2))</f>
        <v>78.747238999999993</v>
      </c>
    </row>
    <row r="1084" spans="1:51" x14ac:dyDescent="0.25">
      <c r="A1084" s="12" t="s">
        <v>3088</v>
      </c>
      <c r="B1084" s="12" t="s">
        <v>2267</v>
      </c>
      <c r="C1084" s="13">
        <v>45876</v>
      </c>
      <c r="D1084" s="12" t="s">
        <v>3687</v>
      </c>
      <c r="E1084" s="12"/>
      <c r="F1084" s="12"/>
      <c r="G1084" s="12"/>
      <c r="H1084" s="12"/>
      <c r="I1084" s="12" t="s">
        <v>48</v>
      </c>
      <c r="J1084" s="12" t="s">
        <v>49</v>
      </c>
      <c r="K1084" s="12" t="s">
        <v>50</v>
      </c>
      <c r="L1084" s="12" t="s">
        <v>78</v>
      </c>
      <c r="M1084" s="12" t="s">
        <v>3707</v>
      </c>
      <c r="N1084" s="12"/>
      <c r="O1084" s="12" t="s">
        <v>54</v>
      </c>
      <c r="P1084" s="12">
        <v>9361441386</v>
      </c>
      <c r="Q1084" s="12" t="s">
        <v>81</v>
      </c>
      <c r="R1084" s="12" t="s">
        <v>56</v>
      </c>
      <c r="S1084" s="12" t="s">
        <v>57</v>
      </c>
      <c r="T1084" s="12" t="s">
        <v>137</v>
      </c>
      <c r="U1084" s="12" t="s">
        <v>59</v>
      </c>
      <c r="V1084" s="12" t="s">
        <v>295</v>
      </c>
      <c r="W1084" s="1" t="s">
        <v>125</v>
      </c>
      <c r="X1084" s="12" t="s">
        <v>114</v>
      </c>
      <c r="Y1084" t="s">
        <v>429</v>
      </c>
      <c r="Z1084" s="12" t="s">
        <v>38</v>
      </c>
      <c r="AA1084" s="12" t="s">
        <v>63</v>
      </c>
      <c r="AB1084" s="12" t="s">
        <v>38</v>
      </c>
      <c r="AC1084" s="12" t="s">
        <v>64</v>
      </c>
      <c r="AD1084" s="12" t="s">
        <v>85</v>
      </c>
      <c r="AE1084" s="12" t="s">
        <v>115</v>
      </c>
      <c r="AF1084" s="12" t="s">
        <v>67</v>
      </c>
      <c r="AG1084" s="12" t="s">
        <v>116</v>
      </c>
      <c r="AH1084" s="12" t="s">
        <v>69</v>
      </c>
      <c r="AI1084" s="12" t="s">
        <v>269</v>
      </c>
      <c r="AJ1084" s="12">
        <f>IFERROR(_xlfn.XLOOKUP(Table1[[#This Row],[Audio Url]],Qc!C:C,Qc!F:F),"")</f>
        <v>0</v>
      </c>
      <c r="AK1084" s="12">
        <f>IFERROR(_xlfn.XLOOKUP(Table1[[#This Row],[Audio Url]],Qc!C:C,Qc!E:E),"")</f>
        <v>0</v>
      </c>
      <c r="AL1084" s="12"/>
      <c r="AM1084" s="12"/>
      <c r="AN1084" s="1" t="str">
        <f>VLOOKUP(Table1[[#This Row],[LOCALITY]],Sheet2!$F:$H,3,0)</f>
        <v>Rural</v>
      </c>
      <c r="AO1084" s="1" t="s">
        <v>2241</v>
      </c>
      <c r="AP1084" t="str">
        <f>IF(Table1[[#This Row],[Audio Duration (in secs)]]&gt;180,"Greater than 3 Minutes","Less than 3 Minutes")</f>
        <v>Less than 3 Minutes</v>
      </c>
      <c r="AQ1084" t="str">
        <f>IFERROR(VLOOKUP(Table1[[#This Row],[சாதி/Caste]],MApping!$E$1:$F$10,2,0),"Others")</f>
        <v>MUTTARAIYAR</v>
      </c>
      <c r="AR1084">
        <f>VLOOKUP(Table1[[#This Row],[பாலினம்/Gender]],Factor!$F$26:$I$28,4,0)</f>
        <v>0.95700934579439256</v>
      </c>
      <c r="AS1084">
        <f>VLOOKUP(Table1[[#This Row],[பதிலளித்தவரின் வயது/Age Group]],Factor!$F$35:$I$39,4,0)</f>
        <v>0.97523809523809524</v>
      </c>
      <c r="AT1084">
        <f>VLOOKUP(Table1[[#This Row],[பதிலளித்தவரின் வயது/Age Group]]&amp;Table1[[#This Row],[பாலினம்/Gender]],Factor!$A$45:$G$53,7,0)</f>
        <v>1.0666666666666667</v>
      </c>
      <c r="AU108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1.4247885123333461</v>
      </c>
      <c r="AV1084">
        <f>VLOOKUP(Table1[[#This Row],[Rev Caste]],Factor!$F$59:$I$68,4,0)</f>
        <v>1.2358620689655173</v>
      </c>
      <c r="AW1084">
        <f>Table1[[#This Row],[2021 Ae Factor]]*Table1[[#This Row],[Age &amp; Gender Factor]]</f>
        <v>1.5197744131555693</v>
      </c>
      <c r="AX1084">
        <f>Table1[[#This Row],[2021 Ae Factor]]*Table1[[#This Row],[Caste Factor]]</f>
        <v>1.7608420786905907</v>
      </c>
      <c r="AY1084">
        <f t="shared" ref="AY1084:AY1085" si="64">VALUE(MID(D1084, FIND(",",D1084)+2, FIND(")",D1084)-FIND(",",D1084)-2))</f>
        <v>78.747567000000004</v>
      </c>
    </row>
    <row r="1085" spans="1:51" x14ac:dyDescent="0.25">
      <c r="A1085" s="12" t="s">
        <v>3088</v>
      </c>
      <c r="B1085" s="12" t="s">
        <v>2279</v>
      </c>
      <c r="C1085" s="13">
        <v>45876</v>
      </c>
      <c r="D1085" s="12" t="s">
        <v>3688</v>
      </c>
      <c r="E1085" s="12"/>
      <c r="F1085" s="12"/>
      <c r="G1085" s="12"/>
      <c r="H1085" s="12"/>
      <c r="I1085" s="12" t="s">
        <v>48</v>
      </c>
      <c r="J1085" s="12" t="s">
        <v>49</v>
      </c>
      <c r="K1085" s="12" t="s">
        <v>50</v>
      </c>
      <c r="L1085" s="12" t="s">
        <v>78</v>
      </c>
      <c r="M1085" s="12" t="s">
        <v>3707</v>
      </c>
      <c r="N1085" s="12"/>
      <c r="O1085" s="12" t="s">
        <v>54</v>
      </c>
      <c r="P1085" s="12">
        <v>9952707146</v>
      </c>
      <c r="Q1085" s="12" t="s">
        <v>39</v>
      </c>
      <c r="R1085" s="12" t="s">
        <v>97</v>
      </c>
      <c r="S1085" s="12" t="s">
        <v>113</v>
      </c>
      <c r="T1085" s="12" t="s">
        <v>98</v>
      </c>
      <c r="U1085" s="12" t="s">
        <v>83</v>
      </c>
      <c r="V1085" s="12" t="s">
        <v>99</v>
      </c>
      <c r="W1085" s="12" t="s">
        <v>100</v>
      </c>
      <c r="X1085" s="12" t="s">
        <v>101</v>
      </c>
      <c r="Y1085" t="s">
        <v>428</v>
      </c>
      <c r="Z1085" s="12" t="s">
        <v>288</v>
      </c>
      <c r="AA1085" s="12" t="s">
        <v>63</v>
      </c>
      <c r="AB1085" s="12" t="s">
        <v>38</v>
      </c>
      <c r="AC1085" s="12" t="s">
        <v>58</v>
      </c>
      <c r="AD1085" s="12" t="s">
        <v>65</v>
      </c>
      <c r="AE1085" s="12" t="s">
        <v>115</v>
      </c>
      <c r="AF1085" s="12" t="s">
        <v>101</v>
      </c>
      <c r="AG1085" s="12" t="s">
        <v>103</v>
      </c>
      <c r="AH1085" s="12" t="s">
        <v>117</v>
      </c>
      <c r="AI1085" s="12" t="s">
        <v>42</v>
      </c>
      <c r="AJ1085" s="12">
        <f>IFERROR(_xlfn.XLOOKUP(Table1[[#This Row],[Audio Url]],Qc!C:C,Qc!F:F),"")</f>
        <v>0</v>
      </c>
      <c r="AK1085" s="12">
        <f>IFERROR(_xlfn.XLOOKUP(Table1[[#This Row],[Audio Url]],Qc!C:C,Qc!E:E),"")</f>
        <v>0</v>
      </c>
      <c r="AL1085" s="12"/>
      <c r="AM1085" s="12"/>
      <c r="AN1085" s="1" t="str">
        <f>VLOOKUP(Table1[[#This Row],[LOCALITY]],Sheet2!$F:$H,3,0)</f>
        <v>Rural</v>
      </c>
      <c r="AO1085" s="1" t="s">
        <v>2241</v>
      </c>
      <c r="AP1085" t="str">
        <f>IF(Table1[[#This Row],[Audio Duration (in secs)]]&gt;180,"Greater than 3 Minutes","Less than 3 Minutes")</f>
        <v>Less than 3 Minutes</v>
      </c>
      <c r="AQ1085" t="str">
        <f>IFERROR(VLOOKUP(Table1[[#This Row],[சாதி/Caste]],MApping!$E$1:$F$10,2,0),"Others")</f>
        <v>DEVENDRA KULA VELLALAR</v>
      </c>
      <c r="AR1085">
        <f>VLOOKUP(Table1[[#This Row],[பாலினம்/Gender]],Factor!$F$26:$I$28,4,0)</f>
        <v>0.95700934579439256</v>
      </c>
      <c r="AS1085">
        <f>VLOOKUP(Table1[[#This Row],[பதிலளித்தவரின் வயது/Age Group]],Factor!$F$35:$I$39,4,0)</f>
        <v>0.8797250859106529</v>
      </c>
      <c r="AT1085">
        <f>VLOOKUP(Table1[[#This Row],[பதிலளித்தவரின் வயது/Age Group]]&amp;Table1[[#This Row],[பாலினம்/Gender]],Factor!$A$45:$G$53,7,0)</f>
        <v>0.79503105590062106</v>
      </c>
      <c r="AU108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85">
        <f>VLOOKUP(Table1[[#This Row],[Rev Caste]],Factor!$F$59:$I$68,4,0)</f>
        <v>0.99902439024390244</v>
      </c>
      <c r="AW1085">
        <f>Table1[[#This Row],[2021 Ae Factor]]*Table1[[#This Row],[Age &amp; Gender Factor]]</f>
        <v>1.043035050297799</v>
      </c>
      <c r="AX1085">
        <f>Table1[[#This Row],[2021 Ae Factor]]*Table1[[#This Row],[Caste Factor]]</f>
        <v>1.3106625802766489</v>
      </c>
      <c r="AY1085">
        <f t="shared" si="64"/>
        <v>78.748437999999993</v>
      </c>
    </row>
    <row r="1086" spans="1:51" x14ac:dyDescent="0.25">
      <c r="A1086" s="12" t="s">
        <v>3088</v>
      </c>
      <c r="B1086" s="12" t="s">
        <v>2288</v>
      </c>
      <c r="C1086" s="13">
        <v>45876</v>
      </c>
      <c r="D1086" s="12" t="s">
        <v>3689</v>
      </c>
      <c r="E1086" s="12"/>
      <c r="F1086" s="12"/>
      <c r="G1086" s="12"/>
      <c r="H1086" s="12"/>
      <c r="I1086" s="12" t="s">
        <v>1289</v>
      </c>
      <c r="J1086" s="12" t="s">
        <v>1290</v>
      </c>
      <c r="K1086" s="12" t="s">
        <v>50</v>
      </c>
      <c r="L1086" s="12" t="s">
        <v>78</v>
      </c>
      <c r="M1086" s="12" t="s">
        <v>3707</v>
      </c>
      <c r="N1086" s="12"/>
      <c r="O1086" s="12" t="s">
        <v>135</v>
      </c>
      <c r="P1086" s="12">
        <v>7639814378</v>
      </c>
      <c r="Q1086" s="12" t="s">
        <v>55</v>
      </c>
      <c r="R1086" s="12" t="s">
        <v>136</v>
      </c>
      <c r="S1086" s="12" t="s">
        <v>57</v>
      </c>
      <c r="T1086" s="12" t="s">
        <v>137</v>
      </c>
      <c r="U1086" s="12" t="s">
        <v>83</v>
      </c>
      <c r="V1086" s="12" t="s">
        <v>99</v>
      </c>
      <c r="W1086" s="12" t="s">
        <v>100</v>
      </c>
      <c r="X1086" s="12" t="s">
        <v>101</v>
      </c>
      <c r="Y1086" t="s">
        <v>428</v>
      </c>
      <c r="Z1086" s="12" t="s">
        <v>175</v>
      </c>
      <c r="AA1086" s="12" t="s">
        <v>126</v>
      </c>
      <c r="AB1086" s="12" t="s">
        <v>138</v>
      </c>
      <c r="AC1086" s="12" t="s">
        <v>58</v>
      </c>
      <c r="AD1086" s="12" t="s">
        <v>127</v>
      </c>
      <c r="AE1086" s="12" t="s">
        <v>115</v>
      </c>
      <c r="AF1086" s="12" t="s">
        <v>101</v>
      </c>
      <c r="AG1086" s="12" t="s">
        <v>68</v>
      </c>
      <c r="AH1086" s="12" t="s">
        <v>88</v>
      </c>
      <c r="AI1086" s="12" t="s">
        <v>269</v>
      </c>
      <c r="AJ1086" s="12">
        <f>IFERROR(_xlfn.XLOOKUP(Table1[[#This Row],[Audio Url]],Qc!C:C,Qc!F:F),"")</f>
        <v>0</v>
      </c>
      <c r="AK1086" s="12">
        <f>IFERROR(_xlfn.XLOOKUP(Table1[[#This Row],[Audio Url]],Qc!C:C,Qc!E:E),"")</f>
        <v>0</v>
      </c>
      <c r="AL1086" s="12"/>
      <c r="AM1086" s="12"/>
      <c r="AN1086" s="1" t="str">
        <f>VLOOKUP(Table1[[#This Row],[LOCALITY]],Sheet2!$F:$H,3,0)</f>
        <v>Rural</v>
      </c>
      <c r="AO1086" s="1" t="s">
        <v>2241</v>
      </c>
      <c r="AP1086" t="str">
        <f>IF(Table1[[#This Row],[Audio Duration (in secs)]]&gt;180,"Greater than 3 Minutes","Less than 3 Minutes")</f>
        <v>Less than 3 Minutes</v>
      </c>
      <c r="AQ1086" t="str">
        <f>IFERROR(VLOOKUP(Table1[[#This Row],[சாதி/Caste]],MApping!$E$1:$F$10,2,0),"Others")</f>
        <v>MUTTARAIYAR</v>
      </c>
      <c r="AR1086">
        <f>VLOOKUP(Table1[[#This Row],[பாலினம்/Gender]],Factor!$F$26:$I$28,4,0)</f>
        <v>1.047034764826176</v>
      </c>
      <c r="AS1086">
        <f>VLOOKUP(Table1[[#This Row],[பதிலளித்தவரின் வயது/Age Group]],Factor!$F$35:$I$39,4,0)</f>
        <v>1.0951871657754011</v>
      </c>
      <c r="AT1086">
        <f>VLOOKUP(Table1[[#This Row],[பதிலளித்தவரின் வயது/Age Group]]&amp;Table1[[#This Row],[பாலினம்/Gender]],Factor!$A$45:$G$53,7,0)</f>
        <v>1.107027027027027</v>
      </c>
      <c r="AU108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86">
        <f>VLOOKUP(Table1[[#This Row],[Rev Caste]],Factor!$F$59:$I$68,4,0)</f>
        <v>1.2358620689655173</v>
      </c>
      <c r="AW1086">
        <f>Table1[[#This Row],[2021 Ae Factor]]*Table1[[#This Row],[Age &amp; Gender Factor]]</f>
        <v>1.4523558321984489</v>
      </c>
      <c r="AX1086">
        <f>Table1[[#This Row],[2021 Ae Factor]]*Table1[[#This Row],[Caste Factor]]</f>
        <v>1.6213800023249925</v>
      </c>
      <c r="AY1086">
        <f t="shared" ref="AY1086:AY1092" si="65">VALUE(MID(D1086, FIND(",",D1086)+2, FIND(")",D1086)-FIND(",",D1086)-2))</f>
        <v>78.748677000000001</v>
      </c>
    </row>
    <row r="1087" spans="1:51" x14ac:dyDescent="0.25">
      <c r="A1087" s="12" t="s">
        <v>3088</v>
      </c>
      <c r="B1087" s="12" t="s">
        <v>2294</v>
      </c>
      <c r="C1087" s="13">
        <v>45876</v>
      </c>
      <c r="D1087" s="12" t="s">
        <v>3690</v>
      </c>
      <c r="E1087" s="12"/>
      <c r="F1087" s="12"/>
      <c r="G1087" s="12"/>
      <c r="H1087" s="12"/>
      <c r="I1087" s="12" t="s">
        <v>1281</v>
      </c>
      <c r="J1087" s="12" t="s">
        <v>1282</v>
      </c>
      <c r="K1087" s="12" t="s">
        <v>50</v>
      </c>
      <c r="L1087" s="12" t="s">
        <v>78</v>
      </c>
      <c r="M1087" s="12" t="s">
        <v>3707</v>
      </c>
      <c r="N1087" s="12"/>
      <c r="O1087" s="12" t="s">
        <v>135</v>
      </c>
      <c r="P1087" s="12">
        <v>9655584316</v>
      </c>
      <c r="Q1087" s="12" t="s">
        <v>39</v>
      </c>
      <c r="R1087" s="12" t="s">
        <v>136</v>
      </c>
      <c r="S1087" s="12" t="s">
        <v>57</v>
      </c>
      <c r="T1087" s="12" t="s">
        <v>98</v>
      </c>
      <c r="U1087" s="12" t="s">
        <v>301</v>
      </c>
      <c r="V1087" s="12" t="s">
        <v>99</v>
      </c>
      <c r="W1087" s="1" t="s">
        <v>125</v>
      </c>
      <c r="X1087" s="12" t="s">
        <v>295</v>
      </c>
      <c r="Y1087" t="s">
        <v>429</v>
      </c>
      <c r="Z1087" s="12" t="s">
        <v>38</v>
      </c>
      <c r="AA1087" s="12" t="s">
        <v>63</v>
      </c>
      <c r="AB1087" s="12" t="s">
        <v>38</v>
      </c>
      <c r="AC1087" s="12" t="s">
        <v>84</v>
      </c>
      <c r="AD1087" s="12" t="s">
        <v>127</v>
      </c>
      <c r="AE1087" s="12" t="s">
        <v>66</v>
      </c>
      <c r="AF1087" s="12" t="s">
        <v>67</v>
      </c>
      <c r="AG1087" s="12" t="s">
        <v>68</v>
      </c>
      <c r="AH1087" s="12" t="s">
        <v>88</v>
      </c>
      <c r="AI1087" s="12" t="s">
        <v>269</v>
      </c>
      <c r="AJ1087" s="12">
        <f>IFERROR(_xlfn.XLOOKUP(Table1[[#This Row],[Audio Url]],Qc!C:C,Qc!F:F),"")</f>
        <v>0</v>
      </c>
      <c r="AK1087" s="12">
        <f>IFERROR(_xlfn.XLOOKUP(Table1[[#This Row],[Audio Url]],Qc!C:C,Qc!E:E),"")</f>
        <v>0</v>
      </c>
      <c r="AL1087" s="12"/>
      <c r="AM1087" s="12"/>
      <c r="AN1087" s="1" t="str">
        <f>VLOOKUP(Table1[[#This Row],[LOCALITY]],Sheet2!$F:$H,3,0)</f>
        <v>Rural</v>
      </c>
      <c r="AO1087" s="1" t="s">
        <v>2241</v>
      </c>
      <c r="AP1087" t="str">
        <f>IF(Table1[[#This Row],[Audio Duration (in secs)]]&gt;180,"Greater than 3 Minutes","Less than 3 Minutes")</f>
        <v>Less than 3 Minutes</v>
      </c>
      <c r="AQ1087" t="str">
        <f>IFERROR(VLOOKUP(Table1[[#This Row],[சாதி/Caste]],MApping!$E$1:$F$10,2,0),"Others")</f>
        <v>MUTTARAIYAR</v>
      </c>
      <c r="AR1087">
        <f>VLOOKUP(Table1[[#This Row],[பாலினம்/Gender]],Factor!$F$26:$I$28,4,0)</f>
        <v>1.047034764826176</v>
      </c>
      <c r="AS1087">
        <f>VLOOKUP(Table1[[#This Row],[பதிலளித்தவரின் வயது/Age Group]],Factor!$F$35:$I$39,4,0)</f>
        <v>0.8797250859106529</v>
      </c>
      <c r="AT1087">
        <f>VLOOKUP(Table1[[#This Row],[பதிலளித்தவரின் வயது/Age Group]]&amp;Table1[[#This Row],[பாலினம்/Gender]],Factor!$A$45:$G$53,7,0)</f>
        <v>0.98461538461538467</v>
      </c>
      <c r="AU108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87">
        <f>VLOOKUP(Table1[[#This Row],[Rev Caste]],Factor!$F$59:$I$68,4,0)</f>
        <v>1.2358620689655173</v>
      </c>
      <c r="AW1087">
        <f>Table1[[#This Row],[2021 Ae Factor]]*Table1[[#This Row],[Age &amp; Gender Factor]]</f>
        <v>1.2917587930611203</v>
      </c>
      <c r="AX1087">
        <f>Table1[[#This Row],[2021 Ae Factor]]*Table1[[#This Row],[Caste Factor]]</f>
        <v>1.6213800023249925</v>
      </c>
      <c r="AY1087">
        <f t="shared" si="65"/>
        <v>78.746390000000005</v>
      </c>
    </row>
    <row r="1088" spans="1:51" x14ac:dyDescent="0.25">
      <c r="A1088" s="12" t="s">
        <v>3088</v>
      </c>
      <c r="B1088" s="12" t="s">
        <v>2306</v>
      </c>
      <c r="C1088" s="13">
        <v>45876</v>
      </c>
      <c r="D1088" s="12" t="s">
        <v>3691</v>
      </c>
      <c r="E1088" s="12"/>
      <c r="F1088" s="12"/>
      <c r="G1088" s="12"/>
      <c r="H1088" s="12"/>
      <c r="I1088" s="12" t="s">
        <v>1281</v>
      </c>
      <c r="J1088" s="12" t="s">
        <v>1282</v>
      </c>
      <c r="K1088" s="12" t="s">
        <v>50</v>
      </c>
      <c r="L1088" s="12" t="s">
        <v>78</v>
      </c>
      <c r="M1088" s="12" t="s">
        <v>3707</v>
      </c>
      <c r="N1088" s="12"/>
      <c r="O1088" s="12" t="s">
        <v>135</v>
      </c>
      <c r="P1088" s="12">
        <v>9994368498</v>
      </c>
      <c r="Q1088" s="12" t="s">
        <v>39</v>
      </c>
      <c r="R1088" s="12" t="s">
        <v>136</v>
      </c>
      <c r="S1088" s="12" t="s">
        <v>57</v>
      </c>
      <c r="T1088" s="12" t="s">
        <v>98</v>
      </c>
      <c r="U1088" s="12" t="s">
        <v>83</v>
      </c>
      <c r="V1088" s="12" t="s">
        <v>99</v>
      </c>
      <c r="W1088" s="12" t="s">
        <v>100</v>
      </c>
      <c r="X1088" s="12" t="s">
        <v>101</v>
      </c>
      <c r="Y1088" t="s">
        <v>428</v>
      </c>
      <c r="Z1088" s="12" t="s">
        <v>95</v>
      </c>
      <c r="AA1088" s="12" t="s">
        <v>63</v>
      </c>
      <c r="AB1088" s="12" t="s">
        <v>38</v>
      </c>
      <c r="AC1088" s="12" t="s">
        <v>84</v>
      </c>
      <c r="AD1088" s="12" t="s">
        <v>85</v>
      </c>
      <c r="AE1088" s="12" t="s">
        <v>66</v>
      </c>
      <c r="AF1088" s="12" t="s">
        <v>101</v>
      </c>
      <c r="AG1088" s="12" t="s">
        <v>68</v>
      </c>
      <c r="AH1088" s="12" t="s">
        <v>88</v>
      </c>
      <c r="AI1088" s="12" t="s">
        <v>269</v>
      </c>
      <c r="AJ1088" s="12">
        <f>IFERROR(_xlfn.XLOOKUP(Table1[[#This Row],[Audio Url]],Qc!C:C,Qc!F:F),"")</f>
        <v>0</v>
      </c>
      <c r="AK1088" s="12">
        <f>IFERROR(_xlfn.XLOOKUP(Table1[[#This Row],[Audio Url]],Qc!C:C,Qc!E:E),"")</f>
        <v>0</v>
      </c>
      <c r="AL1088" s="12"/>
      <c r="AM1088" s="12"/>
      <c r="AN1088" s="1" t="str">
        <f>VLOOKUP(Table1[[#This Row],[LOCALITY]],Sheet2!$F:$H,3,0)</f>
        <v>Rural</v>
      </c>
      <c r="AO1088" s="1" t="s">
        <v>2241</v>
      </c>
      <c r="AP1088" t="str">
        <f>IF(Table1[[#This Row],[Audio Duration (in secs)]]&gt;180,"Greater than 3 Minutes","Less than 3 Minutes")</f>
        <v>Less than 3 Minutes</v>
      </c>
      <c r="AQ1088" t="str">
        <f>IFERROR(VLOOKUP(Table1[[#This Row],[சாதி/Caste]],MApping!$E$1:$F$10,2,0),"Others")</f>
        <v>MUTTARAIYAR</v>
      </c>
      <c r="AR1088">
        <f>VLOOKUP(Table1[[#This Row],[பாலினம்/Gender]],Factor!$F$26:$I$28,4,0)</f>
        <v>1.047034764826176</v>
      </c>
      <c r="AS1088">
        <f>VLOOKUP(Table1[[#This Row],[பதிலளித்தவரின் வயது/Age Group]],Factor!$F$35:$I$39,4,0)</f>
        <v>0.8797250859106529</v>
      </c>
      <c r="AT1088">
        <f>VLOOKUP(Table1[[#This Row],[பதிலளித்தவரின் வயது/Age Group]]&amp;Table1[[#This Row],[பாலினம்/Gender]],Factor!$A$45:$G$53,7,0)</f>
        <v>0.98461538461538467</v>
      </c>
      <c r="AU108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88">
        <f>VLOOKUP(Table1[[#This Row],[Rev Caste]],Factor!$F$59:$I$68,4,0)</f>
        <v>1.2358620689655173</v>
      </c>
      <c r="AW1088">
        <f>Table1[[#This Row],[2021 Ae Factor]]*Table1[[#This Row],[Age &amp; Gender Factor]]</f>
        <v>1.2917587930611203</v>
      </c>
      <c r="AX1088">
        <f>Table1[[#This Row],[2021 Ae Factor]]*Table1[[#This Row],[Caste Factor]]</f>
        <v>1.6213800023249925</v>
      </c>
      <c r="AY1088">
        <f t="shared" si="65"/>
        <v>78.747253999999998</v>
      </c>
    </row>
    <row r="1089" spans="1:51" x14ac:dyDescent="0.25">
      <c r="A1089" s="12" t="s">
        <v>3088</v>
      </c>
      <c r="B1089" s="12" t="s">
        <v>2312</v>
      </c>
      <c r="C1089" s="13">
        <v>45876</v>
      </c>
      <c r="D1089" s="12" t="s">
        <v>3692</v>
      </c>
      <c r="E1089" s="12"/>
      <c r="F1089" s="12"/>
      <c r="G1089" s="12"/>
      <c r="H1089" s="12"/>
      <c r="I1089" s="12" t="s">
        <v>48</v>
      </c>
      <c r="J1089" s="12" t="s">
        <v>49</v>
      </c>
      <c r="K1089" s="12" t="s">
        <v>50</v>
      </c>
      <c r="L1089" s="12" t="s">
        <v>78</v>
      </c>
      <c r="M1089" s="12" t="s">
        <v>3707</v>
      </c>
      <c r="N1089" s="12"/>
      <c r="O1089" s="12" t="s">
        <v>54</v>
      </c>
      <c r="P1089" s="12">
        <v>9500713810</v>
      </c>
      <c r="Q1089" s="12" t="s">
        <v>39</v>
      </c>
      <c r="R1089" s="12" t="s">
        <v>124</v>
      </c>
      <c r="S1089" s="12" t="s">
        <v>113</v>
      </c>
      <c r="T1089" s="12" t="s">
        <v>137</v>
      </c>
      <c r="U1089" s="12" t="s">
        <v>301</v>
      </c>
      <c r="V1089" s="12" t="s">
        <v>60</v>
      </c>
      <c r="W1089" s="12" t="s">
        <v>61</v>
      </c>
      <c r="X1089" s="12" t="s">
        <v>62</v>
      </c>
      <c r="Y1089" t="s">
        <v>430</v>
      </c>
      <c r="Z1089" s="12" t="s">
        <v>38</v>
      </c>
      <c r="AA1089" s="12" t="s">
        <v>63</v>
      </c>
      <c r="AB1089" s="12" t="s">
        <v>38</v>
      </c>
      <c r="AC1089" s="12" t="s">
        <v>84</v>
      </c>
      <c r="AD1089" s="12" t="s">
        <v>65</v>
      </c>
      <c r="AE1089" s="12" t="s">
        <v>115</v>
      </c>
      <c r="AF1089" s="12" t="s">
        <v>622</v>
      </c>
      <c r="AG1089" s="12" t="s">
        <v>103</v>
      </c>
      <c r="AH1089" s="12" t="s">
        <v>1456</v>
      </c>
      <c r="AI1089" s="12" t="s">
        <v>42</v>
      </c>
      <c r="AJ1089" s="12">
        <f>IFERROR(_xlfn.XLOOKUP(Table1[[#This Row],[Audio Url]],Qc!C:C,Qc!F:F),"")</f>
        <v>0</v>
      </c>
      <c r="AK1089" s="12">
        <f>IFERROR(_xlfn.XLOOKUP(Table1[[#This Row],[Audio Url]],Qc!C:C,Qc!E:E),"")</f>
        <v>0</v>
      </c>
      <c r="AL1089" s="12"/>
      <c r="AM1089" s="12"/>
      <c r="AN1089" s="1" t="str">
        <f>VLOOKUP(Table1[[#This Row],[LOCALITY]],Sheet2!$F:$H,3,0)</f>
        <v>Rural</v>
      </c>
      <c r="AO1089" s="1" t="s">
        <v>2241</v>
      </c>
      <c r="AP1089" t="str">
        <f>IF(Table1[[#This Row],[Audio Duration (in secs)]]&gt;180,"Greater than 3 Minutes","Less than 3 Minutes")</f>
        <v>Less than 3 Minutes</v>
      </c>
      <c r="AQ1089" t="str">
        <f>IFERROR(VLOOKUP(Table1[[#This Row],[சாதி/Caste]],MApping!$E$1:$F$10,2,0),"Others")</f>
        <v>DEVENDRA KULA VELLALAR</v>
      </c>
      <c r="AR1089">
        <f>VLOOKUP(Table1[[#This Row],[பாலினம்/Gender]],Factor!$F$26:$I$28,4,0)</f>
        <v>0.95700934579439256</v>
      </c>
      <c r="AS1089">
        <f>VLOOKUP(Table1[[#This Row],[பதிலளித்தவரின் வயது/Age Group]],Factor!$F$35:$I$39,4,0)</f>
        <v>0.8797250859106529</v>
      </c>
      <c r="AT1089">
        <f>VLOOKUP(Table1[[#This Row],[பதிலளித்தவரின் வயது/Age Group]]&amp;Table1[[#This Row],[பாலினம்/Gender]],Factor!$A$45:$G$53,7,0)</f>
        <v>0.79503105590062106</v>
      </c>
      <c r="AU108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89">
        <f>VLOOKUP(Table1[[#This Row],[Rev Caste]],Factor!$F$59:$I$68,4,0)</f>
        <v>0.99902439024390244</v>
      </c>
      <c r="AW1089">
        <f>Table1[[#This Row],[2021 Ae Factor]]*Table1[[#This Row],[Age &amp; Gender Factor]]</f>
        <v>0.58577953749039324</v>
      </c>
      <c r="AX1089">
        <f>Table1[[#This Row],[2021 Ae Factor]]*Table1[[#This Row],[Caste Factor]]</f>
        <v>0.73608199442695277</v>
      </c>
      <c r="AY1089">
        <f t="shared" si="65"/>
        <v>78.748643999999999</v>
      </c>
    </row>
    <row r="1090" spans="1:51" x14ac:dyDescent="0.25">
      <c r="A1090" s="12" t="s">
        <v>3088</v>
      </c>
      <c r="B1090" s="12" t="s">
        <v>2318</v>
      </c>
      <c r="C1090" s="13">
        <v>45876</v>
      </c>
      <c r="D1090" s="12" t="s">
        <v>3693</v>
      </c>
      <c r="E1090" s="12"/>
      <c r="F1090" s="12"/>
      <c r="G1090" s="12"/>
      <c r="H1090" s="12"/>
      <c r="I1090" s="12" t="s">
        <v>1289</v>
      </c>
      <c r="J1090" s="12" t="s">
        <v>1290</v>
      </c>
      <c r="K1090" s="12" t="s">
        <v>50</v>
      </c>
      <c r="L1090" s="12" t="s">
        <v>78</v>
      </c>
      <c r="M1090" s="12" t="s">
        <v>3707</v>
      </c>
      <c r="N1090" s="12"/>
      <c r="O1090" s="12" t="s">
        <v>135</v>
      </c>
      <c r="P1090" s="12">
        <v>958590205</v>
      </c>
      <c r="Q1090" s="12" t="s">
        <v>360</v>
      </c>
      <c r="R1090" s="12" t="s">
        <v>136</v>
      </c>
      <c r="S1090" s="12" t="s">
        <v>113</v>
      </c>
      <c r="T1090" s="12" t="s">
        <v>58</v>
      </c>
      <c r="U1090" s="12" t="s">
        <v>59</v>
      </c>
      <c r="V1090" s="12" t="s">
        <v>60</v>
      </c>
      <c r="W1090" s="12" t="s">
        <v>61</v>
      </c>
      <c r="X1090" s="12" t="s">
        <v>62</v>
      </c>
      <c r="Y1090" t="s">
        <v>430</v>
      </c>
      <c r="Z1090" s="12" t="s">
        <v>38</v>
      </c>
      <c r="AA1090" s="12" t="s">
        <v>63</v>
      </c>
      <c r="AB1090" s="12" t="s">
        <v>38</v>
      </c>
      <c r="AC1090" s="12" t="s">
        <v>84</v>
      </c>
      <c r="AD1090" s="12" t="s">
        <v>85</v>
      </c>
      <c r="AE1090" s="12" t="s">
        <v>66</v>
      </c>
      <c r="AF1090" s="12" t="s">
        <v>67</v>
      </c>
      <c r="AG1090" s="12" t="s">
        <v>68</v>
      </c>
      <c r="AH1090" s="12" t="s">
        <v>88</v>
      </c>
      <c r="AI1090" s="12" t="s">
        <v>269</v>
      </c>
      <c r="AJ1090" s="12">
        <f>IFERROR(_xlfn.XLOOKUP(Table1[[#This Row],[Audio Url]],Qc!C:C,Qc!F:F),"")</f>
        <v>0</v>
      </c>
      <c r="AK1090" s="12">
        <f>IFERROR(_xlfn.XLOOKUP(Table1[[#This Row],[Audio Url]],Qc!C:C,Qc!E:E),"")</f>
        <v>0</v>
      </c>
      <c r="AL1090" s="12"/>
      <c r="AM1090" s="12"/>
      <c r="AN1090" s="1" t="str">
        <f>VLOOKUP(Table1[[#This Row],[LOCALITY]],Sheet2!$F:$H,3,0)</f>
        <v>Rural</v>
      </c>
      <c r="AO1090" s="1" t="s">
        <v>2241</v>
      </c>
      <c r="AP1090" t="str">
        <f>IF(Table1[[#This Row],[Audio Duration (in secs)]]&gt;180,"Greater than 3 Minutes","Less than 3 Minutes")</f>
        <v>Less than 3 Minutes</v>
      </c>
      <c r="AQ1090" t="str">
        <f>IFERROR(VLOOKUP(Table1[[#This Row],[சாதி/Caste]],MApping!$E$1:$F$10,2,0),"Others")</f>
        <v>MUTTARAIYAR</v>
      </c>
      <c r="AR1090">
        <f>VLOOKUP(Table1[[#This Row],[பாலினம்/Gender]],Factor!$F$26:$I$28,4,0)</f>
        <v>1.047034764826176</v>
      </c>
      <c r="AS1090">
        <f>VLOOKUP(Table1[[#This Row],[பதிலளித்தவரின் வயது/Age Group]],Factor!$F$35:$I$39,4,0)</f>
        <v>1.0308724832214764</v>
      </c>
      <c r="AT1090">
        <f>VLOOKUP(Table1[[#This Row],[பதிலளித்தவரின் வயது/Age Group]]&amp;Table1[[#This Row],[பாலினம்/Gender]],Factor!$A$45:$G$53,7,0)</f>
        <v>1.28</v>
      </c>
      <c r="AU109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90">
        <f>VLOOKUP(Table1[[#This Row],[Rev Caste]],Factor!$F$59:$I$68,4,0)</f>
        <v>1.2358620689655173</v>
      </c>
      <c r="AW1090">
        <f>Table1[[#This Row],[2021 Ae Factor]]*Table1[[#This Row],[Age &amp; Gender Factor]]</f>
        <v>0.94310505535953326</v>
      </c>
      <c r="AX1090">
        <f>Table1[[#This Row],[2021 Ae Factor]]*Table1[[#This Row],[Caste Factor]]</f>
        <v>0.91058419138161839</v>
      </c>
      <c r="AY1090">
        <f t="shared" si="65"/>
        <v>78.747241000000002</v>
      </c>
    </row>
    <row r="1091" spans="1:51" x14ac:dyDescent="0.25">
      <c r="A1091" s="12" t="s">
        <v>3088</v>
      </c>
      <c r="B1091" s="12" t="s">
        <v>2335</v>
      </c>
      <c r="C1091" s="13">
        <v>45876</v>
      </c>
      <c r="D1091" s="12" t="s">
        <v>3694</v>
      </c>
      <c r="E1091" s="12"/>
      <c r="F1091" s="12"/>
      <c r="G1091" s="12"/>
      <c r="H1091" s="12"/>
      <c r="I1091" s="12" t="s">
        <v>1289</v>
      </c>
      <c r="J1091" s="12" t="s">
        <v>1290</v>
      </c>
      <c r="K1091" s="12" t="s">
        <v>50</v>
      </c>
      <c r="L1091" s="12" t="s">
        <v>78</v>
      </c>
      <c r="M1091" s="12" t="s">
        <v>3707</v>
      </c>
      <c r="N1091" s="12"/>
      <c r="O1091" s="12" t="s">
        <v>135</v>
      </c>
      <c r="P1091" s="12">
        <v>9626534352</v>
      </c>
      <c r="Q1091" s="12" t="s">
        <v>39</v>
      </c>
      <c r="R1091" s="12" t="s">
        <v>56</v>
      </c>
      <c r="S1091" s="12" t="s">
        <v>57</v>
      </c>
      <c r="T1091" s="12" t="s">
        <v>98</v>
      </c>
      <c r="U1091" s="12" t="s">
        <v>59</v>
      </c>
      <c r="V1091" s="12" t="s">
        <v>99</v>
      </c>
      <c r="W1091" s="12" t="s">
        <v>100</v>
      </c>
      <c r="X1091" s="12" t="s">
        <v>101</v>
      </c>
      <c r="Y1091" t="s">
        <v>428</v>
      </c>
      <c r="Z1091" s="12" t="s">
        <v>95</v>
      </c>
      <c r="AA1091" s="12" t="s">
        <v>126</v>
      </c>
      <c r="AB1091" s="12" t="s">
        <v>138</v>
      </c>
      <c r="AC1091" s="12" t="s">
        <v>58</v>
      </c>
      <c r="AD1091" s="12" t="s">
        <v>127</v>
      </c>
      <c r="AE1091" s="12" t="s">
        <v>102</v>
      </c>
      <c r="AF1091" s="12" t="s">
        <v>67</v>
      </c>
      <c r="AG1091" s="12" t="s">
        <v>103</v>
      </c>
      <c r="AH1091" s="12" t="s">
        <v>117</v>
      </c>
      <c r="AI1091" s="12" t="s">
        <v>118</v>
      </c>
      <c r="AJ1091" s="12">
        <f>IFERROR(_xlfn.XLOOKUP(Table1[[#This Row],[Audio Url]],Qc!C:C,Qc!F:F),"")</f>
        <v>0</v>
      </c>
      <c r="AK1091" s="12">
        <f>IFERROR(_xlfn.XLOOKUP(Table1[[#This Row],[Audio Url]],Qc!C:C,Qc!E:E),"")</f>
        <v>0</v>
      </c>
      <c r="AL1091" s="12"/>
      <c r="AM1091" s="12"/>
      <c r="AN1091" s="1" t="str">
        <f>VLOOKUP(Table1[[#This Row],[LOCALITY]],Sheet2!$F:$H,3,0)</f>
        <v>Rural</v>
      </c>
      <c r="AO1091" s="1" t="s">
        <v>2241</v>
      </c>
      <c r="AP1091" t="str">
        <f>IF(Table1[[#This Row],[Audio Duration (in secs)]]&gt;180,"Greater than 3 Minutes","Less than 3 Minutes")</f>
        <v>Less than 3 Minutes</v>
      </c>
      <c r="AQ1091" t="str">
        <f>IFERROR(VLOOKUP(Table1[[#This Row],[சாதி/Caste]],MApping!$E$1:$F$10,2,0),"Others")</f>
        <v>PALLAR SC</v>
      </c>
      <c r="AR1091">
        <f>VLOOKUP(Table1[[#This Row],[பாலினம்/Gender]],Factor!$F$26:$I$28,4,0)</f>
        <v>1.047034764826176</v>
      </c>
      <c r="AS1091">
        <f>VLOOKUP(Table1[[#This Row],[பதிலளித்தவரின் வயது/Age Group]],Factor!$F$35:$I$39,4,0)</f>
        <v>0.8797250859106529</v>
      </c>
      <c r="AT1091">
        <f>VLOOKUP(Table1[[#This Row],[பதிலளித்தவரின் வயது/Age Group]]&amp;Table1[[#This Row],[பாலினம்/Gender]],Factor!$A$45:$G$53,7,0)</f>
        <v>0.98461538461538467</v>
      </c>
      <c r="AU109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91">
        <f>VLOOKUP(Table1[[#This Row],[Rev Caste]],Factor!$F$59:$I$68,4,0)</f>
        <v>1.28</v>
      </c>
      <c r="AW1091">
        <f>Table1[[#This Row],[2021 Ae Factor]]*Table1[[#This Row],[Age &amp; Gender Factor]]</f>
        <v>1.2917587930611203</v>
      </c>
      <c r="AX1091">
        <f>Table1[[#This Row],[2021 Ae Factor]]*Table1[[#This Row],[Caste Factor]]</f>
        <v>1.6792864309794564</v>
      </c>
      <c r="AY1091">
        <f t="shared" si="65"/>
        <v>78.747564999999994</v>
      </c>
    </row>
    <row r="1092" spans="1:51" x14ac:dyDescent="0.25">
      <c r="A1092" s="12" t="s">
        <v>3088</v>
      </c>
      <c r="B1092" s="12" t="s">
        <v>2339</v>
      </c>
      <c r="C1092" s="13">
        <v>45876</v>
      </c>
      <c r="D1092" s="12" t="s">
        <v>3695</v>
      </c>
      <c r="E1092" s="12"/>
      <c r="F1092" s="12"/>
      <c r="G1092" s="12"/>
      <c r="H1092" s="12"/>
      <c r="I1092" s="12" t="s">
        <v>1281</v>
      </c>
      <c r="J1092" s="12" t="s">
        <v>1282</v>
      </c>
      <c r="K1092" s="12" t="s">
        <v>50</v>
      </c>
      <c r="L1092" s="12" t="s">
        <v>78</v>
      </c>
      <c r="M1092" s="12" t="s">
        <v>3707</v>
      </c>
      <c r="N1092" s="12"/>
      <c r="O1092" s="12" t="s">
        <v>135</v>
      </c>
      <c r="P1092" s="12">
        <v>7448754639</v>
      </c>
      <c r="Q1092" s="12" t="s">
        <v>81</v>
      </c>
      <c r="R1092" s="12" t="s">
        <v>136</v>
      </c>
      <c r="S1092" s="12" t="s">
        <v>57</v>
      </c>
      <c r="T1092" s="12" t="s">
        <v>58</v>
      </c>
      <c r="U1092" s="12" t="s">
        <v>83</v>
      </c>
      <c r="V1092" s="12" t="s">
        <v>185</v>
      </c>
      <c r="W1092" s="12" t="s">
        <v>125</v>
      </c>
      <c r="X1092" s="12" t="s">
        <v>101</v>
      </c>
      <c r="Y1092" s="45" t="s">
        <v>429</v>
      </c>
      <c r="Z1092" s="12" t="s">
        <v>288</v>
      </c>
      <c r="AA1092" s="12" t="s">
        <v>126</v>
      </c>
      <c r="AB1092" s="12" t="s">
        <v>60</v>
      </c>
      <c r="AC1092" s="12" t="s">
        <v>58</v>
      </c>
      <c r="AD1092" s="12" t="s">
        <v>127</v>
      </c>
      <c r="AE1092" s="12" t="s">
        <v>66</v>
      </c>
      <c r="AF1092" s="12" t="s">
        <v>67</v>
      </c>
      <c r="AG1092" s="12" t="s">
        <v>418</v>
      </c>
      <c r="AH1092" s="12" t="s">
        <v>318</v>
      </c>
      <c r="AI1092" s="12" t="s">
        <v>269</v>
      </c>
      <c r="AJ1092" s="12">
        <f>IFERROR(_xlfn.XLOOKUP(Table1[[#This Row],[Audio Url]],Qc!C:C,Qc!F:F),"")</f>
        <v>0</v>
      </c>
      <c r="AK1092" s="12">
        <f>IFERROR(_xlfn.XLOOKUP(Table1[[#This Row],[Audio Url]],Qc!C:C,Qc!E:E),"")</f>
        <v>0</v>
      </c>
      <c r="AL1092" s="12"/>
      <c r="AM1092" s="12"/>
      <c r="AN1092" s="1" t="str">
        <f>VLOOKUP(Table1[[#This Row],[LOCALITY]],Sheet2!$F:$H,3,0)</f>
        <v>Rural</v>
      </c>
      <c r="AO1092" s="1" t="s">
        <v>2241</v>
      </c>
      <c r="AP1092" t="str">
        <f>IF(Table1[[#This Row],[Audio Duration (in secs)]]&gt;180,"Greater than 3 Minutes","Less than 3 Minutes")</f>
        <v>Less than 3 Minutes</v>
      </c>
      <c r="AQ1092" t="str">
        <f>IFERROR(VLOOKUP(Table1[[#This Row],[சாதி/Caste]],MApping!$E$1:$F$10,2,0),"Others")</f>
        <v>MUTTARAIYAR</v>
      </c>
      <c r="AR1092">
        <f>VLOOKUP(Table1[[#This Row],[பாலினம்/Gender]],Factor!$F$26:$I$28,4,0)</f>
        <v>1.047034764826176</v>
      </c>
      <c r="AS1092">
        <f>VLOOKUP(Table1[[#This Row],[பதிலளித்தவரின் வயது/Age Group]],Factor!$F$35:$I$39,4,0)</f>
        <v>0.97523809523809524</v>
      </c>
      <c r="AT1092">
        <f>VLOOKUP(Table1[[#This Row],[பதிலளித்தவரின் வயது/Age Group]]&amp;Table1[[#This Row],[பாலினம்/Gender]],Factor!$A$45:$G$53,7,0)</f>
        <v>0.89824561403508774</v>
      </c>
      <c r="AU109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092">
        <f>VLOOKUP(Table1[[#This Row],[Rev Caste]],Factor!$F$59:$I$68,4,0)</f>
        <v>1.2358620689655173</v>
      </c>
      <c r="AW1092">
        <f>Table1[[#This Row],[2021 Ae Factor]]*Table1[[#This Row],[Age &amp; Gender Factor]]</f>
        <v>0.89824561403508774</v>
      </c>
      <c r="AX1092">
        <f>Table1[[#This Row],[2021 Ae Factor]]*Table1[[#This Row],[Caste Factor]]</f>
        <v>1.2358620689655173</v>
      </c>
      <c r="AY1092">
        <f t="shared" si="65"/>
        <v>78.748442999999995</v>
      </c>
    </row>
    <row r="1093" spans="1:51" x14ac:dyDescent="0.25">
      <c r="A1093" s="12" t="s">
        <v>3088</v>
      </c>
      <c r="B1093" s="12" t="s">
        <v>2355</v>
      </c>
      <c r="C1093" s="13">
        <v>45876</v>
      </c>
      <c r="D1093" s="12" t="s">
        <v>3696</v>
      </c>
      <c r="E1093" s="12"/>
      <c r="F1093" s="12"/>
      <c r="G1093" s="12"/>
      <c r="H1093" s="12"/>
      <c r="I1093" s="12" t="s">
        <v>1281</v>
      </c>
      <c r="J1093" s="12" t="s">
        <v>1282</v>
      </c>
      <c r="K1093" s="12" t="s">
        <v>50</v>
      </c>
      <c r="L1093" s="12" t="s">
        <v>78</v>
      </c>
      <c r="M1093" s="12" t="s">
        <v>3707</v>
      </c>
      <c r="N1093" s="12"/>
      <c r="O1093" s="12" t="s">
        <v>135</v>
      </c>
      <c r="P1093" s="12">
        <v>7708411646</v>
      </c>
      <c r="Q1093" s="12" t="s">
        <v>55</v>
      </c>
      <c r="R1093" s="12" t="s">
        <v>136</v>
      </c>
      <c r="S1093" s="12" t="s">
        <v>57</v>
      </c>
      <c r="T1093" s="12" t="s">
        <v>58</v>
      </c>
      <c r="U1093" s="12" t="s">
        <v>301</v>
      </c>
      <c r="V1093" s="12" t="s">
        <v>99</v>
      </c>
      <c r="W1093" s="1" t="s">
        <v>125</v>
      </c>
      <c r="X1093" s="12" t="s">
        <v>101</v>
      </c>
      <c r="Y1093" t="s">
        <v>429</v>
      </c>
      <c r="Z1093" s="12" t="s">
        <v>95</v>
      </c>
      <c r="AA1093" s="12" t="s">
        <v>63</v>
      </c>
      <c r="AB1093" s="12" t="s">
        <v>38</v>
      </c>
      <c r="AC1093" s="12" t="s">
        <v>84</v>
      </c>
      <c r="AD1093" s="12" t="s">
        <v>65</v>
      </c>
      <c r="AE1093" s="12" t="s">
        <v>66</v>
      </c>
      <c r="AF1093" s="12" t="s">
        <v>67</v>
      </c>
      <c r="AG1093" s="12" t="s">
        <v>116</v>
      </c>
      <c r="AH1093" s="12" t="s">
        <v>117</v>
      </c>
      <c r="AI1093" s="12" t="s">
        <v>118</v>
      </c>
      <c r="AJ1093" s="12">
        <f>IFERROR(_xlfn.XLOOKUP(Table1[[#This Row],[Audio Url]],Qc!C:C,Qc!F:F),"")</f>
        <v>0</v>
      </c>
      <c r="AK1093" s="12">
        <f>IFERROR(_xlfn.XLOOKUP(Table1[[#This Row],[Audio Url]],Qc!C:C,Qc!E:E),"")</f>
        <v>0</v>
      </c>
      <c r="AL1093" s="12"/>
      <c r="AM1093" s="12"/>
      <c r="AN1093" s="1" t="str">
        <f>VLOOKUP(Table1[[#This Row],[LOCALITY]],Sheet2!$F:$H,3,0)</f>
        <v>Rural</v>
      </c>
      <c r="AO1093" s="1" t="s">
        <v>2241</v>
      </c>
      <c r="AP1093" t="str">
        <f>IF(Table1[[#This Row],[Audio Duration (in secs)]]&gt;180,"Greater than 3 Minutes","Less than 3 Minutes")</f>
        <v>Less than 3 Minutes</v>
      </c>
      <c r="AQ1093" t="str">
        <f>IFERROR(VLOOKUP(Table1[[#This Row],[சாதி/Caste]],MApping!$E$1:$F$10,2,0),"Others")</f>
        <v>PALLAR SC</v>
      </c>
      <c r="AR1093">
        <f>VLOOKUP(Table1[[#This Row],[பாலினம்/Gender]],Factor!$F$26:$I$28,4,0)</f>
        <v>1.047034764826176</v>
      </c>
      <c r="AS1093">
        <f>VLOOKUP(Table1[[#This Row],[பதிலளித்தவரின் வயது/Age Group]],Factor!$F$35:$I$39,4,0)</f>
        <v>1.0951871657754011</v>
      </c>
      <c r="AT1093">
        <f>VLOOKUP(Table1[[#This Row],[பதிலளித்தவரின் வயது/Age Group]]&amp;Table1[[#This Row],[பாலினம்/Gender]],Factor!$A$45:$G$53,7,0)</f>
        <v>1.107027027027027</v>
      </c>
      <c r="AU109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93">
        <f>VLOOKUP(Table1[[#This Row],[Rev Caste]],Factor!$F$59:$I$68,4,0)</f>
        <v>1.28</v>
      </c>
      <c r="AW1093">
        <f>Table1[[#This Row],[2021 Ae Factor]]*Table1[[#This Row],[Age &amp; Gender Factor]]</f>
        <v>1.4523558321984489</v>
      </c>
      <c r="AX1093">
        <f>Table1[[#This Row],[2021 Ae Factor]]*Table1[[#This Row],[Caste Factor]]</f>
        <v>1.6792864309794564</v>
      </c>
      <c r="AY1093">
        <f t="shared" ref="AY1093:AY1094" si="66">VALUE(MID(D1093, FIND(",",D1093)+2, FIND(")",D1093)-FIND(",",D1093)-2))</f>
        <v>78.748676000000003</v>
      </c>
    </row>
    <row r="1094" spans="1:51" x14ac:dyDescent="0.25">
      <c r="A1094" s="12" t="s">
        <v>3088</v>
      </c>
      <c r="B1094" s="12" t="s">
        <v>2361</v>
      </c>
      <c r="C1094" s="13">
        <v>45876</v>
      </c>
      <c r="D1094" s="12" t="s">
        <v>3697</v>
      </c>
      <c r="E1094" s="12"/>
      <c r="F1094" s="12"/>
      <c r="G1094" s="12"/>
      <c r="H1094" s="12"/>
      <c r="I1094" s="12" t="s">
        <v>1281</v>
      </c>
      <c r="J1094" s="12" t="s">
        <v>1282</v>
      </c>
      <c r="K1094" s="12" t="s">
        <v>50</v>
      </c>
      <c r="L1094" s="12" t="s">
        <v>78</v>
      </c>
      <c r="M1094" s="12" t="s">
        <v>3707</v>
      </c>
      <c r="N1094" s="12"/>
      <c r="O1094" s="12" t="s">
        <v>135</v>
      </c>
      <c r="P1094" s="12">
        <v>9786811407</v>
      </c>
      <c r="Q1094" s="12" t="s">
        <v>55</v>
      </c>
      <c r="R1094" s="12" t="s">
        <v>136</v>
      </c>
      <c r="S1094" s="12" t="s">
        <v>57</v>
      </c>
      <c r="T1094" s="12" t="s">
        <v>137</v>
      </c>
      <c r="U1094" s="12" t="s">
        <v>83</v>
      </c>
      <c r="V1094" s="12" t="s">
        <v>99</v>
      </c>
      <c r="W1094" s="1" t="s">
        <v>125</v>
      </c>
      <c r="X1094" s="12" t="s">
        <v>101</v>
      </c>
      <c r="Y1094" t="s">
        <v>429</v>
      </c>
      <c r="Z1094" s="12" t="s">
        <v>288</v>
      </c>
      <c r="AA1094" s="12" t="s">
        <v>126</v>
      </c>
      <c r="AB1094" s="12" t="s">
        <v>138</v>
      </c>
      <c r="AC1094" s="12" t="s">
        <v>84</v>
      </c>
      <c r="AD1094" s="12" t="s">
        <v>65</v>
      </c>
      <c r="AE1094" s="12" t="s">
        <v>86</v>
      </c>
      <c r="AF1094" s="12" t="s">
        <v>101</v>
      </c>
      <c r="AG1094" s="12" t="s">
        <v>68</v>
      </c>
      <c r="AH1094" s="12" t="s">
        <v>117</v>
      </c>
      <c r="AI1094" s="12" t="s">
        <v>118</v>
      </c>
      <c r="AJ1094" s="12">
        <f>IFERROR(_xlfn.XLOOKUP(Table1[[#This Row],[Audio Url]],Qc!C:C,Qc!F:F),"")</f>
        <v>0</v>
      </c>
      <c r="AK1094" s="12">
        <f>IFERROR(_xlfn.XLOOKUP(Table1[[#This Row],[Audio Url]],Qc!C:C,Qc!E:E),"")</f>
        <v>0</v>
      </c>
      <c r="AL1094" s="12"/>
      <c r="AM1094" s="12"/>
      <c r="AN1094" s="1" t="str">
        <f>VLOOKUP(Table1[[#This Row],[LOCALITY]],Sheet2!$F:$H,3,0)</f>
        <v>Rural</v>
      </c>
      <c r="AO1094" s="1" t="s">
        <v>2241</v>
      </c>
      <c r="AP1094" t="str">
        <f>IF(Table1[[#This Row],[Audio Duration (in secs)]]&gt;180,"Greater than 3 Minutes","Less than 3 Minutes")</f>
        <v>Less than 3 Minutes</v>
      </c>
      <c r="AQ1094" t="str">
        <f>IFERROR(VLOOKUP(Table1[[#This Row],[சாதி/Caste]],MApping!$E$1:$F$10,2,0),"Others")</f>
        <v>PALLAR SC</v>
      </c>
      <c r="AR1094">
        <f>VLOOKUP(Table1[[#This Row],[பாலினம்/Gender]],Factor!$F$26:$I$28,4,0)</f>
        <v>1.047034764826176</v>
      </c>
      <c r="AS1094">
        <f>VLOOKUP(Table1[[#This Row],[பதிலளித்தவரின் வயது/Age Group]],Factor!$F$35:$I$39,4,0)</f>
        <v>1.0951871657754011</v>
      </c>
      <c r="AT1094">
        <f>VLOOKUP(Table1[[#This Row],[பதிலளித்தவரின் வயது/Age Group]]&amp;Table1[[#This Row],[பாலினம்/Gender]],Factor!$A$45:$G$53,7,0)</f>
        <v>1.107027027027027</v>
      </c>
      <c r="AU109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94">
        <f>VLOOKUP(Table1[[#This Row],[Rev Caste]],Factor!$F$59:$I$68,4,0)</f>
        <v>1.28</v>
      </c>
      <c r="AW1094">
        <f>Table1[[#This Row],[2021 Ae Factor]]*Table1[[#This Row],[Age &amp; Gender Factor]]</f>
        <v>1.4523558321984489</v>
      </c>
      <c r="AX1094">
        <f>Table1[[#This Row],[2021 Ae Factor]]*Table1[[#This Row],[Caste Factor]]</f>
        <v>1.6792864309794564</v>
      </c>
      <c r="AY1094">
        <f t="shared" si="66"/>
        <v>78.746387999999996</v>
      </c>
    </row>
    <row r="1095" spans="1:51" x14ac:dyDescent="0.25">
      <c r="A1095" s="12" t="s">
        <v>3088</v>
      </c>
      <c r="B1095" s="12" t="s">
        <v>2373</v>
      </c>
      <c r="C1095" s="13">
        <v>45876</v>
      </c>
      <c r="D1095" s="12" t="s">
        <v>3698</v>
      </c>
      <c r="E1095" s="12"/>
      <c r="F1095" s="12"/>
      <c r="G1095" s="12"/>
      <c r="H1095" s="12"/>
      <c r="I1095" s="12" t="s">
        <v>48</v>
      </c>
      <c r="J1095" s="12" t="s">
        <v>49</v>
      </c>
      <c r="K1095" s="12" t="s">
        <v>50</v>
      </c>
      <c r="L1095" s="12" t="s">
        <v>78</v>
      </c>
      <c r="M1095" s="12" t="s">
        <v>3707</v>
      </c>
      <c r="N1095" s="12"/>
      <c r="O1095" s="12" t="s">
        <v>54</v>
      </c>
      <c r="P1095" s="12">
        <v>8220338365</v>
      </c>
      <c r="Q1095" s="12" t="s">
        <v>81</v>
      </c>
      <c r="R1095" s="12" t="s">
        <v>56</v>
      </c>
      <c r="S1095" s="12" t="s">
        <v>113</v>
      </c>
      <c r="T1095" s="12" t="s">
        <v>98</v>
      </c>
      <c r="U1095" s="12" t="s">
        <v>301</v>
      </c>
      <c r="V1095" s="12" t="s">
        <v>185</v>
      </c>
      <c r="W1095" s="12" t="s">
        <v>61</v>
      </c>
      <c r="X1095" s="12" t="s">
        <v>62</v>
      </c>
      <c r="Y1095" t="s">
        <v>430</v>
      </c>
      <c r="Z1095" s="12" t="s">
        <v>38</v>
      </c>
      <c r="AA1095" s="12" t="s">
        <v>63</v>
      </c>
      <c r="AB1095" s="12" t="s">
        <v>38</v>
      </c>
      <c r="AC1095" s="12" t="s">
        <v>84</v>
      </c>
      <c r="AD1095" s="12" t="s">
        <v>85</v>
      </c>
      <c r="AE1095" s="12" t="s">
        <v>66</v>
      </c>
      <c r="AF1095" s="12" t="s">
        <v>622</v>
      </c>
      <c r="AG1095" s="12" t="s">
        <v>418</v>
      </c>
      <c r="AH1095" s="12" t="s">
        <v>117</v>
      </c>
      <c r="AI1095" s="12" t="s">
        <v>42</v>
      </c>
      <c r="AJ1095" s="12">
        <f>IFERROR(_xlfn.XLOOKUP(Table1[[#This Row],[Audio Url]],Qc!C:C,Qc!F:F),"")</f>
        <v>0</v>
      </c>
      <c r="AK1095" s="12">
        <f>IFERROR(_xlfn.XLOOKUP(Table1[[#This Row],[Audio Url]],Qc!C:C,Qc!E:E),"")</f>
        <v>0</v>
      </c>
      <c r="AL1095" s="12"/>
      <c r="AM1095" s="12"/>
      <c r="AN1095" s="1" t="str">
        <f>VLOOKUP(Table1[[#This Row],[LOCALITY]],Sheet2!$F:$H,3,0)</f>
        <v>Rural</v>
      </c>
      <c r="AO1095" s="1" t="s">
        <v>2241</v>
      </c>
      <c r="AP1095" t="str">
        <f>IF(Table1[[#This Row],[Audio Duration (in secs)]]&gt;180,"Greater than 3 Minutes","Less than 3 Minutes")</f>
        <v>Less than 3 Minutes</v>
      </c>
      <c r="AQ1095" t="str">
        <f>IFERROR(VLOOKUP(Table1[[#This Row],[சாதி/Caste]],MApping!$E$1:$F$10,2,0),"Others")</f>
        <v>DEVENDRA KULA VELLALAR</v>
      </c>
      <c r="AR1095">
        <f>VLOOKUP(Table1[[#This Row],[பாலினம்/Gender]],Factor!$F$26:$I$28,4,0)</f>
        <v>0.95700934579439256</v>
      </c>
      <c r="AS1095">
        <f>VLOOKUP(Table1[[#This Row],[பதிலளித்தவரின் வயது/Age Group]],Factor!$F$35:$I$39,4,0)</f>
        <v>0.97523809523809524</v>
      </c>
      <c r="AT1095">
        <f>VLOOKUP(Table1[[#This Row],[பதிலளித்தவரின் வயது/Age Group]]&amp;Table1[[#This Row],[பாலினம்/Gender]],Factor!$A$45:$G$53,7,0)</f>
        <v>1.0666666666666667</v>
      </c>
      <c r="AU109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095">
        <f>VLOOKUP(Table1[[#This Row],[Rev Caste]],Factor!$F$59:$I$68,4,0)</f>
        <v>0.99902439024390244</v>
      </c>
      <c r="AW1095">
        <f>Table1[[#This Row],[2021 Ae Factor]]*Table1[[#This Row],[Age &amp; Gender Factor]]</f>
        <v>1.0666666666666667</v>
      </c>
      <c r="AX1095">
        <f>Table1[[#This Row],[2021 Ae Factor]]*Table1[[#This Row],[Caste Factor]]</f>
        <v>0.99902439024390244</v>
      </c>
      <c r="AY1095">
        <f>VALUE(MID(D1095, FIND(",",D1095)+2, FIND(")",D1095)-FIND(",",D1095)-2))</f>
        <v>78.747252000000003</v>
      </c>
    </row>
    <row r="1096" spans="1:51" x14ac:dyDescent="0.25">
      <c r="A1096" s="12" t="s">
        <v>3088</v>
      </c>
      <c r="B1096" s="12" t="s">
        <v>2427</v>
      </c>
      <c r="C1096" s="13">
        <v>45876</v>
      </c>
      <c r="D1096" s="12" t="s">
        <v>3699</v>
      </c>
      <c r="E1096" s="12"/>
      <c r="F1096" s="12"/>
      <c r="G1096" s="12"/>
      <c r="H1096" s="12"/>
      <c r="I1096" s="12" t="s">
        <v>1281</v>
      </c>
      <c r="J1096" s="12" t="s">
        <v>1282</v>
      </c>
      <c r="K1096" s="12" t="s">
        <v>50</v>
      </c>
      <c r="L1096" s="12" t="s">
        <v>78</v>
      </c>
      <c r="M1096" s="12" t="s">
        <v>3707</v>
      </c>
      <c r="N1096" s="12"/>
      <c r="O1096" s="12" t="s">
        <v>54</v>
      </c>
      <c r="P1096" s="12">
        <v>9345166165</v>
      </c>
      <c r="Q1096" s="12" t="s">
        <v>55</v>
      </c>
      <c r="R1096" s="12" t="s">
        <v>219</v>
      </c>
      <c r="S1096" s="12" t="s">
        <v>57</v>
      </c>
      <c r="T1096" s="12" t="s">
        <v>58</v>
      </c>
      <c r="U1096" s="12" t="s">
        <v>83</v>
      </c>
      <c r="V1096" s="12" t="s">
        <v>60</v>
      </c>
      <c r="W1096" s="12" t="s">
        <v>100</v>
      </c>
      <c r="X1096" s="12" t="s">
        <v>62</v>
      </c>
      <c r="Y1096" t="s">
        <v>430</v>
      </c>
      <c r="Z1096" s="12" t="s">
        <v>38</v>
      </c>
      <c r="AA1096" s="12" t="s">
        <v>63</v>
      </c>
      <c r="AB1096" s="12" t="s">
        <v>38</v>
      </c>
      <c r="AC1096" s="12" t="s">
        <v>64</v>
      </c>
      <c r="AD1096" s="12" t="s">
        <v>127</v>
      </c>
      <c r="AE1096" s="12" t="s">
        <v>102</v>
      </c>
      <c r="AF1096" s="12" t="s">
        <v>101</v>
      </c>
      <c r="AG1096" s="12" t="s">
        <v>68</v>
      </c>
      <c r="AH1096" s="12" t="s">
        <v>117</v>
      </c>
      <c r="AI1096" s="12" t="s">
        <v>118</v>
      </c>
      <c r="AJ1096" s="12">
        <f>IFERROR(_xlfn.XLOOKUP(Table1[[#This Row],[Audio Url]],Qc!C:C,Qc!F:F),"")</f>
        <v>0</v>
      </c>
      <c r="AK1096" s="12">
        <f>IFERROR(_xlfn.XLOOKUP(Table1[[#This Row],[Audio Url]],Qc!C:C,Qc!E:E),"")</f>
        <v>0</v>
      </c>
      <c r="AL1096" s="12"/>
      <c r="AM1096" s="12"/>
      <c r="AN1096" s="1" t="str">
        <f>VLOOKUP(Table1[[#This Row],[LOCALITY]],Sheet2!$F:$H,3,0)</f>
        <v>Rural</v>
      </c>
      <c r="AO1096" s="1" t="s">
        <v>2241</v>
      </c>
      <c r="AP1096" t="str">
        <f>IF(Table1[[#This Row],[Audio Duration (in secs)]]&gt;180,"Greater than 3 Minutes","Less than 3 Minutes")</f>
        <v>Less than 3 Minutes</v>
      </c>
      <c r="AQ1096" t="str">
        <f>IFERROR(VLOOKUP(Table1[[#This Row],[சாதி/Caste]],MApping!$E$1:$F$10,2,0),"Others")</f>
        <v>PALLAR SC</v>
      </c>
      <c r="AR1096">
        <f>VLOOKUP(Table1[[#This Row],[பாலினம்/Gender]],Factor!$F$26:$I$28,4,0)</f>
        <v>0.95700934579439256</v>
      </c>
      <c r="AS1096">
        <f>VLOOKUP(Table1[[#This Row],[பதிலளித்தவரின் வயது/Age Group]],Factor!$F$35:$I$39,4,0)</f>
        <v>1.0951871657754011</v>
      </c>
      <c r="AT1096">
        <f>VLOOKUP(Table1[[#This Row],[பதிலளித்தவரின் வயது/Age Group]]&amp;Table1[[#This Row],[பாலினம்/Gender]],Factor!$A$45:$G$53,7,0)</f>
        <v>1.0835978835978837</v>
      </c>
      <c r="AU109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96">
        <f>VLOOKUP(Table1[[#This Row],[Rev Caste]],Factor!$F$59:$I$68,4,0)</f>
        <v>1.28</v>
      </c>
      <c r="AW1096">
        <f>Table1[[#This Row],[2021 Ae Factor]]*Table1[[#This Row],[Age &amp; Gender Factor]]</f>
        <v>0.79839581406098059</v>
      </c>
      <c r="AX1096">
        <f>Table1[[#This Row],[2021 Ae Factor]]*Table1[[#This Row],[Caste Factor]]</f>
        <v>0.94310505535953326</v>
      </c>
      <c r="AY1096">
        <f t="shared" ref="AY1096:AY1098" si="67">VALUE(MID(D1096, FIND(",",D1096)+2, FIND(")",D1096)-FIND(",",D1096)-2))</f>
        <v>78.748649</v>
      </c>
    </row>
    <row r="1097" spans="1:51" x14ac:dyDescent="0.25">
      <c r="A1097" s="12" t="s">
        <v>3088</v>
      </c>
      <c r="B1097" s="12" t="s">
        <v>2432</v>
      </c>
      <c r="C1097" s="13">
        <v>45876</v>
      </c>
      <c r="D1097" s="12" t="s">
        <v>3700</v>
      </c>
      <c r="E1097" s="12"/>
      <c r="F1097" s="12"/>
      <c r="G1097" s="12"/>
      <c r="H1097" s="12"/>
      <c r="I1097" s="12" t="s">
        <v>1289</v>
      </c>
      <c r="J1097" s="12" t="s">
        <v>1290</v>
      </c>
      <c r="K1097" s="12" t="s">
        <v>50</v>
      </c>
      <c r="L1097" s="12" t="s">
        <v>78</v>
      </c>
      <c r="M1097" s="12" t="s">
        <v>3707</v>
      </c>
      <c r="N1097" s="12"/>
      <c r="O1097" s="12" t="s">
        <v>135</v>
      </c>
      <c r="P1097" s="12">
        <v>9942232873</v>
      </c>
      <c r="Q1097" s="12" t="s">
        <v>39</v>
      </c>
      <c r="R1097" s="12" t="s">
        <v>136</v>
      </c>
      <c r="S1097" s="12" t="s">
        <v>57</v>
      </c>
      <c r="T1097" s="12" t="s">
        <v>58</v>
      </c>
      <c r="U1097" s="12" t="s">
        <v>83</v>
      </c>
      <c r="V1097" s="12" t="s">
        <v>60</v>
      </c>
      <c r="W1097" s="12" t="s">
        <v>61</v>
      </c>
      <c r="X1097" s="12" t="s">
        <v>101</v>
      </c>
      <c r="Y1097" t="s">
        <v>430</v>
      </c>
      <c r="Z1097" s="12" t="s">
        <v>95</v>
      </c>
      <c r="AA1097" s="12" t="s">
        <v>126</v>
      </c>
      <c r="AB1097" s="12" t="s">
        <v>138</v>
      </c>
      <c r="AC1097" s="12" t="s">
        <v>64</v>
      </c>
      <c r="AD1097" s="12" t="s">
        <v>85</v>
      </c>
      <c r="AE1097" s="12" t="s">
        <v>66</v>
      </c>
      <c r="AF1097" s="12" t="s">
        <v>101</v>
      </c>
      <c r="AG1097" s="12" t="s">
        <v>116</v>
      </c>
      <c r="AH1097" s="12" t="s">
        <v>88</v>
      </c>
      <c r="AI1097" s="12" t="s">
        <v>269</v>
      </c>
      <c r="AJ1097" s="12">
        <f>IFERROR(_xlfn.XLOOKUP(Table1[[#This Row],[Audio Url]],Qc!C:C,Qc!F:F),"")</f>
        <v>0</v>
      </c>
      <c r="AK1097" s="12">
        <f>IFERROR(_xlfn.XLOOKUP(Table1[[#This Row],[Audio Url]],Qc!C:C,Qc!E:E),"")</f>
        <v>0</v>
      </c>
      <c r="AL1097" s="12"/>
      <c r="AM1097" s="12"/>
      <c r="AN1097" s="1" t="str">
        <f>VLOOKUP(Table1[[#This Row],[LOCALITY]],Sheet2!$F:$H,3,0)</f>
        <v>Rural</v>
      </c>
      <c r="AO1097" s="1" t="s">
        <v>2241</v>
      </c>
      <c r="AP1097" t="str">
        <f>IF(Table1[[#This Row],[Audio Duration (in secs)]]&gt;180,"Greater than 3 Minutes","Less than 3 Minutes")</f>
        <v>Less than 3 Minutes</v>
      </c>
      <c r="AQ1097" t="str">
        <f>IFERROR(VLOOKUP(Table1[[#This Row],[சாதி/Caste]],MApping!$E$1:$F$10,2,0),"Others")</f>
        <v>MUTTARAIYAR</v>
      </c>
      <c r="AR1097">
        <f>VLOOKUP(Table1[[#This Row],[பாலினம்/Gender]],Factor!$F$26:$I$28,4,0)</f>
        <v>1.047034764826176</v>
      </c>
      <c r="AS1097">
        <f>VLOOKUP(Table1[[#This Row],[பதிலளித்தவரின் வயது/Age Group]],Factor!$F$35:$I$39,4,0)</f>
        <v>0.8797250859106529</v>
      </c>
      <c r="AT1097">
        <f>VLOOKUP(Table1[[#This Row],[பதிலளித்தவரின் வயது/Age Group]]&amp;Table1[[#This Row],[பாலினம்/Gender]],Factor!$A$45:$G$53,7,0)</f>
        <v>0.98461538461538467</v>
      </c>
      <c r="AU109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097">
        <f>VLOOKUP(Table1[[#This Row],[Rev Caste]],Factor!$F$59:$I$68,4,0)</f>
        <v>1.2358620689655173</v>
      </c>
      <c r="AW1097">
        <f>Table1[[#This Row],[2021 Ae Factor]]*Table1[[#This Row],[Age &amp; Gender Factor]]</f>
        <v>0.72546542719964102</v>
      </c>
      <c r="AX1097">
        <f>Table1[[#This Row],[2021 Ae Factor]]*Table1[[#This Row],[Caste Factor]]</f>
        <v>0.91058419138161839</v>
      </c>
      <c r="AY1097">
        <f t="shared" si="67"/>
        <v>78.747240000000005</v>
      </c>
    </row>
    <row r="1098" spans="1:51" x14ac:dyDescent="0.25">
      <c r="A1098" s="12" t="s">
        <v>3088</v>
      </c>
      <c r="B1098" s="12" t="s">
        <v>2436</v>
      </c>
      <c r="C1098" s="13">
        <v>45876</v>
      </c>
      <c r="D1098" s="12" t="s">
        <v>3701</v>
      </c>
      <c r="E1098" s="12"/>
      <c r="F1098" s="12"/>
      <c r="G1098" s="12"/>
      <c r="H1098" s="12"/>
      <c r="I1098" s="12" t="s">
        <v>1289</v>
      </c>
      <c r="J1098" s="12" t="s">
        <v>1290</v>
      </c>
      <c r="K1098" s="12" t="s">
        <v>50</v>
      </c>
      <c r="L1098" s="12" t="s">
        <v>78</v>
      </c>
      <c r="M1098" s="12" t="s">
        <v>3707</v>
      </c>
      <c r="N1098" s="12"/>
      <c r="O1098" s="12" t="s">
        <v>135</v>
      </c>
      <c r="P1098" s="12">
        <v>9578245893</v>
      </c>
      <c r="Q1098" s="12" t="s">
        <v>39</v>
      </c>
      <c r="R1098" s="12" t="s">
        <v>136</v>
      </c>
      <c r="S1098" s="12" t="s">
        <v>113</v>
      </c>
      <c r="T1098" s="12" t="s">
        <v>98</v>
      </c>
      <c r="U1098" s="12" t="s">
        <v>83</v>
      </c>
      <c r="V1098" s="12" t="s">
        <v>99</v>
      </c>
      <c r="W1098" s="12" t="s">
        <v>100</v>
      </c>
      <c r="X1098" s="12" t="s">
        <v>101</v>
      </c>
      <c r="Y1098" t="s">
        <v>428</v>
      </c>
      <c r="Z1098" s="12" t="s">
        <v>95</v>
      </c>
      <c r="AA1098" s="12" t="s">
        <v>63</v>
      </c>
      <c r="AB1098" s="12" t="s">
        <v>38</v>
      </c>
      <c r="AC1098" s="12" t="s">
        <v>84</v>
      </c>
      <c r="AD1098" s="12" t="s">
        <v>127</v>
      </c>
      <c r="AE1098" s="12" t="s">
        <v>66</v>
      </c>
      <c r="AF1098" s="12" t="s">
        <v>101</v>
      </c>
      <c r="AG1098" s="12" t="s">
        <v>68</v>
      </c>
      <c r="AH1098" s="12" t="s">
        <v>69</v>
      </c>
      <c r="AI1098" s="12" t="s">
        <v>269</v>
      </c>
      <c r="AJ1098" s="12">
        <f>IFERROR(_xlfn.XLOOKUP(Table1[[#This Row],[Audio Url]],Qc!C:C,Qc!F:F),"")</f>
        <v>0</v>
      </c>
      <c r="AK1098" s="12">
        <f>IFERROR(_xlfn.XLOOKUP(Table1[[#This Row],[Audio Url]],Qc!C:C,Qc!E:E),"")</f>
        <v>0</v>
      </c>
      <c r="AL1098" s="12"/>
      <c r="AM1098" s="12"/>
      <c r="AN1098" s="1" t="str">
        <f>VLOOKUP(Table1[[#This Row],[LOCALITY]],Sheet2!$F:$H,3,0)</f>
        <v>Rural</v>
      </c>
      <c r="AO1098" s="1" t="s">
        <v>2241</v>
      </c>
      <c r="AP1098" t="str">
        <f>IF(Table1[[#This Row],[Audio Duration (in secs)]]&gt;180,"Greater than 3 Minutes","Less than 3 Minutes")</f>
        <v>Less than 3 Minutes</v>
      </c>
      <c r="AQ1098" t="str">
        <f>IFERROR(VLOOKUP(Table1[[#This Row],[சாதி/Caste]],MApping!$E$1:$F$10,2,0),"Others")</f>
        <v>MUTTARAIYAR</v>
      </c>
      <c r="AR1098">
        <f>VLOOKUP(Table1[[#This Row],[பாலினம்/Gender]],Factor!$F$26:$I$28,4,0)</f>
        <v>1.047034764826176</v>
      </c>
      <c r="AS1098">
        <f>VLOOKUP(Table1[[#This Row],[பதிலளித்தவரின் வயது/Age Group]],Factor!$F$35:$I$39,4,0)</f>
        <v>0.8797250859106529</v>
      </c>
      <c r="AT1098">
        <f>VLOOKUP(Table1[[#This Row],[பதிலளித்தவரின் வயது/Age Group]]&amp;Table1[[#This Row],[பாலினம்/Gender]],Factor!$A$45:$G$53,7,0)</f>
        <v>0.98461538461538467</v>
      </c>
      <c r="AU109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98">
        <f>VLOOKUP(Table1[[#This Row],[Rev Caste]],Factor!$F$59:$I$68,4,0)</f>
        <v>1.2358620689655173</v>
      </c>
      <c r="AW1098">
        <f>Table1[[#This Row],[2021 Ae Factor]]*Table1[[#This Row],[Age &amp; Gender Factor]]</f>
        <v>1.2917587930611203</v>
      </c>
      <c r="AX1098">
        <f>Table1[[#This Row],[2021 Ae Factor]]*Table1[[#This Row],[Caste Factor]]</f>
        <v>1.6213800023249925</v>
      </c>
      <c r="AY1098">
        <f t="shared" si="67"/>
        <v>78.747568000000001</v>
      </c>
    </row>
    <row r="1099" spans="1:51" x14ac:dyDescent="0.25">
      <c r="A1099" s="12" t="s">
        <v>3088</v>
      </c>
      <c r="B1099" s="12" t="s">
        <v>2451</v>
      </c>
      <c r="C1099" s="13">
        <v>45876</v>
      </c>
      <c r="D1099" s="12" t="s">
        <v>3702</v>
      </c>
      <c r="E1099" s="12"/>
      <c r="F1099" s="12"/>
      <c r="G1099" s="12"/>
      <c r="H1099" s="12"/>
      <c r="I1099" s="12" t="s">
        <v>1289</v>
      </c>
      <c r="J1099" s="12" t="s">
        <v>1290</v>
      </c>
      <c r="K1099" s="12" t="s">
        <v>50</v>
      </c>
      <c r="L1099" s="12" t="s">
        <v>78</v>
      </c>
      <c r="M1099" s="12" t="s">
        <v>3707</v>
      </c>
      <c r="N1099" s="12"/>
      <c r="O1099" s="12" t="s">
        <v>54</v>
      </c>
      <c r="P1099" s="12">
        <v>8838383307</v>
      </c>
      <c r="Q1099" s="12" t="s">
        <v>81</v>
      </c>
      <c r="R1099" s="12" t="s">
        <v>490</v>
      </c>
      <c r="S1099" s="12" t="s">
        <v>113</v>
      </c>
      <c r="T1099" s="12" t="s">
        <v>58</v>
      </c>
      <c r="U1099" s="12" t="s">
        <v>83</v>
      </c>
      <c r="V1099" s="12" t="s">
        <v>99</v>
      </c>
      <c r="W1099" s="12" t="s">
        <v>100</v>
      </c>
      <c r="X1099" s="12" t="s">
        <v>101</v>
      </c>
      <c r="Y1099" t="s">
        <v>428</v>
      </c>
      <c r="Z1099" s="12" t="s">
        <v>95</v>
      </c>
      <c r="AA1099" s="12" t="s">
        <v>63</v>
      </c>
      <c r="AB1099" s="12" t="s">
        <v>38</v>
      </c>
      <c r="AC1099" s="12" t="s">
        <v>84</v>
      </c>
      <c r="AD1099" s="12" t="s">
        <v>127</v>
      </c>
      <c r="AE1099" s="12" t="s">
        <v>66</v>
      </c>
      <c r="AF1099" s="12" t="s">
        <v>67</v>
      </c>
      <c r="AG1099" s="12" t="s">
        <v>116</v>
      </c>
      <c r="AH1099" s="12" t="s">
        <v>88</v>
      </c>
      <c r="AI1099" s="12" t="s">
        <v>269</v>
      </c>
      <c r="AJ1099" s="12">
        <f>IFERROR(_xlfn.XLOOKUP(Table1[[#This Row],[Audio Url]],Qc!C:C,Qc!F:F),"")</f>
        <v>0</v>
      </c>
      <c r="AK1099" s="12">
        <f>IFERROR(_xlfn.XLOOKUP(Table1[[#This Row],[Audio Url]],Qc!C:C,Qc!E:E),"")</f>
        <v>0</v>
      </c>
      <c r="AL1099" s="12"/>
      <c r="AM1099" s="12"/>
      <c r="AN1099" s="1" t="str">
        <f>VLOOKUP(Table1[[#This Row],[LOCALITY]],Sheet2!$F:$H,3,0)</f>
        <v>Rural</v>
      </c>
      <c r="AO1099" s="1" t="s">
        <v>2241</v>
      </c>
      <c r="AP1099" t="str">
        <f>IF(Table1[[#This Row],[Audio Duration (in secs)]]&gt;180,"Greater than 3 Minutes","Less than 3 Minutes")</f>
        <v>Less than 3 Minutes</v>
      </c>
      <c r="AQ1099" t="str">
        <f>IFERROR(VLOOKUP(Table1[[#This Row],[சாதி/Caste]],MApping!$E$1:$F$10,2,0),"Others")</f>
        <v>MUTTARAIYAR</v>
      </c>
      <c r="AR1099">
        <f>VLOOKUP(Table1[[#This Row],[பாலினம்/Gender]],Factor!$F$26:$I$28,4,0)</f>
        <v>0.95700934579439256</v>
      </c>
      <c r="AS1099">
        <f>VLOOKUP(Table1[[#This Row],[பதிலளித்தவரின் வயது/Age Group]],Factor!$F$35:$I$39,4,0)</f>
        <v>0.97523809523809524</v>
      </c>
      <c r="AT1099">
        <f>VLOOKUP(Table1[[#This Row],[பதிலளித்தவரின் வயது/Age Group]]&amp;Table1[[#This Row],[பாலினம்/Gender]],Factor!$A$45:$G$53,7,0)</f>
        <v>1.0666666666666667</v>
      </c>
      <c r="AU109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099">
        <f>VLOOKUP(Table1[[#This Row],[Rev Caste]],Factor!$F$59:$I$68,4,0)</f>
        <v>1.2358620689655173</v>
      </c>
      <c r="AW1099">
        <f>Table1[[#This Row],[2021 Ae Factor]]*Table1[[#This Row],[Age &amp; Gender Factor]]</f>
        <v>1.399405359149547</v>
      </c>
      <c r="AX1099">
        <f>Table1[[#This Row],[2021 Ae Factor]]*Table1[[#This Row],[Caste Factor]]</f>
        <v>1.6213800023249925</v>
      </c>
      <c r="AY1099">
        <f>VALUE(MID(D1099, FIND(",",D1099)+2, FIND(")",D1099)-FIND(",",D1099)-2))</f>
        <v>78.748440000000002</v>
      </c>
    </row>
    <row r="1100" spans="1:51" x14ac:dyDescent="0.25">
      <c r="A1100" s="12" t="s">
        <v>3088</v>
      </c>
      <c r="B1100" s="12" t="s">
        <v>2483</v>
      </c>
      <c r="C1100" s="13">
        <v>45876</v>
      </c>
      <c r="D1100" s="12" t="s">
        <v>3703</v>
      </c>
      <c r="E1100" s="12"/>
      <c r="F1100" s="12"/>
      <c r="G1100" s="12"/>
      <c r="H1100" s="12"/>
      <c r="I1100" s="12" t="s">
        <v>1289</v>
      </c>
      <c r="J1100" s="12" t="s">
        <v>1290</v>
      </c>
      <c r="K1100" s="12" t="s">
        <v>50</v>
      </c>
      <c r="L1100" s="12" t="s">
        <v>78</v>
      </c>
      <c r="M1100" s="12" t="s">
        <v>3707</v>
      </c>
      <c r="N1100" s="12"/>
      <c r="O1100" s="12" t="s">
        <v>135</v>
      </c>
      <c r="P1100" s="12">
        <v>9940869485</v>
      </c>
      <c r="Q1100" s="12" t="s">
        <v>81</v>
      </c>
      <c r="R1100" s="12" t="s">
        <v>136</v>
      </c>
      <c r="S1100" s="12" t="s">
        <v>57</v>
      </c>
      <c r="T1100" s="12" t="s">
        <v>98</v>
      </c>
      <c r="U1100" s="12" t="s">
        <v>83</v>
      </c>
      <c r="V1100" s="12" t="s">
        <v>99</v>
      </c>
      <c r="W1100" s="12" t="s">
        <v>100</v>
      </c>
      <c r="X1100" s="12" t="s">
        <v>101</v>
      </c>
      <c r="Y1100" t="s">
        <v>428</v>
      </c>
      <c r="Z1100" s="12" t="s">
        <v>95</v>
      </c>
      <c r="AA1100" s="12" t="s">
        <v>126</v>
      </c>
      <c r="AB1100" s="12" t="s">
        <v>60</v>
      </c>
      <c r="AC1100" s="12" t="s">
        <v>58</v>
      </c>
      <c r="AD1100" s="12" t="s">
        <v>127</v>
      </c>
      <c r="AE1100" s="12" t="s">
        <v>102</v>
      </c>
      <c r="AF1100" s="12" t="s">
        <v>101</v>
      </c>
      <c r="AG1100" s="12" t="s">
        <v>382</v>
      </c>
      <c r="AH1100" s="12" t="s">
        <v>88</v>
      </c>
      <c r="AI1100" s="12" t="s">
        <v>269</v>
      </c>
      <c r="AJ1100" s="12">
        <f>IFERROR(_xlfn.XLOOKUP(Table1[[#This Row],[Audio Url]],Qc!C:C,Qc!F:F),"")</f>
        <v>0</v>
      </c>
      <c r="AK1100" s="12">
        <f>IFERROR(_xlfn.XLOOKUP(Table1[[#This Row],[Audio Url]],Qc!C:C,Qc!E:E),"")</f>
        <v>0</v>
      </c>
      <c r="AL1100" s="12"/>
      <c r="AM1100" s="12"/>
      <c r="AN1100" s="1" t="str">
        <f>VLOOKUP(Table1[[#This Row],[LOCALITY]],Sheet2!$F:$H,3,0)</f>
        <v>Rural</v>
      </c>
      <c r="AO1100" s="1" t="s">
        <v>2241</v>
      </c>
      <c r="AP1100" t="str">
        <f>IF(Table1[[#This Row],[Audio Duration (in secs)]]&gt;180,"Greater than 3 Minutes","Less than 3 Minutes")</f>
        <v>Less than 3 Minutes</v>
      </c>
      <c r="AQ1100" t="str">
        <f>IFERROR(VLOOKUP(Table1[[#This Row],[சாதி/Caste]],MApping!$E$1:$F$10,2,0),"Others")</f>
        <v>MUTTARAIYAR</v>
      </c>
      <c r="AR1100">
        <f>VLOOKUP(Table1[[#This Row],[பாலினம்/Gender]],Factor!$F$26:$I$28,4,0)</f>
        <v>1.047034764826176</v>
      </c>
      <c r="AS1100">
        <f>VLOOKUP(Table1[[#This Row],[பதிலளித்தவரின் வயது/Age Group]],Factor!$F$35:$I$39,4,0)</f>
        <v>0.97523809523809524</v>
      </c>
      <c r="AT1100">
        <f>VLOOKUP(Table1[[#This Row],[பதிலளித்தவரின் வயது/Age Group]]&amp;Table1[[#This Row],[பாலினம்/Gender]],Factor!$A$45:$G$53,7,0)</f>
        <v>0.89824561403508774</v>
      </c>
      <c r="AU110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100">
        <f>VLOOKUP(Table1[[#This Row],[Rev Caste]],Factor!$F$59:$I$68,4,0)</f>
        <v>1.2358620689655173</v>
      </c>
      <c r="AW1100">
        <f>Table1[[#This Row],[2021 Ae Factor]]*Table1[[#This Row],[Age &amp; Gender Factor]]</f>
        <v>1.1784466182311975</v>
      </c>
      <c r="AX1100">
        <f>Table1[[#This Row],[2021 Ae Factor]]*Table1[[#This Row],[Caste Factor]]</f>
        <v>1.6213800023249925</v>
      </c>
      <c r="AY1100">
        <f t="shared" ref="AY1100:AY1101" si="68">VALUE(MID(D1100, FIND(",",D1100)+2, FIND(")",D1100)-FIND(",",D1100)-2))</f>
        <v>78.748681000000005</v>
      </c>
    </row>
    <row r="1101" spans="1:51" x14ac:dyDescent="0.25">
      <c r="A1101" s="12" t="s">
        <v>3088</v>
      </c>
      <c r="B1101" s="12" t="s">
        <v>2487</v>
      </c>
      <c r="C1101" s="13">
        <v>45876</v>
      </c>
      <c r="D1101" s="12" t="s">
        <v>3704</v>
      </c>
      <c r="E1101" s="12"/>
      <c r="F1101" s="12"/>
      <c r="G1101" s="12"/>
      <c r="H1101" s="12"/>
      <c r="I1101" s="12" t="s">
        <v>1289</v>
      </c>
      <c r="J1101" s="12" t="s">
        <v>1290</v>
      </c>
      <c r="K1101" s="12" t="s">
        <v>50</v>
      </c>
      <c r="L1101" s="12" t="s">
        <v>78</v>
      </c>
      <c r="M1101" s="12" t="s">
        <v>3707</v>
      </c>
      <c r="N1101" s="12"/>
      <c r="O1101" s="12" t="s">
        <v>54</v>
      </c>
      <c r="P1101" s="12">
        <v>8760239291</v>
      </c>
      <c r="Q1101" s="12" t="s">
        <v>55</v>
      </c>
      <c r="R1101" s="12" t="s">
        <v>219</v>
      </c>
      <c r="S1101" s="12" t="s">
        <v>57</v>
      </c>
      <c r="T1101" s="12" t="s">
        <v>137</v>
      </c>
      <c r="U1101" s="12" t="s">
        <v>83</v>
      </c>
      <c r="V1101" s="12" t="s">
        <v>60</v>
      </c>
      <c r="W1101" s="12" t="s">
        <v>125</v>
      </c>
      <c r="X1101" s="12" t="s">
        <v>62</v>
      </c>
      <c r="Y1101" t="s">
        <v>430</v>
      </c>
      <c r="Z1101" s="12" t="s">
        <v>38</v>
      </c>
      <c r="AA1101" s="12" t="s">
        <v>126</v>
      </c>
      <c r="AB1101" s="12" t="s">
        <v>138</v>
      </c>
      <c r="AC1101" s="12" t="s">
        <v>84</v>
      </c>
      <c r="AD1101" s="12" t="s">
        <v>127</v>
      </c>
      <c r="AE1101" s="12" t="s">
        <v>115</v>
      </c>
      <c r="AF1101" s="12" t="s">
        <v>67</v>
      </c>
      <c r="AG1101" s="12" t="s">
        <v>116</v>
      </c>
      <c r="AH1101" s="12" t="s">
        <v>117</v>
      </c>
      <c r="AI1101" s="12" t="s">
        <v>118</v>
      </c>
      <c r="AJ1101" s="12">
        <f>IFERROR(_xlfn.XLOOKUP(Table1[[#This Row],[Audio Url]],Qc!C:C,Qc!F:F),"")</f>
        <v>0</v>
      </c>
      <c r="AK1101" s="12">
        <f>IFERROR(_xlfn.XLOOKUP(Table1[[#This Row],[Audio Url]],Qc!C:C,Qc!E:E),"")</f>
        <v>0</v>
      </c>
      <c r="AL1101" s="12"/>
      <c r="AM1101" s="12"/>
      <c r="AN1101" s="1" t="str">
        <f>VLOOKUP(Table1[[#This Row],[LOCALITY]],Sheet2!$F:$H,3,0)</f>
        <v>Rural</v>
      </c>
      <c r="AO1101" s="1" t="s">
        <v>2241</v>
      </c>
      <c r="AP1101" t="str">
        <f>IF(Table1[[#This Row],[Audio Duration (in secs)]]&gt;180,"Greater than 3 Minutes","Less than 3 Minutes")</f>
        <v>Less than 3 Minutes</v>
      </c>
      <c r="AQ1101" t="str">
        <f>IFERROR(VLOOKUP(Table1[[#This Row],[சாதி/Caste]],MApping!$E$1:$F$10,2,0),"Others")</f>
        <v>PALLAR SC</v>
      </c>
      <c r="AR1101">
        <f>VLOOKUP(Table1[[#This Row],[பாலினம்/Gender]],Factor!$F$26:$I$28,4,0)</f>
        <v>0.95700934579439256</v>
      </c>
      <c r="AS1101">
        <f>VLOOKUP(Table1[[#This Row],[பதிலளித்தவரின் வயது/Age Group]],Factor!$F$35:$I$39,4,0)</f>
        <v>1.0951871657754011</v>
      </c>
      <c r="AT1101">
        <f>VLOOKUP(Table1[[#This Row],[பதிலளித்தவரின் வயது/Age Group]]&amp;Table1[[#This Row],[பாலினம்/Gender]],Factor!$A$45:$G$53,7,0)</f>
        <v>1.0835978835978837</v>
      </c>
      <c r="AU110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101">
        <f>VLOOKUP(Table1[[#This Row],[Rev Caste]],Factor!$F$59:$I$68,4,0)</f>
        <v>1.28</v>
      </c>
      <c r="AW1101">
        <f>Table1[[#This Row],[2021 Ae Factor]]*Table1[[#This Row],[Age &amp; Gender Factor]]</f>
        <v>0.79839581406098059</v>
      </c>
      <c r="AX1101">
        <f>Table1[[#This Row],[2021 Ae Factor]]*Table1[[#This Row],[Caste Factor]]</f>
        <v>0.94310505535953326</v>
      </c>
      <c r="AY1101">
        <f t="shared" si="68"/>
        <v>78.746396000000004</v>
      </c>
    </row>
    <row r="1102" spans="1:51" x14ac:dyDescent="0.25">
      <c r="A1102" s="12" t="s">
        <v>3088</v>
      </c>
      <c r="B1102" s="12" t="s">
        <v>2524</v>
      </c>
      <c r="C1102" s="13">
        <v>45876</v>
      </c>
      <c r="D1102" s="12" t="s">
        <v>3705</v>
      </c>
      <c r="E1102" s="12"/>
      <c r="F1102" s="12"/>
      <c r="G1102" s="12"/>
      <c r="H1102" s="12"/>
      <c r="I1102" s="12" t="s">
        <v>1281</v>
      </c>
      <c r="J1102" s="12" t="s">
        <v>1282</v>
      </c>
      <c r="K1102" s="12" t="s">
        <v>50</v>
      </c>
      <c r="L1102" s="12" t="s">
        <v>78</v>
      </c>
      <c r="M1102" s="12" t="s">
        <v>3707</v>
      </c>
      <c r="N1102" s="12"/>
      <c r="O1102" s="12" t="s">
        <v>135</v>
      </c>
      <c r="P1102" s="12">
        <v>8940170368</v>
      </c>
      <c r="Q1102" s="12" t="s">
        <v>55</v>
      </c>
      <c r="R1102" s="12" t="s">
        <v>136</v>
      </c>
      <c r="S1102" s="12" t="s">
        <v>57</v>
      </c>
      <c r="T1102" s="12" t="s">
        <v>137</v>
      </c>
      <c r="U1102" s="12" t="s">
        <v>301</v>
      </c>
      <c r="V1102" s="12" t="s">
        <v>99</v>
      </c>
      <c r="W1102" s="12" t="s">
        <v>439</v>
      </c>
      <c r="X1102" s="12" t="s">
        <v>295</v>
      </c>
      <c r="Y1102" t="s">
        <v>439</v>
      </c>
      <c r="Z1102" s="12" t="s">
        <v>38</v>
      </c>
      <c r="AA1102" s="12" t="s">
        <v>63</v>
      </c>
      <c r="AB1102" s="12" t="s">
        <v>38</v>
      </c>
      <c r="AC1102" s="12" t="s">
        <v>64</v>
      </c>
      <c r="AD1102" s="12" t="s">
        <v>85</v>
      </c>
      <c r="AE1102" s="12" t="s">
        <v>66</v>
      </c>
      <c r="AF1102" s="12" t="s">
        <v>67</v>
      </c>
      <c r="AG1102" s="12" t="s">
        <v>68</v>
      </c>
      <c r="AH1102" s="12" t="s">
        <v>88</v>
      </c>
      <c r="AI1102" s="12" t="s">
        <v>269</v>
      </c>
      <c r="AJ1102" s="12">
        <f>IFERROR(_xlfn.XLOOKUP(Table1[[#This Row],[Audio Url]],Qc!C:C,Qc!F:F),"")</f>
        <v>0</v>
      </c>
      <c r="AK1102" s="12">
        <f>IFERROR(_xlfn.XLOOKUP(Table1[[#This Row],[Audio Url]],Qc!C:C,Qc!E:E),"")</f>
        <v>0</v>
      </c>
      <c r="AL1102" s="12"/>
      <c r="AM1102" s="12"/>
      <c r="AN1102" s="1" t="str">
        <f>VLOOKUP(Table1[[#This Row],[LOCALITY]],Sheet2!$F:$H,3,0)</f>
        <v>Rural</v>
      </c>
      <c r="AO1102" s="1" t="s">
        <v>2241</v>
      </c>
      <c r="AP1102" t="str">
        <f>IF(Table1[[#This Row],[Audio Duration (in secs)]]&gt;180,"Greater than 3 Minutes","Less than 3 Minutes")</f>
        <v>Less than 3 Minutes</v>
      </c>
      <c r="AQ1102" t="str">
        <f>IFERROR(VLOOKUP(Table1[[#This Row],[சாதி/Caste]],MApping!$E$1:$F$10,2,0),"Others")</f>
        <v>MUTTARAIYAR</v>
      </c>
      <c r="AR1102">
        <f>VLOOKUP(Table1[[#This Row],[பாலினம்/Gender]],Factor!$F$26:$I$28,4,0)</f>
        <v>1.047034764826176</v>
      </c>
      <c r="AS1102">
        <f>VLOOKUP(Table1[[#This Row],[பதிலளித்தவரின் வயது/Age Group]],Factor!$F$35:$I$39,4,0)</f>
        <v>1.0951871657754011</v>
      </c>
      <c r="AT1102">
        <f>VLOOKUP(Table1[[#This Row],[பதிலளித்தவரின் வயது/Age Group]]&amp;Table1[[#This Row],[பாலினம்/Gender]],Factor!$A$45:$G$53,7,0)</f>
        <v>1.107027027027027</v>
      </c>
      <c r="AU110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102">
        <f>VLOOKUP(Table1[[#This Row],[Rev Caste]],Factor!$F$59:$I$68,4,0)</f>
        <v>1.2358620689655173</v>
      </c>
      <c r="AW1102">
        <f>Table1[[#This Row],[2021 Ae Factor]]*Table1[[#This Row],[Age &amp; Gender Factor]]</f>
        <v>1.4523558321984489</v>
      </c>
      <c r="AX1102">
        <f>Table1[[#This Row],[2021 Ae Factor]]*Table1[[#This Row],[Caste Factor]]</f>
        <v>1.6213800023249925</v>
      </c>
      <c r="AY1102">
        <f t="shared" ref="AY1102:AY1105" si="69">VALUE(MID(D1102, FIND(",",D1102)+2, FIND(")",D1102)-FIND(",",D1102)-2))</f>
        <v>78.747254999999996</v>
      </c>
    </row>
    <row r="1103" spans="1:51" x14ac:dyDescent="0.25">
      <c r="A1103" s="12" t="s">
        <v>3088</v>
      </c>
      <c r="B1103" s="12" t="s">
        <v>2532</v>
      </c>
      <c r="C1103" s="13">
        <v>45876</v>
      </c>
      <c r="D1103" s="12" t="s">
        <v>3706</v>
      </c>
      <c r="E1103" s="12"/>
      <c r="F1103" s="12"/>
      <c r="G1103" s="12"/>
      <c r="H1103" s="12"/>
      <c r="I1103" s="12" t="s">
        <v>1289</v>
      </c>
      <c r="J1103" s="12" t="s">
        <v>1290</v>
      </c>
      <c r="K1103" s="12" t="s">
        <v>50</v>
      </c>
      <c r="L1103" s="12" t="s">
        <v>78</v>
      </c>
      <c r="M1103" s="12" t="s">
        <v>3707</v>
      </c>
      <c r="N1103" s="12"/>
      <c r="O1103" s="12" t="s">
        <v>54</v>
      </c>
      <c r="P1103" s="12">
        <v>8760047663</v>
      </c>
      <c r="Q1103" s="12" t="s">
        <v>360</v>
      </c>
      <c r="R1103" s="12" t="s">
        <v>56</v>
      </c>
      <c r="S1103" s="12" t="s">
        <v>57</v>
      </c>
      <c r="T1103" s="12" t="s">
        <v>58</v>
      </c>
      <c r="U1103" s="12" t="s">
        <v>301</v>
      </c>
      <c r="V1103" s="12" t="s">
        <v>99</v>
      </c>
      <c r="W1103" s="12" t="s">
        <v>100</v>
      </c>
      <c r="X1103" s="12" t="s">
        <v>101</v>
      </c>
      <c r="Y1103" t="s">
        <v>428</v>
      </c>
      <c r="Z1103" s="12" t="s">
        <v>95</v>
      </c>
      <c r="AA1103" s="12" t="s">
        <v>126</v>
      </c>
      <c r="AB1103" s="12" t="s">
        <v>99</v>
      </c>
      <c r="AC1103" s="12" t="s">
        <v>58</v>
      </c>
      <c r="AD1103" s="12" t="s">
        <v>127</v>
      </c>
      <c r="AE1103" s="12" t="s">
        <v>66</v>
      </c>
      <c r="AF1103" s="12" t="s">
        <v>101</v>
      </c>
      <c r="AG1103" s="12" t="s">
        <v>116</v>
      </c>
      <c r="AH1103" s="12" t="s">
        <v>88</v>
      </c>
      <c r="AI1103" s="12" t="s">
        <v>269</v>
      </c>
      <c r="AJ1103" s="12">
        <f>IFERROR(_xlfn.XLOOKUP(Table1[[#This Row],[Audio Url]],Qc!C:C,Qc!F:F),"")</f>
        <v>0</v>
      </c>
      <c r="AK1103" s="12">
        <f>IFERROR(_xlfn.XLOOKUP(Table1[[#This Row],[Audio Url]],Qc!C:C,Qc!E:E),"")</f>
        <v>0</v>
      </c>
      <c r="AL1103" s="12"/>
      <c r="AM1103" s="12"/>
      <c r="AN1103" s="1" t="str">
        <f>VLOOKUP(Table1[[#This Row],[LOCALITY]],Sheet2!$F:$H,3,0)</f>
        <v>Rural</v>
      </c>
      <c r="AO1103" s="1" t="s">
        <v>2241</v>
      </c>
      <c r="AP1103" t="str">
        <f>IF(Table1[[#This Row],[Audio Duration (in secs)]]&gt;180,"Greater than 3 Minutes","Less than 3 Minutes")</f>
        <v>Less than 3 Minutes</v>
      </c>
      <c r="AQ1103" t="str">
        <f>IFERROR(VLOOKUP(Table1[[#This Row],[சாதி/Caste]],MApping!$E$1:$F$10,2,0),"Others")</f>
        <v>MUTTARAIYAR</v>
      </c>
      <c r="AR1103">
        <f>VLOOKUP(Table1[[#This Row],[பாலினம்/Gender]],Factor!$F$26:$I$28,4,0)</f>
        <v>0.95700934579439256</v>
      </c>
      <c r="AS1103">
        <f>VLOOKUP(Table1[[#This Row],[பதிலளித்தவரின் வயது/Age Group]],Factor!$F$35:$I$39,4,0)</f>
        <v>1.0308724832214764</v>
      </c>
      <c r="AT1103">
        <f>VLOOKUP(Table1[[#This Row],[பதிலளித்தவரின் வயது/Age Group]]&amp;Table1[[#This Row],[பாலினம்/Gender]],Factor!$A$45:$G$53,7,0)</f>
        <v>0.86292134831460676</v>
      </c>
      <c r="AU110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103">
        <f>VLOOKUP(Table1[[#This Row],[Rev Caste]],Factor!$F$59:$I$68,4,0)</f>
        <v>1.2358620689655173</v>
      </c>
      <c r="AW1103">
        <f>Table1[[#This Row],[2021 Ae Factor]]*Table1[[#This Row],[Age &amp; Gender Factor]]</f>
        <v>1.1321032118962628</v>
      </c>
      <c r="AX1103">
        <f>Table1[[#This Row],[2021 Ae Factor]]*Table1[[#This Row],[Caste Factor]]</f>
        <v>1.6213800023249925</v>
      </c>
      <c r="AY1103">
        <f t="shared" si="69"/>
        <v>78.748645999999994</v>
      </c>
    </row>
    <row r="1104" spans="1:51" x14ac:dyDescent="0.25">
      <c r="A1104" s="12" t="s">
        <v>3088</v>
      </c>
      <c r="B1104" s="12" t="s">
        <v>2537</v>
      </c>
      <c r="C1104" s="13">
        <v>45876</v>
      </c>
      <c r="D1104" s="12" t="s">
        <v>3692</v>
      </c>
      <c r="E1104" s="12"/>
      <c r="F1104" s="12"/>
      <c r="G1104" s="12"/>
      <c r="H1104" s="12"/>
      <c r="I1104" s="12" t="s">
        <v>48</v>
      </c>
      <c r="J1104" s="12" t="s">
        <v>49</v>
      </c>
      <c r="K1104" s="12" t="s">
        <v>50</v>
      </c>
      <c r="L1104" s="12" t="s">
        <v>78</v>
      </c>
      <c r="M1104" s="12" t="s">
        <v>3707</v>
      </c>
      <c r="N1104" s="12"/>
      <c r="O1104" s="12" t="s">
        <v>54</v>
      </c>
      <c r="P1104" s="12">
        <v>8778104078</v>
      </c>
      <c r="Q1104" s="12" t="s">
        <v>81</v>
      </c>
      <c r="R1104" s="12" t="s">
        <v>97</v>
      </c>
      <c r="S1104" s="12" t="s">
        <v>1006</v>
      </c>
      <c r="T1104" s="12" t="s">
        <v>58</v>
      </c>
      <c r="U1104" s="12" t="s">
        <v>83</v>
      </c>
      <c r="V1104" s="12" t="s">
        <v>60</v>
      </c>
      <c r="W1104" s="12" t="s">
        <v>61</v>
      </c>
      <c r="X1104" s="12" t="s">
        <v>62</v>
      </c>
      <c r="Y1104" t="s">
        <v>430</v>
      </c>
      <c r="Z1104" s="12" t="s">
        <v>38</v>
      </c>
      <c r="AA1104" s="12" t="s">
        <v>126</v>
      </c>
      <c r="AB1104" s="12" t="s">
        <v>60</v>
      </c>
      <c r="AC1104" s="12" t="s">
        <v>58</v>
      </c>
      <c r="AD1104" s="12" t="s">
        <v>127</v>
      </c>
      <c r="AE1104" s="12" t="s">
        <v>102</v>
      </c>
      <c r="AF1104" s="12" t="s">
        <v>622</v>
      </c>
      <c r="AG1104" s="12" t="s">
        <v>400</v>
      </c>
      <c r="AH1104" s="12" t="s">
        <v>88</v>
      </c>
      <c r="AI1104" s="12" t="s">
        <v>269</v>
      </c>
      <c r="AJ1104" s="12">
        <f>IFERROR(_xlfn.XLOOKUP(Table1[[#This Row],[Audio Url]],Qc!C:C,Qc!F:F),"")</f>
        <v>0</v>
      </c>
      <c r="AK1104" s="12">
        <f>IFERROR(_xlfn.XLOOKUP(Table1[[#This Row],[Audio Url]],Qc!C:C,Qc!E:E),"")</f>
        <v>0</v>
      </c>
      <c r="AL1104" s="12"/>
      <c r="AM1104" s="12"/>
      <c r="AN1104" s="1" t="str">
        <f>VLOOKUP(Table1[[#This Row],[LOCALITY]],Sheet2!$F:$H,3,0)</f>
        <v>Rural</v>
      </c>
      <c r="AO1104" s="1" t="s">
        <v>2241</v>
      </c>
      <c r="AP1104" t="str">
        <f>IF(Table1[[#This Row],[Audio Duration (in secs)]]&gt;180,"Greater than 3 Minutes","Less than 3 Minutes")</f>
        <v>Less than 3 Minutes</v>
      </c>
      <c r="AQ1104" t="str">
        <f>IFERROR(VLOOKUP(Table1[[#This Row],[சாதி/Caste]],MApping!$E$1:$F$10,2,0),"Others")</f>
        <v>MUTTARAIYAR</v>
      </c>
      <c r="AR1104">
        <f>VLOOKUP(Table1[[#This Row],[பாலினம்/Gender]],Factor!$F$26:$I$28,4,0)</f>
        <v>0.95700934579439256</v>
      </c>
      <c r="AS1104">
        <f>VLOOKUP(Table1[[#This Row],[பதிலளித்தவரின் வயது/Age Group]],Factor!$F$35:$I$39,4,0)</f>
        <v>0.97523809523809524</v>
      </c>
      <c r="AT1104">
        <f>VLOOKUP(Table1[[#This Row],[பதிலளித்தவரின் வயது/Age Group]]&amp;Table1[[#This Row],[பாலினம்/Gender]],Factor!$A$45:$G$53,7,0)</f>
        <v>1.0666666666666667</v>
      </c>
      <c r="AU110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104">
        <f>VLOOKUP(Table1[[#This Row],[Rev Caste]],Factor!$F$59:$I$68,4,0)</f>
        <v>1.2358620689655173</v>
      </c>
      <c r="AW1104">
        <f>Table1[[#This Row],[2021 Ae Factor]]*Table1[[#This Row],[Age &amp; Gender Factor]]</f>
        <v>0.78592087946627776</v>
      </c>
      <c r="AX1104">
        <f>Table1[[#This Row],[2021 Ae Factor]]*Table1[[#This Row],[Caste Factor]]</f>
        <v>0.91058419138161839</v>
      </c>
      <c r="AY1104">
        <f t="shared" si="69"/>
        <v>78.748643999999999</v>
      </c>
    </row>
    <row r="1105" spans="1:51" x14ac:dyDescent="0.25">
      <c r="A1105" s="12" t="s">
        <v>3088</v>
      </c>
      <c r="B1105" s="12" t="s">
        <v>2542</v>
      </c>
      <c r="C1105" s="13">
        <v>45876</v>
      </c>
      <c r="D1105" s="12" t="s">
        <v>3693</v>
      </c>
      <c r="E1105" s="12"/>
      <c r="F1105" s="12"/>
      <c r="G1105" s="12"/>
      <c r="H1105" s="12"/>
      <c r="I1105" s="12" t="s">
        <v>48</v>
      </c>
      <c r="J1105" s="12" t="s">
        <v>49</v>
      </c>
      <c r="K1105" s="12" t="s">
        <v>50</v>
      </c>
      <c r="L1105" s="12" t="s">
        <v>78</v>
      </c>
      <c r="M1105" s="12" t="s">
        <v>3707</v>
      </c>
      <c r="N1105" s="12"/>
      <c r="O1105" s="12" t="s">
        <v>54</v>
      </c>
      <c r="P1105" s="12">
        <v>7448456053</v>
      </c>
      <c r="Q1105" s="12" t="s">
        <v>39</v>
      </c>
      <c r="R1105" s="12" t="s">
        <v>97</v>
      </c>
      <c r="S1105" s="12" t="s">
        <v>113</v>
      </c>
      <c r="T1105" s="12" t="s">
        <v>137</v>
      </c>
      <c r="U1105" s="12" t="s">
        <v>83</v>
      </c>
      <c r="V1105" s="12" t="s">
        <v>99</v>
      </c>
      <c r="W1105" s="12" t="s">
        <v>100</v>
      </c>
      <c r="X1105" s="12" t="s">
        <v>101</v>
      </c>
      <c r="Y1105" t="s">
        <v>428</v>
      </c>
      <c r="Z1105" s="12" t="s">
        <v>288</v>
      </c>
      <c r="AA1105" s="12" t="s">
        <v>63</v>
      </c>
      <c r="AB1105" s="12" t="s">
        <v>38</v>
      </c>
      <c r="AC1105" s="12" t="s">
        <v>64</v>
      </c>
      <c r="AD1105" s="12" t="s">
        <v>85</v>
      </c>
      <c r="AE1105" s="12" t="s">
        <v>66</v>
      </c>
      <c r="AF1105" s="12" t="s">
        <v>67</v>
      </c>
      <c r="AG1105" s="12" t="s">
        <v>116</v>
      </c>
      <c r="AH1105" s="12" t="s">
        <v>88</v>
      </c>
      <c r="AI1105" s="12" t="s">
        <v>269</v>
      </c>
      <c r="AJ1105" s="12">
        <f>IFERROR(_xlfn.XLOOKUP(Table1[[#This Row],[Audio Url]],Qc!C:C,Qc!F:F),"")</f>
        <v>0</v>
      </c>
      <c r="AK1105" s="12">
        <f>IFERROR(_xlfn.XLOOKUP(Table1[[#This Row],[Audio Url]],Qc!C:C,Qc!E:E),"")</f>
        <v>0</v>
      </c>
      <c r="AL1105" s="12"/>
      <c r="AM1105" s="12"/>
      <c r="AN1105" s="1" t="str">
        <f>VLOOKUP(Table1[[#This Row],[LOCALITY]],Sheet2!$F:$H,3,0)</f>
        <v>Rural</v>
      </c>
      <c r="AO1105" s="1" t="s">
        <v>2241</v>
      </c>
      <c r="AP1105" t="str">
        <f>IF(Table1[[#This Row],[Audio Duration (in secs)]]&gt;180,"Greater than 3 Minutes","Less than 3 Minutes")</f>
        <v>Less than 3 Minutes</v>
      </c>
      <c r="AQ1105" t="str">
        <f>IFERROR(VLOOKUP(Table1[[#This Row],[சாதி/Caste]],MApping!$E$1:$F$10,2,0),"Others")</f>
        <v>MUTTARAIYAR</v>
      </c>
      <c r="AR1105">
        <f>VLOOKUP(Table1[[#This Row],[பாலினம்/Gender]],Factor!$F$26:$I$28,4,0)</f>
        <v>0.95700934579439256</v>
      </c>
      <c r="AS1105">
        <f>VLOOKUP(Table1[[#This Row],[பதிலளித்தவரின் வயது/Age Group]],Factor!$F$35:$I$39,4,0)</f>
        <v>0.8797250859106529</v>
      </c>
      <c r="AT1105">
        <f>VLOOKUP(Table1[[#This Row],[பதிலளித்தவரின் வயது/Age Group]]&amp;Table1[[#This Row],[பாலினம்/Gender]],Factor!$A$45:$G$53,7,0)</f>
        <v>0.79503105590062106</v>
      </c>
      <c r="AU110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105">
        <f>VLOOKUP(Table1[[#This Row],[Rev Caste]],Factor!$F$59:$I$68,4,0)</f>
        <v>1.2358620689655173</v>
      </c>
      <c r="AW1105">
        <f>Table1[[#This Row],[2021 Ae Factor]]*Table1[[#This Row],[Age &amp; Gender Factor]]</f>
        <v>1.043035050297799</v>
      </c>
      <c r="AX1105">
        <f>Table1[[#This Row],[2021 Ae Factor]]*Table1[[#This Row],[Caste Factor]]</f>
        <v>1.6213800023249925</v>
      </c>
      <c r="AY1105">
        <f t="shared" si="69"/>
        <v>78.747241000000002</v>
      </c>
    </row>
    <row r="1106" spans="1:51" x14ac:dyDescent="0.25">
      <c r="A1106" s="12" t="s">
        <v>3088</v>
      </c>
      <c r="B1106" s="12" t="s">
        <v>2636</v>
      </c>
      <c r="C1106" s="13">
        <v>45876</v>
      </c>
      <c r="D1106" s="12" t="s">
        <v>3694</v>
      </c>
      <c r="E1106" s="12"/>
      <c r="F1106" s="12"/>
      <c r="G1106" s="12"/>
      <c r="H1106" s="12"/>
      <c r="I1106" s="12" t="s">
        <v>1289</v>
      </c>
      <c r="J1106" s="12" t="s">
        <v>1290</v>
      </c>
      <c r="K1106" s="12" t="s">
        <v>50</v>
      </c>
      <c r="L1106" s="12" t="s">
        <v>78</v>
      </c>
      <c r="M1106" s="12" t="s">
        <v>3707</v>
      </c>
      <c r="N1106" s="12"/>
      <c r="O1106" s="12" t="s">
        <v>54</v>
      </c>
      <c r="P1106" s="12">
        <v>9566826547</v>
      </c>
      <c r="Q1106" s="12" t="s">
        <v>55</v>
      </c>
      <c r="R1106" s="12" t="s">
        <v>219</v>
      </c>
      <c r="S1106" s="12" t="s">
        <v>57</v>
      </c>
      <c r="T1106" s="12" t="s">
        <v>137</v>
      </c>
      <c r="U1106" s="12" t="s">
        <v>301</v>
      </c>
      <c r="V1106" s="12" t="s">
        <v>99</v>
      </c>
      <c r="W1106" s="12" t="s">
        <v>125</v>
      </c>
      <c r="X1106" s="12" t="s">
        <v>101</v>
      </c>
      <c r="Y1106" s="45" t="s">
        <v>429</v>
      </c>
      <c r="Z1106" s="12" t="s">
        <v>95</v>
      </c>
      <c r="AA1106" s="12" t="s">
        <v>126</v>
      </c>
      <c r="AB1106" s="12" t="s">
        <v>60</v>
      </c>
      <c r="AC1106" s="12" t="s">
        <v>58</v>
      </c>
      <c r="AD1106" s="12" t="s">
        <v>127</v>
      </c>
      <c r="AE1106" s="12" t="s">
        <v>115</v>
      </c>
      <c r="AF1106" s="12" t="s">
        <v>67</v>
      </c>
      <c r="AG1106" s="12" t="s">
        <v>418</v>
      </c>
      <c r="AH1106" s="12" t="s">
        <v>117</v>
      </c>
      <c r="AI1106" s="12" t="s">
        <v>42</v>
      </c>
      <c r="AJ1106" s="12">
        <f>IFERROR(_xlfn.XLOOKUP(Table1[[#This Row],[Audio Url]],Qc!C:C,Qc!F:F),"")</f>
        <v>0</v>
      </c>
      <c r="AK1106" s="12">
        <f>IFERROR(_xlfn.XLOOKUP(Table1[[#This Row],[Audio Url]],Qc!C:C,Qc!E:E),"")</f>
        <v>0</v>
      </c>
      <c r="AL1106" s="12"/>
      <c r="AM1106" s="12"/>
      <c r="AN1106" s="1" t="str">
        <f>VLOOKUP(Table1[[#This Row],[LOCALITY]],Sheet2!$F:$H,3,0)</f>
        <v>Rural</v>
      </c>
      <c r="AO1106" s="1" t="s">
        <v>2241</v>
      </c>
      <c r="AP1106" t="str">
        <f>IF(Table1[[#This Row],[Audio Duration (in secs)]]&gt;180,"Greater than 3 Minutes","Less than 3 Minutes")</f>
        <v>Less than 3 Minutes</v>
      </c>
      <c r="AQ1106" t="str">
        <f>IFERROR(VLOOKUP(Table1[[#This Row],[சாதி/Caste]],MApping!$E$1:$F$10,2,0),"Others")</f>
        <v>DEVENDRA KULA VELLALAR</v>
      </c>
      <c r="AR1106">
        <f>VLOOKUP(Table1[[#This Row],[பாலினம்/Gender]],Factor!$F$26:$I$28,4,0)</f>
        <v>0.95700934579439256</v>
      </c>
      <c r="AS1106">
        <f>VLOOKUP(Table1[[#This Row],[பதிலளித்தவரின் வயது/Age Group]],Factor!$F$35:$I$39,4,0)</f>
        <v>1.0951871657754011</v>
      </c>
      <c r="AT1106">
        <f>VLOOKUP(Table1[[#This Row],[பதிலளித்தவரின் வயது/Age Group]]&amp;Table1[[#This Row],[பாலினம்/Gender]],Factor!$A$45:$G$53,7,0)</f>
        <v>1.0835978835978837</v>
      </c>
      <c r="AU110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106">
        <f>VLOOKUP(Table1[[#This Row],[Rev Caste]],Factor!$F$59:$I$68,4,0)</f>
        <v>0.99902439024390244</v>
      </c>
      <c r="AW1106">
        <f>Table1[[#This Row],[2021 Ae Factor]]*Table1[[#This Row],[Age &amp; Gender Factor]]</f>
        <v>1.4216181426281114</v>
      </c>
      <c r="AX1106">
        <f>Table1[[#This Row],[2021 Ae Factor]]*Table1[[#This Row],[Caste Factor]]</f>
        <v>1.3106625802766489</v>
      </c>
      <c r="AY1106">
        <f>VALUE(MID(D1106, FIND(",",D1106)+2, FIND(")",D1106)-FIND(",",D1106)-2))</f>
        <v>78.747564999999994</v>
      </c>
    </row>
    <row r="1107" spans="1:51" x14ac:dyDescent="0.25">
      <c r="A1107" s="12" t="s">
        <v>3088</v>
      </c>
      <c r="B1107" s="12" t="s">
        <v>2707</v>
      </c>
      <c r="C1107" s="13">
        <v>45876</v>
      </c>
      <c r="D1107" s="12" t="s">
        <v>3695</v>
      </c>
      <c r="E1107" s="12"/>
      <c r="F1107" s="12"/>
      <c r="G1107" s="12"/>
      <c r="H1107" s="12"/>
      <c r="I1107" s="12" t="s">
        <v>2100</v>
      </c>
      <c r="J1107" s="12" t="s">
        <v>2101</v>
      </c>
      <c r="K1107" s="12" t="s">
        <v>50</v>
      </c>
      <c r="L1107" s="12" t="s">
        <v>78</v>
      </c>
      <c r="M1107" s="12" t="s">
        <v>3707</v>
      </c>
      <c r="N1107" s="12"/>
      <c r="O1107" s="12" t="s">
        <v>54</v>
      </c>
      <c r="P1107" s="12">
        <v>9994647009</v>
      </c>
      <c r="Q1107" s="12" t="s">
        <v>39</v>
      </c>
      <c r="R1107" s="12" t="s">
        <v>56</v>
      </c>
      <c r="S1107" s="12" t="s">
        <v>113</v>
      </c>
      <c r="T1107" s="12" t="s">
        <v>58</v>
      </c>
      <c r="U1107" s="12" t="s">
        <v>59</v>
      </c>
      <c r="V1107" s="12" t="s">
        <v>60</v>
      </c>
      <c r="W1107" s="12" t="s">
        <v>61</v>
      </c>
      <c r="X1107" s="12" t="s">
        <v>101</v>
      </c>
      <c r="Y1107" s="45" t="s">
        <v>430</v>
      </c>
      <c r="Z1107" s="12" t="s">
        <v>95</v>
      </c>
      <c r="AA1107" s="12" t="s">
        <v>63</v>
      </c>
      <c r="AB1107" s="12" t="s">
        <v>38</v>
      </c>
      <c r="AC1107" s="12" t="s">
        <v>84</v>
      </c>
      <c r="AD1107" s="12" t="s">
        <v>127</v>
      </c>
      <c r="AE1107" s="12" t="s">
        <v>66</v>
      </c>
      <c r="AF1107" s="12" t="s">
        <v>67</v>
      </c>
      <c r="AG1107" s="12" t="s">
        <v>418</v>
      </c>
      <c r="AH1107" s="12" t="s">
        <v>117</v>
      </c>
      <c r="AI1107" s="12" t="s">
        <v>118</v>
      </c>
      <c r="AJ1107" s="12">
        <f>IFERROR(_xlfn.XLOOKUP(Table1[[#This Row],[Audio Url]],Qc!C:C,Qc!F:F),"")</f>
        <v>0</v>
      </c>
      <c r="AK1107" s="12">
        <f>IFERROR(_xlfn.XLOOKUP(Table1[[#This Row],[Audio Url]],Qc!C:C,Qc!E:E),"")</f>
        <v>0</v>
      </c>
      <c r="AL1107" s="12"/>
      <c r="AM1107" s="12"/>
      <c r="AN1107" s="1" t="str">
        <f>VLOOKUP(Table1[[#This Row],[LOCALITY]],Sheet2!$F:$H,3,0)</f>
        <v>Rural</v>
      </c>
      <c r="AO1107" s="1" t="s">
        <v>2241</v>
      </c>
      <c r="AP1107" t="str">
        <f>IF(Table1[[#This Row],[Audio Duration (in secs)]]&gt;180,"Greater than 3 Minutes","Less than 3 Minutes")</f>
        <v>Less than 3 Minutes</v>
      </c>
      <c r="AQ1107" t="str">
        <f>IFERROR(VLOOKUP(Table1[[#This Row],[சாதி/Caste]],MApping!$E$1:$F$10,2,0),"Others")</f>
        <v>PALLAR SC</v>
      </c>
      <c r="AR1107">
        <f>VLOOKUP(Table1[[#This Row],[பாலினம்/Gender]],Factor!$F$26:$I$28,4,0)</f>
        <v>0.95700934579439256</v>
      </c>
      <c r="AS1107">
        <f>VLOOKUP(Table1[[#This Row],[பதிலளித்தவரின் வயது/Age Group]],Factor!$F$35:$I$39,4,0)</f>
        <v>0.8797250859106529</v>
      </c>
      <c r="AT1107">
        <f>VLOOKUP(Table1[[#This Row],[பதிலளித்தவரின் வயது/Age Group]]&amp;Table1[[#This Row],[பாலினம்/Gender]],Factor!$A$45:$G$53,7,0)</f>
        <v>0.79503105590062106</v>
      </c>
      <c r="AU110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0.73680082449963535</v>
      </c>
      <c r="AV1107">
        <f>VLOOKUP(Table1[[#This Row],[Rev Caste]],Factor!$F$59:$I$68,4,0)</f>
        <v>1.28</v>
      </c>
      <c r="AW1107">
        <f>Table1[[#This Row],[2021 Ae Factor]]*Table1[[#This Row],[Age &amp; Gender Factor]]</f>
        <v>0.58577953749039324</v>
      </c>
      <c r="AX1107">
        <f>Table1[[#This Row],[2021 Ae Factor]]*Table1[[#This Row],[Caste Factor]]</f>
        <v>0.94310505535953326</v>
      </c>
      <c r="AY1107">
        <f>VALUE(MID(D1107, FIND(",",D1107)+2, FIND(")",D1107)-FIND(",",D1107)-2))</f>
        <v>78.748442999999995</v>
      </c>
    </row>
    <row r="1108" spans="1:51" x14ac:dyDescent="0.25">
      <c r="A1108" s="12" t="s">
        <v>3088</v>
      </c>
      <c r="B1108" s="12" t="s">
        <v>2718</v>
      </c>
      <c r="C1108" s="13">
        <v>45876</v>
      </c>
      <c r="D1108" s="12" t="s">
        <v>3696</v>
      </c>
      <c r="E1108" s="12"/>
      <c r="F1108" s="12"/>
      <c r="G1108" s="12"/>
      <c r="H1108" s="12"/>
      <c r="I1108" s="12" t="s">
        <v>2100</v>
      </c>
      <c r="J1108" s="12" t="s">
        <v>2101</v>
      </c>
      <c r="K1108" s="12" t="s">
        <v>50</v>
      </c>
      <c r="L1108" s="12" t="s">
        <v>78</v>
      </c>
      <c r="M1108" s="12" t="s">
        <v>3707</v>
      </c>
      <c r="N1108" s="12"/>
      <c r="O1108" s="12" t="s">
        <v>54</v>
      </c>
      <c r="P1108" s="12">
        <v>8870910486</v>
      </c>
      <c r="Q1108" s="12" t="s">
        <v>39</v>
      </c>
      <c r="R1108" s="12" t="s">
        <v>56</v>
      </c>
      <c r="S1108" s="12" t="s">
        <v>113</v>
      </c>
      <c r="T1108" s="12" t="s">
        <v>98</v>
      </c>
      <c r="U1108" s="12" t="s">
        <v>83</v>
      </c>
      <c r="V1108" s="12" t="s">
        <v>99</v>
      </c>
      <c r="W1108" s="12" t="s">
        <v>100</v>
      </c>
      <c r="X1108" s="12" t="s">
        <v>101</v>
      </c>
      <c r="Y1108" t="s">
        <v>428</v>
      </c>
      <c r="Z1108" s="12" t="s">
        <v>95</v>
      </c>
      <c r="AA1108" s="12" t="s">
        <v>63</v>
      </c>
      <c r="AB1108" s="12" t="s">
        <v>38</v>
      </c>
      <c r="AC1108" s="12" t="s">
        <v>58</v>
      </c>
      <c r="AD1108" s="12" t="s">
        <v>85</v>
      </c>
      <c r="AE1108" s="12" t="s">
        <v>102</v>
      </c>
      <c r="AF1108" s="12" t="s">
        <v>101</v>
      </c>
      <c r="AG1108" s="12" t="s">
        <v>400</v>
      </c>
      <c r="AH1108" s="12" t="s">
        <v>117</v>
      </c>
      <c r="AI1108" s="12" t="s">
        <v>118</v>
      </c>
      <c r="AJ1108" s="12">
        <f>IFERROR(_xlfn.XLOOKUP(Table1[[#This Row],[Audio Url]],Qc!C:C,Qc!F:F),"")</f>
        <v>0</v>
      </c>
      <c r="AK1108" s="12">
        <f>IFERROR(_xlfn.XLOOKUP(Table1[[#This Row],[Audio Url]],Qc!C:C,Qc!E:E),"")</f>
        <v>0</v>
      </c>
      <c r="AL1108" s="12"/>
      <c r="AM1108" s="12"/>
      <c r="AN1108" s="1" t="str">
        <f>VLOOKUP(Table1[[#This Row],[LOCALITY]],Sheet2!$F:$H,3,0)</f>
        <v>Rural</v>
      </c>
      <c r="AO1108" s="1" t="s">
        <v>2241</v>
      </c>
      <c r="AP1108" t="str">
        <f>IF(Table1[[#This Row],[Audio Duration (in secs)]]&gt;180,"Greater than 3 Minutes","Less than 3 Minutes")</f>
        <v>Less than 3 Minutes</v>
      </c>
      <c r="AQ1108" t="str">
        <f>IFERROR(VLOOKUP(Table1[[#This Row],[சாதி/Caste]],MApping!$E$1:$F$10,2,0),"Others")</f>
        <v>PALLAR SC</v>
      </c>
      <c r="AR1108">
        <f>VLOOKUP(Table1[[#This Row],[பாலினம்/Gender]],Factor!$F$26:$I$28,4,0)</f>
        <v>0.95700934579439256</v>
      </c>
      <c r="AS1108">
        <f>VLOOKUP(Table1[[#This Row],[பதிலளித்தவரின் வயது/Age Group]],Factor!$F$35:$I$39,4,0)</f>
        <v>0.8797250859106529</v>
      </c>
      <c r="AT1108">
        <f>VLOOKUP(Table1[[#This Row],[பதிலளித்தவரின் வயது/Age Group]]&amp;Table1[[#This Row],[பாலினம்/Gender]],Factor!$A$45:$G$53,7,0)</f>
        <v>0.79503105590062106</v>
      </c>
      <c r="AU110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1.3119425242027003</v>
      </c>
      <c r="AV1108">
        <f>VLOOKUP(Table1[[#This Row],[Rev Caste]],Factor!$F$59:$I$68,4,0)</f>
        <v>1.28</v>
      </c>
      <c r="AW1108">
        <f>Table1[[#This Row],[2021 Ae Factor]]*Table1[[#This Row],[Age &amp; Gender Factor]]</f>
        <v>1.043035050297799</v>
      </c>
      <c r="AX1108">
        <f>Table1[[#This Row],[2021 Ae Factor]]*Table1[[#This Row],[Caste Factor]]</f>
        <v>1.6792864309794564</v>
      </c>
      <c r="AY1108">
        <f>VALUE(MID(D1108, FIND(",",D1108)+2, FIND(")",D1108)-FIND(",",D1108)-2))</f>
        <v>78.748676000000003</v>
      </c>
    </row>
  </sheetData>
  <phoneticPr fontId="10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E88FF-AF15-46DA-AB6C-281A91FED295}">
  <sheetPr filterMode="1"/>
  <dimension ref="A1:AH279"/>
  <sheetViews>
    <sheetView topLeftCell="L69" workbookViewId="0">
      <selection activeCell="A11" sqref="A11:AH259"/>
    </sheetView>
  </sheetViews>
  <sheetFormatPr defaultRowHeight="13.2" x14ac:dyDescent="0.25"/>
  <sheetData>
    <row r="1" spans="1:34" x14ac:dyDescent="0.25">
      <c r="A1" s="1" t="s">
        <v>0</v>
      </c>
      <c r="B1" s="1" t="s">
        <v>1</v>
      </c>
      <c r="C1" s="1" t="s">
        <v>424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423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</row>
    <row r="2" spans="1:34" hidden="1" x14ac:dyDescent="0.25">
      <c r="A2" s="1" t="s">
        <v>71</v>
      </c>
      <c r="B2" s="1" t="s">
        <v>72</v>
      </c>
      <c r="C2" s="2">
        <v>45868</v>
      </c>
      <c r="D2" s="1" t="s">
        <v>73</v>
      </c>
      <c r="E2" s="1" t="s">
        <v>74</v>
      </c>
      <c r="F2" s="1" t="s">
        <v>75</v>
      </c>
      <c r="G2" s="1">
        <v>675</v>
      </c>
      <c r="H2" s="1" t="s">
        <v>37</v>
      </c>
      <c r="I2" s="1" t="s">
        <v>76</v>
      </c>
      <c r="J2" s="1" t="s">
        <v>77</v>
      </c>
      <c r="K2" s="1" t="s">
        <v>50</v>
      </c>
      <c r="L2" s="1" t="s">
        <v>78</v>
      </c>
      <c r="M2" s="1" t="s">
        <v>79</v>
      </c>
      <c r="N2" s="1" t="s">
        <v>80</v>
      </c>
      <c r="O2" s="1" t="s">
        <v>54</v>
      </c>
      <c r="P2" s="1">
        <v>8675641312</v>
      </c>
      <c r="Q2" s="1" t="s">
        <v>81</v>
      </c>
      <c r="R2" s="1" t="s">
        <v>82</v>
      </c>
      <c r="S2" s="1" t="s">
        <v>57</v>
      </c>
      <c r="T2" s="1" t="s">
        <v>58</v>
      </c>
      <c r="U2" s="1" t="s">
        <v>83</v>
      </c>
      <c r="V2" s="1" t="s">
        <v>60</v>
      </c>
      <c r="W2" s="1" t="s">
        <v>61</v>
      </c>
      <c r="X2" s="1" t="s">
        <v>62</v>
      </c>
      <c r="Y2" s="1" t="s">
        <v>38</v>
      </c>
      <c r="Z2" s="1" t="s">
        <v>63</v>
      </c>
      <c r="AA2" s="1" t="s">
        <v>38</v>
      </c>
      <c r="AB2" s="1" t="s">
        <v>84</v>
      </c>
      <c r="AC2" s="1" t="s">
        <v>85</v>
      </c>
      <c r="AD2" s="1" t="s">
        <v>86</v>
      </c>
      <c r="AE2" s="1" t="s">
        <v>87</v>
      </c>
      <c r="AF2" s="1" t="s">
        <v>68</v>
      </c>
      <c r="AG2" s="1" t="s">
        <v>88</v>
      </c>
      <c r="AH2" s="1" t="s">
        <v>89</v>
      </c>
    </row>
    <row r="3" spans="1:34" hidden="1" x14ac:dyDescent="0.25">
      <c r="A3" s="1" t="s">
        <v>130</v>
      </c>
      <c r="B3" s="1" t="s">
        <v>131</v>
      </c>
      <c r="C3" s="2">
        <v>45868</v>
      </c>
      <c r="D3" s="1" t="s">
        <v>132</v>
      </c>
      <c r="E3" s="1" t="s">
        <v>107</v>
      </c>
      <c r="F3" s="1" t="s">
        <v>133</v>
      </c>
      <c r="G3" s="1">
        <v>269</v>
      </c>
      <c r="H3" s="1" t="s">
        <v>37</v>
      </c>
      <c r="I3" s="1" t="s">
        <v>109</v>
      </c>
      <c r="J3" s="1" t="s">
        <v>110</v>
      </c>
      <c r="K3" s="1" t="s">
        <v>50</v>
      </c>
      <c r="L3" s="1" t="s">
        <v>78</v>
      </c>
      <c r="M3" s="1" t="s">
        <v>111</v>
      </c>
      <c r="N3" s="1" t="s">
        <v>134</v>
      </c>
      <c r="O3" s="1" t="s">
        <v>135</v>
      </c>
      <c r="P3" s="1">
        <v>8807414653</v>
      </c>
      <c r="Q3" s="1" t="s">
        <v>55</v>
      </c>
      <c r="R3" s="1" t="s">
        <v>136</v>
      </c>
      <c r="S3" s="1" t="s">
        <v>113</v>
      </c>
      <c r="T3" s="1" t="s">
        <v>137</v>
      </c>
      <c r="U3" s="1" t="s">
        <v>83</v>
      </c>
      <c r="V3" s="1" t="s">
        <v>99</v>
      </c>
      <c r="W3" s="1" t="s">
        <v>61</v>
      </c>
      <c r="X3" s="1" t="s">
        <v>62</v>
      </c>
      <c r="Y3" s="1" t="s">
        <v>38</v>
      </c>
      <c r="Z3" s="1" t="s">
        <v>126</v>
      </c>
      <c r="AA3" s="1" t="s">
        <v>138</v>
      </c>
      <c r="AB3" s="1" t="s">
        <v>58</v>
      </c>
      <c r="AC3" s="1" t="s">
        <v>127</v>
      </c>
      <c r="AD3" s="1" t="s">
        <v>102</v>
      </c>
      <c r="AE3" s="1" t="s">
        <v>67</v>
      </c>
      <c r="AF3" s="1" t="s">
        <v>68</v>
      </c>
      <c r="AG3" s="1" t="s">
        <v>88</v>
      </c>
      <c r="AH3" s="1" t="s">
        <v>129</v>
      </c>
    </row>
    <row r="4" spans="1:34" hidden="1" x14ac:dyDescent="0.25">
      <c r="A4" s="1" t="s">
        <v>139</v>
      </c>
      <c r="B4" s="1" t="s">
        <v>140</v>
      </c>
      <c r="C4" s="2">
        <v>45868</v>
      </c>
      <c r="D4" s="1" t="s">
        <v>141</v>
      </c>
      <c r="E4" s="1" t="s">
        <v>107</v>
      </c>
      <c r="F4" s="1" t="s">
        <v>142</v>
      </c>
      <c r="G4" s="1">
        <v>331</v>
      </c>
      <c r="H4" s="1" t="s">
        <v>37</v>
      </c>
      <c r="I4" s="1" t="s">
        <v>109</v>
      </c>
      <c r="J4" s="1" t="s">
        <v>110</v>
      </c>
      <c r="K4" s="1" t="s">
        <v>50</v>
      </c>
      <c r="L4" s="1" t="s">
        <v>78</v>
      </c>
      <c r="M4" s="1" t="s">
        <v>111</v>
      </c>
      <c r="N4" s="1" t="s">
        <v>143</v>
      </c>
      <c r="O4" s="1" t="s">
        <v>54</v>
      </c>
      <c r="P4" s="1">
        <v>8973759103</v>
      </c>
      <c r="Q4" s="1" t="s">
        <v>39</v>
      </c>
      <c r="R4" s="1" t="s">
        <v>56</v>
      </c>
      <c r="S4" s="1" t="s">
        <v>113</v>
      </c>
      <c r="T4" s="1" t="s">
        <v>98</v>
      </c>
      <c r="U4" s="1" t="s">
        <v>83</v>
      </c>
      <c r="V4" s="1" t="s">
        <v>60</v>
      </c>
      <c r="W4" s="1" t="s">
        <v>100</v>
      </c>
      <c r="X4" s="1" t="s">
        <v>62</v>
      </c>
      <c r="Y4" s="1" t="s">
        <v>38</v>
      </c>
      <c r="Z4" s="1" t="s">
        <v>126</v>
      </c>
      <c r="AA4" s="1" t="s">
        <v>99</v>
      </c>
      <c r="AB4" s="1" t="s">
        <v>64</v>
      </c>
      <c r="AC4" s="1" t="s">
        <v>65</v>
      </c>
      <c r="AD4" s="1" t="s">
        <v>115</v>
      </c>
      <c r="AE4" s="1" t="s">
        <v>101</v>
      </c>
      <c r="AF4" s="1" t="s">
        <v>103</v>
      </c>
      <c r="AG4" s="1" t="s">
        <v>117</v>
      </c>
      <c r="AH4" s="1" t="s">
        <v>129</v>
      </c>
    </row>
    <row r="5" spans="1:34" hidden="1" x14ac:dyDescent="0.25">
      <c r="A5" s="1" t="s">
        <v>144</v>
      </c>
      <c r="B5" s="1" t="s">
        <v>145</v>
      </c>
      <c r="C5" s="2">
        <v>45868</v>
      </c>
      <c r="D5" s="1" t="s">
        <v>146</v>
      </c>
      <c r="E5" s="1" t="s">
        <v>107</v>
      </c>
      <c r="F5" s="1" t="s">
        <v>147</v>
      </c>
      <c r="G5" s="1">
        <v>274</v>
      </c>
      <c r="H5" s="1" t="s">
        <v>37</v>
      </c>
      <c r="I5" s="1" t="s">
        <v>109</v>
      </c>
      <c r="J5" s="1" t="s">
        <v>110</v>
      </c>
      <c r="K5" s="1" t="s">
        <v>50</v>
      </c>
      <c r="L5" s="1" t="s">
        <v>78</v>
      </c>
      <c r="M5" s="1" t="s">
        <v>111</v>
      </c>
      <c r="N5" s="1" t="s">
        <v>148</v>
      </c>
      <c r="O5" s="1" t="s">
        <v>135</v>
      </c>
      <c r="P5" s="1">
        <v>9578493153</v>
      </c>
      <c r="Q5" s="1" t="s">
        <v>55</v>
      </c>
      <c r="R5" s="1" t="s">
        <v>56</v>
      </c>
      <c r="S5" s="1" t="s">
        <v>113</v>
      </c>
      <c r="T5" s="1" t="s">
        <v>58</v>
      </c>
      <c r="U5" s="1" t="s">
        <v>83</v>
      </c>
      <c r="V5" s="1" t="s">
        <v>99</v>
      </c>
      <c r="W5" s="1" t="s">
        <v>61</v>
      </c>
      <c r="X5" s="1" t="s">
        <v>101</v>
      </c>
      <c r="Y5" s="1" t="s">
        <v>95</v>
      </c>
      <c r="Z5" s="1" t="s">
        <v>63</v>
      </c>
      <c r="AA5" s="1" t="s">
        <v>38</v>
      </c>
      <c r="AB5" s="1" t="s">
        <v>84</v>
      </c>
      <c r="AC5" s="1" t="s">
        <v>127</v>
      </c>
      <c r="AD5" s="1" t="s">
        <v>115</v>
      </c>
      <c r="AE5" s="1" t="s">
        <v>101</v>
      </c>
      <c r="AF5" s="1" t="s">
        <v>103</v>
      </c>
      <c r="AG5" s="1" t="s">
        <v>117</v>
      </c>
      <c r="AH5" s="1" t="s">
        <v>129</v>
      </c>
    </row>
    <row r="6" spans="1:34" hidden="1" x14ac:dyDescent="0.25">
      <c r="A6" s="1" t="s">
        <v>149</v>
      </c>
      <c r="B6" s="1" t="s">
        <v>150</v>
      </c>
      <c r="C6" s="2">
        <v>45868</v>
      </c>
      <c r="D6" s="1" t="s">
        <v>151</v>
      </c>
      <c r="E6" s="1" t="s">
        <v>107</v>
      </c>
      <c r="F6" s="1" t="s">
        <v>152</v>
      </c>
      <c r="G6" s="1">
        <v>233</v>
      </c>
      <c r="H6" s="1" t="s">
        <v>37</v>
      </c>
      <c r="I6" s="1" t="s">
        <v>109</v>
      </c>
      <c r="J6" s="1" t="s">
        <v>110</v>
      </c>
      <c r="K6" s="1" t="s">
        <v>50</v>
      </c>
      <c r="L6" s="1" t="s">
        <v>78</v>
      </c>
      <c r="M6" s="1" t="s">
        <v>111</v>
      </c>
      <c r="N6" s="1" t="s">
        <v>153</v>
      </c>
      <c r="O6" s="1" t="s">
        <v>135</v>
      </c>
      <c r="P6" s="1">
        <v>6384537452</v>
      </c>
      <c r="Q6" s="1" t="s">
        <v>81</v>
      </c>
      <c r="R6" s="1" t="s">
        <v>136</v>
      </c>
      <c r="S6" s="1" t="s">
        <v>113</v>
      </c>
      <c r="T6" s="1" t="s">
        <v>137</v>
      </c>
      <c r="U6" s="1" t="s">
        <v>83</v>
      </c>
      <c r="V6" s="1" t="s">
        <v>60</v>
      </c>
      <c r="W6" s="1" t="s">
        <v>125</v>
      </c>
      <c r="X6" s="1" t="s">
        <v>62</v>
      </c>
      <c r="Y6" s="1" t="s">
        <v>38</v>
      </c>
      <c r="Z6" s="1" t="s">
        <v>126</v>
      </c>
      <c r="AA6" s="1" t="s">
        <v>60</v>
      </c>
      <c r="AB6" s="1" t="s">
        <v>84</v>
      </c>
      <c r="AC6" s="1" t="s">
        <v>127</v>
      </c>
      <c r="AD6" s="1" t="s">
        <v>115</v>
      </c>
      <c r="AE6" s="1" t="s">
        <v>67</v>
      </c>
      <c r="AF6" s="1" t="s">
        <v>103</v>
      </c>
      <c r="AG6" s="1" t="s">
        <v>117</v>
      </c>
      <c r="AH6" s="1" t="s">
        <v>129</v>
      </c>
    </row>
    <row r="7" spans="1:34" hidden="1" x14ac:dyDescent="0.25">
      <c r="A7" s="1" t="s">
        <v>154</v>
      </c>
      <c r="B7" s="1" t="s">
        <v>155</v>
      </c>
      <c r="C7" s="2">
        <v>45868</v>
      </c>
      <c r="D7" s="1" t="s">
        <v>156</v>
      </c>
      <c r="E7" s="1" t="s">
        <v>157</v>
      </c>
      <c r="F7" s="1" t="s">
        <v>158</v>
      </c>
      <c r="G7" s="1">
        <v>187</v>
      </c>
      <c r="H7" s="1" t="s">
        <v>37</v>
      </c>
      <c r="I7" s="1" t="s">
        <v>109</v>
      </c>
      <c r="J7" s="1" t="s">
        <v>110</v>
      </c>
      <c r="K7" s="1" t="s">
        <v>50</v>
      </c>
      <c r="L7" s="1" t="s">
        <v>78</v>
      </c>
      <c r="M7" s="1" t="s">
        <v>111</v>
      </c>
      <c r="N7" s="1" t="s">
        <v>159</v>
      </c>
      <c r="O7" s="1" t="s">
        <v>135</v>
      </c>
      <c r="P7" s="1">
        <v>9715185244</v>
      </c>
      <c r="Q7" s="1" t="s">
        <v>39</v>
      </c>
      <c r="R7" s="1" t="s">
        <v>136</v>
      </c>
      <c r="S7" s="1" t="s">
        <v>113</v>
      </c>
      <c r="T7" s="1" t="s">
        <v>137</v>
      </c>
      <c r="U7" s="1" t="s">
        <v>83</v>
      </c>
      <c r="V7" s="1" t="s">
        <v>60</v>
      </c>
      <c r="W7" s="1" t="s">
        <v>125</v>
      </c>
      <c r="X7" s="1" t="s">
        <v>62</v>
      </c>
      <c r="Y7" s="1" t="s">
        <v>38</v>
      </c>
      <c r="Z7" s="1" t="s">
        <v>126</v>
      </c>
      <c r="AA7" s="1" t="s">
        <v>60</v>
      </c>
      <c r="AB7" s="1" t="s">
        <v>84</v>
      </c>
      <c r="AC7" s="1" t="s">
        <v>65</v>
      </c>
      <c r="AD7" s="1" t="s">
        <v>115</v>
      </c>
      <c r="AE7" s="1" t="s">
        <v>67</v>
      </c>
      <c r="AF7" s="1" t="s">
        <v>116</v>
      </c>
      <c r="AG7" s="1" t="s">
        <v>117</v>
      </c>
      <c r="AH7" s="1" t="s">
        <v>129</v>
      </c>
    </row>
    <row r="8" spans="1:34" hidden="1" x14ac:dyDescent="0.25">
      <c r="A8" s="1" t="s">
        <v>160</v>
      </c>
      <c r="B8" s="1" t="s">
        <v>161</v>
      </c>
      <c r="C8" s="2">
        <v>45868</v>
      </c>
      <c r="D8" s="1" t="s">
        <v>162</v>
      </c>
      <c r="E8" s="1" t="s">
        <v>157</v>
      </c>
      <c r="F8" s="1" t="s">
        <v>163</v>
      </c>
      <c r="G8" s="1">
        <v>437</v>
      </c>
      <c r="H8" s="1" t="s">
        <v>37</v>
      </c>
      <c r="I8" s="1" t="s">
        <v>109</v>
      </c>
      <c r="J8" s="1" t="s">
        <v>110</v>
      </c>
      <c r="K8" s="1" t="s">
        <v>50</v>
      </c>
      <c r="L8" s="1" t="s">
        <v>78</v>
      </c>
      <c r="M8" s="1" t="s">
        <v>111</v>
      </c>
      <c r="N8" s="1" t="s">
        <v>164</v>
      </c>
      <c r="O8" s="1" t="s">
        <v>135</v>
      </c>
      <c r="P8" s="1">
        <v>8012952924</v>
      </c>
      <c r="Q8" s="1" t="s">
        <v>81</v>
      </c>
      <c r="R8" s="1" t="s">
        <v>136</v>
      </c>
      <c r="S8" s="1" t="s">
        <v>113</v>
      </c>
      <c r="T8" s="1" t="s">
        <v>137</v>
      </c>
      <c r="U8" s="1" t="s">
        <v>83</v>
      </c>
      <c r="V8" s="1" t="s">
        <v>165</v>
      </c>
      <c r="W8" s="1" t="s">
        <v>125</v>
      </c>
      <c r="X8" s="1" t="s">
        <v>62</v>
      </c>
      <c r="Y8" s="1" t="s">
        <v>38</v>
      </c>
      <c r="Z8" s="1" t="s">
        <v>126</v>
      </c>
      <c r="AA8" s="1" t="s">
        <v>60</v>
      </c>
      <c r="AB8" s="1" t="s">
        <v>84</v>
      </c>
      <c r="AC8" s="1" t="s">
        <v>65</v>
      </c>
      <c r="AD8" s="1" t="s">
        <v>115</v>
      </c>
      <c r="AE8" s="1" t="s">
        <v>67</v>
      </c>
      <c r="AF8" s="1" t="s">
        <v>68</v>
      </c>
      <c r="AG8" s="1" t="s">
        <v>117</v>
      </c>
      <c r="AH8" s="1" t="s">
        <v>129</v>
      </c>
    </row>
    <row r="9" spans="1:34" hidden="1" x14ac:dyDescent="0.25">
      <c r="A9" s="1" t="s">
        <v>171</v>
      </c>
      <c r="B9" s="1" t="s">
        <v>172</v>
      </c>
      <c r="C9" s="2">
        <v>45868</v>
      </c>
      <c r="D9" s="1" t="s">
        <v>173</v>
      </c>
      <c r="E9" s="1" t="s">
        <v>107</v>
      </c>
      <c r="F9" s="1" t="s">
        <v>174</v>
      </c>
      <c r="G9" s="1">
        <v>325</v>
      </c>
      <c r="H9" s="1" t="s">
        <v>37</v>
      </c>
      <c r="I9" s="1" t="s">
        <v>109</v>
      </c>
      <c r="J9" s="1" t="s">
        <v>110</v>
      </c>
      <c r="K9" s="1" t="s">
        <v>50</v>
      </c>
      <c r="L9" s="1" t="s">
        <v>78</v>
      </c>
      <c r="M9" s="1" t="s">
        <v>111</v>
      </c>
      <c r="N9" s="1" t="s">
        <v>176</v>
      </c>
      <c r="O9" s="1" t="s">
        <v>135</v>
      </c>
      <c r="P9" s="1">
        <v>9894938770</v>
      </c>
      <c r="Q9" s="1" t="s">
        <v>55</v>
      </c>
      <c r="R9" s="1" t="s">
        <v>136</v>
      </c>
      <c r="S9" s="1" t="s">
        <v>113</v>
      </c>
      <c r="T9" s="1" t="s">
        <v>137</v>
      </c>
      <c r="U9" s="1" t="s">
        <v>83</v>
      </c>
      <c r="V9" s="1" t="s">
        <v>165</v>
      </c>
      <c r="W9" s="1" t="s">
        <v>177</v>
      </c>
      <c r="X9" s="1" t="s">
        <v>178</v>
      </c>
      <c r="Y9" s="1" t="s">
        <v>175</v>
      </c>
      <c r="Z9" s="1" t="s">
        <v>126</v>
      </c>
      <c r="AA9" s="1" t="s">
        <v>99</v>
      </c>
      <c r="AB9" s="1" t="s">
        <v>84</v>
      </c>
      <c r="AC9" s="1" t="s">
        <v>65</v>
      </c>
      <c r="AD9" s="1" t="s">
        <v>86</v>
      </c>
      <c r="AE9" s="1" t="s">
        <v>67</v>
      </c>
      <c r="AF9" s="1" t="s">
        <v>103</v>
      </c>
      <c r="AG9" s="1" t="s">
        <v>117</v>
      </c>
      <c r="AH9" s="1" t="s">
        <v>129</v>
      </c>
    </row>
    <row r="10" spans="1:34" hidden="1" x14ac:dyDescent="0.25">
      <c r="A10" s="1" t="s">
        <v>179</v>
      </c>
      <c r="B10" s="1" t="s">
        <v>180</v>
      </c>
      <c r="C10" s="2">
        <v>45868</v>
      </c>
      <c r="D10" s="1" t="s">
        <v>181</v>
      </c>
      <c r="E10" s="1" t="s">
        <v>182</v>
      </c>
      <c r="F10" s="1" t="s">
        <v>183</v>
      </c>
      <c r="G10" s="1">
        <v>256</v>
      </c>
      <c r="H10" s="1" t="s">
        <v>37</v>
      </c>
      <c r="I10" s="1" t="s">
        <v>109</v>
      </c>
      <c r="J10" s="1" t="s">
        <v>110</v>
      </c>
      <c r="K10" s="1" t="s">
        <v>50</v>
      </c>
      <c r="L10" s="1" t="s">
        <v>78</v>
      </c>
      <c r="M10" s="1" t="s">
        <v>111</v>
      </c>
      <c r="N10" s="1" t="s">
        <v>184</v>
      </c>
      <c r="O10" s="1" t="s">
        <v>54</v>
      </c>
      <c r="P10" s="1">
        <v>8778847664</v>
      </c>
      <c r="Q10" s="1" t="s">
        <v>81</v>
      </c>
      <c r="R10" s="1" t="s">
        <v>82</v>
      </c>
      <c r="S10" s="1" t="s">
        <v>113</v>
      </c>
      <c r="T10" s="1" t="s">
        <v>98</v>
      </c>
      <c r="U10" s="1" t="s">
        <v>83</v>
      </c>
      <c r="V10" s="1" t="s">
        <v>185</v>
      </c>
      <c r="W10" s="1" t="s">
        <v>125</v>
      </c>
      <c r="X10" s="1" t="s">
        <v>101</v>
      </c>
      <c r="Y10" s="1" t="s">
        <v>95</v>
      </c>
      <c r="Z10" s="1" t="s">
        <v>126</v>
      </c>
      <c r="AA10" s="1" t="s">
        <v>60</v>
      </c>
      <c r="AB10" s="1" t="s">
        <v>84</v>
      </c>
      <c r="AC10" s="1" t="s">
        <v>127</v>
      </c>
      <c r="AD10" s="1" t="s">
        <v>102</v>
      </c>
      <c r="AE10" s="1" t="s">
        <v>67</v>
      </c>
      <c r="AF10" s="1" t="s">
        <v>103</v>
      </c>
      <c r="AG10" s="1" t="s">
        <v>88</v>
      </c>
      <c r="AH10" s="1" t="s">
        <v>89</v>
      </c>
    </row>
    <row r="11" spans="1:34" x14ac:dyDescent="0.25">
      <c r="A11" s="1" t="s">
        <v>186</v>
      </c>
      <c r="B11" s="1" t="s">
        <v>187</v>
      </c>
      <c r="C11" s="2">
        <v>45868</v>
      </c>
      <c r="D11" s="1" t="s">
        <v>188</v>
      </c>
      <c r="E11" s="1" t="s">
        <v>189</v>
      </c>
      <c r="F11" s="1" t="s">
        <v>190</v>
      </c>
      <c r="G11" s="1">
        <v>287</v>
      </c>
      <c r="H11" s="1" t="s">
        <v>37</v>
      </c>
      <c r="I11" s="1" t="s">
        <v>76</v>
      </c>
      <c r="J11" s="1" t="s">
        <v>77</v>
      </c>
      <c r="K11" s="1" t="s">
        <v>50</v>
      </c>
      <c r="L11" s="1" t="s">
        <v>78</v>
      </c>
      <c r="M11" s="1" t="s">
        <v>79</v>
      </c>
      <c r="N11" s="1" t="s">
        <v>191</v>
      </c>
      <c r="O11" s="1" t="s">
        <v>135</v>
      </c>
      <c r="P11" s="1">
        <v>9865320934</v>
      </c>
      <c r="Q11" s="1" t="s">
        <v>81</v>
      </c>
      <c r="R11" s="1" t="s">
        <v>56</v>
      </c>
      <c r="S11" s="1" t="s">
        <v>57</v>
      </c>
      <c r="T11" s="1" t="s">
        <v>98</v>
      </c>
      <c r="U11" s="1" t="s">
        <v>83</v>
      </c>
      <c r="V11" s="1" t="s">
        <v>99</v>
      </c>
      <c r="W11" s="1" t="s">
        <v>125</v>
      </c>
      <c r="X11" s="1" t="s">
        <v>114</v>
      </c>
      <c r="Y11" s="1" t="s">
        <v>38</v>
      </c>
      <c r="Z11" s="1" t="s">
        <v>126</v>
      </c>
      <c r="AA11" s="1" t="s">
        <v>99</v>
      </c>
      <c r="AB11" s="1" t="s">
        <v>84</v>
      </c>
      <c r="AC11" s="1" t="s">
        <v>127</v>
      </c>
      <c r="AD11" s="1" t="s">
        <v>115</v>
      </c>
      <c r="AE11" s="1" t="s">
        <v>67</v>
      </c>
      <c r="AF11" s="1" t="s">
        <v>68</v>
      </c>
      <c r="AG11" s="1" t="s">
        <v>117</v>
      </c>
      <c r="AH11" s="1" t="s">
        <v>42</v>
      </c>
    </row>
    <row r="12" spans="1:34" hidden="1" x14ac:dyDescent="0.25">
      <c r="A12" s="1" t="s">
        <v>198</v>
      </c>
      <c r="B12" s="1" t="s">
        <v>199</v>
      </c>
      <c r="C12" s="2">
        <v>45868</v>
      </c>
      <c r="D12" s="1" t="s">
        <v>200</v>
      </c>
      <c r="E12" s="1" t="s">
        <v>182</v>
      </c>
      <c r="F12" s="1" t="s">
        <v>201</v>
      </c>
      <c r="G12" s="1">
        <v>132</v>
      </c>
      <c r="H12" s="1" t="s">
        <v>37</v>
      </c>
      <c r="I12" s="1" t="s">
        <v>109</v>
      </c>
      <c r="J12" s="1" t="s">
        <v>110</v>
      </c>
      <c r="K12" s="1" t="s">
        <v>50</v>
      </c>
      <c r="L12" s="1" t="s">
        <v>78</v>
      </c>
      <c r="M12" s="1" t="s">
        <v>111</v>
      </c>
      <c r="N12" s="1" t="s">
        <v>202</v>
      </c>
      <c r="O12" s="1" t="s">
        <v>135</v>
      </c>
      <c r="P12" s="1">
        <v>6384202418</v>
      </c>
      <c r="Q12" s="1" t="s">
        <v>55</v>
      </c>
      <c r="R12" s="1" t="s">
        <v>136</v>
      </c>
      <c r="S12" s="1" t="s">
        <v>113</v>
      </c>
      <c r="T12" s="1" t="s">
        <v>58</v>
      </c>
      <c r="U12" s="1" t="s">
        <v>83</v>
      </c>
      <c r="V12" s="1" t="s">
        <v>60</v>
      </c>
      <c r="W12" s="1" t="s">
        <v>61</v>
      </c>
      <c r="X12" s="1" t="s">
        <v>101</v>
      </c>
      <c r="Y12" s="1" t="s">
        <v>175</v>
      </c>
      <c r="Z12" s="1" t="s">
        <v>126</v>
      </c>
      <c r="AA12" s="1" t="s">
        <v>60</v>
      </c>
      <c r="AB12" s="1" t="s">
        <v>84</v>
      </c>
      <c r="AC12" s="1" t="s">
        <v>127</v>
      </c>
      <c r="AD12" s="1" t="s">
        <v>115</v>
      </c>
      <c r="AE12" s="1" t="s">
        <v>101</v>
      </c>
      <c r="AF12" s="1" t="s">
        <v>103</v>
      </c>
      <c r="AG12" s="1" t="s">
        <v>88</v>
      </c>
      <c r="AH12" s="1" t="s">
        <v>89</v>
      </c>
    </row>
    <row r="13" spans="1:34" hidden="1" x14ac:dyDescent="0.25">
      <c r="A13" s="1" t="s">
        <v>203</v>
      </c>
      <c r="B13" s="1" t="s">
        <v>204</v>
      </c>
      <c r="C13" s="2">
        <v>45868</v>
      </c>
      <c r="D13" s="1" t="s">
        <v>205</v>
      </c>
      <c r="E13" s="1" t="s">
        <v>206</v>
      </c>
      <c r="F13" s="1" t="s">
        <v>207</v>
      </c>
      <c r="G13" s="1">
        <v>150</v>
      </c>
      <c r="H13" s="1" t="s">
        <v>37</v>
      </c>
      <c r="I13" s="1" t="s">
        <v>109</v>
      </c>
      <c r="J13" s="1" t="s">
        <v>110</v>
      </c>
      <c r="K13" s="1" t="s">
        <v>50</v>
      </c>
      <c r="L13" s="1" t="s">
        <v>78</v>
      </c>
      <c r="M13" s="1" t="s">
        <v>111</v>
      </c>
      <c r="N13" s="1" t="s">
        <v>208</v>
      </c>
      <c r="O13" s="1" t="s">
        <v>135</v>
      </c>
      <c r="P13" s="1">
        <v>6282907163</v>
      </c>
      <c r="Q13" s="1" t="s">
        <v>55</v>
      </c>
      <c r="R13" s="1" t="s">
        <v>124</v>
      </c>
      <c r="S13" s="1" t="s">
        <v>113</v>
      </c>
      <c r="T13" s="1" t="s">
        <v>58</v>
      </c>
      <c r="U13" s="1" t="s">
        <v>59</v>
      </c>
      <c r="V13" s="1" t="s">
        <v>165</v>
      </c>
      <c r="W13" s="1" t="s">
        <v>61</v>
      </c>
      <c r="X13" s="1" t="s">
        <v>62</v>
      </c>
      <c r="Y13" s="1" t="s">
        <v>38</v>
      </c>
      <c r="Z13" s="1" t="s">
        <v>126</v>
      </c>
      <c r="AA13" s="1" t="s">
        <v>99</v>
      </c>
      <c r="AB13" s="1" t="s">
        <v>58</v>
      </c>
      <c r="AC13" s="1" t="s">
        <v>65</v>
      </c>
      <c r="AD13" s="1" t="s">
        <v>115</v>
      </c>
      <c r="AE13" s="1" t="s">
        <v>67</v>
      </c>
      <c r="AF13" s="1" t="s">
        <v>103</v>
      </c>
      <c r="AG13" s="1" t="s">
        <v>88</v>
      </c>
      <c r="AH13" s="1" t="s">
        <v>89</v>
      </c>
    </row>
    <row r="14" spans="1:34" hidden="1" x14ac:dyDescent="0.25">
      <c r="A14" s="1" t="s">
        <v>209</v>
      </c>
      <c r="B14" s="1" t="s">
        <v>210</v>
      </c>
      <c r="C14" s="2">
        <v>45868</v>
      </c>
      <c r="D14" s="1" t="s">
        <v>211</v>
      </c>
      <c r="E14" s="1" t="s">
        <v>157</v>
      </c>
      <c r="F14" s="1" t="s">
        <v>212</v>
      </c>
      <c r="G14" s="1">
        <v>150</v>
      </c>
      <c r="H14" s="1" t="s">
        <v>37</v>
      </c>
      <c r="I14" s="1" t="s">
        <v>109</v>
      </c>
      <c r="J14" s="1" t="s">
        <v>110</v>
      </c>
      <c r="K14" s="1" t="s">
        <v>50</v>
      </c>
      <c r="L14" s="1" t="s">
        <v>78</v>
      </c>
      <c r="M14" s="1" t="s">
        <v>111</v>
      </c>
      <c r="N14" s="1" t="s">
        <v>213</v>
      </c>
      <c r="O14" s="1" t="s">
        <v>135</v>
      </c>
      <c r="P14" s="1">
        <v>6383637634</v>
      </c>
      <c r="Q14" s="1" t="s">
        <v>81</v>
      </c>
      <c r="R14" s="1" t="s">
        <v>136</v>
      </c>
      <c r="S14" s="1" t="s">
        <v>113</v>
      </c>
      <c r="T14" s="1" t="s">
        <v>58</v>
      </c>
      <c r="U14" s="1" t="s">
        <v>83</v>
      </c>
      <c r="V14" s="1" t="s">
        <v>99</v>
      </c>
      <c r="W14" s="1" t="s">
        <v>125</v>
      </c>
      <c r="X14" s="1" t="s">
        <v>114</v>
      </c>
      <c r="Y14" s="1" t="s">
        <v>38</v>
      </c>
      <c r="Z14" s="1" t="s">
        <v>126</v>
      </c>
      <c r="AA14" s="1" t="s">
        <v>60</v>
      </c>
      <c r="AB14" s="1" t="s">
        <v>84</v>
      </c>
      <c r="AC14" s="1" t="s">
        <v>127</v>
      </c>
      <c r="AD14" s="1" t="s">
        <v>115</v>
      </c>
      <c r="AE14" s="1" t="s">
        <v>67</v>
      </c>
      <c r="AF14" s="1" t="s">
        <v>103</v>
      </c>
      <c r="AG14" s="1" t="s">
        <v>88</v>
      </c>
      <c r="AH14" s="1" t="s">
        <v>89</v>
      </c>
    </row>
    <row r="15" spans="1:34" hidden="1" x14ac:dyDescent="0.25">
      <c r="A15" s="1" t="s">
        <v>214</v>
      </c>
      <c r="B15" s="1" t="s">
        <v>215</v>
      </c>
      <c r="C15" s="2">
        <v>45868</v>
      </c>
      <c r="D15" s="1" t="s">
        <v>216</v>
      </c>
      <c r="E15" s="1" t="s">
        <v>206</v>
      </c>
      <c r="F15" s="1" t="s">
        <v>217</v>
      </c>
      <c r="G15" s="1">
        <v>128</v>
      </c>
      <c r="H15" s="1" t="s">
        <v>37</v>
      </c>
      <c r="I15" s="1" t="s">
        <v>109</v>
      </c>
      <c r="J15" s="1" t="s">
        <v>110</v>
      </c>
      <c r="K15" s="1" t="s">
        <v>50</v>
      </c>
      <c r="L15" s="1" t="s">
        <v>78</v>
      </c>
      <c r="M15" s="1" t="s">
        <v>111</v>
      </c>
      <c r="N15" s="1" t="s">
        <v>218</v>
      </c>
      <c r="O15" s="1" t="s">
        <v>54</v>
      </c>
      <c r="P15" s="1">
        <v>9600466103</v>
      </c>
      <c r="Q15" s="1" t="s">
        <v>81</v>
      </c>
      <c r="R15" s="1" t="s">
        <v>219</v>
      </c>
      <c r="S15" s="1" t="s">
        <v>57</v>
      </c>
      <c r="T15" s="1" t="s">
        <v>58</v>
      </c>
      <c r="U15" s="1" t="s">
        <v>83</v>
      </c>
      <c r="V15" s="1" t="s">
        <v>60</v>
      </c>
      <c r="W15" s="1" t="s">
        <v>125</v>
      </c>
      <c r="X15" s="1" t="s">
        <v>114</v>
      </c>
      <c r="Y15" s="1" t="s">
        <v>38</v>
      </c>
      <c r="Z15" s="1" t="s">
        <v>126</v>
      </c>
      <c r="AA15" s="1" t="s">
        <v>99</v>
      </c>
      <c r="AB15" s="1" t="s">
        <v>58</v>
      </c>
      <c r="AC15" s="1" t="s">
        <v>127</v>
      </c>
      <c r="AD15" s="1" t="s">
        <v>115</v>
      </c>
      <c r="AE15" s="1" t="s">
        <v>67</v>
      </c>
      <c r="AF15" s="1" t="s">
        <v>103</v>
      </c>
      <c r="AG15" s="1" t="s">
        <v>88</v>
      </c>
      <c r="AH15" s="1" t="s">
        <v>89</v>
      </c>
    </row>
    <row r="16" spans="1:34" hidden="1" x14ac:dyDescent="0.25">
      <c r="A16" s="1" t="s">
        <v>220</v>
      </c>
      <c r="B16" s="1" t="s">
        <v>221</v>
      </c>
      <c r="C16" s="2">
        <v>45868</v>
      </c>
      <c r="D16" s="1" t="s">
        <v>222</v>
      </c>
      <c r="E16" s="1" t="s">
        <v>157</v>
      </c>
      <c r="F16" s="1" t="s">
        <v>223</v>
      </c>
      <c r="G16" s="1">
        <v>206</v>
      </c>
      <c r="H16" s="1" t="s">
        <v>37</v>
      </c>
      <c r="I16" s="1" t="s">
        <v>109</v>
      </c>
      <c r="J16" s="1" t="s">
        <v>110</v>
      </c>
      <c r="K16" s="1" t="s">
        <v>50</v>
      </c>
      <c r="L16" s="1" t="s">
        <v>78</v>
      </c>
      <c r="M16" s="1" t="s">
        <v>111</v>
      </c>
      <c r="N16" s="1" t="s">
        <v>224</v>
      </c>
      <c r="O16" s="1" t="s">
        <v>135</v>
      </c>
      <c r="P16" s="1">
        <v>9524915129</v>
      </c>
      <c r="Q16" s="1" t="s">
        <v>39</v>
      </c>
      <c r="R16" s="1" t="s">
        <v>136</v>
      </c>
      <c r="S16" s="1" t="s">
        <v>113</v>
      </c>
      <c r="T16" s="1" t="s">
        <v>58</v>
      </c>
      <c r="U16" s="1" t="s">
        <v>59</v>
      </c>
      <c r="V16" s="1" t="s">
        <v>165</v>
      </c>
      <c r="W16" s="1" t="s">
        <v>61</v>
      </c>
      <c r="X16" s="1" t="s">
        <v>62</v>
      </c>
      <c r="Y16" s="1" t="s">
        <v>38</v>
      </c>
      <c r="Z16" s="1" t="s">
        <v>126</v>
      </c>
      <c r="AA16" s="1" t="s">
        <v>60</v>
      </c>
      <c r="AB16" s="1" t="s">
        <v>58</v>
      </c>
      <c r="AC16" s="1" t="s">
        <v>127</v>
      </c>
      <c r="AD16" s="1" t="s">
        <v>102</v>
      </c>
      <c r="AE16" s="1" t="s">
        <v>67</v>
      </c>
      <c r="AF16" s="1" t="s">
        <v>103</v>
      </c>
      <c r="AG16" s="1" t="s">
        <v>88</v>
      </c>
      <c r="AH16" s="1" t="s">
        <v>89</v>
      </c>
    </row>
    <row r="17" spans="1:34" hidden="1" x14ac:dyDescent="0.25">
      <c r="A17" s="1" t="s">
        <v>225</v>
      </c>
      <c r="B17" s="1" t="s">
        <v>226</v>
      </c>
      <c r="C17" s="2">
        <v>45868</v>
      </c>
      <c r="D17" s="1" t="s">
        <v>227</v>
      </c>
      <c r="E17" s="1" t="s">
        <v>157</v>
      </c>
      <c r="F17" s="1" t="s">
        <v>228</v>
      </c>
      <c r="G17" s="1">
        <v>95</v>
      </c>
      <c r="H17" s="1" t="s">
        <v>37</v>
      </c>
      <c r="I17" s="1" t="s">
        <v>109</v>
      </c>
      <c r="J17" s="1" t="s">
        <v>110</v>
      </c>
      <c r="K17" s="1" t="s">
        <v>50</v>
      </c>
      <c r="L17" s="1" t="s">
        <v>78</v>
      </c>
      <c r="M17" s="1" t="s">
        <v>111</v>
      </c>
      <c r="N17" s="1" t="s">
        <v>229</v>
      </c>
      <c r="O17" s="1" t="s">
        <v>54</v>
      </c>
      <c r="P17" s="1">
        <v>9655161276</v>
      </c>
      <c r="Q17" s="1" t="s">
        <v>55</v>
      </c>
      <c r="R17" s="1" t="s">
        <v>219</v>
      </c>
      <c r="S17" s="1" t="s">
        <v>57</v>
      </c>
      <c r="T17" s="1" t="s">
        <v>58</v>
      </c>
      <c r="U17" s="1" t="s">
        <v>83</v>
      </c>
      <c r="V17" s="1" t="s">
        <v>60</v>
      </c>
      <c r="W17" s="1" t="s">
        <v>177</v>
      </c>
      <c r="X17" s="1" t="s">
        <v>62</v>
      </c>
      <c r="Y17" s="1" t="s">
        <v>38</v>
      </c>
      <c r="Z17" s="1" t="s">
        <v>126</v>
      </c>
      <c r="AA17" s="1" t="s">
        <v>60</v>
      </c>
      <c r="AB17" s="1" t="s">
        <v>58</v>
      </c>
      <c r="AC17" s="1" t="s">
        <v>127</v>
      </c>
      <c r="AD17" s="1" t="s">
        <v>66</v>
      </c>
      <c r="AE17" s="1" t="s">
        <v>67</v>
      </c>
      <c r="AF17" s="1" t="s">
        <v>116</v>
      </c>
      <c r="AG17" s="1" t="s">
        <v>88</v>
      </c>
      <c r="AH17" s="1" t="s">
        <v>89</v>
      </c>
    </row>
    <row r="18" spans="1:34" hidden="1" x14ac:dyDescent="0.25">
      <c r="A18" s="1" t="s">
        <v>230</v>
      </c>
      <c r="B18" s="1" t="s">
        <v>231</v>
      </c>
      <c r="C18" s="2">
        <v>45868</v>
      </c>
      <c r="D18" s="1" t="s">
        <v>232</v>
      </c>
      <c r="E18" s="1" t="s">
        <v>157</v>
      </c>
      <c r="F18" s="1" t="s">
        <v>233</v>
      </c>
      <c r="G18" s="1">
        <v>96</v>
      </c>
      <c r="H18" s="1" t="s">
        <v>37</v>
      </c>
      <c r="I18" s="1" t="s">
        <v>109</v>
      </c>
      <c r="J18" s="1" t="s">
        <v>110</v>
      </c>
      <c r="K18" s="1" t="s">
        <v>50</v>
      </c>
      <c r="L18" s="1" t="s">
        <v>78</v>
      </c>
      <c r="M18" s="1" t="s">
        <v>111</v>
      </c>
      <c r="N18" s="1" t="s">
        <v>234</v>
      </c>
      <c r="O18" s="1" t="s">
        <v>54</v>
      </c>
      <c r="P18" s="1">
        <v>9047168533</v>
      </c>
      <c r="Q18" s="1" t="s">
        <v>39</v>
      </c>
      <c r="R18" s="1" t="s">
        <v>124</v>
      </c>
      <c r="S18" s="1" t="s">
        <v>113</v>
      </c>
      <c r="T18" s="1" t="s">
        <v>58</v>
      </c>
      <c r="U18" s="1" t="s">
        <v>83</v>
      </c>
      <c r="V18" s="1" t="s">
        <v>99</v>
      </c>
      <c r="W18" s="1" t="s">
        <v>100</v>
      </c>
      <c r="X18" s="1" t="s">
        <v>101</v>
      </c>
      <c r="Y18" s="1" t="s">
        <v>175</v>
      </c>
      <c r="Z18" s="1" t="s">
        <v>126</v>
      </c>
      <c r="AA18" s="1" t="s">
        <v>60</v>
      </c>
      <c r="AB18" s="1" t="s">
        <v>84</v>
      </c>
      <c r="AC18" s="1" t="s">
        <v>65</v>
      </c>
      <c r="AD18" s="1" t="s">
        <v>86</v>
      </c>
      <c r="AE18" s="1" t="s">
        <v>67</v>
      </c>
      <c r="AF18" s="1" t="s">
        <v>103</v>
      </c>
      <c r="AG18" s="1" t="s">
        <v>88</v>
      </c>
      <c r="AH18" s="1" t="s">
        <v>89</v>
      </c>
    </row>
    <row r="19" spans="1:34" hidden="1" x14ac:dyDescent="0.25">
      <c r="A19" s="1" t="s">
        <v>235</v>
      </c>
      <c r="B19" s="1" t="s">
        <v>236</v>
      </c>
      <c r="C19" s="2">
        <v>45868</v>
      </c>
      <c r="D19" s="1" t="s">
        <v>237</v>
      </c>
      <c r="E19" s="1" t="s">
        <v>157</v>
      </c>
      <c r="F19" s="1" t="s">
        <v>238</v>
      </c>
      <c r="G19" s="1">
        <v>122</v>
      </c>
      <c r="H19" s="1" t="s">
        <v>37</v>
      </c>
      <c r="I19" s="1" t="s">
        <v>109</v>
      </c>
      <c r="J19" s="1" t="s">
        <v>110</v>
      </c>
      <c r="K19" s="1" t="s">
        <v>50</v>
      </c>
      <c r="L19" s="1" t="s">
        <v>78</v>
      </c>
      <c r="M19" s="1" t="s">
        <v>111</v>
      </c>
      <c r="N19" s="1" t="s">
        <v>239</v>
      </c>
      <c r="O19" s="1" t="s">
        <v>135</v>
      </c>
      <c r="P19" s="1">
        <v>9342589213</v>
      </c>
      <c r="Q19" s="1" t="s">
        <v>39</v>
      </c>
      <c r="R19" s="1" t="s">
        <v>136</v>
      </c>
      <c r="S19" s="1" t="s">
        <v>113</v>
      </c>
      <c r="T19" s="1" t="s">
        <v>58</v>
      </c>
      <c r="U19" s="1" t="s">
        <v>83</v>
      </c>
      <c r="V19" s="1" t="s">
        <v>60</v>
      </c>
      <c r="W19" s="1" t="s">
        <v>61</v>
      </c>
      <c r="X19" s="1" t="s">
        <v>62</v>
      </c>
      <c r="Y19" s="1" t="s">
        <v>38</v>
      </c>
      <c r="Z19" s="1" t="s">
        <v>126</v>
      </c>
      <c r="AA19" s="1" t="s">
        <v>60</v>
      </c>
      <c r="AB19" s="1" t="s">
        <v>84</v>
      </c>
      <c r="AC19" s="1" t="s">
        <v>127</v>
      </c>
      <c r="AD19" s="1" t="s">
        <v>86</v>
      </c>
      <c r="AE19" s="1" t="s">
        <v>67</v>
      </c>
      <c r="AF19" s="1" t="s">
        <v>116</v>
      </c>
      <c r="AG19" s="1" t="s">
        <v>88</v>
      </c>
      <c r="AH19" s="1" t="s">
        <v>89</v>
      </c>
    </row>
    <row r="20" spans="1:34" hidden="1" x14ac:dyDescent="0.25">
      <c r="A20" s="1" t="s">
        <v>264</v>
      </c>
      <c r="B20" s="1" t="s">
        <v>265</v>
      </c>
      <c r="C20" s="2">
        <v>45868</v>
      </c>
      <c r="D20" s="1" t="s">
        <v>266</v>
      </c>
      <c r="E20" s="1" t="s">
        <v>255</v>
      </c>
      <c r="F20" s="1" t="s">
        <v>267</v>
      </c>
      <c r="G20" s="1">
        <v>191</v>
      </c>
      <c r="H20" s="1" t="s">
        <v>37</v>
      </c>
      <c r="I20" s="1" t="s">
        <v>244</v>
      </c>
      <c r="J20" s="1" t="s">
        <v>245</v>
      </c>
      <c r="K20" s="1" t="s">
        <v>50</v>
      </c>
      <c r="L20" s="1" t="s">
        <v>78</v>
      </c>
      <c r="M20" s="1" t="s">
        <v>111</v>
      </c>
      <c r="N20" s="1" t="s">
        <v>268</v>
      </c>
      <c r="O20" s="1" t="s">
        <v>54</v>
      </c>
      <c r="P20" s="1">
        <v>8531952279</v>
      </c>
      <c r="Q20" s="1" t="s">
        <v>39</v>
      </c>
      <c r="R20" s="1" t="s">
        <v>124</v>
      </c>
      <c r="S20" s="1" t="s">
        <v>113</v>
      </c>
      <c r="T20" s="1" t="s">
        <v>137</v>
      </c>
      <c r="U20" s="1" t="s">
        <v>83</v>
      </c>
      <c r="V20" s="1" t="s">
        <v>165</v>
      </c>
      <c r="W20" s="1" t="s">
        <v>100</v>
      </c>
      <c r="X20" s="1" t="s">
        <v>101</v>
      </c>
      <c r="Y20" s="1" t="s">
        <v>175</v>
      </c>
      <c r="Z20" s="1" t="s">
        <v>126</v>
      </c>
      <c r="AA20" s="1" t="s">
        <v>60</v>
      </c>
      <c r="AB20" s="1" t="s">
        <v>64</v>
      </c>
      <c r="AC20" s="1" t="s">
        <v>65</v>
      </c>
      <c r="AD20" s="1" t="s">
        <v>115</v>
      </c>
      <c r="AE20" s="1" t="s">
        <v>67</v>
      </c>
      <c r="AF20" s="1" t="s">
        <v>103</v>
      </c>
      <c r="AG20" s="1" t="s">
        <v>88</v>
      </c>
      <c r="AH20" s="1" t="s">
        <v>269</v>
      </c>
    </row>
    <row r="21" spans="1:34" hidden="1" x14ac:dyDescent="0.25">
      <c r="A21" s="1" t="s">
        <v>270</v>
      </c>
      <c r="B21" s="1" t="s">
        <v>271</v>
      </c>
      <c r="C21" s="2">
        <v>45868</v>
      </c>
      <c r="D21" s="1" t="s">
        <v>272</v>
      </c>
      <c r="E21" s="1" t="s">
        <v>273</v>
      </c>
      <c r="F21" s="1" t="s">
        <v>274</v>
      </c>
      <c r="G21" s="1">
        <v>402</v>
      </c>
      <c r="H21" s="1" t="s">
        <v>37</v>
      </c>
      <c r="I21" s="1" t="s">
        <v>76</v>
      </c>
      <c r="J21" s="1" t="s">
        <v>77</v>
      </c>
      <c r="K21" s="1" t="s">
        <v>50</v>
      </c>
      <c r="L21" s="1" t="s">
        <v>78</v>
      </c>
      <c r="M21" s="1" t="s">
        <v>79</v>
      </c>
      <c r="N21" s="1" t="s">
        <v>275</v>
      </c>
      <c r="O21" s="1" t="s">
        <v>54</v>
      </c>
      <c r="P21" s="1">
        <v>6384537092</v>
      </c>
      <c r="Q21" s="1" t="s">
        <v>39</v>
      </c>
      <c r="R21" s="1" t="s">
        <v>97</v>
      </c>
      <c r="S21" s="1" t="s">
        <v>57</v>
      </c>
      <c r="T21" s="1" t="s">
        <v>58</v>
      </c>
      <c r="U21" s="1" t="s">
        <v>83</v>
      </c>
      <c r="V21" s="1" t="s">
        <v>60</v>
      </c>
      <c r="W21" s="1" t="s">
        <v>61</v>
      </c>
      <c r="X21" s="1" t="s">
        <v>101</v>
      </c>
      <c r="Y21" s="1" t="s">
        <v>95</v>
      </c>
      <c r="Z21" s="1" t="s">
        <v>63</v>
      </c>
      <c r="AA21" s="1" t="s">
        <v>38</v>
      </c>
      <c r="AB21" s="1" t="s">
        <v>64</v>
      </c>
      <c r="AC21" s="1" t="s">
        <v>85</v>
      </c>
      <c r="AD21" s="1" t="s">
        <v>115</v>
      </c>
      <c r="AE21" s="1" t="s">
        <v>276</v>
      </c>
      <c r="AF21" s="1" t="s">
        <v>68</v>
      </c>
      <c r="AG21" s="1" t="s">
        <v>277</v>
      </c>
      <c r="AH21" s="1" t="s">
        <v>278</v>
      </c>
    </row>
    <row r="22" spans="1:34" hidden="1" x14ac:dyDescent="0.25">
      <c r="A22" s="1" t="s">
        <v>279</v>
      </c>
      <c r="B22" s="1" t="s">
        <v>280</v>
      </c>
      <c r="C22" s="2">
        <v>45868</v>
      </c>
      <c r="D22" s="1" t="s">
        <v>281</v>
      </c>
      <c r="E22" s="1" t="s">
        <v>255</v>
      </c>
      <c r="F22" s="1" t="s">
        <v>282</v>
      </c>
      <c r="G22" s="1">
        <v>96</v>
      </c>
      <c r="H22" s="1" t="s">
        <v>37</v>
      </c>
      <c r="I22" s="1" t="s">
        <v>244</v>
      </c>
      <c r="J22" s="1" t="s">
        <v>245</v>
      </c>
      <c r="K22" s="1" t="s">
        <v>50</v>
      </c>
      <c r="L22" s="1" t="s">
        <v>78</v>
      </c>
      <c r="M22" s="1" t="s">
        <v>111</v>
      </c>
      <c r="N22" s="1" t="s">
        <v>283</v>
      </c>
      <c r="O22" s="1" t="s">
        <v>135</v>
      </c>
      <c r="P22" s="1">
        <v>9688656449</v>
      </c>
      <c r="Q22" s="1" t="s">
        <v>39</v>
      </c>
      <c r="R22" s="1" t="s">
        <v>136</v>
      </c>
      <c r="S22" s="1" t="s">
        <v>113</v>
      </c>
      <c r="T22" s="1" t="s">
        <v>58</v>
      </c>
      <c r="U22" s="1" t="s">
        <v>83</v>
      </c>
      <c r="V22" s="1" t="s">
        <v>165</v>
      </c>
      <c r="W22" s="1" t="s">
        <v>61</v>
      </c>
      <c r="X22" s="1" t="s">
        <v>62</v>
      </c>
      <c r="Y22" s="1" t="s">
        <v>38</v>
      </c>
      <c r="Z22" s="1" t="s">
        <v>126</v>
      </c>
      <c r="AA22" s="1" t="s">
        <v>60</v>
      </c>
      <c r="AB22" s="1" t="s">
        <v>84</v>
      </c>
      <c r="AC22" s="1" t="s">
        <v>127</v>
      </c>
      <c r="AD22" s="1" t="s">
        <v>86</v>
      </c>
      <c r="AE22" s="1" t="s">
        <v>67</v>
      </c>
      <c r="AF22" s="1" t="s">
        <v>103</v>
      </c>
      <c r="AG22" s="1" t="s">
        <v>88</v>
      </c>
      <c r="AH22" s="1" t="s">
        <v>269</v>
      </c>
    </row>
    <row r="23" spans="1:34" hidden="1" x14ac:dyDescent="0.25">
      <c r="A23" s="1" t="s">
        <v>290</v>
      </c>
      <c r="B23" s="1" t="s">
        <v>291</v>
      </c>
      <c r="C23" s="2">
        <v>45868</v>
      </c>
      <c r="D23" s="1" t="s">
        <v>292</v>
      </c>
      <c r="E23" s="1" t="s">
        <v>255</v>
      </c>
      <c r="F23" s="1" t="s">
        <v>293</v>
      </c>
      <c r="G23" s="1">
        <v>150</v>
      </c>
      <c r="H23" s="1" t="s">
        <v>37</v>
      </c>
      <c r="I23" s="1" t="s">
        <v>244</v>
      </c>
      <c r="J23" s="1" t="s">
        <v>245</v>
      </c>
      <c r="K23" s="1" t="s">
        <v>50</v>
      </c>
      <c r="L23" s="1" t="s">
        <v>78</v>
      </c>
      <c r="M23" s="1" t="s">
        <v>111</v>
      </c>
      <c r="N23" s="1" t="s">
        <v>294</v>
      </c>
      <c r="O23" s="1" t="s">
        <v>135</v>
      </c>
      <c r="P23" s="1">
        <v>9524909610</v>
      </c>
      <c r="Q23" s="1" t="s">
        <v>39</v>
      </c>
      <c r="R23" s="1" t="s">
        <v>136</v>
      </c>
      <c r="S23" s="1" t="s">
        <v>113</v>
      </c>
      <c r="T23" s="1" t="s">
        <v>137</v>
      </c>
      <c r="U23" s="1" t="s">
        <v>83</v>
      </c>
      <c r="V23" s="1" t="s">
        <v>295</v>
      </c>
      <c r="W23" s="1" t="s">
        <v>177</v>
      </c>
      <c r="X23" s="1" t="s">
        <v>178</v>
      </c>
      <c r="Y23" s="1" t="s">
        <v>288</v>
      </c>
      <c r="Z23" s="1" t="s">
        <v>126</v>
      </c>
      <c r="AA23" s="1" t="s">
        <v>60</v>
      </c>
      <c r="AB23" s="1" t="s">
        <v>84</v>
      </c>
      <c r="AC23" s="1" t="s">
        <v>65</v>
      </c>
      <c r="AD23" s="1" t="s">
        <v>115</v>
      </c>
      <c r="AE23" s="1" t="s">
        <v>67</v>
      </c>
      <c r="AF23" s="1" t="s">
        <v>103</v>
      </c>
      <c r="AG23" s="1" t="s">
        <v>88</v>
      </c>
      <c r="AH23" s="1" t="s">
        <v>269</v>
      </c>
    </row>
    <row r="24" spans="1:34" hidden="1" x14ac:dyDescent="0.25">
      <c r="A24" s="1" t="s">
        <v>308</v>
      </c>
      <c r="B24" s="1" t="s">
        <v>309</v>
      </c>
      <c r="C24" s="2">
        <v>45868</v>
      </c>
      <c r="D24" s="1" t="s">
        <v>310</v>
      </c>
      <c r="E24" s="1" t="s">
        <v>255</v>
      </c>
      <c r="F24" s="1" t="s">
        <v>311</v>
      </c>
      <c r="G24" s="1">
        <v>116</v>
      </c>
      <c r="H24" s="1" t="s">
        <v>37</v>
      </c>
      <c r="I24" s="1" t="s">
        <v>244</v>
      </c>
      <c r="J24" s="1" t="s">
        <v>245</v>
      </c>
      <c r="K24" s="1" t="s">
        <v>50</v>
      </c>
      <c r="L24" s="1" t="s">
        <v>78</v>
      </c>
      <c r="M24" s="1" t="s">
        <v>111</v>
      </c>
      <c r="N24" s="1" t="s">
        <v>312</v>
      </c>
      <c r="O24" s="1" t="s">
        <v>54</v>
      </c>
      <c r="P24" s="1">
        <v>9655350702</v>
      </c>
      <c r="Q24" s="1" t="s">
        <v>39</v>
      </c>
      <c r="R24" s="1" t="s">
        <v>124</v>
      </c>
      <c r="S24" s="1" t="s">
        <v>57</v>
      </c>
      <c r="T24" s="1" t="s">
        <v>137</v>
      </c>
      <c r="U24" s="1" t="s">
        <v>301</v>
      </c>
      <c r="V24" s="1" t="s">
        <v>165</v>
      </c>
      <c r="W24" s="1" t="s">
        <v>197</v>
      </c>
      <c r="X24" s="1" t="s">
        <v>62</v>
      </c>
      <c r="Y24" s="1" t="s">
        <v>38</v>
      </c>
      <c r="Z24" s="1" t="s">
        <v>126</v>
      </c>
      <c r="AA24" s="1" t="s">
        <v>60</v>
      </c>
      <c r="AB24" s="1" t="s">
        <v>84</v>
      </c>
      <c r="AC24" s="1" t="s">
        <v>127</v>
      </c>
      <c r="AD24" s="1" t="s">
        <v>115</v>
      </c>
      <c r="AE24" s="1" t="s">
        <v>67</v>
      </c>
      <c r="AF24" s="1" t="s">
        <v>103</v>
      </c>
      <c r="AG24" s="1" t="s">
        <v>88</v>
      </c>
      <c r="AH24" s="1" t="s">
        <v>269</v>
      </c>
    </row>
    <row r="25" spans="1:34" hidden="1" x14ac:dyDescent="0.25">
      <c r="A25" s="1" t="s">
        <v>331</v>
      </c>
      <c r="B25" s="1" t="s">
        <v>332</v>
      </c>
      <c r="C25" s="2">
        <v>45868</v>
      </c>
      <c r="D25" s="1" t="s">
        <v>333</v>
      </c>
      <c r="E25" s="1" t="s">
        <v>255</v>
      </c>
      <c r="F25" s="1" t="s">
        <v>334</v>
      </c>
      <c r="G25" s="1">
        <v>190</v>
      </c>
      <c r="H25" s="1" t="s">
        <v>37</v>
      </c>
      <c r="I25" s="1" t="s">
        <v>244</v>
      </c>
      <c r="J25" s="1" t="s">
        <v>245</v>
      </c>
      <c r="K25" s="1" t="s">
        <v>50</v>
      </c>
      <c r="L25" s="1" t="s">
        <v>78</v>
      </c>
      <c r="M25" s="1" t="s">
        <v>111</v>
      </c>
      <c r="N25" s="1" t="s">
        <v>335</v>
      </c>
      <c r="O25" s="1" t="s">
        <v>135</v>
      </c>
      <c r="P25" s="1">
        <v>8072379197</v>
      </c>
      <c r="Q25" s="1" t="s">
        <v>55</v>
      </c>
      <c r="R25" s="1" t="s">
        <v>136</v>
      </c>
      <c r="S25" s="1" t="s">
        <v>113</v>
      </c>
      <c r="T25" s="1" t="s">
        <v>58</v>
      </c>
      <c r="U25" s="1" t="s">
        <v>301</v>
      </c>
      <c r="V25" s="1" t="s">
        <v>60</v>
      </c>
      <c r="W25" s="1" t="s">
        <v>125</v>
      </c>
      <c r="X25" s="1" t="s">
        <v>101</v>
      </c>
      <c r="Y25" s="1" t="s">
        <v>95</v>
      </c>
      <c r="Z25" s="1" t="s">
        <v>126</v>
      </c>
      <c r="AA25" s="1" t="s">
        <v>99</v>
      </c>
      <c r="AB25" s="1" t="s">
        <v>58</v>
      </c>
      <c r="AC25" s="1" t="s">
        <v>127</v>
      </c>
      <c r="AD25" s="1" t="s">
        <v>86</v>
      </c>
      <c r="AE25" s="1" t="s">
        <v>67</v>
      </c>
      <c r="AF25" s="1" t="s">
        <v>336</v>
      </c>
      <c r="AG25" s="1" t="s">
        <v>88</v>
      </c>
      <c r="AH25" s="1" t="s">
        <v>269</v>
      </c>
    </row>
    <row r="26" spans="1:34" x14ac:dyDescent="0.25">
      <c r="A26" s="1" t="s">
        <v>337</v>
      </c>
      <c r="B26" s="1" t="s">
        <v>338</v>
      </c>
      <c r="C26" s="2">
        <v>45868</v>
      </c>
      <c r="D26" s="1" t="s">
        <v>339</v>
      </c>
      <c r="E26" s="1" t="s">
        <v>340</v>
      </c>
      <c r="F26" s="1" t="s">
        <v>341</v>
      </c>
      <c r="G26" s="1">
        <v>338</v>
      </c>
      <c r="H26" s="1" t="s">
        <v>37</v>
      </c>
      <c r="I26" s="1" t="s">
        <v>76</v>
      </c>
      <c r="J26" s="1" t="s">
        <v>77</v>
      </c>
      <c r="K26" s="1" t="s">
        <v>50</v>
      </c>
      <c r="L26" s="1" t="s">
        <v>78</v>
      </c>
      <c r="M26" s="1" t="s">
        <v>79</v>
      </c>
      <c r="N26" s="1" t="s">
        <v>96</v>
      </c>
      <c r="O26" s="1" t="s">
        <v>54</v>
      </c>
      <c r="P26" s="1" t="s">
        <v>1267</v>
      </c>
      <c r="Q26" s="1" t="s">
        <v>55</v>
      </c>
      <c r="R26" s="1" t="s">
        <v>97</v>
      </c>
      <c r="S26" s="1" t="s">
        <v>57</v>
      </c>
      <c r="T26" s="1" t="s">
        <v>98</v>
      </c>
      <c r="U26" s="1" t="s">
        <v>83</v>
      </c>
      <c r="V26" s="1" t="s">
        <v>165</v>
      </c>
      <c r="W26" s="1" t="s">
        <v>177</v>
      </c>
      <c r="X26" s="1" t="s">
        <v>178</v>
      </c>
      <c r="Y26" s="1" t="s">
        <v>95</v>
      </c>
      <c r="Z26" s="1" t="s">
        <v>63</v>
      </c>
      <c r="AA26" s="1" t="s">
        <v>38</v>
      </c>
      <c r="AB26" s="1" t="s">
        <v>58</v>
      </c>
      <c r="AC26" s="1" t="s">
        <v>127</v>
      </c>
      <c r="AD26" s="1" t="s">
        <v>102</v>
      </c>
      <c r="AE26" s="1" t="s">
        <v>128</v>
      </c>
      <c r="AF26" s="1" t="s">
        <v>68</v>
      </c>
      <c r="AG26" s="1" t="s">
        <v>117</v>
      </c>
      <c r="AH26" s="1" t="s">
        <v>42</v>
      </c>
    </row>
    <row r="27" spans="1:34" hidden="1" x14ac:dyDescent="0.25">
      <c r="A27" s="1" t="s">
        <v>372</v>
      </c>
      <c r="B27" s="1" t="s">
        <v>373</v>
      </c>
      <c r="C27" s="2">
        <v>45868</v>
      </c>
      <c r="D27" s="1" t="s">
        <v>374</v>
      </c>
      <c r="E27" s="1" t="s">
        <v>364</v>
      </c>
      <c r="F27" s="1" t="s">
        <v>375</v>
      </c>
      <c r="G27" s="1">
        <v>264</v>
      </c>
      <c r="H27" s="1" t="s">
        <v>37</v>
      </c>
      <c r="I27" s="1" t="s">
        <v>244</v>
      </c>
      <c r="J27" s="1" t="s">
        <v>245</v>
      </c>
      <c r="K27" s="1" t="s">
        <v>50</v>
      </c>
      <c r="L27" s="1" t="s">
        <v>78</v>
      </c>
      <c r="M27" s="1" t="s">
        <v>111</v>
      </c>
      <c r="N27" s="1" t="s">
        <v>376</v>
      </c>
      <c r="O27" s="1" t="s">
        <v>54</v>
      </c>
      <c r="P27" s="1">
        <v>7010675442</v>
      </c>
      <c r="Q27" s="1" t="s">
        <v>39</v>
      </c>
      <c r="R27" s="1" t="s">
        <v>56</v>
      </c>
      <c r="S27" s="1" t="s">
        <v>57</v>
      </c>
      <c r="T27" s="1" t="s">
        <v>58</v>
      </c>
      <c r="U27" s="1" t="s">
        <v>59</v>
      </c>
      <c r="V27" s="1" t="s">
        <v>60</v>
      </c>
      <c r="W27" s="1" t="s">
        <v>61</v>
      </c>
      <c r="X27" s="1" t="s">
        <v>62</v>
      </c>
      <c r="Y27" s="1" t="s">
        <v>38</v>
      </c>
      <c r="Z27" s="1" t="s">
        <v>63</v>
      </c>
      <c r="AA27" s="1" t="s">
        <v>38</v>
      </c>
      <c r="AB27" s="1" t="s">
        <v>64</v>
      </c>
      <c r="AC27" s="1" t="s">
        <v>85</v>
      </c>
      <c r="AD27" s="1" t="s">
        <v>86</v>
      </c>
      <c r="AE27" s="1" t="s">
        <v>67</v>
      </c>
      <c r="AF27" s="1" t="s">
        <v>116</v>
      </c>
      <c r="AG27" s="1" t="s">
        <v>277</v>
      </c>
      <c r="AH27" s="1" t="s">
        <v>278</v>
      </c>
    </row>
    <row r="28" spans="1:34" hidden="1" x14ac:dyDescent="0.25">
      <c r="A28" s="1" t="s">
        <v>394</v>
      </c>
      <c r="B28" s="1" t="s">
        <v>395</v>
      </c>
      <c r="C28" s="2">
        <v>45868</v>
      </c>
      <c r="D28" s="1" t="s">
        <v>396</v>
      </c>
      <c r="E28" s="1" t="s">
        <v>397</v>
      </c>
      <c r="F28" s="1" t="s">
        <v>398</v>
      </c>
      <c r="G28" s="1">
        <v>88</v>
      </c>
      <c r="H28" s="1" t="s">
        <v>37</v>
      </c>
      <c r="I28" s="1" t="s">
        <v>244</v>
      </c>
      <c r="J28" s="1" t="s">
        <v>245</v>
      </c>
      <c r="K28" s="1" t="s">
        <v>50</v>
      </c>
      <c r="L28" s="1" t="s">
        <v>78</v>
      </c>
      <c r="M28" s="1" t="s">
        <v>111</v>
      </c>
      <c r="N28" s="1" t="s">
        <v>399</v>
      </c>
      <c r="O28" s="1" t="s">
        <v>54</v>
      </c>
      <c r="P28" s="1">
        <v>9655507498</v>
      </c>
      <c r="Q28" s="1" t="s">
        <v>360</v>
      </c>
      <c r="R28" s="1" t="s">
        <v>97</v>
      </c>
      <c r="S28" s="1" t="s">
        <v>57</v>
      </c>
      <c r="T28" s="1" t="s">
        <v>58</v>
      </c>
      <c r="U28" s="1" t="s">
        <v>59</v>
      </c>
      <c r="V28" s="1" t="s">
        <v>60</v>
      </c>
      <c r="W28" s="1" t="s">
        <v>61</v>
      </c>
      <c r="X28" s="1" t="s">
        <v>62</v>
      </c>
      <c r="Y28" s="1" t="s">
        <v>38</v>
      </c>
      <c r="Z28" s="1" t="s">
        <v>63</v>
      </c>
      <c r="AA28" s="1" t="s">
        <v>38</v>
      </c>
      <c r="AB28" s="1" t="s">
        <v>84</v>
      </c>
      <c r="AC28" s="1" t="s">
        <v>65</v>
      </c>
      <c r="AD28" s="1" t="s">
        <v>86</v>
      </c>
      <c r="AE28" s="1" t="s">
        <v>67</v>
      </c>
      <c r="AF28" s="1" t="s">
        <v>400</v>
      </c>
      <c r="AG28" s="1" t="s">
        <v>277</v>
      </c>
      <c r="AH28" s="1" t="s">
        <v>278</v>
      </c>
    </row>
    <row r="29" spans="1:34" x14ac:dyDescent="0.25">
      <c r="A29" s="1" t="s">
        <v>401</v>
      </c>
      <c r="B29" s="1" t="s">
        <v>402</v>
      </c>
      <c r="C29" s="2">
        <v>45868</v>
      </c>
      <c r="D29" s="1" t="s">
        <v>403</v>
      </c>
      <c r="E29" s="1" t="s">
        <v>404</v>
      </c>
      <c r="F29" s="1" t="s">
        <v>405</v>
      </c>
      <c r="G29" s="1">
        <v>319</v>
      </c>
      <c r="H29" s="1" t="s">
        <v>37</v>
      </c>
      <c r="I29" s="1" t="s">
        <v>76</v>
      </c>
      <c r="J29" s="1" t="s">
        <v>77</v>
      </c>
      <c r="K29" s="1" t="s">
        <v>50</v>
      </c>
      <c r="L29" s="1" t="s">
        <v>78</v>
      </c>
      <c r="M29" s="1" t="s">
        <v>79</v>
      </c>
      <c r="N29" s="1" t="s">
        <v>406</v>
      </c>
      <c r="O29" s="1" t="s">
        <v>54</v>
      </c>
      <c r="P29" s="1">
        <v>9750219287</v>
      </c>
      <c r="Q29" s="1" t="s">
        <v>55</v>
      </c>
      <c r="R29" s="1" t="s">
        <v>56</v>
      </c>
      <c r="S29" s="1" t="s">
        <v>57</v>
      </c>
      <c r="T29" s="1" t="s">
        <v>98</v>
      </c>
      <c r="U29" s="1" t="s">
        <v>83</v>
      </c>
      <c r="V29" s="1" t="s">
        <v>60</v>
      </c>
      <c r="W29" s="1" t="s">
        <v>197</v>
      </c>
      <c r="X29" s="1" t="s">
        <v>101</v>
      </c>
      <c r="Y29" s="1" t="s">
        <v>288</v>
      </c>
      <c r="Z29" s="1" t="s">
        <v>63</v>
      </c>
      <c r="AA29" s="1" t="s">
        <v>38</v>
      </c>
      <c r="AB29" s="1" t="s">
        <v>64</v>
      </c>
      <c r="AC29" s="1" t="s">
        <v>85</v>
      </c>
      <c r="AD29" s="1" t="s">
        <v>102</v>
      </c>
      <c r="AE29" s="1" t="s">
        <v>67</v>
      </c>
      <c r="AF29" s="1" t="s">
        <v>3052</v>
      </c>
      <c r="AG29" s="1" t="s">
        <v>117</v>
      </c>
      <c r="AH29" s="1" t="s">
        <v>42</v>
      </c>
    </row>
    <row r="30" spans="1:34" hidden="1" x14ac:dyDescent="0.25">
      <c r="A30" s="1" t="s">
        <v>441</v>
      </c>
      <c r="B30" s="1" t="s">
        <v>442</v>
      </c>
      <c r="C30" s="2">
        <v>45869</v>
      </c>
      <c r="D30" s="1" t="s">
        <v>443</v>
      </c>
      <c r="E30" s="1" t="s">
        <v>444</v>
      </c>
      <c r="F30" s="1" t="s">
        <v>445</v>
      </c>
      <c r="G30" s="1">
        <v>597</v>
      </c>
      <c r="H30" s="1" t="s">
        <v>37</v>
      </c>
      <c r="I30" s="1" t="s">
        <v>48</v>
      </c>
      <c r="J30" s="1" t="s">
        <v>49</v>
      </c>
      <c r="K30" s="1" t="s">
        <v>50</v>
      </c>
      <c r="L30" s="1" t="s">
        <v>51</v>
      </c>
      <c r="M30" s="1" t="s">
        <v>51</v>
      </c>
      <c r="N30" s="1" t="s">
        <v>446</v>
      </c>
      <c r="O30" s="1" t="s">
        <v>54</v>
      </c>
      <c r="P30" s="1">
        <v>8438382863</v>
      </c>
      <c r="Q30" s="1" t="s">
        <v>55</v>
      </c>
      <c r="R30" s="1" t="s">
        <v>56</v>
      </c>
      <c r="S30" s="1" t="s">
        <v>57</v>
      </c>
      <c r="T30" s="1" t="s">
        <v>58</v>
      </c>
      <c r="U30" s="1" t="s">
        <v>59</v>
      </c>
      <c r="V30" s="1" t="s">
        <v>99</v>
      </c>
      <c r="W30" s="1" t="s">
        <v>125</v>
      </c>
      <c r="X30" s="1" t="s">
        <v>101</v>
      </c>
      <c r="Y30" s="1" t="s">
        <v>288</v>
      </c>
      <c r="Z30" s="1" t="s">
        <v>63</v>
      </c>
      <c r="AA30" s="1" t="s">
        <v>38</v>
      </c>
      <c r="AB30" s="1" t="s">
        <v>84</v>
      </c>
      <c r="AC30" s="1" t="s">
        <v>65</v>
      </c>
      <c r="AD30" s="1" t="s">
        <v>66</v>
      </c>
      <c r="AE30" s="1" t="s">
        <v>447</v>
      </c>
      <c r="AF30" s="1" t="s">
        <v>382</v>
      </c>
      <c r="AG30" s="1" t="s">
        <v>69</v>
      </c>
      <c r="AH30" s="1" t="s">
        <v>70</v>
      </c>
    </row>
    <row r="31" spans="1:34" x14ac:dyDescent="0.25">
      <c r="A31" s="1" t="s">
        <v>448</v>
      </c>
      <c r="B31" s="1" t="s">
        <v>449</v>
      </c>
      <c r="C31" s="2">
        <v>45869</v>
      </c>
      <c r="D31" s="1" t="s">
        <v>450</v>
      </c>
      <c r="E31" s="1" t="s">
        <v>273</v>
      </c>
      <c r="F31" s="1" t="s">
        <v>451</v>
      </c>
      <c r="G31" s="1">
        <v>164</v>
      </c>
      <c r="H31" s="1" t="s">
        <v>37</v>
      </c>
      <c r="I31" s="1" t="s">
        <v>76</v>
      </c>
      <c r="J31" s="1" t="s">
        <v>77</v>
      </c>
      <c r="K31" s="1" t="s">
        <v>50</v>
      </c>
      <c r="L31" s="1" t="s">
        <v>78</v>
      </c>
      <c r="M31" s="1" t="s">
        <v>79</v>
      </c>
      <c r="N31" s="1" t="s">
        <v>452</v>
      </c>
      <c r="O31" s="1" t="s">
        <v>135</v>
      </c>
      <c r="P31" s="1">
        <v>8489816500</v>
      </c>
      <c r="Q31" s="1" t="s">
        <v>81</v>
      </c>
      <c r="R31" s="1" t="s">
        <v>82</v>
      </c>
      <c r="S31" s="1" t="s">
        <v>57</v>
      </c>
      <c r="T31" s="1" t="s">
        <v>98</v>
      </c>
      <c r="U31" s="1" t="s">
        <v>83</v>
      </c>
      <c r="V31" s="1" t="s">
        <v>165</v>
      </c>
      <c r="W31" s="1" t="s">
        <v>125</v>
      </c>
      <c r="X31" s="1" t="s">
        <v>114</v>
      </c>
      <c r="Y31" s="1" t="s">
        <v>38</v>
      </c>
      <c r="Z31" s="1" t="s">
        <v>126</v>
      </c>
      <c r="AA31" s="1" t="s">
        <v>60</v>
      </c>
      <c r="AB31" s="1" t="s">
        <v>58</v>
      </c>
      <c r="AC31" s="1" t="s">
        <v>127</v>
      </c>
      <c r="AD31" s="1" t="s">
        <v>102</v>
      </c>
      <c r="AE31" s="1" t="s">
        <v>128</v>
      </c>
      <c r="AF31" s="1" t="s">
        <v>68</v>
      </c>
      <c r="AG31" s="1" t="s">
        <v>117</v>
      </c>
      <c r="AH31" s="1" t="s">
        <v>42</v>
      </c>
    </row>
    <row r="32" spans="1:34" hidden="1" x14ac:dyDescent="0.25">
      <c r="A32" s="1" t="s">
        <v>460</v>
      </c>
      <c r="B32" s="1" t="s">
        <v>461</v>
      </c>
      <c r="C32" s="2">
        <v>45869</v>
      </c>
      <c r="D32" s="1" t="s">
        <v>462</v>
      </c>
      <c r="E32" s="1" t="s">
        <v>456</v>
      </c>
      <c r="F32" s="1" t="s">
        <v>463</v>
      </c>
      <c r="G32" s="1">
        <v>339</v>
      </c>
      <c r="H32" s="1" t="s">
        <v>37</v>
      </c>
      <c r="I32" s="1" t="s">
        <v>76</v>
      </c>
      <c r="J32" s="1" t="s">
        <v>77</v>
      </c>
      <c r="K32" s="1" t="s">
        <v>50</v>
      </c>
      <c r="L32" s="1" t="s">
        <v>78</v>
      </c>
      <c r="M32" s="1" t="s">
        <v>79</v>
      </c>
      <c r="N32" s="1" t="s">
        <v>464</v>
      </c>
      <c r="O32" s="1" t="s">
        <v>54</v>
      </c>
      <c r="P32" s="1">
        <v>9159116163</v>
      </c>
      <c r="Q32" s="1" t="s">
        <v>39</v>
      </c>
      <c r="R32" s="1" t="s">
        <v>97</v>
      </c>
      <c r="S32" s="1" t="s">
        <v>57</v>
      </c>
      <c r="T32" s="1" t="s">
        <v>98</v>
      </c>
      <c r="U32" s="1" t="s">
        <v>83</v>
      </c>
      <c r="V32" s="1" t="s">
        <v>99</v>
      </c>
      <c r="W32" s="1" t="s">
        <v>100</v>
      </c>
      <c r="X32" s="1" t="s">
        <v>101</v>
      </c>
      <c r="Y32" s="1" t="s">
        <v>95</v>
      </c>
      <c r="Z32" s="1" t="s">
        <v>126</v>
      </c>
      <c r="AA32" s="1" t="s">
        <v>60</v>
      </c>
      <c r="AB32" s="1" t="s">
        <v>64</v>
      </c>
      <c r="AC32" s="1" t="s">
        <v>127</v>
      </c>
      <c r="AD32" s="1" t="s">
        <v>102</v>
      </c>
      <c r="AE32" s="1" t="s">
        <v>101</v>
      </c>
      <c r="AF32" s="1" t="s">
        <v>68</v>
      </c>
      <c r="AG32" s="1" t="s">
        <v>88</v>
      </c>
      <c r="AH32" s="1" t="s">
        <v>89</v>
      </c>
    </row>
    <row r="33" spans="1:34" hidden="1" x14ac:dyDescent="0.25">
      <c r="A33" s="1" t="s">
        <v>485</v>
      </c>
      <c r="B33" s="1" t="s">
        <v>486</v>
      </c>
      <c r="C33" s="2">
        <v>45869</v>
      </c>
      <c r="D33" s="1" t="s">
        <v>487</v>
      </c>
      <c r="E33" s="1" t="s">
        <v>273</v>
      </c>
      <c r="F33" s="1" t="s">
        <v>488</v>
      </c>
      <c r="G33" s="1">
        <v>279</v>
      </c>
      <c r="H33" s="1" t="s">
        <v>37</v>
      </c>
      <c r="I33" s="1" t="s">
        <v>76</v>
      </c>
      <c r="J33" s="1" t="s">
        <v>77</v>
      </c>
      <c r="K33" s="1" t="s">
        <v>50</v>
      </c>
      <c r="L33" s="1" t="s">
        <v>78</v>
      </c>
      <c r="M33" s="1" t="s">
        <v>79</v>
      </c>
      <c r="N33" s="1" t="s">
        <v>489</v>
      </c>
      <c r="O33" s="1" t="s">
        <v>54</v>
      </c>
      <c r="P33" s="1">
        <v>9952564869</v>
      </c>
      <c r="Q33" s="1" t="s">
        <v>39</v>
      </c>
      <c r="R33" s="1" t="s">
        <v>490</v>
      </c>
      <c r="S33" s="1" t="s">
        <v>57</v>
      </c>
      <c r="T33" s="1" t="s">
        <v>137</v>
      </c>
      <c r="U33" s="1" t="s">
        <v>83</v>
      </c>
      <c r="V33" s="1" t="s">
        <v>60</v>
      </c>
      <c r="W33" s="1" t="s">
        <v>61</v>
      </c>
      <c r="X33" s="1" t="s">
        <v>101</v>
      </c>
      <c r="Y33" s="1" t="s">
        <v>95</v>
      </c>
      <c r="Z33" s="1" t="s">
        <v>126</v>
      </c>
      <c r="AA33" s="1" t="s">
        <v>138</v>
      </c>
      <c r="AB33" s="1" t="s">
        <v>64</v>
      </c>
      <c r="AC33" s="1" t="s">
        <v>85</v>
      </c>
      <c r="AD33" s="1" t="s">
        <v>86</v>
      </c>
      <c r="AE33" s="1" t="s">
        <v>447</v>
      </c>
      <c r="AF33" s="1" t="s">
        <v>3052</v>
      </c>
      <c r="AG33" s="1" t="s">
        <v>277</v>
      </c>
      <c r="AH33" s="1" t="s">
        <v>278</v>
      </c>
    </row>
    <row r="34" spans="1:34" x14ac:dyDescent="0.25">
      <c r="A34" s="1" t="s">
        <v>491</v>
      </c>
      <c r="B34" s="1" t="s">
        <v>492</v>
      </c>
      <c r="C34" s="2">
        <v>45869</v>
      </c>
      <c r="D34" s="1" t="s">
        <v>493</v>
      </c>
      <c r="E34" s="1" t="s">
        <v>273</v>
      </c>
      <c r="F34" s="1" t="s">
        <v>494</v>
      </c>
      <c r="G34" s="1">
        <v>306</v>
      </c>
      <c r="H34" s="1" t="s">
        <v>37</v>
      </c>
      <c r="I34" s="1" t="s">
        <v>76</v>
      </c>
      <c r="J34" s="1" t="s">
        <v>77</v>
      </c>
      <c r="K34" s="1" t="s">
        <v>50</v>
      </c>
      <c r="L34" s="1" t="s">
        <v>78</v>
      </c>
      <c r="M34" s="1" t="s">
        <v>79</v>
      </c>
      <c r="N34" s="1" t="s">
        <v>495</v>
      </c>
      <c r="O34" s="1" t="s">
        <v>135</v>
      </c>
      <c r="P34" s="1">
        <v>9842453264</v>
      </c>
      <c r="Q34" s="1" t="s">
        <v>360</v>
      </c>
      <c r="R34" s="1" t="s">
        <v>136</v>
      </c>
      <c r="S34" s="1" t="s">
        <v>57</v>
      </c>
      <c r="T34" s="1" t="s">
        <v>137</v>
      </c>
      <c r="U34" s="1" t="s">
        <v>83</v>
      </c>
      <c r="V34" s="1" t="s">
        <v>99</v>
      </c>
      <c r="W34" s="1" t="s">
        <v>61</v>
      </c>
      <c r="X34" s="1" t="s">
        <v>101</v>
      </c>
      <c r="Y34" s="1" t="s">
        <v>175</v>
      </c>
      <c r="Z34" s="1" t="s">
        <v>126</v>
      </c>
      <c r="AA34" s="1" t="s">
        <v>60</v>
      </c>
      <c r="AB34" s="1" t="s">
        <v>84</v>
      </c>
      <c r="AC34" s="1" t="s">
        <v>65</v>
      </c>
      <c r="AD34" s="1" t="s">
        <v>86</v>
      </c>
      <c r="AE34" s="1" t="s">
        <v>447</v>
      </c>
      <c r="AF34" s="1" t="s">
        <v>68</v>
      </c>
      <c r="AG34" s="1" t="s">
        <v>117</v>
      </c>
      <c r="AH34" s="1" t="s">
        <v>42</v>
      </c>
    </row>
    <row r="35" spans="1:34" hidden="1" x14ac:dyDescent="0.25">
      <c r="A35" s="1" t="s">
        <v>496</v>
      </c>
      <c r="B35" s="1" t="s">
        <v>497</v>
      </c>
      <c r="C35" s="2">
        <v>45869</v>
      </c>
      <c r="D35" s="1" t="s">
        <v>498</v>
      </c>
      <c r="E35" s="1" t="s">
        <v>273</v>
      </c>
      <c r="F35" s="1" t="s">
        <v>499</v>
      </c>
      <c r="G35" s="1">
        <v>276</v>
      </c>
      <c r="H35" s="1" t="s">
        <v>37</v>
      </c>
      <c r="I35" s="1" t="s">
        <v>76</v>
      </c>
      <c r="J35" s="1" t="s">
        <v>77</v>
      </c>
      <c r="K35" s="1" t="s">
        <v>50</v>
      </c>
      <c r="L35" s="1" t="s">
        <v>78</v>
      </c>
      <c r="M35" s="1" t="s">
        <v>79</v>
      </c>
      <c r="N35" s="1" t="s">
        <v>500</v>
      </c>
      <c r="O35" s="1" t="s">
        <v>54</v>
      </c>
      <c r="P35" s="1">
        <v>8056086512</v>
      </c>
      <c r="Q35" s="1" t="s">
        <v>81</v>
      </c>
      <c r="R35" s="1" t="s">
        <v>82</v>
      </c>
      <c r="S35" s="1" t="s">
        <v>57</v>
      </c>
      <c r="T35" s="1" t="s">
        <v>58</v>
      </c>
      <c r="U35" s="1" t="s">
        <v>83</v>
      </c>
      <c r="V35" s="1" t="s">
        <v>60</v>
      </c>
      <c r="W35" s="1" t="s">
        <v>61</v>
      </c>
      <c r="X35" s="1" t="s">
        <v>62</v>
      </c>
      <c r="Y35" s="1" t="s">
        <v>38</v>
      </c>
      <c r="Z35" s="1" t="s">
        <v>63</v>
      </c>
      <c r="AA35" s="1" t="s">
        <v>38</v>
      </c>
      <c r="AB35" s="1" t="s">
        <v>58</v>
      </c>
      <c r="AC35" s="1" t="s">
        <v>127</v>
      </c>
      <c r="AD35" s="1" t="s">
        <v>66</v>
      </c>
      <c r="AE35" s="1" t="s">
        <v>128</v>
      </c>
      <c r="AF35" s="1" t="s">
        <v>116</v>
      </c>
      <c r="AG35" s="1" t="s">
        <v>277</v>
      </c>
      <c r="AH35" s="1" t="s">
        <v>278</v>
      </c>
    </row>
    <row r="36" spans="1:34" hidden="1" x14ac:dyDescent="0.25">
      <c r="A36" s="1" t="s">
        <v>501</v>
      </c>
      <c r="B36" s="1" t="s">
        <v>502</v>
      </c>
      <c r="C36" s="2">
        <v>45869</v>
      </c>
      <c r="D36" s="1" t="s">
        <v>503</v>
      </c>
      <c r="E36" s="1" t="s">
        <v>273</v>
      </c>
      <c r="F36" s="1" t="s">
        <v>504</v>
      </c>
      <c r="G36" s="1">
        <v>226</v>
      </c>
      <c r="H36" s="1" t="s">
        <v>37</v>
      </c>
      <c r="I36" s="1" t="s">
        <v>76</v>
      </c>
      <c r="J36" s="1" t="s">
        <v>77</v>
      </c>
      <c r="K36" s="1" t="s">
        <v>50</v>
      </c>
      <c r="L36" s="1" t="s">
        <v>78</v>
      </c>
      <c r="M36" s="1" t="s">
        <v>79</v>
      </c>
      <c r="N36" s="1" t="s">
        <v>505</v>
      </c>
      <c r="O36" s="1" t="s">
        <v>54</v>
      </c>
      <c r="P36" s="1">
        <v>6382108585</v>
      </c>
      <c r="Q36" s="1" t="s">
        <v>81</v>
      </c>
      <c r="R36" s="1" t="s">
        <v>82</v>
      </c>
      <c r="S36" s="1" t="s">
        <v>57</v>
      </c>
      <c r="T36" s="1" t="s">
        <v>58</v>
      </c>
      <c r="U36" s="1" t="s">
        <v>59</v>
      </c>
      <c r="V36" s="1" t="s">
        <v>60</v>
      </c>
      <c r="W36" s="1" t="s">
        <v>61</v>
      </c>
      <c r="X36" s="1" t="s">
        <v>62</v>
      </c>
      <c r="Y36" s="1" t="s">
        <v>38</v>
      </c>
      <c r="Z36" s="1" t="s">
        <v>63</v>
      </c>
      <c r="AA36" s="1" t="s">
        <v>38</v>
      </c>
      <c r="AB36" s="1" t="s">
        <v>64</v>
      </c>
      <c r="AC36" s="1" t="s">
        <v>127</v>
      </c>
      <c r="AD36" s="1" t="s">
        <v>66</v>
      </c>
      <c r="AE36" s="1" t="s">
        <v>128</v>
      </c>
      <c r="AF36" s="1" t="s">
        <v>116</v>
      </c>
      <c r="AG36" s="1" t="s">
        <v>277</v>
      </c>
      <c r="AH36" s="1" t="s">
        <v>278</v>
      </c>
    </row>
    <row r="37" spans="1:34" hidden="1" x14ac:dyDescent="0.25">
      <c r="A37" s="1" t="s">
        <v>506</v>
      </c>
      <c r="B37" s="1" t="s">
        <v>507</v>
      </c>
      <c r="C37" s="2">
        <v>45869</v>
      </c>
      <c r="D37" s="1" t="s">
        <v>508</v>
      </c>
      <c r="E37" s="1" t="s">
        <v>509</v>
      </c>
      <c r="F37" s="1" t="s">
        <v>510</v>
      </c>
      <c r="G37" s="1">
        <v>264</v>
      </c>
      <c r="H37" s="1" t="s">
        <v>37</v>
      </c>
      <c r="I37" s="1" t="s">
        <v>109</v>
      </c>
      <c r="J37" s="1" t="s">
        <v>110</v>
      </c>
      <c r="K37" s="1" t="s">
        <v>50</v>
      </c>
      <c r="L37" s="1" t="s">
        <v>78</v>
      </c>
      <c r="M37" s="1" t="s">
        <v>511</v>
      </c>
      <c r="N37" s="1" t="s">
        <v>512</v>
      </c>
      <c r="O37" s="1" t="s">
        <v>54</v>
      </c>
      <c r="P37" s="1">
        <v>6384503095</v>
      </c>
      <c r="Q37" s="1" t="s">
        <v>360</v>
      </c>
      <c r="R37" s="1" t="s">
        <v>124</v>
      </c>
      <c r="S37" s="1" t="s">
        <v>113</v>
      </c>
      <c r="T37" s="1" t="s">
        <v>58</v>
      </c>
      <c r="U37" s="1" t="s">
        <v>83</v>
      </c>
      <c r="V37" s="1" t="s">
        <v>60</v>
      </c>
      <c r="W37" s="1" t="s">
        <v>61</v>
      </c>
      <c r="X37" s="1" t="s">
        <v>101</v>
      </c>
      <c r="Y37" s="1" t="s">
        <v>288</v>
      </c>
      <c r="Z37" s="1" t="s">
        <v>126</v>
      </c>
      <c r="AA37" s="1" t="s">
        <v>99</v>
      </c>
      <c r="AB37" s="1" t="s">
        <v>58</v>
      </c>
      <c r="AC37" s="1" t="s">
        <v>65</v>
      </c>
      <c r="AD37" s="1" t="s">
        <v>115</v>
      </c>
      <c r="AE37" s="1" t="s">
        <v>67</v>
      </c>
      <c r="AF37" s="1" t="s">
        <v>68</v>
      </c>
      <c r="AG37" s="1" t="s">
        <v>117</v>
      </c>
      <c r="AH37" s="1" t="s">
        <v>118</v>
      </c>
    </row>
    <row r="38" spans="1:34" hidden="1" x14ac:dyDescent="0.25">
      <c r="A38" s="1" t="s">
        <v>513</v>
      </c>
      <c r="B38" s="1" t="s">
        <v>514</v>
      </c>
      <c r="C38" s="2">
        <v>45869</v>
      </c>
      <c r="D38" s="1" t="s">
        <v>515</v>
      </c>
      <c r="E38" s="1" t="s">
        <v>516</v>
      </c>
      <c r="F38" s="1" t="s">
        <v>517</v>
      </c>
      <c r="G38" s="1">
        <v>192</v>
      </c>
      <c r="H38" s="1" t="s">
        <v>37</v>
      </c>
      <c r="I38" s="1" t="s">
        <v>109</v>
      </c>
      <c r="J38" s="1" t="s">
        <v>110</v>
      </c>
      <c r="K38" s="1" t="s">
        <v>50</v>
      </c>
      <c r="L38" s="1" t="s">
        <v>78</v>
      </c>
      <c r="M38" s="1" t="s">
        <v>511</v>
      </c>
      <c r="N38" s="1" t="s">
        <v>518</v>
      </c>
      <c r="O38" s="1" t="s">
        <v>54</v>
      </c>
      <c r="P38" s="1">
        <v>9443488965</v>
      </c>
      <c r="Q38" s="1" t="s">
        <v>39</v>
      </c>
      <c r="R38" s="1" t="s">
        <v>219</v>
      </c>
      <c r="S38" s="1" t="s">
        <v>57</v>
      </c>
      <c r="T38" s="1" t="s">
        <v>58</v>
      </c>
      <c r="U38" s="1" t="s">
        <v>59</v>
      </c>
      <c r="V38" s="1" t="s">
        <v>60</v>
      </c>
      <c r="W38" s="1" t="s">
        <v>61</v>
      </c>
      <c r="X38" s="1" t="s">
        <v>62</v>
      </c>
      <c r="Y38" s="1" t="s">
        <v>38</v>
      </c>
      <c r="Z38" s="1" t="s">
        <v>63</v>
      </c>
      <c r="AA38" s="1" t="s">
        <v>38</v>
      </c>
      <c r="AB38" s="1" t="s">
        <v>64</v>
      </c>
      <c r="AC38" s="1" t="s">
        <v>85</v>
      </c>
      <c r="AD38" s="1" t="s">
        <v>86</v>
      </c>
      <c r="AE38" s="1" t="s">
        <v>67</v>
      </c>
      <c r="AF38" s="1" t="s">
        <v>103</v>
      </c>
      <c r="AG38" s="1" t="s">
        <v>69</v>
      </c>
      <c r="AH38" s="1" t="s">
        <v>519</v>
      </c>
    </row>
    <row r="39" spans="1:34" hidden="1" x14ac:dyDescent="0.25">
      <c r="A39" s="1" t="s">
        <v>525</v>
      </c>
      <c r="B39" s="1" t="s">
        <v>526</v>
      </c>
      <c r="C39" s="2">
        <v>45869</v>
      </c>
      <c r="D39" s="1" t="s">
        <v>527</v>
      </c>
      <c r="E39" s="1" t="s">
        <v>273</v>
      </c>
      <c r="F39" s="1" t="s">
        <v>528</v>
      </c>
      <c r="G39" s="1">
        <v>250</v>
      </c>
      <c r="H39" s="1" t="s">
        <v>37</v>
      </c>
      <c r="I39" s="1" t="s">
        <v>76</v>
      </c>
      <c r="J39" s="1" t="s">
        <v>77</v>
      </c>
      <c r="K39" s="1" t="s">
        <v>50</v>
      </c>
      <c r="L39" s="1" t="s">
        <v>78</v>
      </c>
      <c r="M39" s="1" t="s">
        <v>79</v>
      </c>
      <c r="N39" s="1" t="s">
        <v>529</v>
      </c>
      <c r="O39" s="1" t="s">
        <v>54</v>
      </c>
      <c r="P39" s="1">
        <v>8675072373</v>
      </c>
      <c r="Q39" s="1" t="s">
        <v>81</v>
      </c>
      <c r="R39" s="1" t="s">
        <v>97</v>
      </c>
      <c r="S39" s="1" t="s">
        <v>57</v>
      </c>
      <c r="T39" s="1" t="s">
        <v>137</v>
      </c>
      <c r="U39" s="1" t="s">
        <v>59</v>
      </c>
      <c r="V39" s="1" t="s">
        <v>60</v>
      </c>
      <c r="W39" s="1" t="s">
        <v>439</v>
      </c>
      <c r="X39" s="1" t="s">
        <v>62</v>
      </c>
      <c r="Y39" s="1" t="s">
        <v>38</v>
      </c>
      <c r="Z39" s="1" t="s">
        <v>126</v>
      </c>
      <c r="AA39" s="1" t="s">
        <v>60</v>
      </c>
      <c r="AB39" s="1" t="s">
        <v>58</v>
      </c>
      <c r="AC39" s="1" t="s">
        <v>127</v>
      </c>
      <c r="AD39" s="1" t="s">
        <v>102</v>
      </c>
      <c r="AE39" s="1" t="s">
        <v>447</v>
      </c>
      <c r="AF39" s="1" t="s">
        <v>116</v>
      </c>
      <c r="AG39" s="1" t="s">
        <v>88</v>
      </c>
      <c r="AH39" s="1" t="s">
        <v>278</v>
      </c>
    </row>
    <row r="40" spans="1:34" hidden="1" x14ac:dyDescent="0.25">
      <c r="A40" s="1" t="s">
        <v>530</v>
      </c>
      <c r="B40" s="1" t="s">
        <v>531</v>
      </c>
      <c r="C40" s="2">
        <v>45869</v>
      </c>
      <c r="D40" s="1" t="s">
        <v>532</v>
      </c>
      <c r="E40" s="1" t="s">
        <v>533</v>
      </c>
      <c r="F40" s="1" t="s">
        <v>534</v>
      </c>
      <c r="G40" s="1">
        <v>189</v>
      </c>
      <c r="H40" s="1" t="s">
        <v>37</v>
      </c>
      <c r="I40" s="1" t="s">
        <v>109</v>
      </c>
      <c r="J40" s="1" t="s">
        <v>110</v>
      </c>
      <c r="K40" s="1" t="s">
        <v>50</v>
      </c>
      <c r="L40" s="1" t="s">
        <v>78</v>
      </c>
      <c r="M40" s="1" t="s">
        <v>511</v>
      </c>
      <c r="N40" s="1" t="s">
        <v>535</v>
      </c>
      <c r="O40" s="1" t="s">
        <v>135</v>
      </c>
      <c r="P40" s="1">
        <v>7825018464</v>
      </c>
      <c r="Q40" s="1" t="s">
        <v>360</v>
      </c>
      <c r="R40" s="1" t="s">
        <v>136</v>
      </c>
      <c r="S40" s="1" t="s">
        <v>113</v>
      </c>
      <c r="T40" s="1" t="s">
        <v>98</v>
      </c>
      <c r="U40" s="1" t="s">
        <v>301</v>
      </c>
      <c r="V40" s="1" t="s">
        <v>99</v>
      </c>
      <c r="W40" s="1" t="s">
        <v>61</v>
      </c>
      <c r="X40" s="1" t="s">
        <v>101</v>
      </c>
      <c r="Y40" s="1" t="s">
        <v>288</v>
      </c>
      <c r="Z40" s="1" t="s">
        <v>126</v>
      </c>
      <c r="AA40" s="1" t="s">
        <v>60</v>
      </c>
      <c r="AB40" s="1" t="s">
        <v>64</v>
      </c>
      <c r="AC40" s="1" t="s">
        <v>85</v>
      </c>
      <c r="AD40" s="1" t="s">
        <v>115</v>
      </c>
      <c r="AE40" s="1" t="s">
        <v>67</v>
      </c>
      <c r="AF40" s="1" t="s">
        <v>68</v>
      </c>
      <c r="AG40" s="1" t="s">
        <v>88</v>
      </c>
      <c r="AH40" s="1" t="s">
        <v>269</v>
      </c>
    </row>
    <row r="41" spans="1:34" x14ac:dyDescent="0.25">
      <c r="A41" s="1" t="s">
        <v>536</v>
      </c>
      <c r="B41" s="1" t="s">
        <v>537</v>
      </c>
      <c r="C41" s="2">
        <v>45869</v>
      </c>
      <c r="D41" s="1" t="s">
        <v>538</v>
      </c>
      <c r="E41" s="1" t="s">
        <v>273</v>
      </c>
      <c r="F41" s="1" t="s">
        <v>539</v>
      </c>
      <c r="G41" s="1">
        <v>246</v>
      </c>
      <c r="H41" s="1" t="s">
        <v>37</v>
      </c>
      <c r="I41" s="1" t="s">
        <v>76</v>
      </c>
      <c r="J41" s="1" t="s">
        <v>77</v>
      </c>
      <c r="K41" s="1" t="s">
        <v>50</v>
      </c>
      <c r="L41" s="1" t="s">
        <v>78</v>
      </c>
      <c r="M41" s="1" t="s">
        <v>79</v>
      </c>
      <c r="N41" s="1" t="s">
        <v>540</v>
      </c>
      <c r="O41" s="1" t="s">
        <v>54</v>
      </c>
      <c r="P41" s="1">
        <v>9384493452</v>
      </c>
      <c r="Q41" s="1" t="s">
        <v>360</v>
      </c>
      <c r="R41" s="1" t="s">
        <v>124</v>
      </c>
      <c r="S41" s="1" t="s">
        <v>57</v>
      </c>
      <c r="T41" s="1" t="s">
        <v>137</v>
      </c>
      <c r="U41" s="1" t="s">
        <v>59</v>
      </c>
      <c r="V41" s="1" t="s">
        <v>60</v>
      </c>
      <c r="W41" s="1" t="s">
        <v>61</v>
      </c>
      <c r="X41" s="1" t="s">
        <v>477</v>
      </c>
      <c r="Y41" s="1" t="s">
        <v>95</v>
      </c>
      <c r="Z41" s="1" t="s">
        <v>63</v>
      </c>
      <c r="AA41" s="1" t="s">
        <v>38</v>
      </c>
      <c r="AB41" s="1" t="s">
        <v>84</v>
      </c>
      <c r="AC41" s="1" t="s">
        <v>127</v>
      </c>
      <c r="AD41" s="1" t="s">
        <v>66</v>
      </c>
      <c r="AE41" s="1" t="s">
        <v>447</v>
      </c>
      <c r="AF41" s="1" t="s">
        <v>68</v>
      </c>
      <c r="AG41" s="1" t="s">
        <v>117</v>
      </c>
      <c r="AH41" s="1" t="s">
        <v>42</v>
      </c>
    </row>
    <row r="42" spans="1:34" hidden="1" x14ac:dyDescent="0.25">
      <c r="A42" s="1" t="s">
        <v>546</v>
      </c>
      <c r="B42" s="1" t="s">
        <v>547</v>
      </c>
      <c r="C42" s="2">
        <v>45869</v>
      </c>
      <c r="D42" s="1" t="s">
        <v>548</v>
      </c>
      <c r="E42" s="1" t="s">
        <v>533</v>
      </c>
      <c r="F42" s="1" t="s">
        <v>549</v>
      </c>
      <c r="G42" s="1">
        <v>89</v>
      </c>
      <c r="H42" s="1" t="s">
        <v>37</v>
      </c>
      <c r="I42" s="1" t="s">
        <v>109</v>
      </c>
      <c r="J42" s="1" t="s">
        <v>110</v>
      </c>
      <c r="K42" s="1" t="s">
        <v>50</v>
      </c>
      <c r="L42" s="1" t="s">
        <v>78</v>
      </c>
      <c r="M42" s="1" t="s">
        <v>511</v>
      </c>
      <c r="N42" s="1" t="s">
        <v>550</v>
      </c>
      <c r="O42" s="1" t="s">
        <v>135</v>
      </c>
      <c r="P42" s="1">
        <v>9514560831</v>
      </c>
      <c r="Q42" s="1" t="s">
        <v>39</v>
      </c>
      <c r="R42" s="1" t="s">
        <v>136</v>
      </c>
      <c r="S42" s="1" t="s">
        <v>113</v>
      </c>
      <c r="T42" s="1" t="s">
        <v>58</v>
      </c>
      <c r="U42" s="1" t="s">
        <v>59</v>
      </c>
      <c r="V42" s="1" t="s">
        <v>60</v>
      </c>
      <c r="W42" s="1" t="s">
        <v>61</v>
      </c>
      <c r="X42" s="1" t="s">
        <v>62</v>
      </c>
      <c r="Y42" s="1" t="s">
        <v>38</v>
      </c>
      <c r="Z42" s="1" t="s">
        <v>63</v>
      </c>
      <c r="AA42" s="1" t="s">
        <v>38</v>
      </c>
      <c r="AB42" s="1" t="s">
        <v>64</v>
      </c>
      <c r="AC42" s="1" t="s">
        <v>85</v>
      </c>
      <c r="AD42" s="1" t="s">
        <v>86</v>
      </c>
      <c r="AE42" s="1" t="s">
        <v>67</v>
      </c>
      <c r="AF42" s="1" t="s">
        <v>103</v>
      </c>
      <c r="AG42" s="1" t="s">
        <v>88</v>
      </c>
      <c r="AH42" s="1" t="s">
        <v>269</v>
      </c>
    </row>
    <row r="43" spans="1:34" hidden="1" x14ac:dyDescent="0.25">
      <c r="A43" s="1" t="s">
        <v>557</v>
      </c>
      <c r="B43" s="1" t="s">
        <v>558</v>
      </c>
      <c r="C43" s="2">
        <v>45869</v>
      </c>
      <c r="D43" s="1" t="s">
        <v>559</v>
      </c>
      <c r="E43" s="1" t="s">
        <v>560</v>
      </c>
      <c r="F43" s="1" t="s">
        <v>561</v>
      </c>
      <c r="G43" s="1">
        <v>112</v>
      </c>
      <c r="H43" s="1" t="s">
        <v>37</v>
      </c>
      <c r="I43" s="1" t="s">
        <v>109</v>
      </c>
      <c r="J43" s="1" t="s">
        <v>110</v>
      </c>
      <c r="K43" s="1" t="s">
        <v>50</v>
      </c>
      <c r="L43" s="1" t="s">
        <v>78</v>
      </c>
      <c r="M43" s="1" t="s">
        <v>511</v>
      </c>
      <c r="N43" s="1" t="s">
        <v>562</v>
      </c>
      <c r="O43" s="1" t="s">
        <v>54</v>
      </c>
      <c r="P43" s="1">
        <v>9786518127</v>
      </c>
      <c r="Q43" s="1" t="s">
        <v>360</v>
      </c>
      <c r="R43" s="1" t="s">
        <v>97</v>
      </c>
      <c r="S43" s="1" t="s">
        <v>113</v>
      </c>
      <c r="T43" s="1" t="s">
        <v>137</v>
      </c>
      <c r="U43" s="1" t="s">
        <v>83</v>
      </c>
      <c r="V43" s="1" t="s">
        <v>99</v>
      </c>
      <c r="W43" s="1" t="s">
        <v>100</v>
      </c>
      <c r="X43" s="1" t="s">
        <v>101</v>
      </c>
      <c r="Y43" s="1" t="s">
        <v>288</v>
      </c>
      <c r="Z43" s="1" t="s">
        <v>63</v>
      </c>
      <c r="AA43" s="1" t="s">
        <v>38</v>
      </c>
      <c r="AB43" s="1" t="s">
        <v>84</v>
      </c>
      <c r="AC43" s="1" t="s">
        <v>65</v>
      </c>
      <c r="AD43" s="1" t="s">
        <v>102</v>
      </c>
      <c r="AE43" s="1" t="s">
        <v>67</v>
      </c>
      <c r="AF43" s="1" t="s">
        <v>103</v>
      </c>
      <c r="AG43" s="1" t="s">
        <v>88</v>
      </c>
      <c r="AH43" s="1" t="s">
        <v>269</v>
      </c>
    </row>
    <row r="44" spans="1:34" hidden="1" x14ac:dyDescent="0.25">
      <c r="A44" s="1" t="s">
        <v>570</v>
      </c>
      <c r="B44" s="1" t="s">
        <v>571</v>
      </c>
      <c r="C44" s="2">
        <v>45869</v>
      </c>
      <c r="D44" s="1" t="s">
        <v>572</v>
      </c>
      <c r="E44" s="1" t="s">
        <v>573</v>
      </c>
      <c r="F44" s="1" t="s">
        <v>574</v>
      </c>
      <c r="G44" s="1">
        <v>225</v>
      </c>
      <c r="H44" s="1" t="s">
        <v>37</v>
      </c>
      <c r="I44" s="1" t="s">
        <v>109</v>
      </c>
      <c r="J44" s="1" t="s">
        <v>110</v>
      </c>
      <c r="K44" s="1" t="s">
        <v>50</v>
      </c>
      <c r="L44" s="1" t="s">
        <v>78</v>
      </c>
      <c r="M44" s="1" t="s">
        <v>511</v>
      </c>
      <c r="N44" s="1" t="s">
        <v>202</v>
      </c>
      <c r="O44" s="1" t="s">
        <v>135</v>
      </c>
      <c r="P44" s="1">
        <v>6379686026</v>
      </c>
      <c r="Q44" s="1" t="s">
        <v>55</v>
      </c>
      <c r="R44" s="1" t="s">
        <v>136</v>
      </c>
      <c r="S44" s="1" t="s">
        <v>113</v>
      </c>
      <c r="T44" s="1" t="s">
        <v>137</v>
      </c>
      <c r="U44" s="1" t="s">
        <v>83</v>
      </c>
      <c r="V44" s="1" t="s">
        <v>165</v>
      </c>
      <c r="W44" s="1" t="s">
        <v>125</v>
      </c>
      <c r="X44" s="1" t="s">
        <v>62</v>
      </c>
      <c r="Y44" s="1" t="s">
        <v>38</v>
      </c>
      <c r="Z44" s="1" t="s">
        <v>126</v>
      </c>
      <c r="AA44" s="1" t="s">
        <v>60</v>
      </c>
      <c r="AB44" s="1" t="s">
        <v>58</v>
      </c>
      <c r="AC44" s="1" t="s">
        <v>127</v>
      </c>
      <c r="AD44" s="1" t="s">
        <v>115</v>
      </c>
      <c r="AE44" s="1" t="s">
        <v>67</v>
      </c>
      <c r="AF44" s="1" t="s">
        <v>382</v>
      </c>
      <c r="AG44" s="1" t="s">
        <v>88</v>
      </c>
      <c r="AH44" s="1" t="s">
        <v>519</v>
      </c>
    </row>
    <row r="45" spans="1:34" hidden="1" x14ac:dyDescent="0.25">
      <c r="A45" s="1" t="s">
        <v>585</v>
      </c>
      <c r="B45" s="1" t="s">
        <v>586</v>
      </c>
      <c r="C45" s="2">
        <v>45869</v>
      </c>
      <c r="D45" s="1" t="s">
        <v>587</v>
      </c>
      <c r="E45" s="1" t="s">
        <v>588</v>
      </c>
      <c r="F45" s="1" t="s">
        <v>589</v>
      </c>
      <c r="G45" s="1">
        <v>274</v>
      </c>
      <c r="H45" s="1" t="s">
        <v>37</v>
      </c>
      <c r="I45" s="1" t="s">
        <v>109</v>
      </c>
      <c r="J45" s="1" t="s">
        <v>110</v>
      </c>
      <c r="K45" s="1" t="s">
        <v>50</v>
      </c>
      <c r="L45" s="1" t="s">
        <v>78</v>
      </c>
      <c r="M45" s="1" t="s">
        <v>511</v>
      </c>
      <c r="N45" s="1" t="s">
        <v>590</v>
      </c>
      <c r="O45" s="1" t="s">
        <v>135</v>
      </c>
      <c r="P45" s="1">
        <v>6385107834</v>
      </c>
      <c r="Q45" s="1" t="s">
        <v>39</v>
      </c>
      <c r="R45" s="1" t="s">
        <v>136</v>
      </c>
      <c r="S45" s="1" t="s">
        <v>113</v>
      </c>
      <c r="T45" s="1" t="s">
        <v>137</v>
      </c>
      <c r="U45" s="1" t="s">
        <v>301</v>
      </c>
      <c r="V45" s="1" t="s">
        <v>165</v>
      </c>
      <c r="W45" s="1" t="s">
        <v>125</v>
      </c>
      <c r="X45" s="1" t="s">
        <v>101</v>
      </c>
      <c r="Y45" s="1" t="s">
        <v>95</v>
      </c>
      <c r="Z45" s="1" t="s">
        <v>126</v>
      </c>
      <c r="AA45" s="1" t="s">
        <v>60</v>
      </c>
      <c r="AB45" s="1" t="s">
        <v>84</v>
      </c>
      <c r="AC45" s="1" t="s">
        <v>65</v>
      </c>
      <c r="AD45" s="1" t="s">
        <v>102</v>
      </c>
      <c r="AE45" s="1" t="s">
        <v>67</v>
      </c>
      <c r="AF45" s="1" t="s">
        <v>103</v>
      </c>
      <c r="AG45" s="1" t="s">
        <v>88</v>
      </c>
      <c r="AH45" s="1" t="s">
        <v>269</v>
      </c>
    </row>
    <row r="46" spans="1:34" hidden="1" x14ac:dyDescent="0.25">
      <c r="A46" s="1" t="s">
        <v>591</v>
      </c>
      <c r="B46" s="1" t="s">
        <v>592</v>
      </c>
      <c r="C46" s="2">
        <v>45869</v>
      </c>
      <c r="D46" s="1" t="s">
        <v>593</v>
      </c>
      <c r="E46" s="1" t="s">
        <v>594</v>
      </c>
      <c r="F46" s="1" t="s">
        <v>595</v>
      </c>
      <c r="G46" s="1">
        <v>167</v>
      </c>
      <c r="H46" s="1" t="s">
        <v>37</v>
      </c>
      <c r="I46" s="1" t="s">
        <v>109</v>
      </c>
      <c r="J46" s="1" t="s">
        <v>110</v>
      </c>
      <c r="K46" s="1" t="s">
        <v>50</v>
      </c>
      <c r="L46" s="1" t="s">
        <v>78</v>
      </c>
      <c r="M46" s="1" t="s">
        <v>511</v>
      </c>
      <c r="N46" s="1" t="s">
        <v>596</v>
      </c>
      <c r="O46" s="1" t="s">
        <v>54</v>
      </c>
      <c r="P46" s="1">
        <v>9787167694</v>
      </c>
      <c r="Q46" s="1" t="s">
        <v>39</v>
      </c>
      <c r="R46" s="1" t="s">
        <v>97</v>
      </c>
      <c r="S46" s="1" t="s">
        <v>57</v>
      </c>
      <c r="T46" s="1" t="s">
        <v>58</v>
      </c>
      <c r="U46" s="1" t="s">
        <v>59</v>
      </c>
      <c r="V46" s="1" t="s">
        <v>60</v>
      </c>
      <c r="W46" s="1" t="s">
        <v>61</v>
      </c>
      <c r="X46" s="1" t="s">
        <v>62</v>
      </c>
      <c r="Y46" s="1" t="s">
        <v>38</v>
      </c>
      <c r="Z46" s="1" t="s">
        <v>63</v>
      </c>
      <c r="AA46" s="1" t="s">
        <v>38</v>
      </c>
      <c r="AB46" s="1" t="s">
        <v>84</v>
      </c>
      <c r="AC46" s="1" t="s">
        <v>65</v>
      </c>
      <c r="AD46" s="1" t="s">
        <v>86</v>
      </c>
      <c r="AE46" s="1" t="s">
        <v>67</v>
      </c>
      <c r="AF46" s="1" t="s">
        <v>68</v>
      </c>
      <c r="AG46" s="1" t="s">
        <v>88</v>
      </c>
      <c r="AH46" s="1" t="s">
        <v>89</v>
      </c>
    </row>
    <row r="47" spans="1:34" hidden="1" x14ac:dyDescent="0.25">
      <c r="A47" s="1" t="s">
        <v>597</v>
      </c>
      <c r="B47" s="1" t="s">
        <v>598</v>
      </c>
      <c r="C47" s="2">
        <v>45869</v>
      </c>
      <c r="D47" s="1" t="s">
        <v>599</v>
      </c>
      <c r="E47" s="1" t="s">
        <v>38</v>
      </c>
      <c r="F47" s="1" t="s">
        <v>600</v>
      </c>
      <c r="G47" s="1">
        <v>115</v>
      </c>
      <c r="H47" s="1" t="s">
        <v>37</v>
      </c>
      <c r="I47" s="1" t="s">
        <v>109</v>
      </c>
      <c r="J47" s="1" t="s">
        <v>110</v>
      </c>
      <c r="K47" s="1" t="s">
        <v>50</v>
      </c>
      <c r="L47" s="1" t="s">
        <v>78</v>
      </c>
      <c r="M47" s="1" t="s">
        <v>511</v>
      </c>
      <c r="N47" s="1" t="s">
        <v>601</v>
      </c>
      <c r="O47" s="1" t="s">
        <v>54</v>
      </c>
      <c r="P47" s="1">
        <v>9360147834</v>
      </c>
      <c r="Q47" s="1" t="s">
        <v>81</v>
      </c>
      <c r="R47" s="1" t="s">
        <v>82</v>
      </c>
      <c r="S47" s="1" t="s">
        <v>113</v>
      </c>
      <c r="T47" s="1" t="s">
        <v>98</v>
      </c>
      <c r="U47" s="1" t="s">
        <v>83</v>
      </c>
      <c r="V47" s="1" t="s">
        <v>185</v>
      </c>
      <c r="W47" s="1" t="s">
        <v>125</v>
      </c>
      <c r="X47" s="1" t="s">
        <v>114</v>
      </c>
      <c r="Y47" s="1" t="s">
        <v>38</v>
      </c>
      <c r="Z47" s="1" t="s">
        <v>126</v>
      </c>
      <c r="AA47" s="1" t="s">
        <v>60</v>
      </c>
      <c r="AB47" s="1" t="s">
        <v>58</v>
      </c>
      <c r="AC47" s="1" t="s">
        <v>127</v>
      </c>
      <c r="AD47" s="1" t="s">
        <v>115</v>
      </c>
      <c r="AE47" s="1" t="s">
        <v>67</v>
      </c>
      <c r="AF47" s="1" t="s">
        <v>116</v>
      </c>
      <c r="AG47" s="1" t="s">
        <v>88</v>
      </c>
      <c r="AH47" s="1" t="s">
        <v>89</v>
      </c>
    </row>
    <row r="48" spans="1:34" hidden="1" x14ac:dyDescent="0.25">
      <c r="A48" s="1" t="s">
        <v>612</v>
      </c>
      <c r="B48" s="1" t="s">
        <v>613</v>
      </c>
      <c r="C48" s="2">
        <v>45869</v>
      </c>
      <c r="D48" s="1" t="s">
        <v>614</v>
      </c>
      <c r="E48" s="1" t="s">
        <v>533</v>
      </c>
      <c r="F48" s="1" t="s">
        <v>615</v>
      </c>
      <c r="G48" s="1">
        <v>208</v>
      </c>
      <c r="H48" s="1" t="s">
        <v>37</v>
      </c>
      <c r="I48" s="1" t="s">
        <v>244</v>
      </c>
      <c r="J48" s="1" t="s">
        <v>245</v>
      </c>
      <c r="K48" s="1" t="s">
        <v>50</v>
      </c>
      <c r="L48" s="1" t="s">
        <v>78</v>
      </c>
      <c r="M48" s="1" t="s">
        <v>511</v>
      </c>
      <c r="N48" s="1" t="s">
        <v>616</v>
      </c>
      <c r="O48" s="1" t="s">
        <v>54</v>
      </c>
      <c r="P48" s="1">
        <v>7538805131</v>
      </c>
      <c r="Q48" s="1" t="s">
        <v>39</v>
      </c>
      <c r="R48" s="1" t="s">
        <v>97</v>
      </c>
      <c r="S48" s="1" t="s">
        <v>113</v>
      </c>
      <c r="T48" s="1" t="s">
        <v>98</v>
      </c>
      <c r="U48" s="1" t="s">
        <v>83</v>
      </c>
      <c r="V48" s="1" t="s">
        <v>60</v>
      </c>
      <c r="W48" s="1" t="s">
        <v>125</v>
      </c>
      <c r="X48" s="1" t="s">
        <v>101</v>
      </c>
      <c r="Y48" s="1" t="s">
        <v>288</v>
      </c>
      <c r="Z48" s="1" t="s">
        <v>126</v>
      </c>
      <c r="AA48" s="1" t="s">
        <v>60</v>
      </c>
      <c r="AB48" s="1" t="s">
        <v>84</v>
      </c>
      <c r="AC48" s="1" t="s">
        <v>127</v>
      </c>
      <c r="AD48" s="1" t="s">
        <v>102</v>
      </c>
      <c r="AE48" s="1" t="s">
        <v>101</v>
      </c>
      <c r="AF48" s="1" t="s">
        <v>116</v>
      </c>
      <c r="AG48" s="1" t="s">
        <v>69</v>
      </c>
      <c r="AH48" s="1" t="s">
        <v>70</v>
      </c>
    </row>
    <row r="49" spans="1:34" hidden="1" x14ac:dyDescent="0.25">
      <c r="A49" s="1" t="s">
        <v>617</v>
      </c>
      <c r="B49" s="1" t="s">
        <v>618</v>
      </c>
      <c r="C49" s="2">
        <v>45869</v>
      </c>
      <c r="D49" s="1" t="s">
        <v>619</v>
      </c>
      <c r="E49" s="1" t="s">
        <v>533</v>
      </c>
      <c r="F49" s="1" t="s">
        <v>620</v>
      </c>
      <c r="G49" s="1">
        <v>134</v>
      </c>
      <c r="H49" s="1" t="s">
        <v>37</v>
      </c>
      <c r="I49" s="1" t="s">
        <v>244</v>
      </c>
      <c r="J49" s="1" t="s">
        <v>245</v>
      </c>
      <c r="K49" s="1" t="s">
        <v>50</v>
      </c>
      <c r="L49" s="1" t="s">
        <v>78</v>
      </c>
      <c r="M49" s="1" t="s">
        <v>511</v>
      </c>
      <c r="N49" s="1" t="s">
        <v>621</v>
      </c>
      <c r="O49" s="1" t="s">
        <v>135</v>
      </c>
      <c r="P49" s="1">
        <v>9159121208</v>
      </c>
      <c r="Q49" s="1" t="s">
        <v>39</v>
      </c>
      <c r="R49" s="1" t="s">
        <v>136</v>
      </c>
      <c r="S49" s="1" t="s">
        <v>113</v>
      </c>
      <c r="T49" s="1" t="s">
        <v>58</v>
      </c>
      <c r="U49" s="1" t="s">
        <v>59</v>
      </c>
      <c r="V49" s="1" t="s">
        <v>60</v>
      </c>
      <c r="W49" s="1" t="s">
        <v>61</v>
      </c>
      <c r="X49" s="1" t="s">
        <v>62</v>
      </c>
      <c r="Y49" s="1" t="s">
        <v>38</v>
      </c>
      <c r="Z49" s="1" t="s">
        <v>63</v>
      </c>
      <c r="AA49" s="1" t="s">
        <v>38</v>
      </c>
      <c r="AB49" s="1" t="s">
        <v>84</v>
      </c>
      <c r="AC49" s="1" t="s">
        <v>127</v>
      </c>
      <c r="AD49" s="1" t="s">
        <v>86</v>
      </c>
      <c r="AE49" s="1" t="s">
        <v>622</v>
      </c>
      <c r="AF49" s="1" t="s">
        <v>68</v>
      </c>
      <c r="AG49" s="1" t="s">
        <v>88</v>
      </c>
      <c r="AH49" s="1" t="s">
        <v>269</v>
      </c>
    </row>
    <row r="50" spans="1:34" hidden="1" x14ac:dyDescent="0.25">
      <c r="A50" s="1" t="s">
        <v>623</v>
      </c>
      <c r="B50" s="1" t="s">
        <v>624</v>
      </c>
      <c r="C50" s="2">
        <v>45869</v>
      </c>
      <c r="D50" s="1" t="s">
        <v>625</v>
      </c>
      <c r="E50" s="1" t="s">
        <v>626</v>
      </c>
      <c r="F50" s="1" t="s">
        <v>627</v>
      </c>
      <c r="G50" s="1">
        <v>218</v>
      </c>
      <c r="H50" s="1" t="s">
        <v>37</v>
      </c>
      <c r="I50" s="1" t="s">
        <v>244</v>
      </c>
      <c r="J50" s="1" t="s">
        <v>245</v>
      </c>
      <c r="K50" s="1" t="s">
        <v>50</v>
      </c>
      <c r="L50" s="1" t="s">
        <v>78</v>
      </c>
      <c r="M50" s="1" t="s">
        <v>511</v>
      </c>
      <c r="N50" s="1" t="s">
        <v>628</v>
      </c>
      <c r="O50" s="1" t="s">
        <v>54</v>
      </c>
      <c r="P50" s="1">
        <v>9095597483</v>
      </c>
      <c r="Q50" s="1" t="s">
        <v>360</v>
      </c>
      <c r="R50" s="1" t="s">
        <v>56</v>
      </c>
      <c r="S50" s="1" t="s">
        <v>113</v>
      </c>
      <c r="T50" s="1" t="s">
        <v>137</v>
      </c>
      <c r="U50" s="1" t="s">
        <v>83</v>
      </c>
      <c r="V50" s="1" t="s">
        <v>99</v>
      </c>
      <c r="W50" s="1" t="s">
        <v>100</v>
      </c>
      <c r="X50" s="1" t="s">
        <v>101</v>
      </c>
      <c r="Y50" s="1" t="s">
        <v>288</v>
      </c>
      <c r="Z50" s="1" t="s">
        <v>63</v>
      </c>
      <c r="AA50" s="1" t="s">
        <v>38</v>
      </c>
      <c r="AB50" s="1" t="s">
        <v>64</v>
      </c>
      <c r="AC50" s="1" t="s">
        <v>85</v>
      </c>
      <c r="AD50" s="1" t="s">
        <v>102</v>
      </c>
      <c r="AE50" s="1" t="s">
        <v>101</v>
      </c>
      <c r="AF50" s="1" t="s">
        <v>68</v>
      </c>
      <c r="AG50" s="1" t="s">
        <v>277</v>
      </c>
      <c r="AH50" s="1" t="s">
        <v>278</v>
      </c>
    </row>
    <row r="51" spans="1:34" hidden="1" x14ac:dyDescent="0.25">
      <c r="A51" s="1" t="s">
        <v>642</v>
      </c>
      <c r="B51" s="1" t="s">
        <v>643</v>
      </c>
      <c r="C51" s="2">
        <v>45869</v>
      </c>
      <c r="D51" s="1" t="s">
        <v>644</v>
      </c>
      <c r="E51" s="1" t="s">
        <v>533</v>
      </c>
      <c r="F51" s="1" t="s">
        <v>645</v>
      </c>
      <c r="G51" s="1">
        <v>165</v>
      </c>
      <c r="H51" s="1" t="s">
        <v>37</v>
      </c>
      <c r="I51" s="1" t="s">
        <v>109</v>
      </c>
      <c r="J51" s="1" t="s">
        <v>110</v>
      </c>
      <c r="K51" s="1" t="s">
        <v>50</v>
      </c>
      <c r="L51" s="1" t="s">
        <v>78</v>
      </c>
      <c r="M51" s="1" t="s">
        <v>511</v>
      </c>
      <c r="N51" s="1" t="s">
        <v>646</v>
      </c>
      <c r="O51" s="1" t="s">
        <v>135</v>
      </c>
      <c r="P51" s="1">
        <v>9943994298</v>
      </c>
      <c r="Q51" s="1" t="s">
        <v>55</v>
      </c>
      <c r="R51" s="1" t="s">
        <v>136</v>
      </c>
      <c r="S51" s="1" t="s">
        <v>113</v>
      </c>
      <c r="T51" s="1" t="s">
        <v>137</v>
      </c>
      <c r="U51" s="1" t="s">
        <v>83</v>
      </c>
      <c r="V51" s="1" t="s">
        <v>99</v>
      </c>
      <c r="W51" s="1" t="s">
        <v>125</v>
      </c>
      <c r="X51" s="1" t="s">
        <v>101</v>
      </c>
      <c r="Y51" s="1" t="s">
        <v>95</v>
      </c>
      <c r="Z51" s="1" t="s">
        <v>126</v>
      </c>
      <c r="AA51" s="1" t="s">
        <v>60</v>
      </c>
      <c r="AB51" s="1" t="s">
        <v>58</v>
      </c>
      <c r="AC51" s="1" t="s">
        <v>65</v>
      </c>
      <c r="AD51" s="1" t="s">
        <v>102</v>
      </c>
      <c r="AE51" s="1" t="s">
        <v>101</v>
      </c>
      <c r="AF51" s="1" t="s">
        <v>382</v>
      </c>
      <c r="AG51" s="1" t="s">
        <v>69</v>
      </c>
      <c r="AH51" s="1" t="s">
        <v>89</v>
      </c>
    </row>
    <row r="52" spans="1:34" hidden="1" x14ac:dyDescent="0.25">
      <c r="A52" s="1" t="s">
        <v>647</v>
      </c>
      <c r="B52" s="1" t="s">
        <v>648</v>
      </c>
      <c r="C52" s="2">
        <v>45869</v>
      </c>
      <c r="D52" s="1" t="s">
        <v>649</v>
      </c>
      <c r="E52" s="1" t="s">
        <v>650</v>
      </c>
      <c r="F52" s="1" t="s">
        <v>651</v>
      </c>
      <c r="G52" s="1">
        <v>204</v>
      </c>
      <c r="H52" s="1" t="s">
        <v>37</v>
      </c>
      <c r="I52" s="1" t="s">
        <v>109</v>
      </c>
      <c r="J52" s="1" t="s">
        <v>110</v>
      </c>
      <c r="K52" s="1" t="s">
        <v>50</v>
      </c>
      <c r="L52" s="1" t="s">
        <v>78</v>
      </c>
      <c r="M52" s="1" t="s">
        <v>511</v>
      </c>
      <c r="N52" s="1" t="s">
        <v>652</v>
      </c>
      <c r="O52" s="1" t="s">
        <v>54</v>
      </c>
      <c r="P52" s="1">
        <v>9500818526</v>
      </c>
      <c r="Q52" s="1" t="s">
        <v>55</v>
      </c>
      <c r="R52" s="1" t="s">
        <v>97</v>
      </c>
      <c r="S52" s="1" t="s">
        <v>57</v>
      </c>
      <c r="T52" s="1" t="s">
        <v>137</v>
      </c>
      <c r="U52" s="1" t="s">
        <v>83</v>
      </c>
      <c r="V52" s="1" t="s">
        <v>99</v>
      </c>
      <c r="W52" s="1" t="s">
        <v>125</v>
      </c>
      <c r="X52" s="1" t="s">
        <v>101</v>
      </c>
      <c r="Y52" s="1" t="s">
        <v>288</v>
      </c>
      <c r="Z52" s="1" t="s">
        <v>63</v>
      </c>
      <c r="AA52" s="1" t="s">
        <v>38</v>
      </c>
      <c r="AB52" s="1" t="s">
        <v>58</v>
      </c>
      <c r="AC52" s="1" t="s">
        <v>127</v>
      </c>
      <c r="AD52" s="1" t="s">
        <v>86</v>
      </c>
      <c r="AE52" s="1" t="s">
        <v>67</v>
      </c>
      <c r="AF52" s="1" t="s">
        <v>68</v>
      </c>
      <c r="AG52" s="1" t="s">
        <v>277</v>
      </c>
      <c r="AH52" s="1" t="s">
        <v>278</v>
      </c>
    </row>
    <row r="53" spans="1:34" hidden="1" x14ac:dyDescent="0.25">
      <c r="A53" s="1" t="s">
        <v>653</v>
      </c>
      <c r="B53" s="1" t="s">
        <v>654</v>
      </c>
      <c r="C53" s="2">
        <v>45869</v>
      </c>
      <c r="D53" s="1" t="s">
        <v>655</v>
      </c>
      <c r="E53" s="1" t="s">
        <v>650</v>
      </c>
      <c r="F53" s="1" t="s">
        <v>656</v>
      </c>
      <c r="G53" s="1">
        <v>190</v>
      </c>
      <c r="H53" s="1" t="s">
        <v>37</v>
      </c>
      <c r="I53" s="1" t="s">
        <v>244</v>
      </c>
      <c r="J53" s="1" t="s">
        <v>245</v>
      </c>
      <c r="K53" s="1" t="s">
        <v>50</v>
      </c>
      <c r="L53" s="1" t="s">
        <v>78</v>
      </c>
      <c r="M53" s="1" t="s">
        <v>511</v>
      </c>
      <c r="N53" s="1" t="s">
        <v>657</v>
      </c>
      <c r="O53" s="1" t="s">
        <v>54</v>
      </c>
      <c r="P53" s="1">
        <v>9865170835</v>
      </c>
      <c r="Q53" s="1" t="s">
        <v>39</v>
      </c>
      <c r="R53" s="1" t="s">
        <v>97</v>
      </c>
      <c r="S53" s="1" t="s">
        <v>57</v>
      </c>
      <c r="T53" s="1" t="s">
        <v>137</v>
      </c>
      <c r="U53" s="1" t="s">
        <v>83</v>
      </c>
      <c r="V53" s="1" t="s">
        <v>99</v>
      </c>
      <c r="W53" s="1" t="s">
        <v>100</v>
      </c>
      <c r="X53" s="1" t="s">
        <v>101</v>
      </c>
      <c r="Y53" s="1" t="s">
        <v>95</v>
      </c>
      <c r="Z53" s="1" t="s">
        <v>126</v>
      </c>
      <c r="AA53" s="1" t="s">
        <v>60</v>
      </c>
      <c r="AB53" s="1" t="s">
        <v>58</v>
      </c>
      <c r="AC53" s="1" t="s">
        <v>127</v>
      </c>
      <c r="AD53" s="1" t="s">
        <v>102</v>
      </c>
      <c r="AE53" s="1" t="s">
        <v>101</v>
      </c>
      <c r="AF53" s="1" t="s">
        <v>382</v>
      </c>
      <c r="AG53" s="1" t="s">
        <v>277</v>
      </c>
      <c r="AH53" s="1" t="s">
        <v>278</v>
      </c>
    </row>
    <row r="54" spans="1:34" hidden="1" x14ac:dyDescent="0.25">
      <c r="A54" s="1" t="s">
        <v>658</v>
      </c>
      <c r="B54" s="1" t="s">
        <v>659</v>
      </c>
      <c r="C54" s="2">
        <v>45869</v>
      </c>
      <c r="D54" s="1" t="s">
        <v>660</v>
      </c>
      <c r="E54" s="1" t="s">
        <v>638</v>
      </c>
      <c r="F54" s="1" t="s">
        <v>661</v>
      </c>
      <c r="G54" s="1">
        <v>198</v>
      </c>
      <c r="H54" s="1" t="s">
        <v>37</v>
      </c>
      <c r="I54" s="1" t="s">
        <v>109</v>
      </c>
      <c r="J54" s="1" t="s">
        <v>110</v>
      </c>
      <c r="K54" s="1" t="s">
        <v>50</v>
      </c>
      <c r="L54" s="1" t="s">
        <v>78</v>
      </c>
      <c r="M54" s="1" t="s">
        <v>511</v>
      </c>
      <c r="N54" s="1" t="s">
        <v>662</v>
      </c>
      <c r="O54" s="1" t="s">
        <v>54</v>
      </c>
      <c r="P54" s="1">
        <v>9843217178</v>
      </c>
      <c r="Q54" s="1" t="s">
        <v>360</v>
      </c>
      <c r="R54" s="1" t="s">
        <v>56</v>
      </c>
      <c r="S54" s="1" t="s">
        <v>57</v>
      </c>
      <c r="T54" s="1" t="s">
        <v>137</v>
      </c>
      <c r="U54" s="1" t="s">
        <v>83</v>
      </c>
      <c r="V54" s="1" t="s">
        <v>99</v>
      </c>
      <c r="W54" s="1" t="s">
        <v>61</v>
      </c>
      <c r="X54" s="1" t="s">
        <v>101</v>
      </c>
      <c r="Y54" s="1" t="s">
        <v>288</v>
      </c>
      <c r="Z54" s="1" t="s">
        <v>126</v>
      </c>
      <c r="AA54" s="1" t="s">
        <v>99</v>
      </c>
      <c r="AB54" s="1" t="s">
        <v>84</v>
      </c>
      <c r="AC54" s="1" t="s">
        <v>127</v>
      </c>
      <c r="AD54" s="1" t="s">
        <v>86</v>
      </c>
      <c r="AE54" s="1" t="s">
        <v>67</v>
      </c>
      <c r="AF54" s="1" t="s">
        <v>418</v>
      </c>
      <c r="AG54" s="1" t="s">
        <v>88</v>
      </c>
      <c r="AH54" s="1" t="s">
        <v>89</v>
      </c>
    </row>
    <row r="55" spans="1:34" hidden="1" x14ac:dyDescent="0.25">
      <c r="A55" s="1" t="s">
        <v>663</v>
      </c>
      <c r="B55" s="1" t="s">
        <v>664</v>
      </c>
      <c r="C55" s="2">
        <v>45869</v>
      </c>
      <c r="D55" s="1" t="s">
        <v>665</v>
      </c>
      <c r="E55" s="1" t="s">
        <v>650</v>
      </c>
      <c r="F55" s="1" t="s">
        <v>666</v>
      </c>
      <c r="G55" s="1">
        <v>518</v>
      </c>
      <c r="H55" s="1" t="s">
        <v>37</v>
      </c>
      <c r="I55" s="1" t="s">
        <v>244</v>
      </c>
      <c r="J55" s="1" t="s">
        <v>245</v>
      </c>
      <c r="K55" s="1" t="s">
        <v>50</v>
      </c>
      <c r="L55" s="1" t="s">
        <v>78</v>
      </c>
      <c r="M55" s="1" t="s">
        <v>511</v>
      </c>
      <c r="N55" s="1" t="s">
        <v>667</v>
      </c>
      <c r="O55" s="1" t="s">
        <v>135</v>
      </c>
      <c r="P55" s="1">
        <v>7639607307</v>
      </c>
      <c r="Q55" s="1" t="s">
        <v>39</v>
      </c>
      <c r="R55" s="1" t="s">
        <v>136</v>
      </c>
      <c r="S55" s="1" t="s">
        <v>113</v>
      </c>
      <c r="T55" s="1" t="s">
        <v>137</v>
      </c>
      <c r="U55" s="1" t="s">
        <v>301</v>
      </c>
      <c r="V55" s="1" t="s">
        <v>99</v>
      </c>
      <c r="W55" s="1" t="s">
        <v>125</v>
      </c>
      <c r="X55" s="1" t="s">
        <v>114</v>
      </c>
      <c r="Y55" s="1" t="s">
        <v>38</v>
      </c>
      <c r="Z55" s="1" t="s">
        <v>126</v>
      </c>
      <c r="AA55" s="1" t="s">
        <v>99</v>
      </c>
      <c r="AB55" s="1" t="s">
        <v>84</v>
      </c>
      <c r="AC55" s="1" t="s">
        <v>127</v>
      </c>
      <c r="AD55" s="1" t="s">
        <v>86</v>
      </c>
      <c r="AE55" s="1" t="s">
        <v>67</v>
      </c>
      <c r="AF55" s="1" t="s">
        <v>68</v>
      </c>
      <c r="AG55" s="1" t="s">
        <v>88</v>
      </c>
      <c r="AH55" s="1" t="s">
        <v>89</v>
      </c>
    </row>
    <row r="56" spans="1:34" x14ac:dyDescent="0.25">
      <c r="A56" s="1" t="s">
        <v>668</v>
      </c>
      <c r="B56" s="1" t="s">
        <v>669</v>
      </c>
      <c r="C56" s="2">
        <v>45869</v>
      </c>
      <c r="D56" s="1" t="s">
        <v>670</v>
      </c>
      <c r="E56" s="1" t="s">
        <v>509</v>
      </c>
      <c r="F56" s="1" t="s">
        <v>671</v>
      </c>
      <c r="G56" s="1">
        <v>442</v>
      </c>
      <c r="H56" s="1" t="s">
        <v>37</v>
      </c>
      <c r="I56" s="1" t="s">
        <v>109</v>
      </c>
      <c r="J56" s="1" t="s">
        <v>110</v>
      </c>
      <c r="K56" s="1" t="s">
        <v>50</v>
      </c>
      <c r="L56" s="1" t="s">
        <v>78</v>
      </c>
      <c r="M56" s="1" t="s">
        <v>511</v>
      </c>
      <c r="N56" s="1" t="s">
        <v>672</v>
      </c>
      <c r="O56" s="1" t="s">
        <v>54</v>
      </c>
      <c r="P56" s="1">
        <v>9047192600</v>
      </c>
      <c r="Q56" s="1" t="s">
        <v>360</v>
      </c>
      <c r="R56" s="1" t="s">
        <v>56</v>
      </c>
      <c r="S56" s="1" t="s">
        <v>113</v>
      </c>
      <c r="T56" s="1" t="s">
        <v>137</v>
      </c>
      <c r="U56" s="1" t="s">
        <v>83</v>
      </c>
      <c r="V56" s="1" t="s">
        <v>165</v>
      </c>
      <c r="W56" s="1" t="s">
        <v>125</v>
      </c>
      <c r="X56" s="1" t="s">
        <v>101</v>
      </c>
      <c r="Y56" s="1" t="s">
        <v>288</v>
      </c>
      <c r="Z56" s="1" t="s">
        <v>126</v>
      </c>
      <c r="AA56" s="1" t="s">
        <v>99</v>
      </c>
      <c r="AB56" s="1" t="s">
        <v>84</v>
      </c>
      <c r="AC56" s="1" t="s">
        <v>65</v>
      </c>
      <c r="AD56" s="1" t="s">
        <v>86</v>
      </c>
      <c r="AE56" s="1" t="s">
        <v>67</v>
      </c>
      <c r="AF56" s="1" t="s">
        <v>418</v>
      </c>
      <c r="AG56" s="1" t="s">
        <v>88</v>
      </c>
      <c r="AH56" s="1" t="s">
        <v>42</v>
      </c>
    </row>
    <row r="57" spans="1:34" hidden="1" x14ac:dyDescent="0.25">
      <c r="A57" s="1" t="s">
        <v>673</v>
      </c>
      <c r="B57" s="1" t="s">
        <v>674</v>
      </c>
      <c r="C57" s="2">
        <v>45869</v>
      </c>
      <c r="D57" s="1" t="s">
        <v>675</v>
      </c>
      <c r="E57" s="1" t="s">
        <v>676</v>
      </c>
      <c r="F57" s="1" t="s">
        <v>677</v>
      </c>
      <c r="G57" s="1">
        <v>295</v>
      </c>
      <c r="H57" s="1" t="s">
        <v>37</v>
      </c>
      <c r="I57" s="1" t="s">
        <v>76</v>
      </c>
      <c r="J57" s="1" t="s">
        <v>77</v>
      </c>
      <c r="K57" s="1" t="s">
        <v>50</v>
      </c>
      <c r="L57" s="1" t="s">
        <v>78</v>
      </c>
      <c r="M57" s="1" t="s">
        <v>79</v>
      </c>
      <c r="N57" s="1" t="s">
        <v>678</v>
      </c>
      <c r="O57" s="1" t="s">
        <v>54</v>
      </c>
      <c r="P57" s="1">
        <v>9585337037</v>
      </c>
      <c r="Q57" s="1" t="s">
        <v>360</v>
      </c>
      <c r="R57" s="1" t="s">
        <v>219</v>
      </c>
      <c r="S57" s="1" t="s">
        <v>57</v>
      </c>
      <c r="T57" s="1" t="s">
        <v>137</v>
      </c>
      <c r="U57" s="1" t="s">
        <v>59</v>
      </c>
      <c r="V57" s="1" t="s">
        <v>165</v>
      </c>
      <c r="W57" s="1" t="s">
        <v>100</v>
      </c>
      <c r="X57" s="1" t="s">
        <v>101</v>
      </c>
      <c r="Y57" s="1" t="s">
        <v>95</v>
      </c>
      <c r="Z57" s="1" t="s">
        <v>63</v>
      </c>
      <c r="AA57" s="1" t="s">
        <v>38</v>
      </c>
      <c r="AB57" s="1" t="s">
        <v>64</v>
      </c>
      <c r="AC57" s="1" t="s">
        <v>85</v>
      </c>
      <c r="AD57" s="1" t="s">
        <v>66</v>
      </c>
      <c r="AE57" s="1" t="s">
        <v>101</v>
      </c>
      <c r="AF57" s="1" t="s">
        <v>382</v>
      </c>
      <c r="AG57" s="1" t="s">
        <v>88</v>
      </c>
      <c r="AH57" s="1" t="s">
        <v>89</v>
      </c>
    </row>
    <row r="58" spans="1:34" hidden="1" x14ac:dyDescent="0.25">
      <c r="A58" s="1" t="s">
        <v>679</v>
      </c>
      <c r="B58" s="1" t="s">
        <v>680</v>
      </c>
      <c r="C58" s="2">
        <v>45869</v>
      </c>
      <c r="D58" s="1" t="s">
        <v>681</v>
      </c>
      <c r="E58" s="1" t="s">
        <v>509</v>
      </c>
      <c r="F58" s="1" t="s">
        <v>682</v>
      </c>
      <c r="G58" s="1">
        <v>331</v>
      </c>
      <c r="H58" s="1" t="s">
        <v>37</v>
      </c>
      <c r="I58" s="1" t="s">
        <v>109</v>
      </c>
      <c r="J58" s="1" t="s">
        <v>110</v>
      </c>
      <c r="K58" s="1" t="s">
        <v>50</v>
      </c>
      <c r="L58" s="1" t="s">
        <v>78</v>
      </c>
      <c r="M58" s="1" t="s">
        <v>511</v>
      </c>
      <c r="N58" s="1" t="s">
        <v>683</v>
      </c>
      <c r="O58" s="1" t="s">
        <v>135</v>
      </c>
      <c r="P58" s="1">
        <v>9843244714</v>
      </c>
      <c r="Q58" s="1" t="s">
        <v>55</v>
      </c>
      <c r="R58" s="1" t="s">
        <v>136</v>
      </c>
      <c r="S58" s="1" t="s">
        <v>113</v>
      </c>
      <c r="T58" s="1" t="s">
        <v>58</v>
      </c>
      <c r="U58" s="1" t="s">
        <v>83</v>
      </c>
      <c r="V58" s="1" t="s">
        <v>60</v>
      </c>
      <c r="W58" s="1" t="s">
        <v>100</v>
      </c>
      <c r="X58" s="1" t="s">
        <v>101</v>
      </c>
      <c r="Y58" s="1" t="s">
        <v>288</v>
      </c>
      <c r="Z58" s="1" t="s">
        <v>126</v>
      </c>
      <c r="AA58" s="1" t="s">
        <v>60</v>
      </c>
      <c r="AB58" s="1" t="s">
        <v>84</v>
      </c>
      <c r="AC58" s="1" t="s">
        <v>127</v>
      </c>
      <c r="AD58" s="1" t="s">
        <v>102</v>
      </c>
      <c r="AE58" s="1" t="s">
        <v>67</v>
      </c>
      <c r="AF58" s="1" t="s">
        <v>68</v>
      </c>
      <c r="AG58" s="1" t="s">
        <v>88</v>
      </c>
      <c r="AH58" s="1" t="s">
        <v>269</v>
      </c>
    </row>
    <row r="59" spans="1:34" hidden="1" x14ac:dyDescent="0.25">
      <c r="A59" s="1" t="s">
        <v>684</v>
      </c>
      <c r="B59" s="1" t="s">
        <v>685</v>
      </c>
      <c r="C59" s="2">
        <v>45869</v>
      </c>
      <c r="D59" s="1" t="s">
        <v>686</v>
      </c>
      <c r="E59" s="1" t="s">
        <v>588</v>
      </c>
      <c r="F59" s="1" t="s">
        <v>687</v>
      </c>
      <c r="G59" s="1">
        <v>606</v>
      </c>
      <c r="H59" s="1" t="s">
        <v>37</v>
      </c>
      <c r="I59" s="1" t="s">
        <v>244</v>
      </c>
      <c r="J59" s="1" t="s">
        <v>245</v>
      </c>
      <c r="K59" s="1" t="s">
        <v>50</v>
      </c>
      <c r="L59" s="1" t="s">
        <v>78</v>
      </c>
      <c r="M59" s="1" t="s">
        <v>511</v>
      </c>
      <c r="N59" s="1" t="s">
        <v>688</v>
      </c>
      <c r="O59" s="1" t="s">
        <v>135</v>
      </c>
      <c r="P59" s="1">
        <v>9080958818</v>
      </c>
      <c r="Q59" s="1" t="s">
        <v>39</v>
      </c>
      <c r="R59" s="1" t="s">
        <v>136</v>
      </c>
      <c r="S59" s="1" t="s">
        <v>113</v>
      </c>
      <c r="T59" s="1" t="s">
        <v>137</v>
      </c>
      <c r="U59" s="1" t="s">
        <v>83</v>
      </c>
      <c r="V59" s="1" t="s">
        <v>60</v>
      </c>
      <c r="W59" s="1" t="s">
        <v>61</v>
      </c>
      <c r="X59" s="1" t="s">
        <v>62</v>
      </c>
      <c r="Y59" s="1" t="s">
        <v>38</v>
      </c>
      <c r="Z59" s="1" t="s">
        <v>63</v>
      </c>
      <c r="AA59" s="1" t="s">
        <v>38</v>
      </c>
      <c r="AB59" s="1" t="s">
        <v>64</v>
      </c>
      <c r="AC59" s="1" t="s">
        <v>65</v>
      </c>
      <c r="AD59" s="1" t="s">
        <v>86</v>
      </c>
      <c r="AE59" s="1" t="s">
        <v>622</v>
      </c>
      <c r="AF59" s="1" t="s">
        <v>68</v>
      </c>
      <c r="AG59" s="1" t="s">
        <v>277</v>
      </c>
      <c r="AH59" s="1" t="s">
        <v>278</v>
      </c>
    </row>
    <row r="60" spans="1:34" hidden="1" x14ac:dyDescent="0.25">
      <c r="A60" s="1" t="s">
        <v>695</v>
      </c>
      <c r="B60" s="1" t="s">
        <v>696</v>
      </c>
      <c r="C60" s="2">
        <v>45869</v>
      </c>
      <c r="D60" s="1" t="s">
        <v>697</v>
      </c>
      <c r="E60" s="1" t="s">
        <v>509</v>
      </c>
      <c r="F60" s="1" t="s">
        <v>698</v>
      </c>
      <c r="G60" s="1">
        <v>168</v>
      </c>
      <c r="H60" s="1" t="s">
        <v>37</v>
      </c>
      <c r="I60" s="1" t="s">
        <v>109</v>
      </c>
      <c r="J60" s="1" t="s">
        <v>110</v>
      </c>
      <c r="K60" s="1" t="s">
        <v>50</v>
      </c>
      <c r="L60" s="1" t="s">
        <v>78</v>
      </c>
      <c r="M60" s="1" t="s">
        <v>511</v>
      </c>
      <c r="N60" s="1" t="s">
        <v>699</v>
      </c>
      <c r="O60" s="1" t="s">
        <v>135</v>
      </c>
      <c r="P60" s="1">
        <v>8098875742</v>
      </c>
      <c r="Q60" s="1" t="s">
        <v>81</v>
      </c>
      <c r="R60" s="1" t="s">
        <v>136</v>
      </c>
      <c r="S60" s="1" t="s">
        <v>113</v>
      </c>
      <c r="T60" s="1" t="s">
        <v>58</v>
      </c>
      <c r="U60" s="1" t="s">
        <v>301</v>
      </c>
      <c r="V60" s="1" t="s">
        <v>165</v>
      </c>
      <c r="W60" s="1" t="s">
        <v>100</v>
      </c>
      <c r="X60" s="1" t="s">
        <v>101</v>
      </c>
      <c r="Y60" s="1" t="s">
        <v>288</v>
      </c>
      <c r="Z60" s="1" t="s">
        <v>126</v>
      </c>
      <c r="AA60" s="1" t="s">
        <v>60</v>
      </c>
      <c r="AB60" s="1" t="s">
        <v>84</v>
      </c>
      <c r="AC60" s="1" t="s">
        <v>65</v>
      </c>
      <c r="AD60" s="1" t="s">
        <v>102</v>
      </c>
      <c r="AE60" s="1" t="s">
        <v>67</v>
      </c>
      <c r="AF60" s="1" t="s">
        <v>116</v>
      </c>
      <c r="AG60" s="1" t="s">
        <v>88</v>
      </c>
      <c r="AH60" s="1" t="s">
        <v>269</v>
      </c>
    </row>
    <row r="61" spans="1:34" x14ac:dyDescent="0.25">
      <c r="A61" s="1" t="s">
        <v>700</v>
      </c>
      <c r="B61" s="1" t="s">
        <v>701</v>
      </c>
      <c r="C61" s="2">
        <v>45869</v>
      </c>
      <c r="D61" s="1" t="s">
        <v>702</v>
      </c>
      <c r="E61" s="1" t="s">
        <v>509</v>
      </c>
      <c r="F61" s="1" t="s">
        <v>703</v>
      </c>
      <c r="G61" s="1">
        <v>130</v>
      </c>
      <c r="H61" s="1" t="s">
        <v>37</v>
      </c>
      <c r="I61" s="1" t="s">
        <v>109</v>
      </c>
      <c r="J61" s="1" t="s">
        <v>110</v>
      </c>
      <c r="K61" s="1" t="s">
        <v>50</v>
      </c>
      <c r="L61" s="1" t="s">
        <v>78</v>
      </c>
      <c r="M61" s="1" t="s">
        <v>511</v>
      </c>
      <c r="N61" s="1" t="s">
        <v>704</v>
      </c>
      <c r="O61" s="1" t="s">
        <v>135</v>
      </c>
      <c r="P61" s="1">
        <v>9344034698</v>
      </c>
      <c r="Q61" s="1" t="s">
        <v>55</v>
      </c>
      <c r="R61" s="1" t="s">
        <v>136</v>
      </c>
      <c r="S61" s="1" t="s">
        <v>113</v>
      </c>
      <c r="T61" s="1" t="s">
        <v>137</v>
      </c>
      <c r="U61" s="1" t="s">
        <v>83</v>
      </c>
      <c r="V61" s="1" t="s">
        <v>60</v>
      </c>
      <c r="W61" s="1" t="s">
        <v>125</v>
      </c>
      <c r="X61" s="1" t="s">
        <v>101</v>
      </c>
      <c r="Y61" s="1" t="s">
        <v>288</v>
      </c>
      <c r="Z61" s="1" t="s">
        <v>126</v>
      </c>
      <c r="AA61" s="1" t="s">
        <v>99</v>
      </c>
      <c r="AB61" s="1" t="s">
        <v>58</v>
      </c>
      <c r="AC61" s="1" t="s">
        <v>127</v>
      </c>
      <c r="AD61" s="1" t="s">
        <v>86</v>
      </c>
      <c r="AE61" s="1" t="s">
        <v>67</v>
      </c>
      <c r="AF61" s="1" t="s">
        <v>382</v>
      </c>
      <c r="AG61" s="1" t="s">
        <v>117</v>
      </c>
      <c r="AH61" s="1" t="s">
        <v>42</v>
      </c>
    </row>
    <row r="62" spans="1:34" hidden="1" x14ac:dyDescent="0.25">
      <c r="A62" s="1" t="s">
        <v>710</v>
      </c>
      <c r="B62" s="1" t="s">
        <v>711</v>
      </c>
      <c r="C62" s="2">
        <v>45869</v>
      </c>
      <c r="D62" s="1" t="s">
        <v>712</v>
      </c>
      <c r="E62" s="1" t="s">
        <v>692</v>
      </c>
      <c r="F62" s="1" t="s">
        <v>713</v>
      </c>
      <c r="G62" s="1">
        <v>307</v>
      </c>
      <c r="H62" s="1" t="s">
        <v>37</v>
      </c>
      <c r="I62" s="1" t="s">
        <v>76</v>
      </c>
      <c r="J62" s="1" t="s">
        <v>77</v>
      </c>
      <c r="K62" s="1" t="s">
        <v>50</v>
      </c>
      <c r="L62" s="1" t="s">
        <v>78</v>
      </c>
      <c r="M62" s="1" t="s">
        <v>79</v>
      </c>
      <c r="N62" s="1" t="s">
        <v>714</v>
      </c>
      <c r="O62" s="1" t="s">
        <v>54</v>
      </c>
      <c r="P62" s="1">
        <v>9659007061</v>
      </c>
      <c r="Q62" s="1" t="s">
        <v>81</v>
      </c>
      <c r="R62" s="1" t="s">
        <v>219</v>
      </c>
      <c r="S62" s="1" t="s">
        <v>57</v>
      </c>
      <c r="T62" s="1" t="s">
        <v>137</v>
      </c>
      <c r="U62" s="1" t="s">
        <v>301</v>
      </c>
      <c r="V62" s="1" t="s">
        <v>165</v>
      </c>
      <c r="W62" s="1" t="s">
        <v>61</v>
      </c>
      <c r="X62" s="1" t="s">
        <v>101</v>
      </c>
      <c r="Y62" s="1" t="s">
        <v>288</v>
      </c>
      <c r="Z62" s="1" t="s">
        <v>63</v>
      </c>
      <c r="AA62" s="1" t="s">
        <v>38</v>
      </c>
      <c r="AB62" s="1" t="s">
        <v>64</v>
      </c>
      <c r="AC62" s="1" t="s">
        <v>85</v>
      </c>
      <c r="AD62" s="1" t="s">
        <v>66</v>
      </c>
      <c r="AE62" s="1" t="s">
        <v>67</v>
      </c>
      <c r="AF62" s="1" t="s">
        <v>68</v>
      </c>
      <c r="AG62" s="1" t="s">
        <v>88</v>
      </c>
      <c r="AH62" s="1" t="s">
        <v>89</v>
      </c>
    </row>
    <row r="63" spans="1:34" hidden="1" x14ac:dyDescent="0.25">
      <c r="A63" s="1" t="s">
        <v>720</v>
      </c>
      <c r="B63" s="1" t="s">
        <v>721</v>
      </c>
      <c r="C63" s="2">
        <v>45869</v>
      </c>
      <c r="D63" s="1" t="s">
        <v>722</v>
      </c>
      <c r="E63" s="1" t="s">
        <v>723</v>
      </c>
      <c r="F63" s="1" t="s">
        <v>724</v>
      </c>
      <c r="G63" s="1">
        <v>244</v>
      </c>
      <c r="H63" s="1" t="s">
        <v>37</v>
      </c>
      <c r="I63" s="1" t="s">
        <v>76</v>
      </c>
      <c r="J63" s="1" t="s">
        <v>77</v>
      </c>
      <c r="K63" s="1" t="s">
        <v>50</v>
      </c>
      <c r="L63" s="1" t="s">
        <v>78</v>
      </c>
      <c r="M63" s="1" t="s">
        <v>79</v>
      </c>
      <c r="N63" s="1" t="s">
        <v>725</v>
      </c>
      <c r="O63" s="1" t="s">
        <v>54</v>
      </c>
      <c r="P63" s="1">
        <v>8760919085</v>
      </c>
      <c r="Q63" s="1" t="s">
        <v>360</v>
      </c>
      <c r="R63" s="1" t="s">
        <v>56</v>
      </c>
      <c r="S63" s="1" t="s">
        <v>57</v>
      </c>
      <c r="T63" s="1" t="s">
        <v>58</v>
      </c>
      <c r="U63" s="1" t="s">
        <v>83</v>
      </c>
      <c r="V63" s="1" t="s">
        <v>165</v>
      </c>
      <c r="W63" s="1" t="s">
        <v>61</v>
      </c>
      <c r="X63" s="1" t="s">
        <v>62</v>
      </c>
      <c r="Y63" s="1" t="s">
        <v>38</v>
      </c>
      <c r="Z63" s="1" t="s">
        <v>63</v>
      </c>
      <c r="AA63" s="1" t="s">
        <v>38</v>
      </c>
      <c r="AB63" s="1" t="s">
        <v>64</v>
      </c>
      <c r="AC63" s="1" t="s">
        <v>85</v>
      </c>
      <c r="AD63" s="1" t="s">
        <v>86</v>
      </c>
      <c r="AE63" s="1" t="s">
        <v>128</v>
      </c>
      <c r="AF63" s="1" t="s">
        <v>103</v>
      </c>
      <c r="AG63" s="1" t="s">
        <v>277</v>
      </c>
      <c r="AH63" s="1" t="s">
        <v>278</v>
      </c>
    </row>
    <row r="64" spans="1:34" hidden="1" x14ac:dyDescent="0.25">
      <c r="A64" s="1" t="s">
        <v>726</v>
      </c>
      <c r="B64" s="1" t="s">
        <v>727</v>
      </c>
      <c r="C64" s="2">
        <v>45869</v>
      </c>
      <c r="D64" s="1" t="s">
        <v>728</v>
      </c>
      <c r="E64" s="1" t="s">
        <v>723</v>
      </c>
      <c r="F64" s="1" t="s">
        <v>729</v>
      </c>
      <c r="G64" s="1">
        <v>150</v>
      </c>
      <c r="H64" s="1" t="s">
        <v>37</v>
      </c>
      <c r="I64" s="1" t="s">
        <v>76</v>
      </c>
      <c r="J64" s="1" t="s">
        <v>77</v>
      </c>
      <c r="K64" s="1" t="s">
        <v>50</v>
      </c>
      <c r="L64" s="1" t="s">
        <v>78</v>
      </c>
      <c r="M64" s="1" t="s">
        <v>79</v>
      </c>
      <c r="N64" s="1" t="s">
        <v>730</v>
      </c>
      <c r="O64" s="1" t="s">
        <v>135</v>
      </c>
      <c r="P64" s="1">
        <v>8760919085</v>
      </c>
      <c r="Q64" s="1" t="s">
        <v>360</v>
      </c>
      <c r="R64" s="1" t="s">
        <v>136</v>
      </c>
      <c r="S64" s="1" t="s">
        <v>57</v>
      </c>
      <c r="T64" s="1" t="s">
        <v>58</v>
      </c>
      <c r="U64" s="1" t="s">
        <v>83</v>
      </c>
      <c r="V64" s="1" t="s">
        <v>165</v>
      </c>
      <c r="W64" s="1" t="s">
        <v>61</v>
      </c>
      <c r="X64" s="1" t="s">
        <v>62</v>
      </c>
      <c r="Y64" s="1" t="s">
        <v>38</v>
      </c>
      <c r="Z64" s="1" t="s">
        <v>63</v>
      </c>
      <c r="AA64" s="1" t="s">
        <v>38</v>
      </c>
      <c r="AB64" s="1" t="s">
        <v>64</v>
      </c>
      <c r="AC64" s="1" t="s">
        <v>85</v>
      </c>
      <c r="AD64" s="1" t="s">
        <v>86</v>
      </c>
      <c r="AE64" s="1" t="s">
        <v>128</v>
      </c>
      <c r="AF64" s="1" t="s">
        <v>103</v>
      </c>
      <c r="AG64" s="1" t="s">
        <v>277</v>
      </c>
      <c r="AH64" s="1" t="s">
        <v>278</v>
      </c>
    </row>
    <row r="65" spans="1:34" hidden="1" x14ac:dyDescent="0.25">
      <c r="A65" s="1" t="s">
        <v>731</v>
      </c>
      <c r="B65" s="1" t="s">
        <v>732</v>
      </c>
      <c r="C65" s="2">
        <v>45869</v>
      </c>
      <c r="D65" s="1" t="s">
        <v>733</v>
      </c>
      <c r="E65" s="1" t="s">
        <v>723</v>
      </c>
      <c r="F65" s="1" t="s">
        <v>734</v>
      </c>
      <c r="G65" s="1">
        <v>283</v>
      </c>
      <c r="H65" s="1" t="s">
        <v>37</v>
      </c>
      <c r="I65" s="1" t="s">
        <v>76</v>
      </c>
      <c r="J65" s="1" t="s">
        <v>77</v>
      </c>
      <c r="K65" s="1" t="s">
        <v>50</v>
      </c>
      <c r="L65" s="1" t="s">
        <v>78</v>
      </c>
      <c r="M65" s="1" t="s">
        <v>79</v>
      </c>
      <c r="N65" s="1" t="s">
        <v>735</v>
      </c>
      <c r="O65" s="1" t="s">
        <v>135</v>
      </c>
      <c r="P65" s="1">
        <v>9585056163</v>
      </c>
      <c r="Q65" s="1" t="s">
        <v>55</v>
      </c>
      <c r="R65" s="1" t="s">
        <v>136</v>
      </c>
      <c r="S65" s="1" t="s">
        <v>57</v>
      </c>
      <c r="T65" s="1" t="s">
        <v>98</v>
      </c>
      <c r="U65" s="1" t="s">
        <v>59</v>
      </c>
      <c r="V65" s="1" t="s">
        <v>165</v>
      </c>
      <c r="W65" s="1" t="s">
        <v>100</v>
      </c>
      <c r="X65" s="1" t="s">
        <v>101</v>
      </c>
      <c r="Y65" s="1" t="s">
        <v>288</v>
      </c>
      <c r="Z65" s="1" t="s">
        <v>63</v>
      </c>
      <c r="AA65" s="1" t="s">
        <v>38</v>
      </c>
      <c r="AB65" s="1" t="s">
        <v>64</v>
      </c>
      <c r="AC65" s="1" t="s">
        <v>85</v>
      </c>
      <c r="AD65" s="1" t="s">
        <v>66</v>
      </c>
      <c r="AE65" s="1" t="s">
        <v>128</v>
      </c>
      <c r="AF65" s="1" t="s">
        <v>116</v>
      </c>
      <c r="AG65" s="1" t="s">
        <v>318</v>
      </c>
      <c r="AH65" s="1" t="s">
        <v>70</v>
      </c>
    </row>
    <row r="66" spans="1:34" hidden="1" x14ac:dyDescent="0.25">
      <c r="A66" s="1" t="s">
        <v>741</v>
      </c>
      <c r="B66" s="1" t="s">
        <v>742</v>
      </c>
      <c r="C66" s="2">
        <v>45869</v>
      </c>
      <c r="D66" s="1" t="s">
        <v>743</v>
      </c>
      <c r="E66" s="1" t="s">
        <v>744</v>
      </c>
      <c r="F66" s="1" t="s">
        <v>745</v>
      </c>
      <c r="G66" s="1">
        <v>602</v>
      </c>
      <c r="H66" s="1" t="s">
        <v>37</v>
      </c>
      <c r="I66" s="1" t="s">
        <v>244</v>
      </c>
      <c r="J66" s="1" t="s">
        <v>245</v>
      </c>
      <c r="K66" s="1" t="s">
        <v>50</v>
      </c>
      <c r="L66" s="1" t="s">
        <v>78</v>
      </c>
      <c r="M66" s="1" t="s">
        <v>511</v>
      </c>
      <c r="N66" s="1" t="s">
        <v>746</v>
      </c>
      <c r="O66" s="1" t="s">
        <v>135</v>
      </c>
      <c r="P66" s="1">
        <v>6369858792</v>
      </c>
      <c r="Q66" s="1" t="s">
        <v>55</v>
      </c>
      <c r="R66" s="1" t="s">
        <v>136</v>
      </c>
      <c r="S66" s="1" t="s">
        <v>113</v>
      </c>
      <c r="T66" s="1" t="s">
        <v>137</v>
      </c>
      <c r="U66" s="1" t="s">
        <v>301</v>
      </c>
      <c r="V66" s="1" t="s">
        <v>165</v>
      </c>
      <c r="W66" s="1" t="s">
        <v>61</v>
      </c>
      <c r="X66" s="1" t="s">
        <v>62</v>
      </c>
      <c r="Y66" s="1" t="s">
        <v>38</v>
      </c>
      <c r="Z66" s="1" t="s">
        <v>126</v>
      </c>
      <c r="AA66" s="1" t="s">
        <v>60</v>
      </c>
      <c r="AB66" s="1" t="s">
        <v>58</v>
      </c>
      <c r="AC66" s="1" t="s">
        <v>127</v>
      </c>
      <c r="AD66" s="1" t="s">
        <v>86</v>
      </c>
      <c r="AE66" s="1" t="s">
        <v>622</v>
      </c>
      <c r="AF66" s="1" t="s">
        <v>68</v>
      </c>
      <c r="AG66" s="1" t="s">
        <v>88</v>
      </c>
      <c r="AH66" s="1" t="s">
        <v>269</v>
      </c>
    </row>
    <row r="67" spans="1:34" hidden="1" x14ac:dyDescent="0.25">
      <c r="A67" s="1" t="s">
        <v>753</v>
      </c>
      <c r="B67" s="1" t="s">
        <v>754</v>
      </c>
      <c r="C67" s="2">
        <v>45869</v>
      </c>
      <c r="D67" s="1" t="s">
        <v>755</v>
      </c>
      <c r="E67" s="1" t="s">
        <v>756</v>
      </c>
      <c r="F67" s="1" t="s">
        <v>757</v>
      </c>
      <c r="G67" s="1">
        <v>171</v>
      </c>
      <c r="H67" s="1" t="s">
        <v>37</v>
      </c>
      <c r="I67" s="1" t="s">
        <v>244</v>
      </c>
      <c r="J67" s="1" t="s">
        <v>245</v>
      </c>
      <c r="K67" s="1" t="s">
        <v>50</v>
      </c>
      <c r="L67" s="1" t="s">
        <v>78</v>
      </c>
      <c r="M67" s="1" t="s">
        <v>511</v>
      </c>
      <c r="N67" s="1" t="s">
        <v>196</v>
      </c>
      <c r="O67" s="1" t="s">
        <v>135</v>
      </c>
      <c r="P67" s="1">
        <v>9943840521</v>
      </c>
      <c r="Q67" s="1" t="s">
        <v>55</v>
      </c>
      <c r="R67" s="1" t="s">
        <v>136</v>
      </c>
      <c r="S67" s="1" t="s">
        <v>113</v>
      </c>
      <c r="T67" s="1" t="s">
        <v>137</v>
      </c>
      <c r="U67" s="1" t="s">
        <v>83</v>
      </c>
      <c r="V67" s="1" t="s">
        <v>60</v>
      </c>
      <c r="W67" s="1" t="s">
        <v>61</v>
      </c>
      <c r="X67" s="1" t="s">
        <v>101</v>
      </c>
      <c r="Y67" s="1" t="s">
        <v>288</v>
      </c>
      <c r="Z67" s="1" t="s">
        <v>126</v>
      </c>
      <c r="AA67" s="1" t="s">
        <v>99</v>
      </c>
      <c r="AB67" s="1" t="s">
        <v>58</v>
      </c>
      <c r="AC67" s="1" t="s">
        <v>127</v>
      </c>
      <c r="AD67" s="1" t="s">
        <v>86</v>
      </c>
      <c r="AE67" s="1" t="s">
        <v>67</v>
      </c>
      <c r="AF67" s="1" t="s">
        <v>116</v>
      </c>
      <c r="AG67" s="1" t="s">
        <v>88</v>
      </c>
      <c r="AH67" s="1" t="s">
        <v>269</v>
      </c>
    </row>
    <row r="68" spans="1:34" hidden="1" x14ac:dyDescent="0.25">
      <c r="A68" s="1" t="s">
        <v>758</v>
      </c>
      <c r="B68" s="1" t="s">
        <v>759</v>
      </c>
      <c r="C68" s="2">
        <v>45869</v>
      </c>
      <c r="D68" s="1" t="s">
        <v>760</v>
      </c>
      <c r="E68" s="1" t="s">
        <v>756</v>
      </c>
      <c r="F68" s="1" t="s">
        <v>761</v>
      </c>
      <c r="G68" s="1">
        <v>270</v>
      </c>
      <c r="H68" s="1" t="s">
        <v>37</v>
      </c>
      <c r="I68" s="1" t="s">
        <v>244</v>
      </c>
      <c r="J68" s="1" t="s">
        <v>245</v>
      </c>
      <c r="K68" s="1" t="s">
        <v>50</v>
      </c>
      <c r="L68" s="1" t="s">
        <v>78</v>
      </c>
      <c r="M68" s="1" t="s">
        <v>511</v>
      </c>
      <c r="N68" s="1" t="s">
        <v>762</v>
      </c>
      <c r="O68" s="1" t="s">
        <v>54</v>
      </c>
      <c r="P68" s="1">
        <v>9655618627</v>
      </c>
      <c r="Q68" s="1" t="s">
        <v>55</v>
      </c>
      <c r="R68" s="1" t="s">
        <v>97</v>
      </c>
      <c r="S68" s="1" t="s">
        <v>57</v>
      </c>
      <c r="T68" s="1" t="s">
        <v>137</v>
      </c>
      <c r="U68" s="1" t="s">
        <v>83</v>
      </c>
      <c r="V68" s="1" t="s">
        <v>60</v>
      </c>
      <c r="W68" s="1" t="s">
        <v>125</v>
      </c>
      <c r="X68" s="1" t="s">
        <v>114</v>
      </c>
      <c r="Y68" s="1" t="s">
        <v>38</v>
      </c>
      <c r="Z68" s="1" t="s">
        <v>126</v>
      </c>
      <c r="AA68" s="1" t="s">
        <v>99</v>
      </c>
      <c r="AB68" s="1" t="s">
        <v>64</v>
      </c>
      <c r="AC68" s="1" t="s">
        <v>127</v>
      </c>
      <c r="AD68" s="1" t="s">
        <v>86</v>
      </c>
      <c r="AE68" s="1" t="s">
        <v>101</v>
      </c>
      <c r="AF68" s="1" t="s">
        <v>68</v>
      </c>
      <c r="AG68" s="1" t="s">
        <v>88</v>
      </c>
      <c r="AH68" s="1" t="s">
        <v>89</v>
      </c>
    </row>
    <row r="69" spans="1:34" x14ac:dyDescent="0.25">
      <c r="A69" s="1" t="s">
        <v>769</v>
      </c>
      <c r="B69" s="1" t="s">
        <v>770</v>
      </c>
      <c r="C69" s="2">
        <v>45869</v>
      </c>
      <c r="D69" s="1" t="s">
        <v>771</v>
      </c>
      <c r="E69" s="1" t="s">
        <v>772</v>
      </c>
      <c r="F69" s="1" t="s">
        <v>773</v>
      </c>
      <c r="G69" s="1">
        <v>295</v>
      </c>
      <c r="H69" s="1" t="s">
        <v>37</v>
      </c>
      <c r="I69" s="1" t="s">
        <v>76</v>
      </c>
      <c r="J69" s="1" t="s">
        <v>77</v>
      </c>
      <c r="K69" s="1" t="s">
        <v>50</v>
      </c>
      <c r="L69" s="1" t="s">
        <v>78</v>
      </c>
      <c r="M69" s="1" t="s">
        <v>79</v>
      </c>
      <c r="N69" s="1" t="s">
        <v>774</v>
      </c>
      <c r="O69" s="1" t="s">
        <v>135</v>
      </c>
      <c r="P69" s="1">
        <v>7502805321</v>
      </c>
      <c r="Q69" s="1" t="s">
        <v>55</v>
      </c>
      <c r="R69" s="1" t="s">
        <v>136</v>
      </c>
      <c r="S69" s="1" t="s">
        <v>57</v>
      </c>
      <c r="T69" s="1" t="s">
        <v>98</v>
      </c>
      <c r="U69" s="1" t="s">
        <v>83</v>
      </c>
      <c r="V69" s="1" t="s">
        <v>60</v>
      </c>
      <c r="W69" s="1" t="s">
        <v>197</v>
      </c>
      <c r="X69" s="1" t="s">
        <v>101</v>
      </c>
      <c r="Y69" s="1" t="s">
        <v>288</v>
      </c>
      <c r="Z69" s="1" t="s">
        <v>126</v>
      </c>
      <c r="AA69" s="1" t="s">
        <v>60</v>
      </c>
      <c r="AB69" s="1" t="s">
        <v>84</v>
      </c>
      <c r="AC69" s="1" t="s">
        <v>85</v>
      </c>
      <c r="AD69" s="1" t="s">
        <v>66</v>
      </c>
      <c r="AE69" s="1" t="s">
        <v>67</v>
      </c>
      <c r="AF69" s="1" t="s">
        <v>68</v>
      </c>
      <c r="AG69" s="1" t="s">
        <v>117</v>
      </c>
      <c r="AH69" s="1" t="s">
        <v>42</v>
      </c>
    </row>
    <row r="70" spans="1:34" hidden="1" x14ac:dyDescent="0.25">
      <c r="A70" s="1" t="s">
        <v>796</v>
      </c>
      <c r="B70" s="1" t="s">
        <v>797</v>
      </c>
      <c r="C70" s="2">
        <v>45869</v>
      </c>
      <c r="D70" s="1" t="s">
        <v>798</v>
      </c>
      <c r="E70" s="1" t="s">
        <v>778</v>
      </c>
      <c r="F70" s="1" t="s">
        <v>799</v>
      </c>
      <c r="G70" s="1">
        <v>124</v>
      </c>
      <c r="H70" s="1" t="s">
        <v>37</v>
      </c>
      <c r="I70" s="1" t="s">
        <v>244</v>
      </c>
      <c r="J70" s="1" t="s">
        <v>245</v>
      </c>
      <c r="K70" s="1" t="s">
        <v>50</v>
      </c>
      <c r="L70" s="1" t="s">
        <v>78</v>
      </c>
      <c r="M70" s="1" t="s">
        <v>511</v>
      </c>
      <c r="N70" s="1" t="s">
        <v>800</v>
      </c>
      <c r="O70" s="1" t="s">
        <v>54</v>
      </c>
      <c r="P70" s="1">
        <v>9787592687</v>
      </c>
      <c r="Q70" s="1" t="s">
        <v>55</v>
      </c>
      <c r="R70" s="1" t="s">
        <v>56</v>
      </c>
      <c r="S70" s="1" t="s">
        <v>113</v>
      </c>
      <c r="T70" s="1" t="s">
        <v>137</v>
      </c>
      <c r="U70" s="1" t="s">
        <v>83</v>
      </c>
      <c r="V70" s="1" t="s">
        <v>99</v>
      </c>
      <c r="W70" s="1" t="s">
        <v>100</v>
      </c>
      <c r="X70" s="1" t="s">
        <v>62</v>
      </c>
      <c r="Y70" s="1" t="s">
        <v>38</v>
      </c>
      <c r="Z70" s="1" t="s">
        <v>126</v>
      </c>
      <c r="AA70" s="1" t="s">
        <v>99</v>
      </c>
      <c r="AB70" s="1" t="s">
        <v>84</v>
      </c>
      <c r="AC70" s="1" t="s">
        <v>65</v>
      </c>
      <c r="AD70" s="1" t="s">
        <v>102</v>
      </c>
      <c r="AE70" s="1" t="s">
        <v>67</v>
      </c>
      <c r="AF70" s="1" t="s">
        <v>103</v>
      </c>
      <c r="AG70" s="1" t="s">
        <v>117</v>
      </c>
      <c r="AH70" s="1" t="s">
        <v>118</v>
      </c>
    </row>
    <row r="71" spans="1:34" hidden="1" x14ac:dyDescent="0.25">
      <c r="A71" s="1" t="s">
        <v>801</v>
      </c>
      <c r="B71" s="1" t="s">
        <v>802</v>
      </c>
      <c r="C71" s="2">
        <v>45869</v>
      </c>
      <c r="D71" s="1" t="s">
        <v>803</v>
      </c>
      <c r="E71" s="1" t="s">
        <v>804</v>
      </c>
      <c r="F71" s="1" t="s">
        <v>805</v>
      </c>
      <c r="G71" s="1">
        <v>327</v>
      </c>
      <c r="H71" s="1" t="s">
        <v>37</v>
      </c>
      <c r="I71" s="1" t="s">
        <v>76</v>
      </c>
      <c r="J71" s="1" t="s">
        <v>77</v>
      </c>
      <c r="K71" s="1" t="s">
        <v>50</v>
      </c>
      <c r="L71" s="1" t="s">
        <v>78</v>
      </c>
      <c r="M71" s="1" t="s">
        <v>79</v>
      </c>
      <c r="N71" s="1" t="s">
        <v>806</v>
      </c>
      <c r="O71" s="1" t="s">
        <v>135</v>
      </c>
      <c r="P71" s="1">
        <v>9344044543</v>
      </c>
      <c r="Q71" s="1" t="s">
        <v>55</v>
      </c>
      <c r="R71" s="1" t="s">
        <v>136</v>
      </c>
      <c r="S71" s="1" t="s">
        <v>57</v>
      </c>
      <c r="T71" s="1" t="s">
        <v>58</v>
      </c>
      <c r="U71" s="1" t="s">
        <v>59</v>
      </c>
      <c r="V71" s="1" t="s">
        <v>165</v>
      </c>
      <c r="W71" s="1" t="s">
        <v>61</v>
      </c>
      <c r="X71" s="1" t="s">
        <v>101</v>
      </c>
      <c r="Y71" s="1" t="s">
        <v>288</v>
      </c>
      <c r="Z71" s="1" t="s">
        <v>126</v>
      </c>
      <c r="AA71" s="1" t="s">
        <v>87</v>
      </c>
      <c r="AB71" s="1" t="s">
        <v>64</v>
      </c>
      <c r="AC71" s="1" t="s">
        <v>85</v>
      </c>
      <c r="AD71" s="1" t="s">
        <v>66</v>
      </c>
      <c r="AE71" s="1" t="s">
        <v>622</v>
      </c>
      <c r="AF71" s="1" t="s">
        <v>116</v>
      </c>
      <c r="AG71" s="1" t="s">
        <v>277</v>
      </c>
      <c r="AH71" s="1" t="s">
        <v>278</v>
      </c>
    </row>
    <row r="72" spans="1:34" hidden="1" x14ac:dyDescent="0.25">
      <c r="A72" s="1" t="s">
        <v>807</v>
      </c>
      <c r="B72" s="1" t="s">
        <v>808</v>
      </c>
      <c r="C72" s="2">
        <v>45869</v>
      </c>
      <c r="D72" s="1" t="s">
        <v>809</v>
      </c>
      <c r="E72" s="1" t="s">
        <v>810</v>
      </c>
      <c r="F72" s="1" t="s">
        <v>811</v>
      </c>
      <c r="G72" s="1">
        <v>187</v>
      </c>
      <c r="H72" s="1" t="s">
        <v>37</v>
      </c>
      <c r="I72" s="1" t="s">
        <v>109</v>
      </c>
      <c r="J72" s="1" t="s">
        <v>110</v>
      </c>
      <c r="K72" s="1" t="s">
        <v>50</v>
      </c>
      <c r="L72" s="1" t="s">
        <v>78</v>
      </c>
      <c r="M72" s="1" t="s">
        <v>511</v>
      </c>
      <c r="N72" s="1" t="s">
        <v>812</v>
      </c>
      <c r="O72" s="1" t="s">
        <v>54</v>
      </c>
      <c r="P72" s="1">
        <v>6381241826</v>
      </c>
      <c r="Q72" s="1" t="s">
        <v>81</v>
      </c>
      <c r="R72" s="1" t="s">
        <v>82</v>
      </c>
      <c r="S72" s="1" t="s">
        <v>113</v>
      </c>
      <c r="T72" s="1" t="s">
        <v>137</v>
      </c>
      <c r="U72" s="1" t="s">
        <v>83</v>
      </c>
      <c r="V72" s="1" t="s">
        <v>185</v>
      </c>
      <c r="W72" s="1" t="s">
        <v>125</v>
      </c>
      <c r="X72" s="1" t="s">
        <v>62</v>
      </c>
      <c r="Y72" s="1" t="s">
        <v>38</v>
      </c>
      <c r="Z72" s="1" t="s">
        <v>126</v>
      </c>
      <c r="AA72" s="1" t="s">
        <v>60</v>
      </c>
      <c r="AB72" s="1" t="s">
        <v>58</v>
      </c>
      <c r="AC72" s="1" t="s">
        <v>127</v>
      </c>
      <c r="AD72" s="1" t="s">
        <v>115</v>
      </c>
      <c r="AE72" s="1" t="s">
        <v>67</v>
      </c>
      <c r="AF72" s="1" t="s">
        <v>116</v>
      </c>
      <c r="AG72" s="1" t="s">
        <v>88</v>
      </c>
      <c r="AH72" s="1" t="s">
        <v>89</v>
      </c>
    </row>
    <row r="73" spans="1:34" hidden="1" x14ac:dyDescent="0.25">
      <c r="A73" s="1" t="s">
        <v>813</v>
      </c>
      <c r="B73" s="1" t="s">
        <v>814</v>
      </c>
      <c r="C73" s="2">
        <v>45869</v>
      </c>
      <c r="D73" s="1" t="s">
        <v>815</v>
      </c>
      <c r="E73" s="1" t="s">
        <v>810</v>
      </c>
      <c r="F73" s="1" t="s">
        <v>816</v>
      </c>
      <c r="G73" s="1">
        <v>244</v>
      </c>
      <c r="H73" s="1" t="s">
        <v>37</v>
      </c>
      <c r="I73" s="1" t="s">
        <v>109</v>
      </c>
      <c r="J73" s="1" t="s">
        <v>110</v>
      </c>
      <c r="K73" s="1" t="s">
        <v>50</v>
      </c>
      <c r="L73" s="1" t="s">
        <v>78</v>
      </c>
      <c r="M73" s="1" t="s">
        <v>817</v>
      </c>
      <c r="N73" s="1" t="s">
        <v>818</v>
      </c>
      <c r="O73" s="1" t="s">
        <v>54</v>
      </c>
      <c r="P73" s="1">
        <v>9626081493</v>
      </c>
      <c r="Q73" s="1" t="s">
        <v>39</v>
      </c>
      <c r="R73" s="1" t="s">
        <v>56</v>
      </c>
      <c r="S73" s="1" t="s">
        <v>113</v>
      </c>
      <c r="T73" s="1" t="s">
        <v>137</v>
      </c>
      <c r="U73" s="1" t="s">
        <v>83</v>
      </c>
      <c r="V73" s="1" t="s">
        <v>99</v>
      </c>
      <c r="W73" s="1" t="s">
        <v>125</v>
      </c>
      <c r="X73" s="1" t="s">
        <v>101</v>
      </c>
      <c r="Y73" s="1" t="s">
        <v>95</v>
      </c>
      <c r="Z73" s="1" t="s">
        <v>126</v>
      </c>
      <c r="AA73" s="1" t="s">
        <v>60</v>
      </c>
      <c r="AB73" s="1" t="s">
        <v>58</v>
      </c>
      <c r="AC73" s="1" t="s">
        <v>127</v>
      </c>
      <c r="AD73" s="1" t="s">
        <v>102</v>
      </c>
      <c r="AE73" s="1" t="s">
        <v>67</v>
      </c>
      <c r="AF73" s="1" t="s">
        <v>116</v>
      </c>
      <c r="AG73" s="1" t="s">
        <v>88</v>
      </c>
      <c r="AH73" s="1" t="s">
        <v>89</v>
      </c>
    </row>
    <row r="74" spans="1:34" hidden="1" x14ac:dyDescent="0.25">
      <c r="A74" s="1" t="s">
        <v>819</v>
      </c>
      <c r="B74" s="1" t="s">
        <v>820</v>
      </c>
      <c r="C74" s="2">
        <v>45869</v>
      </c>
      <c r="D74" s="1" t="s">
        <v>821</v>
      </c>
      <c r="E74" s="1" t="s">
        <v>822</v>
      </c>
      <c r="F74" s="1" t="s">
        <v>823</v>
      </c>
      <c r="G74" s="1">
        <v>269</v>
      </c>
      <c r="H74" s="1" t="s">
        <v>37</v>
      </c>
      <c r="I74" s="1" t="s">
        <v>76</v>
      </c>
      <c r="J74" s="1" t="s">
        <v>77</v>
      </c>
      <c r="K74" s="1" t="s">
        <v>50</v>
      </c>
      <c r="L74" s="1" t="s">
        <v>78</v>
      </c>
      <c r="M74" s="1" t="s">
        <v>79</v>
      </c>
      <c r="N74" s="1" t="s">
        <v>824</v>
      </c>
      <c r="O74" s="1" t="s">
        <v>135</v>
      </c>
      <c r="P74" s="1">
        <v>9344695026</v>
      </c>
      <c r="Q74" s="1" t="s">
        <v>81</v>
      </c>
      <c r="R74" s="1" t="s">
        <v>82</v>
      </c>
      <c r="S74" s="1" t="s">
        <v>57</v>
      </c>
      <c r="T74" s="1" t="s">
        <v>137</v>
      </c>
      <c r="U74" s="1" t="s">
        <v>301</v>
      </c>
      <c r="V74" s="1" t="s">
        <v>165</v>
      </c>
      <c r="W74" s="1" t="s">
        <v>61</v>
      </c>
      <c r="X74" s="1" t="s">
        <v>101</v>
      </c>
      <c r="Y74" s="1" t="s">
        <v>288</v>
      </c>
      <c r="Z74" s="1" t="s">
        <v>126</v>
      </c>
      <c r="AA74" s="1" t="s">
        <v>138</v>
      </c>
      <c r="AB74" s="1" t="s">
        <v>84</v>
      </c>
      <c r="AC74" s="1" t="s">
        <v>127</v>
      </c>
      <c r="AD74" s="1" t="s">
        <v>102</v>
      </c>
      <c r="AE74" s="1" t="s">
        <v>67</v>
      </c>
      <c r="AF74" s="1" t="s">
        <v>116</v>
      </c>
      <c r="AG74" s="1" t="s">
        <v>277</v>
      </c>
      <c r="AH74" s="1" t="s">
        <v>278</v>
      </c>
    </row>
    <row r="75" spans="1:34" hidden="1" x14ac:dyDescent="0.25">
      <c r="A75" s="1" t="s">
        <v>825</v>
      </c>
      <c r="B75" s="1" t="s">
        <v>826</v>
      </c>
      <c r="C75" s="2">
        <v>45869</v>
      </c>
      <c r="D75" s="1" t="s">
        <v>827</v>
      </c>
      <c r="E75" s="1" t="s">
        <v>810</v>
      </c>
      <c r="F75" s="1" t="s">
        <v>828</v>
      </c>
      <c r="G75" s="1">
        <v>156</v>
      </c>
      <c r="H75" s="1" t="s">
        <v>37</v>
      </c>
      <c r="I75" s="1" t="s">
        <v>109</v>
      </c>
      <c r="J75" s="1" t="s">
        <v>110</v>
      </c>
      <c r="K75" s="1" t="s">
        <v>50</v>
      </c>
      <c r="L75" s="1" t="s">
        <v>78</v>
      </c>
      <c r="M75" s="1" t="s">
        <v>511</v>
      </c>
      <c r="N75" s="1" t="s">
        <v>829</v>
      </c>
      <c r="O75" s="1" t="s">
        <v>54</v>
      </c>
      <c r="P75" s="1">
        <v>7904375632</v>
      </c>
      <c r="Q75" s="1" t="s">
        <v>81</v>
      </c>
      <c r="R75" s="1" t="s">
        <v>56</v>
      </c>
      <c r="S75" s="1" t="s">
        <v>57</v>
      </c>
      <c r="T75" s="1" t="s">
        <v>137</v>
      </c>
      <c r="U75" s="1" t="s">
        <v>83</v>
      </c>
      <c r="V75" s="1" t="s">
        <v>60</v>
      </c>
      <c r="W75" s="1" t="s">
        <v>125</v>
      </c>
      <c r="X75" s="1" t="s">
        <v>114</v>
      </c>
      <c r="Y75" s="1" t="s">
        <v>38</v>
      </c>
      <c r="Z75" s="1" t="s">
        <v>126</v>
      </c>
      <c r="AA75" s="1" t="s">
        <v>60</v>
      </c>
      <c r="AB75" s="1" t="s">
        <v>84</v>
      </c>
      <c r="AC75" s="1" t="s">
        <v>127</v>
      </c>
      <c r="AD75" s="1" t="s">
        <v>102</v>
      </c>
      <c r="AE75" s="1" t="s">
        <v>101</v>
      </c>
      <c r="AF75" s="1" t="s">
        <v>116</v>
      </c>
      <c r="AG75" s="1" t="s">
        <v>69</v>
      </c>
      <c r="AH75" s="1" t="s">
        <v>89</v>
      </c>
    </row>
    <row r="76" spans="1:34" x14ac:dyDescent="0.25">
      <c r="A76" s="1" t="s">
        <v>831</v>
      </c>
      <c r="B76" s="1" t="s">
        <v>832</v>
      </c>
      <c r="C76" s="2">
        <v>45869</v>
      </c>
      <c r="D76" s="1" t="s">
        <v>833</v>
      </c>
      <c r="E76" s="1" t="s">
        <v>834</v>
      </c>
      <c r="F76" s="1" t="s">
        <v>835</v>
      </c>
      <c r="G76" s="1">
        <v>427</v>
      </c>
      <c r="H76" s="1" t="s">
        <v>37</v>
      </c>
      <c r="I76" s="1" t="s">
        <v>244</v>
      </c>
      <c r="J76" s="1" t="s">
        <v>245</v>
      </c>
      <c r="K76" s="1" t="s">
        <v>50</v>
      </c>
      <c r="L76" s="1" t="s">
        <v>78</v>
      </c>
      <c r="M76" s="1" t="s">
        <v>817</v>
      </c>
      <c r="N76" s="1" t="s">
        <v>836</v>
      </c>
      <c r="O76" s="1" t="s">
        <v>54</v>
      </c>
      <c r="P76" s="1">
        <v>7667282020</v>
      </c>
      <c r="Q76" s="1" t="s">
        <v>39</v>
      </c>
      <c r="R76" s="1" t="s">
        <v>219</v>
      </c>
      <c r="S76" s="1" t="s">
        <v>113</v>
      </c>
      <c r="T76" s="1" t="s">
        <v>58</v>
      </c>
      <c r="U76" s="1" t="s">
        <v>83</v>
      </c>
      <c r="V76" s="1" t="s">
        <v>60</v>
      </c>
      <c r="W76" s="1" t="s">
        <v>125</v>
      </c>
      <c r="X76" s="1" t="s">
        <v>101</v>
      </c>
      <c r="Y76" s="1" t="s">
        <v>95</v>
      </c>
      <c r="Z76" s="1" t="s">
        <v>126</v>
      </c>
      <c r="AA76" s="1" t="s">
        <v>99</v>
      </c>
      <c r="AB76" s="1" t="s">
        <v>58</v>
      </c>
      <c r="AC76" s="1" t="s">
        <v>127</v>
      </c>
      <c r="AD76" s="1" t="s">
        <v>86</v>
      </c>
      <c r="AE76" s="1" t="s">
        <v>101</v>
      </c>
      <c r="AF76" s="1" t="s">
        <v>103</v>
      </c>
      <c r="AG76" s="1" t="s">
        <v>117</v>
      </c>
      <c r="AH76" s="1" t="s">
        <v>42</v>
      </c>
    </row>
    <row r="77" spans="1:34" hidden="1" x14ac:dyDescent="0.25">
      <c r="A77" s="1" t="s">
        <v>837</v>
      </c>
      <c r="B77" s="1" t="s">
        <v>838</v>
      </c>
      <c r="C77" s="2">
        <v>45869</v>
      </c>
      <c r="D77" s="1" t="s">
        <v>839</v>
      </c>
      <c r="E77" s="1" t="s">
        <v>456</v>
      </c>
      <c r="F77" s="1" t="s">
        <v>840</v>
      </c>
      <c r="G77" s="1">
        <v>241</v>
      </c>
      <c r="H77" s="1" t="s">
        <v>37</v>
      </c>
      <c r="I77" s="1" t="s">
        <v>76</v>
      </c>
      <c r="J77" s="1" t="s">
        <v>77</v>
      </c>
      <c r="K77" s="1" t="s">
        <v>50</v>
      </c>
      <c r="L77" s="1" t="s">
        <v>78</v>
      </c>
      <c r="M77" s="1" t="s">
        <v>79</v>
      </c>
      <c r="N77" s="1" t="s">
        <v>841</v>
      </c>
      <c r="O77" s="1" t="s">
        <v>135</v>
      </c>
      <c r="P77" s="1">
        <v>9344044543</v>
      </c>
      <c r="Q77" s="1" t="s">
        <v>81</v>
      </c>
      <c r="R77" s="1" t="s">
        <v>82</v>
      </c>
      <c r="S77" s="1" t="s">
        <v>57</v>
      </c>
      <c r="T77" s="1" t="s">
        <v>137</v>
      </c>
      <c r="U77" s="1" t="s">
        <v>301</v>
      </c>
      <c r="V77" s="1" t="s">
        <v>185</v>
      </c>
      <c r="W77" s="1" t="s">
        <v>61</v>
      </c>
      <c r="X77" s="1" t="s">
        <v>101</v>
      </c>
      <c r="Y77" s="1" t="s">
        <v>288</v>
      </c>
      <c r="Z77" s="1" t="s">
        <v>126</v>
      </c>
      <c r="AA77" s="1" t="s">
        <v>99</v>
      </c>
      <c r="AB77" s="1" t="s">
        <v>84</v>
      </c>
      <c r="AC77" s="1" t="s">
        <v>65</v>
      </c>
      <c r="AD77" s="1" t="s">
        <v>66</v>
      </c>
      <c r="AE77" s="1" t="s">
        <v>67</v>
      </c>
      <c r="AF77" s="1" t="s">
        <v>116</v>
      </c>
      <c r="AG77" s="1" t="s">
        <v>277</v>
      </c>
      <c r="AH77" s="1" t="s">
        <v>278</v>
      </c>
    </row>
    <row r="78" spans="1:34" hidden="1" x14ac:dyDescent="0.25">
      <c r="A78" s="1" t="s">
        <v>842</v>
      </c>
      <c r="B78" s="1" t="s">
        <v>843</v>
      </c>
      <c r="C78" s="2">
        <v>45869</v>
      </c>
      <c r="D78" s="1" t="s">
        <v>844</v>
      </c>
      <c r="E78" s="1" t="s">
        <v>834</v>
      </c>
      <c r="F78" s="1" t="s">
        <v>845</v>
      </c>
      <c r="G78" s="1">
        <v>381</v>
      </c>
      <c r="H78" s="1" t="s">
        <v>37</v>
      </c>
      <c r="I78" s="1" t="s">
        <v>109</v>
      </c>
      <c r="J78" s="1" t="s">
        <v>110</v>
      </c>
      <c r="K78" s="1" t="s">
        <v>50</v>
      </c>
      <c r="L78" s="1" t="s">
        <v>78</v>
      </c>
      <c r="M78" s="1" t="s">
        <v>817</v>
      </c>
      <c r="N78" s="1" t="s">
        <v>846</v>
      </c>
      <c r="O78" s="1" t="s">
        <v>135</v>
      </c>
      <c r="P78" s="1">
        <v>9750171904</v>
      </c>
      <c r="Q78" s="1" t="s">
        <v>55</v>
      </c>
      <c r="R78" s="1" t="s">
        <v>136</v>
      </c>
      <c r="S78" s="1" t="s">
        <v>113</v>
      </c>
      <c r="T78" s="1" t="s">
        <v>58</v>
      </c>
      <c r="U78" s="1" t="s">
        <v>83</v>
      </c>
      <c r="V78" s="1" t="s">
        <v>60</v>
      </c>
      <c r="W78" s="1" t="s">
        <v>61</v>
      </c>
      <c r="X78" s="1" t="s">
        <v>101</v>
      </c>
      <c r="Y78" s="1" t="s">
        <v>95</v>
      </c>
      <c r="Z78" s="1" t="s">
        <v>126</v>
      </c>
      <c r="AA78" s="1" t="s">
        <v>99</v>
      </c>
      <c r="AB78" s="1" t="s">
        <v>58</v>
      </c>
      <c r="AC78" s="1" t="s">
        <v>127</v>
      </c>
      <c r="AD78" s="1" t="s">
        <v>86</v>
      </c>
      <c r="AE78" s="1" t="s">
        <v>622</v>
      </c>
      <c r="AF78" s="1" t="s">
        <v>68</v>
      </c>
      <c r="AG78" s="1" t="s">
        <v>88</v>
      </c>
      <c r="AH78" s="1" t="s">
        <v>269</v>
      </c>
    </row>
    <row r="79" spans="1:34" hidden="1" x14ac:dyDescent="0.25">
      <c r="A79" s="1" t="s">
        <v>852</v>
      </c>
      <c r="B79" s="1" t="s">
        <v>853</v>
      </c>
      <c r="C79" s="2">
        <v>45869</v>
      </c>
      <c r="D79" s="1" t="s">
        <v>854</v>
      </c>
      <c r="E79" s="1" t="s">
        <v>804</v>
      </c>
      <c r="F79" s="1" t="s">
        <v>855</v>
      </c>
      <c r="G79" s="1">
        <v>309</v>
      </c>
      <c r="H79" s="1" t="s">
        <v>37</v>
      </c>
      <c r="I79" s="1" t="s">
        <v>76</v>
      </c>
      <c r="J79" s="1" t="s">
        <v>77</v>
      </c>
      <c r="K79" s="1" t="s">
        <v>50</v>
      </c>
      <c r="L79" s="1" t="s">
        <v>78</v>
      </c>
      <c r="M79" s="1" t="s">
        <v>79</v>
      </c>
      <c r="N79" s="1" t="s">
        <v>856</v>
      </c>
      <c r="O79" s="1" t="s">
        <v>135</v>
      </c>
      <c r="P79" s="1">
        <v>9025901093</v>
      </c>
      <c r="Q79" s="1" t="s">
        <v>55</v>
      </c>
      <c r="R79" s="1" t="s">
        <v>136</v>
      </c>
      <c r="S79" s="1" t="s">
        <v>57</v>
      </c>
      <c r="T79" s="1" t="s">
        <v>137</v>
      </c>
      <c r="U79" s="1" t="s">
        <v>301</v>
      </c>
      <c r="V79" s="1" t="s">
        <v>165</v>
      </c>
      <c r="W79" s="1" t="s">
        <v>100</v>
      </c>
      <c r="X79" s="1" t="s">
        <v>857</v>
      </c>
      <c r="Y79" s="1" t="s">
        <v>38</v>
      </c>
      <c r="Z79" s="1" t="s">
        <v>63</v>
      </c>
      <c r="AA79" s="1" t="s">
        <v>38</v>
      </c>
      <c r="AB79" s="1" t="s">
        <v>84</v>
      </c>
      <c r="AC79" s="1" t="s">
        <v>65</v>
      </c>
      <c r="AD79" s="1" t="s">
        <v>102</v>
      </c>
      <c r="AE79" s="1" t="s">
        <v>478</v>
      </c>
      <c r="AF79" s="1" t="s">
        <v>68</v>
      </c>
      <c r="AG79" s="1" t="s">
        <v>277</v>
      </c>
      <c r="AH79" s="1" t="s">
        <v>278</v>
      </c>
    </row>
    <row r="80" spans="1:34" hidden="1" x14ac:dyDescent="0.25">
      <c r="A80" s="1" t="s">
        <v>858</v>
      </c>
      <c r="B80" s="1" t="s">
        <v>859</v>
      </c>
      <c r="C80" s="2">
        <v>45869</v>
      </c>
      <c r="D80" s="1" t="s">
        <v>860</v>
      </c>
      <c r="E80" s="1" t="s">
        <v>38</v>
      </c>
      <c r="F80" s="1" t="s">
        <v>861</v>
      </c>
      <c r="G80" s="1">
        <v>238</v>
      </c>
      <c r="H80" s="1" t="s">
        <v>37</v>
      </c>
      <c r="I80" s="1" t="s">
        <v>109</v>
      </c>
      <c r="J80" s="1" t="s">
        <v>110</v>
      </c>
      <c r="K80" s="1" t="s">
        <v>50</v>
      </c>
      <c r="L80" s="1" t="s">
        <v>78</v>
      </c>
      <c r="M80" s="1" t="s">
        <v>817</v>
      </c>
      <c r="N80" s="1" t="s">
        <v>862</v>
      </c>
      <c r="O80" s="1" t="s">
        <v>54</v>
      </c>
      <c r="P80" s="1">
        <v>7826938483</v>
      </c>
      <c r="Q80" s="1" t="s">
        <v>55</v>
      </c>
      <c r="R80" s="1" t="s">
        <v>56</v>
      </c>
      <c r="S80" s="1" t="s">
        <v>57</v>
      </c>
      <c r="T80" s="1" t="s">
        <v>98</v>
      </c>
      <c r="U80" s="1" t="s">
        <v>301</v>
      </c>
      <c r="V80" s="1" t="s">
        <v>165</v>
      </c>
      <c r="W80" s="1" t="s">
        <v>61</v>
      </c>
      <c r="X80" s="1" t="s">
        <v>101</v>
      </c>
      <c r="Y80" s="1" t="s">
        <v>95</v>
      </c>
      <c r="Z80" s="1" t="s">
        <v>126</v>
      </c>
      <c r="AA80" s="1" t="s">
        <v>60</v>
      </c>
      <c r="AB80" s="1" t="s">
        <v>84</v>
      </c>
      <c r="AC80" s="1" t="s">
        <v>65</v>
      </c>
      <c r="AD80" s="1" t="s">
        <v>86</v>
      </c>
      <c r="AE80" s="1" t="s">
        <v>67</v>
      </c>
      <c r="AF80" s="1" t="s">
        <v>418</v>
      </c>
      <c r="AG80" s="1" t="s">
        <v>88</v>
      </c>
      <c r="AH80" s="1" t="s">
        <v>89</v>
      </c>
    </row>
    <row r="81" spans="1:34" hidden="1" x14ac:dyDescent="0.25">
      <c r="A81" s="1" t="s">
        <v>863</v>
      </c>
      <c r="B81" s="1" t="s">
        <v>864</v>
      </c>
      <c r="C81" s="2">
        <v>45869</v>
      </c>
      <c r="D81" s="1" t="s">
        <v>865</v>
      </c>
      <c r="E81" s="1" t="s">
        <v>834</v>
      </c>
      <c r="F81" s="1" t="s">
        <v>866</v>
      </c>
      <c r="G81" s="1">
        <v>168</v>
      </c>
      <c r="H81" s="1" t="s">
        <v>37</v>
      </c>
      <c r="I81" s="1" t="s">
        <v>109</v>
      </c>
      <c r="J81" s="1" t="s">
        <v>110</v>
      </c>
      <c r="K81" s="1" t="s">
        <v>50</v>
      </c>
      <c r="L81" s="1" t="s">
        <v>78</v>
      </c>
      <c r="M81" s="1" t="s">
        <v>817</v>
      </c>
      <c r="N81" s="1" t="s">
        <v>867</v>
      </c>
      <c r="O81" s="1" t="s">
        <v>54</v>
      </c>
      <c r="P81" s="1">
        <v>9488151946</v>
      </c>
      <c r="Q81" s="1" t="s">
        <v>360</v>
      </c>
      <c r="R81" s="1" t="s">
        <v>97</v>
      </c>
      <c r="S81" s="1" t="s">
        <v>57</v>
      </c>
      <c r="T81" s="1" t="s">
        <v>137</v>
      </c>
      <c r="U81" s="1" t="s">
        <v>83</v>
      </c>
      <c r="V81" s="1" t="s">
        <v>60</v>
      </c>
      <c r="W81" s="1" t="s">
        <v>61</v>
      </c>
      <c r="X81" s="1" t="s">
        <v>101</v>
      </c>
      <c r="Y81" s="1" t="s">
        <v>95</v>
      </c>
      <c r="Z81" s="1" t="s">
        <v>126</v>
      </c>
      <c r="AA81" s="1" t="s">
        <v>60</v>
      </c>
      <c r="AB81" s="1" t="s">
        <v>84</v>
      </c>
      <c r="AC81" s="1" t="s">
        <v>127</v>
      </c>
      <c r="AD81" s="1" t="s">
        <v>86</v>
      </c>
      <c r="AE81" s="1" t="s">
        <v>622</v>
      </c>
      <c r="AF81" s="1" t="s">
        <v>382</v>
      </c>
      <c r="AG81" s="1" t="s">
        <v>277</v>
      </c>
      <c r="AH81" s="1" t="s">
        <v>278</v>
      </c>
    </row>
    <row r="82" spans="1:34" hidden="1" x14ac:dyDescent="0.25">
      <c r="A82" s="1" t="s">
        <v>874</v>
      </c>
      <c r="B82" s="1" t="s">
        <v>875</v>
      </c>
      <c r="C82" s="2">
        <v>45869</v>
      </c>
      <c r="D82" s="1" t="s">
        <v>876</v>
      </c>
      <c r="E82" s="1" t="s">
        <v>822</v>
      </c>
      <c r="F82" s="1" t="s">
        <v>877</v>
      </c>
      <c r="G82" s="1">
        <v>275</v>
      </c>
      <c r="H82" s="1" t="s">
        <v>37</v>
      </c>
      <c r="I82" s="1" t="s">
        <v>76</v>
      </c>
      <c r="J82" s="1" t="s">
        <v>77</v>
      </c>
      <c r="K82" s="1" t="s">
        <v>50</v>
      </c>
      <c r="L82" s="1" t="s">
        <v>78</v>
      </c>
      <c r="M82" s="1" t="s">
        <v>79</v>
      </c>
      <c r="N82" s="1" t="s">
        <v>878</v>
      </c>
      <c r="O82" s="1" t="s">
        <v>54</v>
      </c>
      <c r="P82" s="1">
        <v>8050240132</v>
      </c>
      <c r="Q82" s="1" t="s">
        <v>55</v>
      </c>
      <c r="R82" s="1" t="s">
        <v>56</v>
      </c>
      <c r="S82" s="1" t="s">
        <v>57</v>
      </c>
      <c r="T82" s="1" t="s">
        <v>137</v>
      </c>
      <c r="U82" s="1" t="s">
        <v>83</v>
      </c>
      <c r="V82" s="1" t="s">
        <v>165</v>
      </c>
      <c r="W82" s="1" t="s">
        <v>100</v>
      </c>
      <c r="X82" s="1" t="s">
        <v>101</v>
      </c>
      <c r="Y82" s="1" t="s">
        <v>288</v>
      </c>
      <c r="Z82" s="1" t="s">
        <v>63</v>
      </c>
      <c r="AA82" s="1" t="s">
        <v>38</v>
      </c>
      <c r="AB82" s="1" t="s">
        <v>84</v>
      </c>
      <c r="AC82" s="1" t="s">
        <v>65</v>
      </c>
      <c r="AD82" s="1" t="s">
        <v>102</v>
      </c>
      <c r="AE82" s="1" t="s">
        <v>478</v>
      </c>
      <c r="AF82" s="1" t="s">
        <v>103</v>
      </c>
      <c r="AG82" s="1" t="s">
        <v>277</v>
      </c>
      <c r="AH82" s="1" t="s">
        <v>278</v>
      </c>
    </row>
    <row r="83" spans="1:34" hidden="1" x14ac:dyDescent="0.25">
      <c r="A83" s="1" t="s">
        <v>879</v>
      </c>
      <c r="B83" s="1" t="s">
        <v>880</v>
      </c>
      <c r="C83" s="2">
        <v>45869</v>
      </c>
      <c r="D83" s="1" t="s">
        <v>881</v>
      </c>
      <c r="E83" s="1" t="s">
        <v>834</v>
      </c>
      <c r="F83" s="1" t="s">
        <v>882</v>
      </c>
      <c r="G83" s="1">
        <v>157</v>
      </c>
      <c r="H83" s="1" t="s">
        <v>37</v>
      </c>
      <c r="I83" s="1" t="s">
        <v>244</v>
      </c>
      <c r="J83" s="1" t="s">
        <v>245</v>
      </c>
      <c r="K83" s="1" t="s">
        <v>50</v>
      </c>
      <c r="L83" s="1" t="s">
        <v>78</v>
      </c>
      <c r="M83" s="1" t="s">
        <v>817</v>
      </c>
      <c r="N83" s="1" t="s">
        <v>883</v>
      </c>
      <c r="O83" s="1" t="s">
        <v>135</v>
      </c>
      <c r="P83" s="1">
        <v>8610104262</v>
      </c>
      <c r="Q83" s="1" t="s">
        <v>55</v>
      </c>
      <c r="R83" s="1" t="s">
        <v>136</v>
      </c>
      <c r="S83" s="1" t="s">
        <v>113</v>
      </c>
      <c r="T83" s="1" t="s">
        <v>98</v>
      </c>
      <c r="U83" s="1" t="s">
        <v>83</v>
      </c>
      <c r="V83" s="1" t="s">
        <v>165</v>
      </c>
      <c r="W83" s="1" t="s">
        <v>197</v>
      </c>
      <c r="X83" s="1" t="s">
        <v>101</v>
      </c>
      <c r="Y83" s="1" t="s">
        <v>288</v>
      </c>
      <c r="Z83" s="1" t="s">
        <v>126</v>
      </c>
      <c r="AA83" s="1" t="s">
        <v>60</v>
      </c>
      <c r="AB83" s="1" t="s">
        <v>84</v>
      </c>
      <c r="AC83" s="1" t="s">
        <v>127</v>
      </c>
      <c r="AD83" s="1" t="s">
        <v>115</v>
      </c>
      <c r="AE83" s="1" t="s">
        <v>87</v>
      </c>
      <c r="AF83" s="1" t="s">
        <v>103</v>
      </c>
      <c r="AG83" s="1" t="s">
        <v>88</v>
      </c>
      <c r="AH83" s="1" t="s">
        <v>269</v>
      </c>
    </row>
    <row r="84" spans="1:34" x14ac:dyDescent="0.25">
      <c r="A84" s="1" t="s">
        <v>884</v>
      </c>
      <c r="B84" s="1" t="s">
        <v>885</v>
      </c>
      <c r="C84" s="2">
        <v>45869</v>
      </c>
      <c r="D84" s="1" t="s">
        <v>886</v>
      </c>
      <c r="E84" s="1" t="s">
        <v>887</v>
      </c>
      <c r="F84" s="1" t="s">
        <v>888</v>
      </c>
      <c r="G84" s="1">
        <v>83</v>
      </c>
      <c r="H84" s="1" t="s">
        <v>37</v>
      </c>
      <c r="I84" s="1" t="s">
        <v>109</v>
      </c>
      <c r="J84" s="1" t="s">
        <v>110</v>
      </c>
      <c r="K84" s="1" t="s">
        <v>50</v>
      </c>
      <c r="L84" s="1" t="s">
        <v>78</v>
      </c>
      <c r="M84" s="1" t="s">
        <v>817</v>
      </c>
      <c r="N84" s="1" t="s">
        <v>889</v>
      </c>
      <c r="O84" s="1" t="s">
        <v>54</v>
      </c>
      <c r="P84" s="1">
        <v>9843278738</v>
      </c>
      <c r="Q84" s="1" t="s">
        <v>55</v>
      </c>
      <c r="R84" s="1" t="s">
        <v>56</v>
      </c>
      <c r="S84" s="1" t="s">
        <v>113</v>
      </c>
      <c r="T84" s="1" t="s">
        <v>137</v>
      </c>
      <c r="U84" s="1" t="s">
        <v>83</v>
      </c>
      <c r="V84" s="1" t="s">
        <v>165</v>
      </c>
      <c r="W84" s="1" t="s">
        <v>61</v>
      </c>
      <c r="X84" s="1" t="s">
        <v>101</v>
      </c>
      <c r="Y84" s="1" t="s">
        <v>95</v>
      </c>
      <c r="Z84" s="1" t="s">
        <v>126</v>
      </c>
      <c r="AA84" s="1" t="s">
        <v>99</v>
      </c>
      <c r="AB84" s="1" t="s">
        <v>84</v>
      </c>
      <c r="AC84" s="1" t="s">
        <v>65</v>
      </c>
      <c r="AD84" s="1" t="s">
        <v>86</v>
      </c>
      <c r="AE84" s="1" t="s">
        <v>67</v>
      </c>
      <c r="AF84" s="1" t="s">
        <v>382</v>
      </c>
      <c r="AG84" s="1" t="s">
        <v>117</v>
      </c>
      <c r="AH84" s="1" t="s">
        <v>42</v>
      </c>
    </row>
    <row r="85" spans="1:34" hidden="1" x14ac:dyDescent="0.25">
      <c r="A85" s="1" t="s">
        <v>900</v>
      </c>
      <c r="B85" s="1" t="s">
        <v>901</v>
      </c>
      <c r="C85" s="2">
        <v>45869</v>
      </c>
      <c r="D85" s="1" t="s">
        <v>902</v>
      </c>
      <c r="E85" s="1" t="s">
        <v>834</v>
      </c>
      <c r="F85" s="1" t="s">
        <v>903</v>
      </c>
      <c r="G85" s="1">
        <v>124</v>
      </c>
      <c r="H85" s="1" t="s">
        <v>37</v>
      </c>
      <c r="I85" s="1" t="s">
        <v>109</v>
      </c>
      <c r="J85" s="1" t="s">
        <v>110</v>
      </c>
      <c r="K85" s="1" t="s">
        <v>50</v>
      </c>
      <c r="L85" s="1" t="s">
        <v>78</v>
      </c>
      <c r="M85" s="1" t="s">
        <v>817</v>
      </c>
      <c r="N85" s="1" t="s">
        <v>904</v>
      </c>
      <c r="O85" s="1" t="s">
        <v>54</v>
      </c>
      <c r="P85" s="1">
        <v>9578455776</v>
      </c>
      <c r="Q85" s="1" t="s">
        <v>55</v>
      </c>
      <c r="R85" s="1" t="s">
        <v>97</v>
      </c>
      <c r="S85" s="1" t="s">
        <v>57</v>
      </c>
      <c r="T85" s="1" t="s">
        <v>137</v>
      </c>
      <c r="U85" s="1" t="s">
        <v>83</v>
      </c>
      <c r="V85" s="1" t="s">
        <v>60</v>
      </c>
      <c r="W85" s="1" t="s">
        <v>61</v>
      </c>
      <c r="X85" s="1" t="s">
        <v>62</v>
      </c>
      <c r="Y85" s="1" t="s">
        <v>38</v>
      </c>
      <c r="Z85" s="1" t="s">
        <v>126</v>
      </c>
      <c r="AA85" s="1" t="s">
        <v>99</v>
      </c>
      <c r="AB85" s="1" t="s">
        <v>84</v>
      </c>
      <c r="AC85" s="1" t="s">
        <v>65</v>
      </c>
      <c r="AD85" s="1" t="s">
        <v>86</v>
      </c>
      <c r="AE85" s="1" t="s">
        <v>101</v>
      </c>
      <c r="AF85" s="1" t="s">
        <v>116</v>
      </c>
      <c r="AG85" s="1" t="s">
        <v>88</v>
      </c>
      <c r="AH85" s="1" t="s">
        <v>519</v>
      </c>
    </row>
    <row r="86" spans="1:34" hidden="1" x14ac:dyDescent="0.25">
      <c r="A86" s="1" t="s">
        <v>905</v>
      </c>
      <c r="B86" s="1" t="s">
        <v>906</v>
      </c>
      <c r="C86" s="2">
        <v>45869</v>
      </c>
      <c r="D86" s="1" t="s">
        <v>907</v>
      </c>
      <c r="E86" s="1" t="s">
        <v>834</v>
      </c>
      <c r="F86" s="1" t="s">
        <v>908</v>
      </c>
      <c r="G86" s="1">
        <v>276</v>
      </c>
      <c r="H86" s="1" t="s">
        <v>37</v>
      </c>
      <c r="I86" s="1" t="s">
        <v>244</v>
      </c>
      <c r="J86" s="1" t="s">
        <v>245</v>
      </c>
      <c r="K86" s="1" t="s">
        <v>50</v>
      </c>
      <c r="L86" s="1" t="s">
        <v>78</v>
      </c>
      <c r="M86" s="1" t="s">
        <v>817</v>
      </c>
      <c r="N86" s="1" t="s">
        <v>909</v>
      </c>
      <c r="O86" s="1" t="s">
        <v>54</v>
      </c>
      <c r="P86" s="1">
        <v>7604942850</v>
      </c>
      <c r="Q86" s="1" t="s">
        <v>81</v>
      </c>
      <c r="R86" s="1" t="s">
        <v>219</v>
      </c>
      <c r="S86" s="1" t="s">
        <v>113</v>
      </c>
      <c r="T86" s="1" t="s">
        <v>58</v>
      </c>
      <c r="U86" s="1" t="s">
        <v>59</v>
      </c>
      <c r="V86" s="1" t="s">
        <v>60</v>
      </c>
      <c r="W86" s="1" t="s">
        <v>61</v>
      </c>
      <c r="X86" s="1" t="s">
        <v>101</v>
      </c>
      <c r="Y86" s="1" t="s">
        <v>95</v>
      </c>
      <c r="Z86" s="1" t="s">
        <v>126</v>
      </c>
      <c r="AA86" s="1" t="s">
        <v>60</v>
      </c>
      <c r="AB86" s="1" t="s">
        <v>64</v>
      </c>
      <c r="AC86" s="1" t="s">
        <v>127</v>
      </c>
      <c r="AD86" s="1" t="s">
        <v>86</v>
      </c>
      <c r="AE86" s="1" t="s">
        <v>67</v>
      </c>
      <c r="AF86" s="1" t="s">
        <v>103</v>
      </c>
      <c r="AG86" s="1" t="s">
        <v>69</v>
      </c>
      <c r="AH86" s="1" t="s">
        <v>70</v>
      </c>
    </row>
    <row r="87" spans="1:34" hidden="1" x14ac:dyDescent="0.25">
      <c r="A87" s="1" t="s">
        <v>911</v>
      </c>
      <c r="B87" s="1" t="s">
        <v>912</v>
      </c>
      <c r="C87" s="2">
        <v>45869</v>
      </c>
      <c r="D87" s="1" t="s">
        <v>913</v>
      </c>
      <c r="E87" s="1" t="s">
        <v>914</v>
      </c>
      <c r="F87" s="1" t="s">
        <v>915</v>
      </c>
      <c r="G87" s="1">
        <v>92</v>
      </c>
      <c r="H87" s="1" t="s">
        <v>37</v>
      </c>
      <c r="I87" s="1" t="s">
        <v>109</v>
      </c>
      <c r="J87" s="1" t="s">
        <v>110</v>
      </c>
      <c r="K87" s="1" t="s">
        <v>50</v>
      </c>
      <c r="L87" s="1" t="s">
        <v>78</v>
      </c>
      <c r="M87" s="1" t="s">
        <v>817</v>
      </c>
      <c r="N87" s="1" t="s">
        <v>916</v>
      </c>
      <c r="O87" s="1" t="s">
        <v>54</v>
      </c>
      <c r="P87" s="1">
        <v>6382825349</v>
      </c>
      <c r="Q87" s="1" t="s">
        <v>360</v>
      </c>
      <c r="R87" s="1" t="s">
        <v>97</v>
      </c>
      <c r="S87" s="1" t="s">
        <v>57</v>
      </c>
      <c r="T87" s="1" t="s">
        <v>58</v>
      </c>
      <c r="U87" s="1" t="s">
        <v>59</v>
      </c>
      <c r="V87" s="1" t="s">
        <v>60</v>
      </c>
      <c r="W87" s="1" t="s">
        <v>125</v>
      </c>
      <c r="X87" s="1" t="s">
        <v>62</v>
      </c>
      <c r="Y87" s="1" t="s">
        <v>38</v>
      </c>
      <c r="Z87" s="1" t="s">
        <v>63</v>
      </c>
      <c r="AA87" s="1" t="s">
        <v>38</v>
      </c>
      <c r="AB87" s="1" t="s">
        <v>64</v>
      </c>
      <c r="AC87" s="1" t="s">
        <v>65</v>
      </c>
      <c r="AD87" s="1" t="s">
        <v>86</v>
      </c>
      <c r="AE87" s="1" t="s">
        <v>67</v>
      </c>
      <c r="AF87" s="1" t="s">
        <v>382</v>
      </c>
      <c r="AG87" s="1" t="s">
        <v>88</v>
      </c>
      <c r="AH87" s="1" t="s">
        <v>519</v>
      </c>
    </row>
    <row r="88" spans="1:34" hidden="1" x14ac:dyDescent="0.25">
      <c r="A88" s="1" t="s">
        <v>927</v>
      </c>
      <c r="B88" s="1" t="s">
        <v>928</v>
      </c>
      <c r="C88" s="2">
        <v>45869</v>
      </c>
      <c r="D88" s="1" t="s">
        <v>929</v>
      </c>
      <c r="E88" s="1" t="s">
        <v>914</v>
      </c>
      <c r="F88" s="1" t="s">
        <v>930</v>
      </c>
      <c r="G88" s="1">
        <v>91</v>
      </c>
      <c r="H88" s="1" t="s">
        <v>37</v>
      </c>
      <c r="I88" s="1" t="s">
        <v>109</v>
      </c>
      <c r="J88" s="1" t="s">
        <v>110</v>
      </c>
      <c r="K88" s="1" t="s">
        <v>50</v>
      </c>
      <c r="L88" s="1" t="s">
        <v>78</v>
      </c>
      <c r="M88" s="1" t="s">
        <v>817</v>
      </c>
      <c r="N88" s="1" t="s">
        <v>931</v>
      </c>
      <c r="O88" s="1" t="s">
        <v>135</v>
      </c>
      <c r="P88" s="1">
        <v>6369734512</v>
      </c>
      <c r="Q88" s="1" t="s">
        <v>55</v>
      </c>
      <c r="R88" s="1" t="s">
        <v>97</v>
      </c>
      <c r="S88" s="1" t="s">
        <v>113</v>
      </c>
      <c r="T88" s="1" t="s">
        <v>137</v>
      </c>
      <c r="U88" s="1" t="s">
        <v>83</v>
      </c>
      <c r="V88" s="1" t="s">
        <v>60</v>
      </c>
      <c r="W88" s="1" t="s">
        <v>61</v>
      </c>
      <c r="X88" s="1" t="s">
        <v>101</v>
      </c>
      <c r="Y88" s="1" t="s">
        <v>288</v>
      </c>
      <c r="Z88" s="1" t="s">
        <v>126</v>
      </c>
      <c r="AA88" s="1" t="s">
        <v>99</v>
      </c>
      <c r="AB88" s="1" t="s">
        <v>84</v>
      </c>
      <c r="AC88" s="1" t="s">
        <v>65</v>
      </c>
      <c r="AD88" s="1" t="s">
        <v>86</v>
      </c>
      <c r="AE88" s="1" t="s">
        <v>67</v>
      </c>
      <c r="AF88" s="1" t="s">
        <v>382</v>
      </c>
      <c r="AG88" s="1" t="s">
        <v>88</v>
      </c>
      <c r="AH88" s="1" t="s">
        <v>89</v>
      </c>
    </row>
    <row r="89" spans="1:34" hidden="1" x14ac:dyDescent="0.25">
      <c r="A89" s="1" t="s">
        <v>941</v>
      </c>
      <c r="B89" s="1" t="s">
        <v>942</v>
      </c>
      <c r="C89" s="2">
        <v>45869</v>
      </c>
      <c r="D89" s="1" t="s">
        <v>943</v>
      </c>
      <c r="E89" s="1" t="s">
        <v>944</v>
      </c>
      <c r="F89" s="1" t="s">
        <v>945</v>
      </c>
      <c r="G89" s="1">
        <v>246</v>
      </c>
      <c r="H89" s="1" t="s">
        <v>37</v>
      </c>
      <c r="I89" s="1" t="s">
        <v>109</v>
      </c>
      <c r="J89" s="1" t="s">
        <v>110</v>
      </c>
      <c r="K89" s="1" t="s">
        <v>50</v>
      </c>
      <c r="L89" s="1" t="s">
        <v>78</v>
      </c>
      <c r="M89" s="1" t="s">
        <v>817</v>
      </c>
      <c r="N89" s="1" t="s">
        <v>946</v>
      </c>
      <c r="O89" s="1" t="s">
        <v>54</v>
      </c>
      <c r="P89" s="1">
        <v>9788542480</v>
      </c>
      <c r="Q89" s="1" t="s">
        <v>360</v>
      </c>
      <c r="R89" s="1" t="s">
        <v>124</v>
      </c>
      <c r="S89" s="1" t="s">
        <v>113</v>
      </c>
      <c r="T89" s="1" t="s">
        <v>137</v>
      </c>
      <c r="U89" s="1" t="s">
        <v>59</v>
      </c>
      <c r="V89" s="1" t="s">
        <v>60</v>
      </c>
      <c r="W89" s="1" t="s">
        <v>61</v>
      </c>
      <c r="X89" s="1" t="s">
        <v>62</v>
      </c>
      <c r="Y89" s="1" t="s">
        <v>38</v>
      </c>
      <c r="Z89" s="1" t="s">
        <v>126</v>
      </c>
      <c r="AA89" s="1" t="s">
        <v>99</v>
      </c>
      <c r="AB89" s="1" t="s">
        <v>84</v>
      </c>
      <c r="AC89" s="1" t="s">
        <v>85</v>
      </c>
      <c r="AD89" s="1" t="s">
        <v>86</v>
      </c>
      <c r="AE89" s="1" t="s">
        <v>622</v>
      </c>
      <c r="AF89" s="1" t="s">
        <v>116</v>
      </c>
      <c r="AG89" s="1" t="s">
        <v>88</v>
      </c>
      <c r="AH89" s="1" t="s">
        <v>89</v>
      </c>
    </row>
    <row r="90" spans="1:34" hidden="1" x14ac:dyDescent="0.25">
      <c r="A90" s="1" t="s">
        <v>952</v>
      </c>
      <c r="B90" s="1" t="s">
        <v>953</v>
      </c>
      <c r="C90" s="2">
        <v>45869</v>
      </c>
      <c r="D90" s="1" t="s">
        <v>954</v>
      </c>
      <c r="E90" s="1" t="s">
        <v>955</v>
      </c>
      <c r="F90" s="1" t="s">
        <v>956</v>
      </c>
      <c r="G90" s="1">
        <v>146</v>
      </c>
      <c r="H90" s="1" t="s">
        <v>37</v>
      </c>
      <c r="I90" s="1" t="s">
        <v>109</v>
      </c>
      <c r="J90" s="1" t="s">
        <v>110</v>
      </c>
      <c r="K90" s="1" t="s">
        <v>50</v>
      </c>
      <c r="L90" s="1" t="s">
        <v>78</v>
      </c>
      <c r="M90" s="1" t="s">
        <v>817</v>
      </c>
      <c r="N90" s="1" t="s">
        <v>957</v>
      </c>
      <c r="O90" s="1" t="s">
        <v>135</v>
      </c>
      <c r="P90" s="1">
        <v>6379758894</v>
      </c>
      <c r="Q90" s="1" t="s">
        <v>55</v>
      </c>
      <c r="R90" s="1" t="s">
        <v>136</v>
      </c>
      <c r="S90" s="1" t="s">
        <v>113</v>
      </c>
      <c r="T90" s="1" t="s">
        <v>137</v>
      </c>
      <c r="U90" s="1" t="s">
        <v>83</v>
      </c>
      <c r="V90" s="1" t="s">
        <v>60</v>
      </c>
      <c r="W90" s="1" t="s">
        <v>61</v>
      </c>
      <c r="X90" s="1" t="s">
        <v>101</v>
      </c>
      <c r="Y90" s="1" t="s">
        <v>288</v>
      </c>
      <c r="Z90" s="1" t="s">
        <v>126</v>
      </c>
      <c r="AA90" s="1" t="s">
        <v>99</v>
      </c>
      <c r="AB90" s="1" t="s">
        <v>84</v>
      </c>
      <c r="AC90" s="1" t="s">
        <v>85</v>
      </c>
      <c r="AD90" s="1" t="s">
        <v>86</v>
      </c>
      <c r="AE90" s="1" t="s">
        <v>67</v>
      </c>
      <c r="AF90" s="1" t="s">
        <v>382</v>
      </c>
      <c r="AG90" s="1" t="s">
        <v>88</v>
      </c>
      <c r="AH90" s="1" t="s">
        <v>70</v>
      </c>
    </row>
    <row r="91" spans="1:34" hidden="1" x14ac:dyDescent="0.25">
      <c r="A91" s="1" t="s">
        <v>968</v>
      </c>
      <c r="B91" s="1" t="s">
        <v>969</v>
      </c>
      <c r="C91" s="2">
        <v>45869</v>
      </c>
      <c r="D91" s="1" t="s">
        <v>954</v>
      </c>
      <c r="E91" s="1" t="s">
        <v>955</v>
      </c>
      <c r="F91" s="1" t="s">
        <v>970</v>
      </c>
      <c r="G91" s="1">
        <v>100</v>
      </c>
      <c r="H91" s="1" t="s">
        <v>37</v>
      </c>
      <c r="I91" s="1" t="s">
        <v>109</v>
      </c>
      <c r="J91" s="1" t="s">
        <v>110</v>
      </c>
      <c r="K91" s="1" t="s">
        <v>50</v>
      </c>
      <c r="L91" s="1" t="s">
        <v>78</v>
      </c>
      <c r="M91" s="1" t="s">
        <v>817</v>
      </c>
      <c r="N91" s="1" t="s">
        <v>971</v>
      </c>
      <c r="O91" s="1" t="s">
        <v>135</v>
      </c>
      <c r="P91" s="1">
        <v>9360421039</v>
      </c>
      <c r="Q91" s="1" t="s">
        <v>81</v>
      </c>
      <c r="R91" s="1" t="s">
        <v>136</v>
      </c>
      <c r="S91" s="1" t="s">
        <v>113</v>
      </c>
      <c r="T91" s="1" t="s">
        <v>58</v>
      </c>
      <c r="U91" s="1" t="s">
        <v>301</v>
      </c>
      <c r="V91" s="1" t="s">
        <v>165</v>
      </c>
      <c r="W91" s="1" t="s">
        <v>61</v>
      </c>
      <c r="X91" s="1" t="s">
        <v>62</v>
      </c>
      <c r="Y91" s="1" t="s">
        <v>38</v>
      </c>
      <c r="Z91" s="1" t="s">
        <v>126</v>
      </c>
      <c r="AA91" s="1" t="s">
        <v>99</v>
      </c>
      <c r="AB91" s="1" t="s">
        <v>58</v>
      </c>
      <c r="AC91" s="1" t="s">
        <v>127</v>
      </c>
      <c r="AD91" s="1" t="s">
        <v>86</v>
      </c>
      <c r="AE91" s="1" t="s">
        <v>67</v>
      </c>
      <c r="AF91" s="1" t="s">
        <v>382</v>
      </c>
      <c r="AG91" s="1" t="s">
        <v>88</v>
      </c>
      <c r="AH91" s="1" t="s">
        <v>89</v>
      </c>
    </row>
    <row r="92" spans="1:34" hidden="1" x14ac:dyDescent="0.25">
      <c r="A92" s="1" t="s">
        <v>977</v>
      </c>
      <c r="B92" s="1" t="s">
        <v>978</v>
      </c>
      <c r="C92" s="2">
        <v>45869</v>
      </c>
      <c r="D92" s="1" t="s">
        <v>979</v>
      </c>
      <c r="E92" s="1" t="s">
        <v>955</v>
      </c>
      <c r="F92" s="1" t="s">
        <v>980</v>
      </c>
      <c r="G92" s="1">
        <v>92</v>
      </c>
      <c r="H92" s="1" t="s">
        <v>37</v>
      </c>
      <c r="I92" s="1" t="s">
        <v>109</v>
      </c>
      <c r="J92" s="1" t="s">
        <v>110</v>
      </c>
      <c r="K92" s="1" t="s">
        <v>50</v>
      </c>
      <c r="L92" s="1" t="s">
        <v>78</v>
      </c>
      <c r="M92" s="1" t="s">
        <v>817</v>
      </c>
      <c r="N92" s="1" t="s">
        <v>800</v>
      </c>
      <c r="O92" s="1" t="s">
        <v>54</v>
      </c>
      <c r="P92" s="1">
        <v>9787592687</v>
      </c>
      <c r="Q92" s="1" t="s">
        <v>39</v>
      </c>
      <c r="R92" s="1" t="s">
        <v>56</v>
      </c>
      <c r="S92" s="1" t="s">
        <v>113</v>
      </c>
      <c r="T92" s="1" t="s">
        <v>58</v>
      </c>
      <c r="U92" s="1" t="s">
        <v>59</v>
      </c>
      <c r="V92" s="1" t="s">
        <v>60</v>
      </c>
      <c r="W92" s="1" t="s">
        <v>61</v>
      </c>
      <c r="X92" s="1" t="s">
        <v>62</v>
      </c>
      <c r="Y92" s="1" t="s">
        <v>38</v>
      </c>
      <c r="Z92" s="1" t="s">
        <v>63</v>
      </c>
      <c r="AA92" s="1" t="s">
        <v>38</v>
      </c>
      <c r="AB92" s="1" t="s">
        <v>84</v>
      </c>
      <c r="AC92" s="1" t="s">
        <v>65</v>
      </c>
      <c r="AD92" s="1" t="s">
        <v>86</v>
      </c>
      <c r="AE92" s="1" t="s">
        <v>67</v>
      </c>
      <c r="AF92" s="1" t="s">
        <v>68</v>
      </c>
      <c r="AG92" s="1" t="s">
        <v>117</v>
      </c>
      <c r="AH92" s="1" t="s">
        <v>118</v>
      </c>
    </row>
    <row r="93" spans="1:34" hidden="1" x14ac:dyDescent="0.25">
      <c r="A93" s="1" t="s">
        <v>981</v>
      </c>
      <c r="B93" s="1" t="s">
        <v>982</v>
      </c>
      <c r="C93" s="2">
        <v>45869</v>
      </c>
      <c r="D93" s="1" t="s">
        <v>983</v>
      </c>
      <c r="E93" s="1" t="s">
        <v>955</v>
      </c>
      <c r="F93" s="1" t="s">
        <v>984</v>
      </c>
      <c r="G93" s="1">
        <v>407</v>
      </c>
      <c r="H93" s="1" t="s">
        <v>37</v>
      </c>
      <c r="I93" s="1" t="s">
        <v>244</v>
      </c>
      <c r="J93" s="1" t="s">
        <v>245</v>
      </c>
      <c r="K93" s="1" t="s">
        <v>50</v>
      </c>
      <c r="L93" s="1" t="s">
        <v>78</v>
      </c>
      <c r="M93" s="1" t="s">
        <v>817</v>
      </c>
      <c r="N93" s="1" t="s">
        <v>985</v>
      </c>
      <c r="O93" s="1" t="s">
        <v>54</v>
      </c>
      <c r="P93" s="1">
        <v>9443820910</v>
      </c>
      <c r="Q93" s="1" t="s">
        <v>39</v>
      </c>
      <c r="R93" s="1" t="s">
        <v>97</v>
      </c>
      <c r="S93" s="1" t="s">
        <v>113</v>
      </c>
      <c r="T93" s="1" t="s">
        <v>137</v>
      </c>
      <c r="U93" s="1" t="s">
        <v>83</v>
      </c>
      <c r="V93" s="1" t="s">
        <v>165</v>
      </c>
      <c r="W93" s="1" t="s">
        <v>100</v>
      </c>
      <c r="X93" s="1" t="s">
        <v>101</v>
      </c>
      <c r="Y93" s="1" t="s">
        <v>95</v>
      </c>
      <c r="Z93" s="1" t="s">
        <v>126</v>
      </c>
      <c r="AA93" s="1" t="s">
        <v>60</v>
      </c>
      <c r="AB93" s="1" t="s">
        <v>84</v>
      </c>
      <c r="AC93" s="1" t="s">
        <v>127</v>
      </c>
      <c r="AD93" s="1" t="s">
        <v>102</v>
      </c>
      <c r="AE93" s="1" t="s">
        <v>857</v>
      </c>
      <c r="AF93" s="1" t="s">
        <v>400</v>
      </c>
      <c r="AG93" s="1" t="s">
        <v>88</v>
      </c>
      <c r="AH93" s="1" t="s">
        <v>519</v>
      </c>
    </row>
    <row r="94" spans="1:34" hidden="1" x14ac:dyDescent="0.25">
      <c r="A94" s="1" t="s">
        <v>986</v>
      </c>
      <c r="B94" s="1" t="s">
        <v>987</v>
      </c>
      <c r="C94" s="2">
        <v>45869</v>
      </c>
      <c r="D94" s="1" t="s">
        <v>988</v>
      </c>
      <c r="E94" s="1" t="s">
        <v>955</v>
      </c>
      <c r="F94" s="1" t="s">
        <v>989</v>
      </c>
      <c r="G94" s="1">
        <v>101</v>
      </c>
      <c r="H94" s="1" t="s">
        <v>37</v>
      </c>
      <c r="I94" s="1" t="s">
        <v>109</v>
      </c>
      <c r="J94" s="1" t="s">
        <v>110</v>
      </c>
      <c r="K94" s="1" t="s">
        <v>50</v>
      </c>
      <c r="L94" s="1" t="s">
        <v>78</v>
      </c>
      <c r="M94" s="1" t="s">
        <v>817</v>
      </c>
      <c r="N94" s="1" t="s">
        <v>990</v>
      </c>
      <c r="O94" s="1" t="s">
        <v>135</v>
      </c>
      <c r="P94" s="1">
        <v>9751205139</v>
      </c>
      <c r="Q94" s="1" t="s">
        <v>39</v>
      </c>
      <c r="R94" s="1" t="s">
        <v>136</v>
      </c>
      <c r="S94" s="1" t="s">
        <v>113</v>
      </c>
      <c r="T94" s="1" t="s">
        <v>137</v>
      </c>
      <c r="U94" s="1" t="s">
        <v>83</v>
      </c>
      <c r="V94" s="1" t="s">
        <v>99</v>
      </c>
      <c r="W94" s="1" t="s">
        <v>100</v>
      </c>
      <c r="X94" s="1" t="s">
        <v>101</v>
      </c>
      <c r="Y94" s="1" t="s">
        <v>288</v>
      </c>
      <c r="Z94" s="1" t="s">
        <v>126</v>
      </c>
      <c r="AA94" s="1" t="s">
        <v>60</v>
      </c>
      <c r="AB94" s="1" t="s">
        <v>84</v>
      </c>
      <c r="AC94" s="1" t="s">
        <v>127</v>
      </c>
      <c r="AD94" s="1" t="s">
        <v>102</v>
      </c>
      <c r="AE94" s="1" t="s">
        <v>857</v>
      </c>
      <c r="AF94" s="1" t="s">
        <v>382</v>
      </c>
      <c r="AG94" s="1" t="s">
        <v>88</v>
      </c>
      <c r="AH94" s="1" t="s">
        <v>519</v>
      </c>
    </row>
    <row r="95" spans="1:34" hidden="1" x14ac:dyDescent="0.25">
      <c r="A95" s="1" t="s">
        <v>991</v>
      </c>
      <c r="B95" s="1" t="s">
        <v>992</v>
      </c>
      <c r="C95" s="2">
        <v>45869</v>
      </c>
      <c r="D95" s="1" t="s">
        <v>993</v>
      </c>
      <c r="E95" s="1" t="s">
        <v>955</v>
      </c>
      <c r="F95" s="1" t="s">
        <v>994</v>
      </c>
      <c r="G95" s="1">
        <v>156</v>
      </c>
      <c r="H95" s="1" t="s">
        <v>37</v>
      </c>
      <c r="I95" s="1" t="s">
        <v>244</v>
      </c>
      <c r="J95" s="1" t="s">
        <v>245</v>
      </c>
      <c r="K95" s="1" t="s">
        <v>50</v>
      </c>
      <c r="L95" s="1" t="s">
        <v>78</v>
      </c>
      <c r="M95" s="1" t="s">
        <v>817</v>
      </c>
      <c r="N95" s="1" t="s">
        <v>995</v>
      </c>
      <c r="O95" s="1" t="s">
        <v>54</v>
      </c>
      <c r="P95" s="1">
        <v>9944688396</v>
      </c>
      <c r="Q95" s="1" t="s">
        <v>55</v>
      </c>
      <c r="R95" s="1" t="s">
        <v>97</v>
      </c>
      <c r="S95" s="1" t="s">
        <v>113</v>
      </c>
      <c r="T95" s="1" t="s">
        <v>98</v>
      </c>
      <c r="U95" s="1" t="s">
        <v>83</v>
      </c>
      <c r="V95" s="1" t="s">
        <v>295</v>
      </c>
      <c r="W95" s="1" t="s">
        <v>125</v>
      </c>
      <c r="X95" s="1" t="s">
        <v>101</v>
      </c>
      <c r="Y95" s="1" t="s">
        <v>95</v>
      </c>
      <c r="Z95" s="1" t="s">
        <v>126</v>
      </c>
      <c r="AA95" s="1" t="s">
        <v>60</v>
      </c>
      <c r="AB95" s="1" t="s">
        <v>58</v>
      </c>
      <c r="AC95" s="1" t="s">
        <v>127</v>
      </c>
      <c r="AD95" s="1" t="s">
        <v>102</v>
      </c>
      <c r="AE95" s="1" t="s">
        <v>67</v>
      </c>
      <c r="AF95" s="1" t="s">
        <v>68</v>
      </c>
      <c r="AG95" s="1" t="s">
        <v>69</v>
      </c>
      <c r="AH95" s="1" t="s">
        <v>269</v>
      </c>
    </row>
    <row r="96" spans="1:34" hidden="1" x14ac:dyDescent="0.25">
      <c r="A96" s="1" t="s">
        <v>1007</v>
      </c>
      <c r="B96" s="1" t="s">
        <v>1008</v>
      </c>
      <c r="C96" s="2">
        <v>45869</v>
      </c>
      <c r="D96" s="1" t="s">
        <v>1009</v>
      </c>
      <c r="E96" s="1" t="s">
        <v>955</v>
      </c>
      <c r="F96" s="1" t="s">
        <v>1010</v>
      </c>
      <c r="G96" s="1">
        <v>243</v>
      </c>
      <c r="H96" s="1" t="s">
        <v>37</v>
      </c>
      <c r="I96" s="1" t="s">
        <v>109</v>
      </c>
      <c r="J96" s="1" t="s">
        <v>110</v>
      </c>
      <c r="K96" s="1" t="s">
        <v>50</v>
      </c>
      <c r="L96" s="1" t="s">
        <v>78</v>
      </c>
      <c r="M96" s="1" t="s">
        <v>817</v>
      </c>
      <c r="N96" s="1" t="s">
        <v>1011</v>
      </c>
      <c r="O96" s="1" t="s">
        <v>54</v>
      </c>
      <c r="P96" s="1">
        <v>8098447422</v>
      </c>
      <c r="Q96" s="1" t="s">
        <v>39</v>
      </c>
      <c r="R96" s="1" t="s">
        <v>56</v>
      </c>
      <c r="S96" s="1" t="s">
        <v>113</v>
      </c>
      <c r="T96" s="1" t="s">
        <v>58</v>
      </c>
      <c r="U96" s="1" t="s">
        <v>59</v>
      </c>
      <c r="V96" s="1" t="s">
        <v>60</v>
      </c>
      <c r="W96" s="1" t="s">
        <v>61</v>
      </c>
      <c r="X96" s="1" t="s">
        <v>62</v>
      </c>
      <c r="Y96" s="1" t="s">
        <v>38</v>
      </c>
      <c r="Z96" s="1" t="s">
        <v>63</v>
      </c>
      <c r="AA96" s="1" t="s">
        <v>38</v>
      </c>
      <c r="AB96" s="1" t="s">
        <v>64</v>
      </c>
      <c r="AC96" s="1" t="s">
        <v>85</v>
      </c>
      <c r="AD96" s="1" t="s">
        <v>86</v>
      </c>
      <c r="AE96" s="1" t="s">
        <v>67</v>
      </c>
      <c r="AF96" s="1" t="s">
        <v>68</v>
      </c>
      <c r="AG96" s="1" t="s">
        <v>88</v>
      </c>
      <c r="AH96" s="1" t="s">
        <v>269</v>
      </c>
    </row>
    <row r="97" spans="1:34" hidden="1" x14ac:dyDescent="0.25">
      <c r="A97" s="1" t="s">
        <v>1012</v>
      </c>
      <c r="B97" s="1" t="s">
        <v>1013</v>
      </c>
      <c r="C97" s="2">
        <v>45869</v>
      </c>
      <c r="D97" s="1" t="s">
        <v>1014</v>
      </c>
      <c r="E97" s="1" t="s">
        <v>1015</v>
      </c>
      <c r="F97" s="1" t="s">
        <v>1016</v>
      </c>
      <c r="G97" s="1">
        <v>123</v>
      </c>
      <c r="H97" s="1" t="s">
        <v>37</v>
      </c>
      <c r="I97" s="1" t="s">
        <v>109</v>
      </c>
      <c r="J97" s="1" t="s">
        <v>110</v>
      </c>
      <c r="K97" s="1" t="s">
        <v>50</v>
      </c>
      <c r="L97" s="1" t="s">
        <v>78</v>
      </c>
      <c r="M97" s="1" t="s">
        <v>817</v>
      </c>
      <c r="N97" s="1" t="s">
        <v>1017</v>
      </c>
      <c r="O97" s="1" t="s">
        <v>54</v>
      </c>
      <c r="P97" s="1">
        <v>9047177732</v>
      </c>
      <c r="Q97" s="1" t="s">
        <v>360</v>
      </c>
      <c r="R97" s="1" t="s">
        <v>56</v>
      </c>
      <c r="S97" s="1" t="s">
        <v>113</v>
      </c>
      <c r="T97" s="1" t="s">
        <v>58</v>
      </c>
      <c r="U97" s="1" t="s">
        <v>59</v>
      </c>
      <c r="V97" s="1" t="s">
        <v>60</v>
      </c>
      <c r="W97" s="1" t="s">
        <v>61</v>
      </c>
      <c r="X97" s="1" t="s">
        <v>62</v>
      </c>
      <c r="Y97" s="1" t="s">
        <v>38</v>
      </c>
      <c r="Z97" s="1" t="s">
        <v>63</v>
      </c>
      <c r="AA97" s="1" t="s">
        <v>38</v>
      </c>
      <c r="AB97" s="1" t="s">
        <v>64</v>
      </c>
      <c r="AC97" s="1" t="s">
        <v>85</v>
      </c>
      <c r="AD97" s="1" t="s">
        <v>86</v>
      </c>
      <c r="AE97" s="1" t="s">
        <v>67</v>
      </c>
      <c r="AF97" s="1" t="s">
        <v>400</v>
      </c>
      <c r="AG97" s="1" t="s">
        <v>88</v>
      </c>
      <c r="AH97" s="1" t="s">
        <v>269</v>
      </c>
    </row>
    <row r="98" spans="1:34" hidden="1" x14ac:dyDescent="0.25">
      <c r="A98" s="1" t="s">
        <v>1023</v>
      </c>
      <c r="B98" s="1" t="s">
        <v>1024</v>
      </c>
      <c r="C98" s="2">
        <v>45869</v>
      </c>
      <c r="D98" s="1" t="s">
        <v>1025</v>
      </c>
      <c r="E98" s="1" t="s">
        <v>1015</v>
      </c>
      <c r="F98" s="1" t="s">
        <v>1026</v>
      </c>
      <c r="G98" s="1">
        <v>160</v>
      </c>
      <c r="H98" s="1" t="s">
        <v>37</v>
      </c>
      <c r="I98" s="1" t="s">
        <v>109</v>
      </c>
      <c r="J98" s="1" t="s">
        <v>110</v>
      </c>
      <c r="K98" s="1" t="s">
        <v>50</v>
      </c>
      <c r="L98" s="1" t="s">
        <v>78</v>
      </c>
      <c r="M98" s="1" t="s">
        <v>817</v>
      </c>
      <c r="N98" s="1" t="s">
        <v>762</v>
      </c>
      <c r="O98" s="1" t="s">
        <v>54</v>
      </c>
      <c r="P98" s="1">
        <v>9943295027</v>
      </c>
      <c r="Q98" s="1" t="s">
        <v>39</v>
      </c>
      <c r="R98" s="1" t="s">
        <v>56</v>
      </c>
      <c r="S98" s="1" t="s">
        <v>113</v>
      </c>
      <c r="T98" s="1" t="s">
        <v>58</v>
      </c>
      <c r="U98" s="1" t="s">
        <v>59</v>
      </c>
      <c r="V98" s="1" t="s">
        <v>60</v>
      </c>
      <c r="W98" s="1" t="s">
        <v>61</v>
      </c>
      <c r="X98" s="1" t="s">
        <v>101</v>
      </c>
      <c r="Y98" s="1" t="s">
        <v>288</v>
      </c>
      <c r="Z98" s="1" t="s">
        <v>126</v>
      </c>
      <c r="AA98" s="1" t="s">
        <v>99</v>
      </c>
      <c r="AB98" s="1" t="s">
        <v>64</v>
      </c>
      <c r="AC98" s="1" t="s">
        <v>85</v>
      </c>
      <c r="AD98" s="1" t="s">
        <v>86</v>
      </c>
      <c r="AE98" s="1" t="s">
        <v>67</v>
      </c>
      <c r="AF98" s="1" t="s">
        <v>116</v>
      </c>
      <c r="AG98" s="1" t="s">
        <v>69</v>
      </c>
      <c r="AH98" s="1" t="s">
        <v>269</v>
      </c>
    </row>
    <row r="99" spans="1:34" hidden="1" x14ac:dyDescent="0.25">
      <c r="A99" s="1" t="s">
        <v>1027</v>
      </c>
      <c r="B99" s="1" t="s">
        <v>1028</v>
      </c>
      <c r="C99" s="2">
        <v>45869</v>
      </c>
      <c r="D99" s="1" t="s">
        <v>1029</v>
      </c>
      <c r="E99" s="1" t="s">
        <v>1030</v>
      </c>
      <c r="F99" s="1" t="s">
        <v>1031</v>
      </c>
      <c r="G99" s="1">
        <v>107</v>
      </c>
      <c r="H99" s="1" t="s">
        <v>37</v>
      </c>
      <c r="I99" s="1" t="s">
        <v>244</v>
      </c>
      <c r="J99" s="1" t="s">
        <v>245</v>
      </c>
      <c r="K99" s="1" t="s">
        <v>50</v>
      </c>
      <c r="L99" s="1" t="s">
        <v>78</v>
      </c>
      <c r="M99" s="1" t="s">
        <v>817</v>
      </c>
      <c r="N99" s="1" t="s">
        <v>1032</v>
      </c>
      <c r="O99" s="1" t="s">
        <v>54</v>
      </c>
      <c r="P99" s="1">
        <v>9698417993</v>
      </c>
      <c r="Q99" s="1" t="s">
        <v>39</v>
      </c>
      <c r="R99" s="1" t="s">
        <v>97</v>
      </c>
      <c r="S99" s="1" t="s">
        <v>57</v>
      </c>
      <c r="T99" s="1" t="s">
        <v>58</v>
      </c>
      <c r="U99" s="1" t="s">
        <v>59</v>
      </c>
      <c r="V99" s="1" t="s">
        <v>60</v>
      </c>
      <c r="W99" s="1" t="s">
        <v>61</v>
      </c>
      <c r="X99" s="1" t="s">
        <v>101</v>
      </c>
      <c r="Y99" s="1" t="s">
        <v>95</v>
      </c>
      <c r="Z99" s="1" t="s">
        <v>63</v>
      </c>
      <c r="AA99" s="1" t="s">
        <v>38</v>
      </c>
      <c r="AB99" s="1" t="s">
        <v>84</v>
      </c>
      <c r="AC99" s="1" t="s">
        <v>65</v>
      </c>
      <c r="AD99" s="1" t="s">
        <v>86</v>
      </c>
      <c r="AE99" s="1" t="s">
        <v>622</v>
      </c>
      <c r="AF99" s="1" t="s">
        <v>382</v>
      </c>
      <c r="AG99" s="1" t="s">
        <v>277</v>
      </c>
      <c r="AH99" s="1" t="s">
        <v>278</v>
      </c>
    </row>
    <row r="100" spans="1:34" hidden="1" x14ac:dyDescent="0.25">
      <c r="A100" s="1" t="s">
        <v>1033</v>
      </c>
      <c r="B100" s="1" t="s">
        <v>1034</v>
      </c>
      <c r="C100" s="2">
        <v>45869</v>
      </c>
      <c r="D100" s="1" t="s">
        <v>1035</v>
      </c>
      <c r="E100" s="1" t="s">
        <v>1036</v>
      </c>
      <c r="F100" s="1" t="s">
        <v>1037</v>
      </c>
      <c r="G100" s="1">
        <v>149</v>
      </c>
      <c r="H100" s="1" t="s">
        <v>37</v>
      </c>
      <c r="I100" s="1" t="s">
        <v>109</v>
      </c>
      <c r="J100" s="1" t="s">
        <v>110</v>
      </c>
      <c r="K100" s="1" t="s">
        <v>50</v>
      </c>
      <c r="L100" s="1" t="s">
        <v>78</v>
      </c>
      <c r="M100" s="1" t="s">
        <v>1038</v>
      </c>
      <c r="N100" s="1" t="s">
        <v>1039</v>
      </c>
      <c r="O100" s="1" t="s">
        <v>54</v>
      </c>
      <c r="P100" s="1">
        <v>8903242040</v>
      </c>
      <c r="Q100" s="1" t="s">
        <v>55</v>
      </c>
      <c r="R100" s="1" t="s">
        <v>124</v>
      </c>
      <c r="S100" s="1" t="s">
        <v>113</v>
      </c>
      <c r="T100" s="1" t="s">
        <v>58</v>
      </c>
      <c r="U100" s="1" t="s">
        <v>301</v>
      </c>
      <c r="V100" s="1" t="s">
        <v>60</v>
      </c>
      <c r="W100" s="1" t="s">
        <v>61</v>
      </c>
      <c r="X100" s="1" t="s">
        <v>101</v>
      </c>
      <c r="Y100" s="1" t="s">
        <v>288</v>
      </c>
      <c r="Z100" s="1" t="s">
        <v>63</v>
      </c>
      <c r="AA100" s="1" t="s">
        <v>38</v>
      </c>
      <c r="AB100" s="1" t="s">
        <v>84</v>
      </c>
      <c r="AC100" s="1" t="s">
        <v>127</v>
      </c>
      <c r="AD100" s="1" t="s">
        <v>86</v>
      </c>
      <c r="AE100" s="1" t="s">
        <v>67</v>
      </c>
      <c r="AF100" s="1" t="s">
        <v>382</v>
      </c>
      <c r="AG100" s="1" t="s">
        <v>88</v>
      </c>
      <c r="AH100" s="1" t="s">
        <v>70</v>
      </c>
    </row>
    <row r="101" spans="1:34" hidden="1" x14ac:dyDescent="0.25">
      <c r="A101" s="1" t="s">
        <v>1040</v>
      </c>
      <c r="B101" s="1" t="s">
        <v>1041</v>
      </c>
      <c r="C101" s="2">
        <v>45869</v>
      </c>
      <c r="D101" s="1" t="s">
        <v>1042</v>
      </c>
      <c r="E101" s="1" t="s">
        <v>1036</v>
      </c>
      <c r="F101" s="1" t="s">
        <v>1043</v>
      </c>
      <c r="G101" s="1">
        <v>220</v>
      </c>
      <c r="H101" s="1" t="s">
        <v>37</v>
      </c>
      <c r="I101" s="1" t="s">
        <v>244</v>
      </c>
      <c r="J101" s="1" t="s">
        <v>245</v>
      </c>
      <c r="K101" s="1" t="s">
        <v>50</v>
      </c>
      <c r="L101" s="1" t="s">
        <v>78</v>
      </c>
      <c r="M101" s="1" t="s">
        <v>1038</v>
      </c>
      <c r="N101" s="1" t="s">
        <v>1044</v>
      </c>
      <c r="O101" s="1" t="s">
        <v>54</v>
      </c>
      <c r="P101" s="1">
        <v>9943921454</v>
      </c>
      <c r="Q101" s="1" t="s">
        <v>39</v>
      </c>
      <c r="R101" s="1" t="s">
        <v>219</v>
      </c>
      <c r="S101" s="1" t="s">
        <v>57</v>
      </c>
      <c r="T101" s="1" t="s">
        <v>58</v>
      </c>
      <c r="U101" s="1" t="s">
        <v>59</v>
      </c>
      <c r="V101" s="1" t="s">
        <v>60</v>
      </c>
      <c r="W101" s="1" t="s">
        <v>61</v>
      </c>
      <c r="X101" s="1" t="s">
        <v>101</v>
      </c>
      <c r="Y101" s="1" t="s">
        <v>288</v>
      </c>
      <c r="Z101" s="1" t="s">
        <v>63</v>
      </c>
      <c r="AA101" s="1" t="s">
        <v>38</v>
      </c>
      <c r="AB101" s="1" t="s">
        <v>84</v>
      </c>
      <c r="AC101" s="1" t="s">
        <v>65</v>
      </c>
      <c r="AD101" s="1" t="s">
        <v>86</v>
      </c>
      <c r="AE101" s="1" t="s">
        <v>67</v>
      </c>
      <c r="AF101" s="1" t="s">
        <v>336</v>
      </c>
      <c r="AG101" s="1" t="s">
        <v>88</v>
      </c>
      <c r="AH101" s="1" t="s">
        <v>70</v>
      </c>
    </row>
    <row r="102" spans="1:34" x14ac:dyDescent="0.25">
      <c r="A102" s="1" t="s">
        <v>1045</v>
      </c>
      <c r="B102" s="1" t="s">
        <v>1046</v>
      </c>
      <c r="C102" s="2">
        <v>45869</v>
      </c>
      <c r="D102" s="1" t="s">
        <v>1047</v>
      </c>
      <c r="E102" s="1" t="s">
        <v>1048</v>
      </c>
      <c r="F102" s="1" t="s">
        <v>1049</v>
      </c>
      <c r="G102" s="1">
        <v>193</v>
      </c>
      <c r="H102" s="1" t="s">
        <v>37</v>
      </c>
      <c r="I102" s="1" t="s">
        <v>76</v>
      </c>
      <c r="J102" s="1" t="s">
        <v>77</v>
      </c>
      <c r="K102" s="1" t="s">
        <v>50</v>
      </c>
      <c r="L102" s="1" t="s">
        <v>78</v>
      </c>
      <c r="M102" s="1" t="s">
        <v>79</v>
      </c>
      <c r="N102" s="1" t="s">
        <v>1050</v>
      </c>
      <c r="O102" s="1" t="s">
        <v>135</v>
      </c>
      <c r="P102" s="1">
        <v>9361750396</v>
      </c>
      <c r="Q102" s="1" t="s">
        <v>81</v>
      </c>
      <c r="R102" s="1" t="s">
        <v>136</v>
      </c>
      <c r="S102" s="1" t="s">
        <v>57</v>
      </c>
      <c r="T102" s="1" t="s">
        <v>58</v>
      </c>
      <c r="U102" s="1" t="s">
        <v>83</v>
      </c>
      <c r="V102" s="1" t="s">
        <v>165</v>
      </c>
      <c r="W102" s="1" t="s">
        <v>125</v>
      </c>
      <c r="X102" s="1" t="s">
        <v>114</v>
      </c>
      <c r="Y102" s="1" t="s">
        <v>38</v>
      </c>
      <c r="Z102" s="1" t="s">
        <v>63</v>
      </c>
      <c r="AA102" s="1" t="s">
        <v>38</v>
      </c>
      <c r="AB102" s="1" t="s">
        <v>64</v>
      </c>
      <c r="AC102" s="1" t="s">
        <v>127</v>
      </c>
      <c r="AD102" s="1" t="s">
        <v>102</v>
      </c>
      <c r="AE102" s="1" t="s">
        <v>128</v>
      </c>
      <c r="AF102" s="1" t="s">
        <v>382</v>
      </c>
      <c r="AG102" s="1" t="s">
        <v>117</v>
      </c>
      <c r="AH102" s="1" t="s">
        <v>42</v>
      </c>
    </row>
    <row r="103" spans="1:34" x14ac:dyDescent="0.25">
      <c r="A103" s="1" t="s">
        <v>1051</v>
      </c>
      <c r="B103" s="1" t="s">
        <v>1052</v>
      </c>
      <c r="C103" s="2">
        <v>45869</v>
      </c>
      <c r="D103" s="1" t="s">
        <v>1053</v>
      </c>
      <c r="E103" s="1" t="s">
        <v>1054</v>
      </c>
      <c r="F103" s="1" t="s">
        <v>1055</v>
      </c>
      <c r="G103" s="1">
        <v>203</v>
      </c>
      <c r="H103" s="1" t="s">
        <v>37</v>
      </c>
      <c r="I103" s="1" t="s">
        <v>76</v>
      </c>
      <c r="J103" s="1" t="s">
        <v>77</v>
      </c>
      <c r="K103" s="1" t="s">
        <v>50</v>
      </c>
      <c r="L103" s="1" t="s">
        <v>78</v>
      </c>
      <c r="M103" s="1" t="s">
        <v>79</v>
      </c>
      <c r="N103" s="1" t="s">
        <v>1056</v>
      </c>
      <c r="O103" s="1" t="s">
        <v>135</v>
      </c>
      <c r="P103" s="1">
        <v>8012018786</v>
      </c>
      <c r="Q103" s="1" t="s">
        <v>81</v>
      </c>
      <c r="R103" s="1" t="s">
        <v>136</v>
      </c>
      <c r="S103" s="1" t="s">
        <v>57</v>
      </c>
      <c r="T103" s="1" t="s">
        <v>98</v>
      </c>
      <c r="U103" s="1" t="s">
        <v>83</v>
      </c>
      <c r="V103" s="1" t="s">
        <v>165</v>
      </c>
      <c r="W103" s="1" t="s">
        <v>100</v>
      </c>
      <c r="X103" s="1" t="s">
        <v>101</v>
      </c>
      <c r="Y103" s="1" t="s">
        <v>288</v>
      </c>
      <c r="Z103" s="1" t="s">
        <v>126</v>
      </c>
      <c r="AA103" s="1" t="s">
        <v>60</v>
      </c>
      <c r="AB103" s="1" t="s">
        <v>58</v>
      </c>
      <c r="AC103" s="1" t="s">
        <v>127</v>
      </c>
      <c r="AD103" s="1" t="s">
        <v>102</v>
      </c>
      <c r="AE103" s="1" t="s">
        <v>128</v>
      </c>
      <c r="AF103" s="1" t="s">
        <v>68</v>
      </c>
      <c r="AG103" s="1" t="s">
        <v>117</v>
      </c>
      <c r="AH103" s="1" t="s">
        <v>42</v>
      </c>
    </row>
    <row r="104" spans="1:34" x14ac:dyDescent="0.25">
      <c r="A104" s="1" t="s">
        <v>1057</v>
      </c>
      <c r="B104" s="1" t="s">
        <v>1058</v>
      </c>
      <c r="C104" s="2">
        <v>45869</v>
      </c>
      <c r="D104" s="1" t="s">
        <v>1059</v>
      </c>
      <c r="E104" s="1" t="s">
        <v>1060</v>
      </c>
      <c r="F104" s="1" t="s">
        <v>1061</v>
      </c>
      <c r="G104" s="1">
        <v>101</v>
      </c>
      <c r="H104" s="1" t="s">
        <v>37</v>
      </c>
      <c r="I104" s="1" t="s">
        <v>109</v>
      </c>
      <c r="J104" s="1" t="s">
        <v>110</v>
      </c>
      <c r="K104" s="1" t="s">
        <v>50</v>
      </c>
      <c r="L104" s="1" t="s">
        <v>78</v>
      </c>
      <c r="M104" s="1" t="s">
        <v>1038</v>
      </c>
      <c r="N104" s="1" t="s">
        <v>1062</v>
      </c>
      <c r="O104" s="1" t="s">
        <v>54</v>
      </c>
      <c r="P104" s="1">
        <v>9626362204</v>
      </c>
      <c r="Q104" s="1" t="s">
        <v>81</v>
      </c>
      <c r="R104" s="1" t="s">
        <v>56</v>
      </c>
      <c r="S104" s="1" t="s">
        <v>113</v>
      </c>
      <c r="T104" s="1" t="s">
        <v>137</v>
      </c>
      <c r="U104" s="1" t="s">
        <v>83</v>
      </c>
      <c r="V104" s="1" t="s">
        <v>60</v>
      </c>
      <c r="W104" s="1" t="s">
        <v>125</v>
      </c>
      <c r="X104" s="1" t="s">
        <v>101</v>
      </c>
      <c r="Y104" s="1" t="s">
        <v>95</v>
      </c>
      <c r="Z104" s="1" t="s">
        <v>126</v>
      </c>
      <c r="AA104" s="1" t="s">
        <v>60</v>
      </c>
      <c r="AB104" s="1" t="s">
        <v>84</v>
      </c>
      <c r="AC104" s="1" t="s">
        <v>127</v>
      </c>
      <c r="AD104" s="1" t="s">
        <v>86</v>
      </c>
      <c r="AE104" s="1" t="s">
        <v>67</v>
      </c>
      <c r="AF104" s="1" t="s">
        <v>116</v>
      </c>
      <c r="AG104" s="1" t="s">
        <v>117</v>
      </c>
      <c r="AH104" s="1" t="s">
        <v>42</v>
      </c>
    </row>
    <row r="105" spans="1:34" x14ac:dyDescent="0.25">
      <c r="A105" s="1" t="s">
        <v>1063</v>
      </c>
      <c r="B105" s="1" t="s">
        <v>1064</v>
      </c>
      <c r="C105" s="2">
        <v>45869</v>
      </c>
      <c r="D105" s="1" t="s">
        <v>1065</v>
      </c>
      <c r="E105" s="1" t="s">
        <v>1054</v>
      </c>
      <c r="F105" s="1" t="s">
        <v>1066</v>
      </c>
      <c r="G105" s="1">
        <v>229</v>
      </c>
      <c r="H105" s="1" t="s">
        <v>37</v>
      </c>
      <c r="I105" s="1" t="s">
        <v>76</v>
      </c>
      <c r="J105" s="1" t="s">
        <v>77</v>
      </c>
      <c r="K105" s="1" t="s">
        <v>50</v>
      </c>
      <c r="L105" s="1" t="s">
        <v>78</v>
      </c>
      <c r="M105" s="1" t="s">
        <v>79</v>
      </c>
      <c r="N105" s="1" t="s">
        <v>1067</v>
      </c>
      <c r="O105" s="1" t="s">
        <v>54</v>
      </c>
      <c r="P105" s="1">
        <v>9787418798</v>
      </c>
      <c r="Q105" s="1" t="s">
        <v>360</v>
      </c>
      <c r="R105" s="1" t="s">
        <v>56</v>
      </c>
      <c r="S105" s="1" t="s">
        <v>57</v>
      </c>
      <c r="T105" s="1" t="s">
        <v>58</v>
      </c>
      <c r="U105" s="1" t="s">
        <v>83</v>
      </c>
      <c r="V105" s="1" t="s">
        <v>60</v>
      </c>
      <c r="W105" s="1" t="s">
        <v>61</v>
      </c>
      <c r="X105" s="1" t="s">
        <v>62</v>
      </c>
      <c r="Y105" s="1" t="s">
        <v>38</v>
      </c>
      <c r="Z105" s="1" t="s">
        <v>63</v>
      </c>
      <c r="AA105" s="1" t="s">
        <v>38</v>
      </c>
      <c r="AB105" s="1" t="s">
        <v>64</v>
      </c>
      <c r="AC105" s="1" t="s">
        <v>85</v>
      </c>
      <c r="AD105" s="1" t="s">
        <v>102</v>
      </c>
      <c r="AE105" s="1" t="s">
        <v>67</v>
      </c>
      <c r="AF105" s="1" t="s">
        <v>103</v>
      </c>
      <c r="AG105" s="1" t="s">
        <v>117</v>
      </c>
      <c r="AH105" s="1" t="s">
        <v>42</v>
      </c>
    </row>
    <row r="106" spans="1:34" x14ac:dyDescent="0.25">
      <c r="A106" s="1" t="s">
        <v>1068</v>
      </c>
      <c r="B106" s="1" t="s">
        <v>1069</v>
      </c>
      <c r="C106" s="2">
        <v>45869</v>
      </c>
      <c r="D106" s="1" t="s">
        <v>1070</v>
      </c>
      <c r="E106" s="1" t="s">
        <v>1036</v>
      </c>
      <c r="F106" s="1" t="s">
        <v>1071</v>
      </c>
      <c r="G106" s="1">
        <v>634</v>
      </c>
      <c r="H106" s="1" t="s">
        <v>37</v>
      </c>
      <c r="I106" s="1" t="s">
        <v>244</v>
      </c>
      <c r="J106" s="1" t="s">
        <v>245</v>
      </c>
      <c r="K106" s="1" t="s">
        <v>50</v>
      </c>
      <c r="L106" s="1" t="s">
        <v>78</v>
      </c>
      <c r="M106" s="1" t="s">
        <v>1038</v>
      </c>
      <c r="N106" s="1" t="s">
        <v>1072</v>
      </c>
      <c r="O106" s="1" t="s">
        <v>54</v>
      </c>
      <c r="P106" s="1">
        <v>8838717355</v>
      </c>
      <c r="Q106" s="1" t="s">
        <v>81</v>
      </c>
      <c r="R106" s="1" t="s">
        <v>56</v>
      </c>
      <c r="S106" s="1" t="s">
        <v>113</v>
      </c>
      <c r="T106" s="1" t="s">
        <v>137</v>
      </c>
      <c r="U106" s="1" t="s">
        <v>83</v>
      </c>
      <c r="V106" s="1" t="s">
        <v>99</v>
      </c>
      <c r="W106" s="1" t="s">
        <v>100</v>
      </c>
      <c r="X106" s="1" t="s">
        <v>101</v>
      </c>
      <c r="Y106" s="1" t="s">
        <v>95</v>
      </c>
      <c r="Z106" s="1" t="s">
        <v>126</v>
      </c>
      <c r="AA106" s="1" t="s">
        <v>87</v>
      </c>
      <c r="AB106" s="1" t="s">
        <v>58</v>
      </c>
      <c r="AC106" s="1" t="s">
        <v>127</v>
      </c>
      <c r="AD106" s="1" t="s">
        <v>86</v>
      </c>
      <c r="AE106" s="1" t="s">
        <v>101</v>
      </c>
      <c r="AF106" s="1" t="s">
        <v>382</v>
      </c>
      <c r="AG106" s="1" t="s">
        <v>88</v>
      </c>
      <c r="AH106" s="1" t="s">
        <v>42</v>
      </c>
    </row>
    <row r="107" spans="1:34" x14ac:dyDescent="0.25">
      <c r="A107" s="1" t="s">
        <v>1073</v>
      </c>
      <c r="B107" s="1" t="s">
        <v>1074</v>
      </c>
      <c r="C107" s="2">
        <v>45869</v>
      </c>
      <c r="D107" s="1" t="s">
        <v>1075</v>
      </c>
      <c r="E107" s="1" t="s">
        <v>1054</v>
      </c>
      <c r="F107" s="1" t="s">
        <v>1076</v>
      </c>
      <c r="G107" s="1">
        <v>197</v>
      </c>
      <c r="H107" s="1" t="s">
        <v>37</v>
      </c>
      <c r="I107" s="1" t="s">
        <v>76</v>
      </c>
      <c r="J107" s="1" t="s">
        <v>77</v>
      </c>
      <c r="K107" s="1" t="s">
        <v>50</v>
      </c>
      <c r="L107" s="1" t="s">
        <v>78</v>
      </c>
      <c r="M107" s="1" t="s">
        <v>79</v>
      </c>
      <c r="N107" s="1" t="s">
        <v>1077</v>
      </c>
      <c r="O107" s="1" t="s">
        <v>135</v>
      </c>
      <c r="P107" s="1">
        <v>9751221070</v>
      </c>
      <c r="Q107" s="1" t="s">
        <v>81</v>
      </c>
      <c r="R107" s="1" t="s">
        <v>136</v>
      </c>
      <c r="S107" s="1" t="s">
        <v>57</v>
      </c>
      <c r="T107" s="1" t="s">
        <v>58</v>
      </c>
      <c r="U107" s="1" t="s">
        <v>59</v>
      </c>
      <c r="V107" s="1" t="s">
        <v>60</v>
      </c>
      <c r="W107" s="1" t="s">
        <v>61</v>
      </c>
      <c r="X107" s="1" t="s">
        <v>101</v>
      </c>
      <c r="Y107" s="1" t="s">
        <v>95</v>
      </c>
      <c r="Z107" s="1" t="s">
        <v>63</v>
      </c>
      <c r="AA107" s="1" t="s">
        <v>38</v>
      </c>
      <c r="AB107" s="1" t="s">
        <v>64</v>
      </c>
      <c r="AC107" s="1" t="s">
        <v>85</v>
      </c>
      <c r="AD107" s="1" t="s">
        <v>102</v>
      </c>
      <c r="AE107" s="1" t="s">
        <v>67</v>
      </c>
      <c r="AF107" s="1" t="s">
        <v>116</v>
      </c>
      <c r="AG107" s="1" t="s">
        <v>117</v>
      </c>
      <c r="AH107" s="1" t="s">
        <v>42</v>
      </c>
    </row>
    <row r="108" spans="1:34" x14ac:dyDescent="0.25">
      <c r="A108" s="1" t="s">
        <v>1085</v>
      </c>
      <c r="B108" s="1" t="s">
        <v>1086</v>
      </c>
      <c r="C108" s="2">
        <v>45869</v>
      </c>
      <c r="D108" s="1" t="s">
        <v>1087</v>
      </c>
      <c r="E108" s="1" t="s">
        <v>1054</v>
      </c>
      <c r="F108" s="1" t="s">
        <v>1088</v>
      </c>
      <c r="G108" s="1">
        <v>293</v>
      </c>
      <c r="H108" s="1" t="s">
        <v>37</v>
      </c>
      <c r="I108" s="1" t="s">
        <v>76</v>
      </c>
      <c r="J108" s="1" t="s">
        <v>77</v>
      </c>
      <c r="K108" s="1" t="s">
        <v>50</v>
      </c>
      <c r="L108" s="1" t="s">
        <v>78</v>
      </c>
      <c r="M108" s="1" t="s">
        <v>79</v>
      </c>
      <c r="N108" s="1" t="s">
        <v>1089</v>
      </c>
      <c r="O108" s="1" t="s">
        <v>54</v>
      </c>
      <c r="P108" s="1">
        <v>9842844019</v>
      </c>
      <c r="Q108" s="1" t="s">
        <v>55</v>
      </c>
      <c r="R108" s="1" t="s">
        <v>56</v>
      </c>
      <c r="S108" s="1" t="s">
        <v>57</v>
      </c>
      <c r="T108" s="1" t="s">
        <v>58</v>
      </c>
      <c r="U108" s="1" t="s">
        <v>301</v>
      </c>
      <c r="V108" s="1" t="s">
        <v>165</v>
      </c>
      <c r="W108" s="1" t="s">
        <v>61</v>
      </c>
      <c r="X108" s="1" t="s">
        <v>101</v>
      </c>
      <c r="Y108" s="1" t="s">
        <v>288</v>
      </c>
      <c r="Z108" s="1" t="s">
        <v>63</v>
      </c>
      <c r="AA108" s="1" t="s">
        <v>38</v>
      </c>
      <c r="AB108" s="1" t="s">
        <v>64</v>
      </c>
      <c r="AC108" s="1" t="s">
        <v>85</v>
      </c>
      <c r="AD108" s="1" t="s">
        <v>102</v>
      </c>
      <c r="AE108" s="1" t="s">
        <v>622</v>
      </c>
      <c r="AF108" s="1" t="s">
        <v>68</v>
      </c>
      <c r="AG108" s="1" t="s">
        <v>117</v>
      </c>
      <c r="AH108" s="1" t="s">
        <v>42</v>
      </c>
    </row>
    <row r="109" spans="1:34" hidden="1" x14ac:dyDescent="0.25">
      <c r="A109" s="1" t="s">
        <v>1090</v>
      </c>
      <c r="B109" s="1" t="s">
        <v>1091</v>
      </c>
      <c r="C109" s="2">
        <v>45869</v>
      </c>
      <c r="D109" s="1" t="s">
        <v>1092</v>
      </c>
      <c r="E109" s="1" t="s">
        <v>1093</v>
      </c>
      <c r="F109" s="1" t="s">
        <v>1094</v>
      </c>
      <c r="G109" s="1">
        <v>102</v>
      </c>
      <c r="H109" s="1" t="s">
        <v>37</v>
      </c>
      <c r="I109" s="1" t="s">
        <v>244</v>
      </c>
      <c r="J109" s="1" t="s">
        <v>245</v>
      </c>
      <c r="K109" s="1" t="s">
        <v>50</v>
      </c>
      <c r="L109" s="1" t="s">
        <v>78</v>
      </c>
      <c r="M109" s="1" t="s">
        <v>1038</v>
      </c>
      <c r="N109" s="1" t="s">
        <v>1095</v>
      </c>
      <c r="O109" s="1" t="s">
        <v>54</v>
      </c>
      <c r="P109" s="1">
        <v>9655670397</v>
      </c>
      <c r="Q109" s="1" t="s">
        <v>39</v>
      </c>
      <c r="R109" s="1" t="s">
        <v>56</v>
      </c>
      <c r="S109" s="1" t="s">
        <v>113</v>
      </c>
      <c r="T109" s="1" t="s">
        <v>137</v>
      </c>
      <c r="U109" s="1" t="s">
        <v>83</v>
      </c>
      <c r="V109" s="1" t="s">
        <v>99</v>
      </c>
      <c r="W109" s="1" t="s">
        <v>100</v>
      </c>
      <c r="X109" s="1" t="s">
        <v>101</v>
      </c>
      <c r="Y109" s="1" t="s">
        <v>288</v>
      </c>
      <c r="Z109" s="1" t="s">
        <v>126</v>
      </c>
      <c r="AA109" s="1" t="s">
        <v>60</v>
      </c>
      <c r="AB109" s="1" t="s">
        <v>84</v>
      </c>
      <c r="AC109" s="1" t="s">
        <v>85</v>
      </c>
      <c r="AD109" s="1" t="s">
        <v>102</v>
      </c>
      <c r="AE109" s="1" t="s">
        <v>67</v>
      </c>
      <c r="AF109" s="1" t="s">
        <v>418</v>
      </c>
      <c r="AG109" s="1" t="s">
        <v>69</v>
      </c>
      <c r="AH109" s="1" t="s">
        <v>269</v>
      </c>
    </row>
    <row r="110" spans="1:34" x14ac:dyDescent="0.25">
      <c r="A110" s="1" t="s">
        <v>1102</v>
      </c>
      <c r="B110" s="1" t="s">
        <v>1103</v>
      </c>
      <c r="C110" s="2">
        <v>45869</v>
      </c>
      <c r="D110" s="1" t="s">
        <v>1104</v>
      </c>
      <c r="E110" s="1" t="s">
        <v>1054</v>
      </c>
      <c r="F110" s="1" t="s">
        <v>1105</v>
      </c>
      <c r="G110" s="1">
        <v>179</v>
      </c>
      <c r="H110" s="1" t="s">
        <v>37</v>
      </c>
      <c r="I110" s="1" t="s">
        <v>76</v>
      </c>
      <c r="J110" s="1" t="s">
        <v>77</v>
      </c>
      <c r="K110" s="1" t="s">
        <v>50</v>
      </c>
      <c r="L110" s="1" t="s">
        <v>78</v>
      </c>
      <c r="M110" s="1" t="s">
        <v>79</v>
      </c>
      <c r="N110" s="1" t="s">
        <v>1106</v>
      </c>
      <c r="O110" s="1" t="s">
        <v>135</v>
      </c>
      <c r="P110" s="1">
        <v>8110984019</v>
      </c>
      <c r="Q110" s="1" t="s">
        <v>81</v>
      </c>
      <c r="R110" s="1" t="s">
        <v>136</v>
      </c>
      <c r="S110" s="1" t="s">
        <v>57</v>
      </c>
      <c r="T110" s="1" t="s">
        <v>58</v>
      </c>
      <c r="U110" s="1" t="s">
        <v>83</v>
      </c>
      <c r="V110" s="1" t="s">
        <v>165</v>
      </c>
      <c r="W110" s="1" t="s">
        <v>61</v>
      </c>
      <c r="X110" s="1" t="s">
        <v>101</v>
      </c>
      <c r="Y110" s="1" t="s">
        <v>288</v>
      </c>
      <c r="Z110" s="1" t="s">
        <v>126</v>
      </c>
      <c r="AA110" s="1" t="s">
        <v>60</v>
      </c>
      <c r="AB110" s="1" t="s">
        <v>84</v>
      </c>
      <c r="AC110" s="1" t="s">
        <v>85</v>
      </c>
      <c r="AD110" s="1" t="s">
        <v>66</v>
      </c>
      <c r="AE110" s="1" t="s">
        <v>67</v>
      </c>
      <c r="AF110" s="1" t="s">
        <v>116</v>
      </c>
      <c r="AG110" s="1" t="s">
        <v>117</v>
      </c>
      <c r="AH110" s="1" t="s">
        <v>42</v>
      </c>
    </row>
    <row r="111" spans="1:34" hidden="1" x14ac:dyDescent="0.25">
      <c r="A111" s="1" t="s">
        <v>1107</v>
      </c>
      <c r="B111" s="1" t="s">
        <v>1108</v>
      </c>
      <c r="C111" s="2">
        <v>45869</v>
      </c>
      <c r="D111" s="1" t="s">
        <v>1109</v>
      </c>
      <c r="E111" s="1" t="s">
        <v>38</v>
      </c>
      <c r="F111" s="1" t="s">
        <v>1110</v>
      </c>
      <c r="G111" s="1">
        <v>220</v>
      </c>
      <c r="H111" s="1" t="s">
        <v>37</v>
      </c>
      <c r="I111" s="1" t="s">
        <v>244</v>
      </c>
      <c r="J111" s="1" t="s">
        <v>245</v>
      </c>
      <c r="K111" s="1" t="s">
        <v>50</v>
      </c>
      <c r="L111" s="1" t="s">
        <v>78</v>
      </c>
      <c r="M111" s="1" t="s">
        <v>1038</v>
      </c>
      <c r="N111" s="1" t="s">
        <v>1111</v>
      </c>
      <c r="O111" s="1" t="s">
        <v>54</v>
      </c>
      <c r="P111" s="1">
        <v>9943226157</v>
      </c>
      <c r="Q111" s="1" t="s">
        <v>81</v>
      </c>
      <c r="R111" s="1" t="s">
        <v>56</v>
      </c>
      <c r="S111" s="1" t="s">
        <v>113</v>
      </c>
      <c r="T111" s="1" t="s">
        <v>58</v>
      </c>
      <c r="U111" s="1" t="s">
        <v>83</v>
      </c>
      <c r="V111" s="1" t="s">
        <v>99</v>
      </c>
      <c r="W111" s="1" t="s">
        <v>100</v>
      </c>
      <c r="X111" s="1" t="s">
        <v>101</v>
      </c>
      <c r="Y111" s="1" t="s">
        <v>95</v>
      </c>
      <c r="Z111" s="1" t="s">
        <v>126</v>
      </c>
      <c r="AA111" s="1" t="s">
        <v>99</v>
      </c>
      <c r="AB111" s="1" t="s">
        <v>58</v>
      </c>
      <c r="AC111" s="1" t="s">
        <v>127</v>
      </c>
      <c r="AD111" s="1" t="s">
        <v>86</v>
      </c>
      <c r="AE111" s="1" t="s">
        <v>101</v>
      </c>
      <c r="AF111" s="1" t="s">
        <v>68</v>
      </c>
      <c r="AG111" s="1" t="s">
        <v>88</v>
      </c>
      <c r="AH111" s="1" t="s">
        <v>269</v>
      </c>
    </row>
    <row r="112" spans="1:34" x14ac:dyDescent="0.25">
      <c r="A112" s="1" t="s">
        <v>1116</v>
      </c>
      <c r="B112" s="1" t="s">
        <v>1117</v>
      </c>
      <c r="C112" s="2">
        <v>45869</v>
      </c>
      <c r="D112" s="1" t="s">
        <v>1118</v>
      </c>
      <c r="E112" s="1" t="s">
        <v>1054</v>
      </c>
      <c r="F112" s="1" t="s">
        <v>1119</v>
      </c>
      <c r="G112" s="1">
        <v>205</v>
      </c>
      <c r="H112" s="1" t="s">
        <v>37</v>
      </c>
      <c r="I112" s="1" t="s">
        <v>76</v>
      </c>
      <c r="J112" s="1" t="s">
        <v>77</v>
      </c>
      <c r="K112" s="1" t="s">
        <v>50</v>
      </c>
      <c r="L112" s="1" t="s">
        <v>78</v>
      </c>
      <c r="M112" s="1" t="s">
        <v>79</v>
      </c>
      <c r="N112" s="1" t="s">
        <v>1120</v>
      </c>
      <c r="O112" s="1" t="s">
        <v>135</v>
      </c>
      <c r="P112" s="1">
        <v>9942923715</v>
      </c>
      <c r="Q112" s="1" t="s">
        <v>55</v>
      </c>
      <c r="R112" s="1" t="s">
        <v>124</v>
      </c>
      <c r="S112" s="1" t="s">
        <v>57</v>
      </c>
      <c r="T112" s="1" t="s">
        <v>58</v>
      </c>
      <c r="U112" s="1" t="s">
        <v>301</v>
      </c>
      <c r="V112" s="1" t="s">
        <v>165</v>
      </c>
      <c r="W112" s="1" t="s">
        <v>61</v>
      </c>
      <c r="X112" s="1" t="s">
        <v>101</v>
      </c>
      <c r="Y112" s="1" t="s">
        <v>288</v>
      </c>
      <c r="Z112" s="1" t="s">
        <v>63</v>
      </c>
      <c r="AA112" s="1" t="s">
        <v>38</v>
      </c>
      <c r="AB112" s="1" t="s">
        <v>64</v>
      </c>
      <c r="AC112" s="1" t="s">
        <v>85</v>
      </c>
      <c r="AD112" s="1" t="s">
        <v>66</v>
      </c>
      <c r="AE112" s="1" t="s">
        <v>622</v>
      </c>
      <c r="AF112" s="1" t="s">
        <v>68</v>
      </c>
      <c r="AG112" s="1" t="s">
        <v>117</v>
      </c>
      <c r="AH112" s="1" t="s">
        <v>42</v>
      </c>
    </row>
    <row r="113" spans="1:34" x14ac:dyDescent="0.25">
      <c r="A113" s="1" t="s">
        <v>1121</v>
      </c>
      <c r="B113" s="1" t="s">
        <v>1122</v>
      </c>
      <c r="C113" s="2">
        <v>45869</v>
      </c>
      <c r="D113" s="1" t="s">
        <v>1123</v>
      </c>
      <c r="E113" s="1" t="s">
        <v>1124</v>
      </c>
      <c r="F113" s="1" t="s">
        <v>1125</v>
      </c>
      <c r="G113" s="1">
        <v>289</v>
      </c>
      <c r="H113" s="1" t="s">
        <v>37</v>
      </c>
      <c r="I113" s="1" t="s">
        <v>76</v>
      </c>
      <c r="J113" s="1" t="s">
        <v>77</v>
      </c>
      <c r="K113" s="1" t="s">
        <v>50</v>
      </c>
      <c r="L113" s="1" t="s">
        <v>78</v>
      </c>
      <c r="M113" s="1" t="s">
        <v>79</v>
      </c>
      <c r="N113" s="1" t="s">
        <v>1126</v>
      </c>
      <c r="O113" s="1" t="s">
        <v>135</v>
      </c>
      <c r="P113" s="1">
        <v>8760947367</v>
      </c>
      <c r="Q113" s="1" t="s">
        <v>55</v>
      </c>
      <c r="R113" s="1" t="s">
        <v>56</v>
      </c>
      <c r="S113" s="1" t="s">
        <v>57</v>
      </c>
      <c r="T113" s="1" t="s">
        <v>137</v>
      </c>
      <c r="U113" s="1" t="s">
        <v>301</v>
      </c>
      <c r="V113" s="1" t="s">
        <v>165</v>
      </c>
      <c r="W113" s="1" t="s">
        <v>100</v>
      </c>
      <c r="X113" s="1" t="s">
        <v>101</v>
      </c>
      <c r="Y113" s="1" t="s">
        <v>95</v>
      </c>
      <c r="Z113" s="1" t="s">
        <v>126</v>
      </c>
      <c r="AA113" s="1" t="s">
        <v>60</v>
      </c>
      <c r="AB113" s="1" t="s">
        <v>58</v>
      </c>
      <c r="AC113" s="1" t="s">
        <v>127</v>
      </c>
      <c r="AD113" s="1" t="s">
        <v>66</v>
      </c>
      <c r="AE113" s="1" t="s">
        <v>101</v>
      </c>
      <c r="AF113" s="1" t="s">
        <v>68</v>
      </c>
      <c r="AG113" s="1" t="s">
        <v>117</v>
      </c>
      <c r="AH113" s="1" t="s">
        <v>42</v>
      </c>
    </row>
    <row r="114" spans="1:34" hidden="1" x14ac:dyDescent="0.25">
      <c r="A114" s="1" t="s">
        <v>1127</v>
      </c>
      <c r="B114" s="1" t="s">
        <v>1128</v>
      </c>
      <c r="C114" s="2">
        <v>45869</v>
      </c>
      <c r="D114" s="1" t="s">
        <v>1129</v>
      </c>
      <c r="E114" s="1" t="s">
        <v>1130</v>
      </c>
      <c r="F114" s="1" t="s">
        <v>1131</v>
      </c>
      <c r="G114" s="1">
        <v>142</v>
      </c>
      <c r="H114" s="1" t="s">
        <v>37</v>
      </c>
      <c r="I114" s="1" t="s">
        <v>109</v>
      </c>
      <c r="J114" s="1" t="s">
        <v>110</v>
      </c>
      <c r="K114" s="1" t="s">
        <v>50</v>
      </c>
      <c r="L114" s="1" t="s">
        <v>78</v>
      </c>
      <c r="M114" s="1" t="s">
        <v>1038</v>
      </c>
      <c r="N114" s="1" t="s">
        <v>1132</v>
      </c>
      <c r="O114" s="1" t="s">
        <v>54</v>
      </c>
      <c r="P114" s="1">
        <v>7604859711</v>
      </c>
      <c r="Q114" s="1" t="s">
        <v>81</v>
      </c>
      <c r="R114" s="1" t="s">
        <v>97</v>
      </c>
      <c r="S114" s="1" t="s">
        <v>113</v>
      </c>
      <c r="T114" s="1" t="s">
        <v>98</v>
      </c>
      <c r="U114" s="1" t="s">
        <v>83</v>
      </c>
      <c r="V114" s="1" t="s">
        <v>185</v>
      </c>
      <c r="W114" s="1" t="s">
        <v>125</v>
      </c>
      <c r="X114" s="1" t="s">
        <v>101</v>
      </c>
      <c r="Y114" s="1" t="s">
        <v>95</v>
      </c>
      <c r="Z114" s="1" t="s">
        <v>126</v>
      </c>
      <c r="AA114" s="1" t="s">
        <v>60</v>
      </c>
      <c r="AB114" s="1" t="s">
        <v>58</v>
      </c>
      <c r="AC114" s="1" t="s">
        <v>127</v>
      </c>
      <c r="AD114" s="1" t="s">
        <v>115</v>
      </c>
      <c r="AE114" s="1" t="s">
        <v>67</v>
      </c>
      <c r="AF114" s="1" t="s">
        <v>382</v>
      </c>
      <c r="AG114" s="1" t="s">
        <v>88</v>
      </c>
      <c r="AH114" s="1" t="s">
        <v>519</v>
      </c>
    </row>
    <row r="115" spans="1:34" hidden="1" x14ac:dyDescent="0.25">
      <c r="A115" s="1" t="s">
        <v>1133</v>
      </c>
      <c r="B115" s="1" t="s">
        <v>1134</v>
      </c>
      <c r="C115" s="2">
        <v>45869</v>
      </c>
      <c r="D115" s="1" t="s">
        <v>1135</v>
      </c>
      <c r="E115" s="1" t="s">
        <v>38</v>
      </c>
      <c r="F115" s="1" t="s">
        <v>1136</v>
      </c>
      <c r="G115" s="1">
        <v>322</v>
      </c>
      <c r="H115" s="1" t="s">
        <v>37</v>
      </c>
      <c r="I115" s="1" t="s">
        <v>244</v>
      </c>
      <c r="J115" s="1" t="s">
        <v>245</v>
      </c>
      <c r="K115" s="1" t="s">
        <v>50</v>
      </c>
      <c r="L115" s="1" t="s">
        <v>78</v>
      </c>
      <c r="M115" s="1" t="s">
        <v>1038</v>
      </c>
      <c r="N115" s="1" t="s">
        <v>1137</v>
      </c>
      <c r="O115" s="1" t="s">
        <v>135</v>
      </c>
      <c r="P115" s="1">
        <v>9787101618</v>
      </c>
      <c r="Q115" s="1" t="s">
        <v>360</v>
      </c>
      <c r="R115" s="1" t="s">
        <v>136</v>
      </c>
      <c r="S115" s="1" t="s">
        <v>113</v>
      </c>
      <c r="T115" s="1" t="s">
        <v>98</v>
      </c>
      <c r="U115" s="1" t="s">
        <v>83</v>
      </c>
      <c r="V115" s="1" t="s">
        <v>165</v>
      </c>
      <c r="W115" s="1" t="s">
        <v>100</v>
      </c>
      <c r="X115" s="1" t="s">
        <v>101</v>
      </c>
      <c r="Y115" s="1" t="s">
        <v>288</v>
      </c>
      <c r="Z115" s="1" t="s">
        <v>63</v>
      </c>
      <c r="AA115" s="1" t="s">
        <v>38</v>
      </c>
      <c r="AB115" s="1" t="s">
        <v>64</v>
      </c>
      <c r="AC115" s="1" t="s">
        <v>85</v>
      </c>
      <c r="AD115" s="1" t="s">
        <v>102</v>
      </c>
      <c r="AE115" s="1" t="s">
        <v>101</v>
      </c>
      <c r="AF115" s="1" t="s">
        <v>103</v>
      </c>
      <c r="AG115" s="1" t="s">
        <v>69</v>
      </c>
      <c r="AH115" s="1" t="s">
        <v>269</v>
      </c>
    </row>
    <row r="116" spans="1:34" x14ac:dyDescent="0.25">
      <c r="A116" s="1" t="s">
        <v>1138</v>
      </c>
      <c r="B116" s="1" t="s">
        <v>1139</v>
      </c>
      <c r="C116" s="2">
        <v>45869</v>
      </c>
      <c r="D116" s="1" t="s">
        <v>1140</v>
      </c>
      <c r="E116" s="1" t="s">
        <v>1124</v>
      </c>
      <c r="F116" s="1" t="s">
        <v>1141</v>
      </c>
      <c r="G116" s="1">
        <v>219</v>
      </c>
      <c r="H116" s="1" t="s">
        <v>37</v>
      </c>
      <c r="I116" s="1" t="s">
        <v>76</v>
      </c>
      <c r="J116" s="1" t="s">
        <v>77</v>
      </c>
      <c r="K116" s="1" t="s">
        <v>50</v>
      </c>
      <c r="L116" s="1" t="s">
        <v>78</v>
      </c>
      <c r="M116" s="1" t="s">
        <v>79</v>
      </c>
      <c r="N116" s="1" t="s">
        <v>1142</v>
      </c>
      <c r="O116" s="1" t="s">
        <v>54</v>
      </c>
      <c r="P116" s="1">
        <v>6380489374</v>
      </c>
      <c r="Q116" s="1" t="s">
        <v>55</v>
      </c>
      <c r="R116" s="1" t="s">
        <v>56</v>
      </c>
      <c r="S116" s="1" t="s">
        <v>57</v>
      </c>
      <c r="T116" s="1" t="s">
        <v>98</v>
      </c>
      <c r="U116" s="1" t="s">
        <v>301</v>
      </c>
      <c r="V116" s="1" t="s">
        <v>99</v>
      </c>
      <c r="W116" s="1" t="s">
        <v>100</v>
      </c>
      <c r="X116" s="1" t="s">
        <v>101</v>
      </c>
      <c r="Y116" s="1" t="s">
        <v>288</v>
      </c>
      <c r="Z116" s="1" t="s">
        <v>63</v>
      </c>
      <c r="AA116" s="1" t="s">
        <v>38</v>
      </c>
      <c r="AB116" s="1" t="s">
        <v>64</v>
      </c>
      <c r="AC116" s="1" t="s">
        <v>85</v>
      </c>
      <c r="AD116" s="1" t="s">
        <v>66</v>
      </c>
      <c r="AE116" s="1" t="s">
        <v>101</v>
      </c>
      <c r="AF116" s="1" t="s">
        <v>68</v>
      </c>
      <c r="AG116" s="1" t="s">
        <v>117</v>
      </c>
      <c r="AH116" s="1" t="s">
        <v>42</v>
      </c>
    </row>
    <row r="117" spans="1:34" hidden="1" x14ac:dyDescent="0.25">
      <c r="A117" s="1" t="s">
        <v>1143</v>
      </c>
      <c r="B117" s="1" t="s">
        <v>1144</v>
      </c>
      <c r="C117" s="2">
        <v>45869</v>
      </c>
      <c r="D117" s="1" t="s">
        <v>1145</v>
      </c>
      <c r="E117" s="1" t="s">
        <v>38</v>
      </c>
      <c r="F117" s="1" t="s">
        <v>1146</v>
      </c>
      <c r="G117" s="1">
        <v>195</v>
      </c>
      <c r="H117" s="1" t="s">
        <v>37</v>
      </c>
      <c r="I117" s="1" t="s">
        <v>244</v>
      </c>
      <c r="J117" s="1" t="s">
        <v>245</v>
      </c>
      <c r="K117" s="1" t="s">
        <v>50</v>
      </c>
      <c r="L117" s="1" t="s">
        <v>78</v>
      </c>
      <c r="M117" s="1" t="s">
        <v>1038</v>
      </c>
      <c r="N117" s="1" t="s">
        <v>1147</v>
      </c>
      <c r="O117" s="1" t="s">
        <v>54</v>
      </c>
      <c r="P117" s="1">
        <v>8098878565</v>
      </c>
      <c r="Q117" s="1" t="s">
        <v>55</v>
      </c>
      <c r="R117" s="1" t="s">
        <v>56</v>
      </c>
      <c r="S117" s="1" t="s">
        <v>113</v>
      </c>
      <c r="T117" s="1" t="s">
        <v>137</v>
      </c>
      <c r="U117" s="1" t="s">
        <v>83</v>
      </c>
      <c r="V117" s="1" t="s">
        <v>99</v>
      </c>
      <c r="W117" s="1" t="s">
        <v>125</v>
      </c>
      <c r="X117" s="1" t="s">
        <v>101</v>
      </c>
      <c r="Y117" s="1" t="s">
        <v>95</v>
      </c>
      <c r="Z117" s="1" t="s">
        <v>126</v>
      </c>
      <c r="AA117" s="1" t="s">
        <v>99</v>
      </c>
      <c r="AB117" s="1" t="s">
        <v>58</v>
      </c>
      <c r="AC117" s="1" t="s">
        <v>127</v>
      </c>
      <c r="AD117" s="1" t="s">
        <v>102</v>
      </c>
      <c r="AE117" s="1" t="s">
        <v>101</v>
      </c>
      <c r="AF117" s="1" t="s">
        <v>68</v>
      </c>
      <c r="AG117" s="1" t="s">
        <v>88</v>
      </c>
      <c r="AH117" s="1" t="s">
        <v>269</v>
      </c>
    </row>
    <row r="118" spans="1:34" x14ac:dyDescent="0.25">
      <c r="A118" s="1" t="s">
        <v>1158</v>
      </c>
      <c r="B118" s="1" t="s">
        <v>1159</v>
      </c>
      <c r="C118" s="2">
        <v>45869</v>
      </c>
      <c r="D118" s="1" t="s">
        <v>1160</v>
      </c>
      <c r="E118" s="1" t="s">
        <v>1124</v>
      </c>
      <c r="F118" s="1" t="s">
        <v>1161</v>
      </c>
      <c r="G118" s="1">
        <v>350</v>
      </c>
      <c r="H118" s="1" t="s">
        <v>37</v>
      </c>
      <c r="I118" s="1" t="s">
        <v>76</v>
      </c>
      <c r="J118" s="1" t="s">
        <v>77</v>
      </c>
      <c r="K118" s="1" t="s">
        <v>50</v>
      </c>
      <c r="L118" s="1" t="s">
        <v>78</v>
      </c>
      <c r="M118" s="1" t="s">
        <v>79</v>
      </c>
      <c r="N118" s="1" t="s">
        <v>1162</v>
      </c>
      <c r="O118" s="1" t="s">
        <v>135</v>
      </c>
      <c r="P118" s="1">
        <v>6385489374</v>
      </c>
      <c r="Q118" s="1" t="s">
        <v>81</v>
      </c>
      <c r="R118" s="1" t="s">
        <v>136</v>
      </c>
      <c r="S118" s="1" t="s">
        <v>57</v>
      </c>
      <c r="T118" s="1" t="s">
        <v>58</v>
      </c>
      <c r="U118" s="1" t="s">
        <v>301</v>
      </c>
      <c r="V118" s="1" t="s">
        <v>165</v>
      </c>
      <c r="W118" s="1" t="s">
        <v>61</v>
      </c>
      <c r="X118" s="1" t="s">
        <v>62</v>
      </c>
      <c r="Y118" s="1" t="s">
        <v>38</v>
      </c>
      <c r="Z118" s="1" t="s">
        <v>63</v>
      </c>
      <c r="AA118" s="1" t="s">
        <v>38</v>
      </c>
      <c r="AB118" s="1" t="s">
        <v>64</v>
      </c>
      <c r="AC118" s="1" t="s">
        <v>85</v>
      </c>
      <c r="AD118" s="1" t="s">
        <v>66</v>
      </c>
      <c r="AE118" s="1" t="s">
        <v>67</v>
      </c>
      <c r="AF118" s="1" t="s">
        <v>116</v>
      </c>
      <c r="AG118" s="1" t="s">
        <v>117</v>
      </c>
      <c r="AH118" s="1" t="s">
        <v>42</v>
      </c>
    </row>
    <row r="119" spans="1:34" hidden="1" x14ac:dyDescent="0.25">
      <c r="A119" s="1" t="s">
        <v>1163</v>
      </c>
      <c r="B119" s="1" t="s">
        <v>1164</v>
      </c>
      <c r="C119" s="2">
        <v>45869</v>
      </c>
      <c r="D119" s="1" t="s">
        <v>1165</v>
      </c>
      <c r="E119" s="1" t="s">
        <v>1166</v>
      </c>
      <c r="F119" s="1" t="s">
        <v>1167</v>
      </c>
      <c r="G119" s="1">
        <v>125</v>
      </c>
      <c r="H119" s="1" t="s">
        <v>37</v>
      </c>
      <c r="I119" s="1" t="s">
        <v>244</v>
      </c>
      <c r="J119" s="1" t="s">
        <v>245</v>
      </c>
      <c r="K119" s="1" t="s">
        <v>50</v>
      </c>
      <c r="L119" s="1" t="s">
        <v>78</v>
      </c>
      <c r="M119" s="1" t="s">
        <v>1038</v>
      </c>
      <c r="N119" s="1" t="s">
        <v>1168</v>
      </c>
      <c r="O119" s="1" t="s">
        <v>54</v>
      </c>
      <c r="P119" s="1">
        <v>6381488029</v>
      </c>
      <c r="Q119" s="1" t="s">
        <v>81</v>
      </c>
      <c r="R119" s="1" t="s">
        <v>56</v>
      </c>
      <c r="S119" s="1" t="s">
        <v>113</v>
      </c>
      <c r="T119" s="1" t="s">
        <v>98</v>
      </c>
      <c r="U119" s="1" t="s">
        <v>83</v>
      </c>
      <c r="V119" s="1" t="s">
        <v>99</v>
      </c>
      <c r="W119" s="1" t="s">
        <v>125</v>
      </c>
      <c r="X119" s="1" t="s">
        <v>101</v>
      </c>
      <c r="Y119" s="1" t="s">
        <v>95</v>
      </c>
      <c r="Z119" s="1" t="s">
        <v>126</v>
      </c>
      <c r="AA119" s="1" t="s">
        <v>60</v>
      </c>
      <c r="AB119" s="1" t="s">
        <v>58</v>
      </c>
      <c r="AC119" s="1" t="s">
        <v>127</v>
      </c>
      <c r="AD119" s="1" t="s">
        <v>102</v>
      </c>
      <c r="AE119" s="1" t="s">
        <v>67</v>
      </c>
      <c r="AF119" s="1" t="s">
        <v>116</v>
      </c>
      <c r="AG119" s="1" t="s">
        <v>88</v>
      </c>
      <c r="AH119" s="1" t="s">
        <v>89</v>
      </c>
    </row>
    <row r="120" spans="1:34" x14ac:dyDescent="0.25">
      <c r="A120" s="1" t="s">
        <v>1174</v>
      </c>
      <c r="B120" s="1" t="s">
        <v>1175</v>
      </c>
      <c r="C120" s="2">
        <v>45869</v>
      </c>
      <c r="D120" s="1" t="s">
        <v>1176</v>
      </c>
      <c r="E120" s="1" t="s">
        <v>1124</v>
      </c>
      <c r="F120" s="1" t="s">
        <v>1177</v>
      </c>
      <c r="G120" s="1">
        <v>337</v>
      </c>
      <c r="H120" s="1" t="s">
        <v>37</v>
      </c>
      <c r="I120" s="1" t="s">
        <v>76</v>
      </c>
      <c r="J120" s="1" t="s">
        <v>77</v>
      </c>
      <c r="K120" s="1" t="s">
        <v>50</v>
      </c>
      <c r="L120" s="1" t="s">
        <v>78</v>
      </c>
      <c r="M120" s="1" t="s">
        <v>79</v>
      </c>
      <c r="N120" s="1" t="s">
        <v>1178</v>
      </c>
      <c r="O120" s="1" t="s">
        <v>135</v>
      </c>
      <c r="P120" s="1">
        <v>9976613997</v>
      </c>
      <c r="Q120" s="1" t="s">
        <v>39</v>
      </c>
      <c r="R120" s="1" t="s">
        <v>56</v>
      </c>
      <c r="S120" s="1" t="s">
        <v>57</v>
      </c>
      <c r="T120" s="1" t="s">
        <v>137</v>
      </c>
      <c r="U120" s="1" t="s">
        <v>59</v>
      </c>
      <c r="V120" s="1" t="s">
        <v>60</v>
      </c>
      <c r="W120" s="1" t="s">
        <v>61</v>
      </c>
      <c r="X120" s="1" t="s">
        <v>1179</v>
      </c>
      <c r="Y120" s="1" t="s">
        <v>38</v>
      </c>
      <c r="Z120" s="1" t="s">
        <v>63</v>
      </c>
      <c r="AA120" s="1" t="s">
        <v>38</v>
      </c>
      <c r="AB120" s="1" t="s">
        <v>64</v>
      </c>
      <c r="AC120" s="1" t="s">
        <v>85</v>
      </c>
      <c r="AD120" s="1" t="s">
        <v>66</v>
      </c>
      <c r="AE120" s="1" t="s">
        <v>67</v>
      </c>
      <c r="AF120" s="1" t="s">
        <v>116</v>
      </c>
      <c r="AG120" s="1" t="s">
        <v>117</v>
      </c>
      <c r="AH120" s="1" t="s">
        <v>42</v>
      </c>
    </row>
    <row r="121" spans="1:34" hidden="1" x14ac:dyDescent="0.25">
      <c r="A121" s="1" t="s">
        <v>1186</v>
      </c>
      <c r="B121" s="1" t="s">
        <v>1187</v>
      </c>
      <c r="C121" s="2">
        <v>45869</v>
      </c>
      <c r="D121" s="1" t="s">
        <v>1188</v>
      </c>
      <c r="E121" s="1" t="s">
        <v>38</v>
      </c>
      <c r="F121" s="1" t="s">
        <v>1189</v>
      </c>
      <c r="G121" s="1">
        <v>187</v>
      </c>
      <c r="H121" s="1" t="s">
        <v>37</v>
      </c>
      <c r="I121" s="1" t="s">
        <v>244</v>
      </c>
      <c r="J121" s="1" t="s">
        <v>245</v>
      </c>
      <c r="K121" s="1" t="s">
        <v>50</v>
      </c>
      <c r="L121" s="1" t="s">
        <v>78</v>
      </c>
      <c r="M121" s="1" t="s">
        <v>1038</v>
      </c>
      <c r="N121" s="1" t="s">
        <v>1190</v>
      </c>
      <c r="O121" s="1" t="s">
        <v>135</v>
      </c>
      <c r="P121" s="1">
        <v>8778399876</v>
      </c>
      <c r="Q121" s="1" t="s">
        <v>55</v>
      </c>
      <c r="R121" s="1" t="s">
        <v>136</v>
      </c>
      <c r="S121" s="1" t="s">
        <v>113</v>
      </c>
      <c r="T121" s="1" t="s">
        <v>137</v>
      </c>
      <c r="U121" s="1" t="s">
        <v>83</v>
      </c>
      <c r="V121" s="1" t="s">
        <v>99</v>
      </c>
      <c r="W121" s="1" t="s">
        <v>100</v>
      </c>
      <c r="X121" s="1" t="s">
        <v>101</v>
      </c>
      <c r="Y121" s="1" t="s">
        <v>95</v>
      </c>
      <c r="Z121" s="1" t="s">
        <v>126</v>
      </c>
      <c r="AA121" s="1" t="s">
        <v>87</v>
      </c>
      <c r="AB121" s="1" t="s">
        <v>58</v>
      </c>
      <c r="AC121" s="1" t="s">
        <v>127</v>
      </c>
      <c r="AD121" s="1" t="s">
        <v>86</v>
      </c>
      <c r="AE121" s="1" t="s">
        <v>101</v>
      </c>
      <c r="AF121" s="1" t="s">
        <v>68</v>
      </c>
      <c r="AG121" s="1" t="s">
        <v>88</v>
      </c>
      <c r="AH121" s="1" t="s">
        <v>129</v>
      </c>
    </row>
    <row r="122" spans="1:34" hidden="1" x14ac:dyDescent="0.25">
      <c r="A122" s="1" t="s">
        <v>1191</v>
      </c>
      <c r="B122" s="1" t="s">
        <v>1192</v>
      </c>
      <c r="C122" s="2">
        <v>45869</v>
      </c>
      <c r="D122" s="1" t="s">
        <v>1193</v>
      </c>
      <c r="E122" s="1" t="s">
        <v>1099</v>
      </c>
      <c r="F122" s="1" t="s">
        <v>1194</v>
      </c>
      <c r="G122" s="1">
        <v>115</v>
      </c>
      <c r="H122" s="1" t="s">
        <v>37</v>
      </c>
      <c r="I122" s="1" t="s">
        <v>109</v>
      </c>
      <c r="J122" s="1" t="s">
        <v>110</v>
      </c>
      <c r="K122" s="1" t="s">
        <v>50</v>
      </c>
      <c r="L122" s="1" t="s">
        <v>78</v>
      </c>
      <c r="M122" s="1" t="s">
        <v>1038</v>
      </c>
      <c r="N122" s="1" t="s">
        <v>633</v>
      </c>
      <c r="O122" s="1" t="s">
        <v>54</v>
      </c>
      <c r="P122" s="1">
        <v>7826831676</v>
      </c>
      <c r="Q122" s="1" t="s">
        <v>55</v>
      </c>
      <c r="R122" s="1" t="s">
        <v>56</v>
      </c>
      <c r="S122" s="1" t="s">
        <v>113</v>
      </c>
      <c r="T122" s="1" t="s">
        <v>98</v>
      </c>
      <c r="U122" s="1" t="s">
        <v>83</v>
      </c>
      <c r="V122" s="1" t="s">
        <v>60</v>
      </c>
      <c r="W122" s="1" t="s">
        <v>100</v>
      </c>
      <c r="X122" s="1" t="s">
        <v>101</v>
      </c>
      <c r="Y122" s="1" t="s">
        <v>288</v>
      </c>
      <c r="Z122" s="1" t="s">
        <v>63</v>
      </c>
      <c r="AA122" s="1" t="s">
        <v>38</v>
      </c>
      <c r="AB122" s="1" t="s">
        <v>64</v>
      </c>
      <c r="AC122" s="1" t="s">
        <v>85</v>
      </c>
      <c r="AD122" s="1" t="s">
        <v>115</v>
      </c>
      <c r="AE122" s="1" t="s">
        <v>67</v>
      </c>
      <c r="AF122" s="1" t="s">
        <v>382</v>
      </c>
      <c r="AG122" s="1" t="s">
        <v>88</v>
      </c>
      <c r="AH122" s="1" t="s">
        <v>269</v>
      </c>
    </row>
    <row r="123" spans="1:34" hidden="1" x14ac:dyDescent="0.25">
      <c r="A123" s="1" t="s">
        <v>1195</v>
      </c>
      <c r="B123" s="1" t="s">
        <v>1196</v>
      </c>
      <c r="C123" s="2">
        <v>45869</v>
      </c>
      <c r="D123" s="1" t="s">
        <v>1197</v>
      </c>
      <c r="E123" s="1" t="s">
        <v>1198</v>
      </c>
      <c r="F123" s="1" t="s">
        <v>1199</v>
      </c>
      <c r="G123" s="1">
        <v>246</v>
      </c>
      <c r="H123" s="1" t="s">
        <v>37</v>
      </c>
      <c r="I123" s="1" t="s">
        <v>244</v>
      </c>
      <c r="J123" s="1" t="s">
        <v>245</v>
      </c>
      <c r="K123" s="1" t="s">
        <v>50</v>
      </c>
      <c r="L123" s="1" t="s">
        <v>78</v>
      </c>
      <c r="M123" s="1" t="s">
        <v>1038</v>
      </c>
      <c r="N123" s="1" t="s">
        <v>381</v>
      </c>
      <c r="O123" s="1" t="s">
        <v>54</v>
      </c>
      <c r="P123" s="1">
        <v>9345240364</v>
      </c>
      <c r="Q123" s="1" t="s">
        <v>55</v>
      </c>
      <c r="R123" s="1" t="s">
        <v>56</v>
      </c>
      <c r="S123" s="1" t="s">
        <v>113</v>
      </c>
      <c r="T123" s="1" t="s">
        <v>58</v>
      </c>
      <c r="U123" s="1" t="s">
        <v>83</v>
      </c>
      <c r="V123" s="1" t="s">
        <v>99</v>
      </c>
      <c r="W123" s="1" t="s">
        <v>100</v>
      </c>
      <c r="X123" s="1" t="s">
        <v>101</v>
      </c>
      <c r="Y123" s="1" t="s">
        <v>95</v>
      </c>
      <c r="Z123" s="1" t="s">
        <v>126</v>
      </c>
      <c r="AA123" s="1" t="s">
        <v>87</v>
      </c>
      <c r="AB123" s="1" t="s">
        <v>58</v>
      </c>
      <c r="AC123" s="1" t="s">
        <v>127</v>
      </c>
      <c r="AD123" s="1" t="s">
        <v>66</v>
      </c>
      <c r="AE123" s="1" t="s">
        <v>101</v>
      </c>
      <c r="AF123" s="1" t="s">
        <v>103</v>
      </c>
      <c r="AG123" s="1" t="s">
        <v>88</v>
      </c>
      <c r="AH123" s="1" t="s">
        <v>89</v>
      </c>
    </row>
    <row r="124" spans="1:34" x14ac:dyDescent="0.25">
      <c r="A124" s="1" t="s">
        <v>1200</v>
      </c>
      <c r="B124" s="1" t="s">
        <v>1201</v>
      </c>
      <c r="C124" s="2">
        <v>45869</v>
      </c>
      <c r="D124" s="1" t="s">
        <v>1202</v>
      </c>
      <c r="E124" s="1" t="s">
        <v>1124</v>
      </c>
      <c r="F124" s="1" t="s">
        <v>1203</v>
      </c>
      <c r="G124" s="1">
        <v>283</v>
      </c>
      <c r="H124" s="1" t="s">
        <v>37</v>
      </c>
      <c r="I124" s="1" t="s">
        <v>76</v>
      </c>
      <c r="J124" s="1" t="s">
        <v>77</v>
      </c>
      <c r="K124" s="1" t="s">
        <v>50</v>
      </c>
      <c r="L124" s="1" t="s">
        <v>78</v>
      </c>
      <c r="M124" s="1" t="s">
        <v>79</v>
      </c>
      <c r="N124" s="1" t="s">
        <v>1204</v>
      </c>
      <c r="O124" s="1" t="s">
        <v>135</v>
      </c>
      <c r="P124" s="1">
        <v>9159741019</v>
      </c>
      <c r="Q124" s="1" t="s">
        <v>55</v>
      </c>
      <c r="R124" s="1" t="s">
        <v>136</v>
      </c>
      <c r="S124" s="1" t="s">
        <v>57</v>
      </c>
      <c r="T124" s="1" t="s">
        <v>58</v>
      </c>
      <c r="U124" s="1" t="s">
        <v>83</v>
      </c>
      <c r="V124" s="1" t="s">
        <v>165</v>
      </c>
      <c r="W124" s="1" t="s">
        <v>439</v>
      </c>
      <c r="X124" s="1" t="s">
        <v>295</v>
      </c>
      <c r="Y124" s="1" t="s">
        <v>38</v>
      </c>
      <c r="Z124" s="1" t="s">
        <v>63</v>
      </c>
      <c r="AA124" s="1" t="s">
        <v>38</v>
      </c>
      <c r="AB124" s="1" t="s">
        <v>64</v>
      </c>
      <c r="AC124" s="1" t="s">
        <v>85</v>
      </c>
      <c r="AD124" s="1" t="s">
        <v>66</v>
      </c>
      <c r="AE124" s="1" t="s">
        <v>128</v>
      </c>
      <c r="AF124" s="1" t="s">
        <v>116</v>
      </c>
      <c r="AG124" s="1" t="s">
        <v>117</v>
      </c>
      <c r="AH124" s="1" t="s">
        <v>42</v>
      </c>
    </row>
    <row r="125" spans="1:34" hidden="1" x14ac:dyDescent="0.25">
      <c r="A125" s="1" t="s">
        <v>1211</v>
      </c>
      <c r="B125" s="1" t="s">
        <v>1212</v>
      </c>
      <c r="C125" s="2">
        <v>45869</v>
      </c>
      <c r="D125" s="1" t="s">
        <v>1213</v>
      </c>
      <c r="E125" s="1" t="s">
        <v>1208</v>
      </c>
      <c r="F125" s="1" t="s">
        <v>1214</v>
      </c>
      <c r="G125" s="1">
        <v>103</v>
      </c>
      <c r="H125" s="1" t="s">
        <v>37</v>
      </c>
      <c r="I125" s="1" t="s">
        <v>109</v>
      </c>
      <c r="J125" s="1" t="s">
        <v>110</v>
      </c>
      <c r="K125" s="1" t="s">
        <v>50</v>
      </c>
      <c r="L125" s="1" t="s">
        <v>78</v>
      </c>
      <c r="M125" s="1" t="s">
        <v>1038</v>
      </c>
      <c r="N125" s="1" t="s">
        <v>889</v>
      </c>
      <c r="O125" s="1" t="s">
        <v>54</v>
      </c>
      <c r="P125" s="1">
        <v>9092939980</v>
      </c>
      <c r="Q125" s="1" t="s">
        <v>39</v>
      </c>
      <c r="R125" s="1" t="s">
        <v>56</v>
      </c>
      <c r="S125" s="1" t="s">
        <v>113</v>
      </c>
      <c r="T125" s="1" t="s">
        <v>98</v>
      </c>
      <c r="U125" s="1" t="s">
        <v>301</v>
      </c>
      <c r="V125" s="1" t="s">
        <v>99</v>
      </c>
      <c r="W125" s="1" t="s">
        <v>100</v>
      </c>
      <c r="X125" s="1" t="s">
        <v>101</v>
      </c>
      <c r="Y125" s="1" t="s">
        <v>288</v>
      </c>
      <c r="Z125" s="1" t="s">
        <v>126</v>
      </c>
      <c r="AA125" s="1" t="s">
        <v>60</v>
      </c>
      <c r="AB125" s="1" t="s">
        <v>64</v>
      </c>
      <c r="AC125" s="1" t="s">
        <v>85</v>
      </c>
      <c r="AD125" s="1" t="s">
        <v>102</v>
      </c>
      <c r="AE125" s="1" t="s">
        <v>101</v>
      </c>
      <c r="AF125" s="1" t="s">
        <v>382</v>
      </c>
      <c r="AG125" s="1" t="s">
        <v>88</v>
      </c>
      <c r="AH125" s="1" t="s">
        <v>269</v>
      </c>
    </row>
    <row r="126" spans="1:34" x14ac:dyDescent="0.25">
      <c r="A126" s="1" t="s">
        <v>1215</v>
      </c>
      <c r="B126" s="1" t="s">
        <v>1216</v>
      </c>
      <c r="C126" s="2">
        <v>45869</v>
      </c>
      <c r="D126" s="1" t="s">
        <v>1217</v>
      </c>
      <c r="E126" s="1" t="s">
        <v>1218</v>
      </c>
      <c r="F126" s="1" t="s">
        <v>1219</v>
      </c>
      <c r="G126" s="1">
        <v>176</v>
      </c>
      <c r="H126" s="1" t="s">
        <v>37</v>
      </c>
      <c r="I126" s="1" t="s">
        <v>76</v>
      </c>
      <c r="J126" s="1" t="s">
        <v>77</v>
      </c>
      <c r="K126" s="1" t="s">
        <v>50</v>
      </c>
      <c r="L126" s="1" t="s">
        <v>78</v>
      </c>
      <c r="M126" s="1" t="s">
        <v>79</v>
      </c>
      <c r="N126" s="1" t="s">
        <v>1220</v>
      </c>
      <c r="O126" s="1" t="s">
        <v>135</v>
      </c>
      <c r="P126" s="1">
        <v>7826904561</v>
      </c>
      <c r="Q126" s="1" t="s">
        <v>81</v>
      </c>
      <c r="R126" s="1" t="s">
        <v>56</v>
      </c>
      <c r="S126" s="1" t="s">
        <v>57</v>
      </c>
      <c r="T126" s="1" t="s">
        <v>98</v>
      </c>
      <c r="U126" s="1" t="s">
        <v>301</v>
      </c>
      <c r="V126" s="1" t="s">
        <v>60</v>
      </c>
      <c r="W126" s="1" t="s">
        <v>61</v>
      </c>
      <c r="X126" s="1" t="s">
        <v>62</v>
      </c>
      <c r="Y126" s="1" t="s">
        <v>38</v>
      </c>
      <c r="Z126" s="1" t="s">
        <v>63</v>
      </c>
      <c r="AA126" s="1" t="s">
        <v>38</v>
      </c>
      <c r="AB126" s="1" t="s">
        <v>84</v>
      </c>
      <c r="AC126" s="1" t="s">
        <v>85</v>
      </c>
      <c r="AD126" s="1" t="s">
        <v>66</v>
      </c>
      <c r="AE126" s="1" t="s">
        <v>622</v>
      </c>
      <c r="AF126" s="1" t="s">
        <v>68</v>
      </c>
      <c r="AG126" s="1" t="s">
        <v>117</v>
      </c>
      <c r="AH126" s="1" t="s">
        <v>42</v>
      </c>
    </row>
    <row r="127" spans="1:34" hidden="1" x14ac:dyDescent="0.25">
      <c r="A127" s="1" t="s">
        <v>1221</v>
      </c>
      <c r="B127" s="1" t="s">
        <v>1222</v>
      </c>
      <c r="C127" s="2">
        <v>45869</v>
      </c>
      <c r="D127" s="1" t="s">
        <v>1223</v>
      </c>
      <c r="E127" s="1" t="s">
        <v>1208</v>
      </c>
      <c r="F127" s="1" t="s">
        <v>1224</v>
      </c>
      <c r="G127" s="1">
        <v>130</v>
      </c>
      <c r="H127" s="1" t="s">
        <v>37</v>
      </c>
      <c r="I127" s="1" t="s">
        <v>109</v>
      </c>
      <c r="J127" s="1" t="s">
        <v>110</v>
      </c>
      <c r="K127" s="1" t="s">
        <v>50</v>
      </c>
      <c r="L127" s="1" t="s">
        <v>78</v>
      </c>
      <c r="M127" s="1" t="s">
        <v>1038</v>
      </c>
      <c r="N127" s="1" t="s">
        <v>1225</v>
      </c>
      <c r="O127" s="1" t="s">
        <v>135</v>
      </c>
      <c r="P127" s="1">
        <v>8865432908</v>
      </c>
      <c r="Q127" s="1" t="s">
        <v>39</v>
      </c>
      <c r="R127" s="1" t="s">
        <v>136</v>
      </c>
      <c r="S127" s="1" t="s">
        <v>113</v>
      </c>
      <c r="T127" s="1" t="s">
        <v>98</v>
      </c>
      <c r="U127" s="1" t="s">
        <v>301</v>
      </c>
      <c r="V127" s="1" t="s">
        <v>99</v>
      </c>
      <c r="W127" s="1" t="s">
        <v>100</v>
      </c>
      <c r="X127" s="1" t="s">
        <v>101</v>
      </c>
      <c r="Y127" s="1" t="s">
        <v>288</v>
      </c>
      <c r="Z127" s="1" t="s">
        <v>63</v>
      </c>
      <c r="AA127" s="1" t="s">
        <v>38</v>
      </c>
      <c r="AB127" s="1" t="s">
        <v>84</v>
      </c>
      <c r="AC127" s="1" t="s">
        <v>65</v>
      </c>
      <c r="AD127" s="1" t="s">
        <v>115</v>
      </c>
      <c r="AE127" s="1" t="s">
        <v>67</v>
      </c>
      <c r="AF127" s="1" t="s">
        <v>382</v>
      </c>
      <c r="AG127" s="1" t="s">
        <v>88</v>
      </c>
      <c r="AH127" s="1" t="s">
        <v>70</v>
      </c>
    </row>
    <row r="128" spans="1:34" hidden="1" x14ac:dyDescent="0.25">
      <c r="A128" s="1" t="s">
        <v>1226</v>
      </c>
      <c r="B128" s="1" t="s">
        <v>1227</v>
      </c>
      <c r="C128" s="2">
        <v>45869</v>
      </c>
      <c r="D128" s="1" t="s">
        <v>1228</v>
      </c>
      <c r="E128" s="1" t="s">
        <v>1229</v>
      </c>
      <c r="F128" s="1" t="s">
        <v>1230</v>
      </c>
      <c r="G128" s="1">
        <v>186</v>
      </c>
      <c r="H128" s="1" t="s">
        <v>37</v>
      </c>
      <c r="I128" s="1" t="s">
        <v>109</v>
      </c>
      <c r="J128" s="1" t="s">
        <v>110</v>
      </c>
      <c r="K128" s="1" t="s">
        <v>50</v>
      </c>
      <c r="L128" s="1" t="s">
        <v>78</v>
      </c>
      <c r="M128" s="1" t="s">
        <v>1038</v>
      </c>
      <c r="N128" s="1" t="s">
        <v>1231</v>
      </c>
      <c r="O128" s="1" t="s">
        <v>135</v>
      </c>
      <c r="P128" s="1">
        <v>9159308224</v>
      </c>
      <c r="Q128" s="1" t="s">
        <v>39</v>
      </c>
      <c r="R128" s="1" t="s">
        <v>136</v>
      </c>
      <c r="S128" s="1" t="s">
        <v>113</v>
      </c>
      <c r="T128" s="1" t="s">
        <v>98</v>
      </c>
      <c r="U128" s="1" t="s">
        <v>83</v>
      </c>
      <c r="V128" s="1" t="s">
        <v>99</v>
      </c>
      <c r="W128" s="1" t="s">
        <v>125</v>
      </c>
      <c r="X128" s="1" t="s">
        <v>101</v>
      </c>
      <c r="Y128" s="1" t="s">
        <v>95</v>
      </c>
      <c r="Z128" s="1" t="s">
        <v>126</v>
      </c>
      <c r="AA128" s="1" t="s">
        <v>99</v>
      </c>
      <c r="AB128" s="1" t="s">
        <v>58</v>
      </c>
      <c r="AC128" s="1" t="s">
        <v>127</v>
      </c>
      <c r="AD128" s="1" t="s">
        <v>115</v>
      </c>
      <c r="AE128" s="1" t="s">
        <v>67</v>
      </c>
      <c r="AF128" s="1" t="s">
        <v>382</v>
      </c>
      <c r="AG128" s="1" t="s">
        <v>69</v>
      </c>
      <c r="AH128" s="1" t="s">
        <v>269</v>
      </c>
    </row>
    <row r="129" spans="1:34" hidden="1" x14ac:dyDescent="0.25">
      <c r="A129" s="1" t="s">
        <v>1232</v>
      </c>
      <c r="B129" s="1" t="s">
        <v>1233</v>
      </c>
      <c r="C129" s="2">
        <v>45869</v>
      </c>
      <c r="D129" s="1" t="s">
        <v>1234</v>
      </c>
      <c r="E129" s="1" t="s">
        <v>340</v>
      </c>
      <c r="F129" s="1" t="s">
        <v>1235</v>
      </c>
      <c r="G129" s="1">
        <v>254</v>
      </c>
      <c r="H129" s="1" t="s">
        <v>37</v>
      </c>
      <c r="I129" s="1" t="s">
        <v>76</v>
      </c>
      <c r="J129" s="1" t="s">
        <v>77</v>
      </c>
      <c r="K129" s="1" t="s">
        <v>50</v>
      </c>
      <c r="L129" s="1" t="s">
        <v>78</v>
      </c>
      <c r="M129" s="1" t="s">
        <v>79</v>
      </c>
      <c r="N129" s="1" t="s">
        <v>1236</v>
      </c>
      <c r="O129" s="1" t="s">
        <v>135</v>
      </c>
      <c r="P129" s="1">
        <v>9003075650</v>
      </c>
      <c r="Q129" s="1" t="s">
        <v>81</v>
      </c>
      <c r="R129" s="1" t="s">
        <v>136</v>
      </c>
      <c r="S129" s="1" t="s">
        <v>57</v>
      </c>
      <c r="T129" s="1" t="s">
        <v>137</v>
      </c>
      <c r="U129" s="1" t="s">
        <v>83</v>
      </c>
      <c r="V129" s="1" t="s">
        <v>165</v>
      </c>
      <c r="W129" s="1" t="s">
        <v>125</v>
      </c>
      <c r="X129" s="1" t="s">
        <v>101</v>
      </c>
      <c r="Y129" s="1" t="s">
        <v>95</v>
      </c>
      <c r="Z129" s="1" t="s">
        <v>126</v>
      </c>
      <c r="AA129" s="1" t="s">
        <v>99</v>
      </c>
      <c r="AB129" s="1" t="s">
        <v>64</v>
      </c>
      <c r="AC129" s="1" t="s">
        <v>65</v>
      </c>
      <c r="AD129" s="1" t="s">
        <v>102</v>
      </c>
      <c r="AE129" s="1" t="s">
        <v>67</v>
      </c>
      <c r="AF129" s="1" t="s">
        <v>116</v>
      </c>
      <c r="AG129" s="1" t="s">
        <v>117</v>
      </c>
      <c r="AH129" s="1" t="s">
        <v>118</v>
      </c>
    </row>
    <row r="130" spans="1:34" hidden="1" x14ac:dyDescent="0.25">
      <c r="A130" s="1" t="s">
        <v>1237</v>
      </c>
      <c r="B130" s="1" t="s">
        <v>1238</v>
      </c>
      <c r="C130" s="2">
        <v>45869</v>
      </c>
      <c r="D130" s="1" t="s">
        <v>1239</v>
      </c>
      <c r="E130" s="1" t="s">
        <v>1240</v>
      </c>
      <c r="F130" s="1" t="s">
        <v>1241</v>
      </c>
      <c r="G130" s="1">
        <v>501</v>
      </c>
      <c r="H130" s="1" t="s">
        <v>37</v>
      </c>
      <c r="I130" s="1" t="s">
        <v>48</v>
      </c>
      <c r="J130" s="1" t="s">
        <v>49</v>
      </c>
      <c r="K130" s="1" t="s">
        <v>50</v>
      </c>
      <c r="L130" s="1" t="s">
        <v>51</v>
      </c>
      <c r="M130" s="1" t="s">
        <v>51</v>
      </c>
      <c r="N130" s="1" t="s">
        <v>246</v>
      </c>
      <c r="O130" s="1" t="s">
        <v>135</v>
      </c>
      <c r="P130" s="1">
        <v>9043608828</v>
      </c>
      <c r="Q130" s="1" t="s">
        <v>55</v>
      </c>
      <c r="R130" s="1" t="s">
        <v>136</v>
      </c>
      <c r="S130" s="1" t="s">
        <v>57</v>
      </c>
      <c r="T130" s="1" t="s">
        <v>98</v>
      </c>
      <c r="U130" s="1" t="s">
        <v>83</v>
      </c>
      <c r="V130" s="1" t="s">
        <v>295</v>
      </c>
      <c r="W130" s="1" t="s">
        <v>197</v>
      </c>
      <c r="X130" s="1" t="s">
        <v>87</v>
      </c>
      <c r="Y130" s="1" t="s">
        <v>288</v>
      </c>
      <c r="Z130" s="1" t="s">
        <v>63</v>
      </c>
      <c r="AA130" s="1" t="s">
        <v>38</v>
      </c>
      <c r="AB130" s="1" t="s">
        <v>84</v>
      </c>
      <c r="AC130" s="1" t="s">
        <v>85</v>
      </c>
      <c r="AD130" s="1" t="s">
        <v>115</v>
      </c>
      <c r="AE130" s="1" t="s">
        <v>87</v>
      </c>
      <c r="AF130" s="1" t="s">
        <v>68</v>
      </c>
      <c r="AG130" s="1" t="s">
        <v>69</v>
      </c>
      <c r="AH130" s="1" t="s">
        <v>70</v>
      </c>
    </row>
    <row r="131" spans="1:34" hidden="1" x14ac:dyDescent="0.25">
      <c r="A131" s="1" t="s">
        <v>1257</v>
      </c>
      <c r="B131" s="1" t="s">
        <v>1258</v>
      </c>
      <c r="C131" s="2">
        <v>45869</v>
      </c>
      <c r="D131" s="1" t="s">
        <v>1259</v>
      </c>
      <c r="E131" s="1" t="s">
        <v>1198</v>
      </c>
      <c r="F131" s="1" t="s">
        <v>1260</v>
      </c>
      <c r="G131" s="1">
        <v>238</v>
      </c>
      <c r="H131" s="1" t="s">
        <v>37</v>
      </c>
      <c r="I131" s="1" t="s">
        <v>109</v>
      </c>
      <c r="J131" s="1" t="s">
        <v>110</v>
      </c>
      <c r="K131" s="1" t="s">
        <v>50</v>
      </c>
      <c r="L131" s="1" t="s">
        <v>78</v>
      </c>
      <c r="M131" s="1" t="s">
        <v>1038</v>
      </c>
      <c r="N131" s="1" t="s">
        <v>1261</v>
      </c>
      <c r="O131" s="1" t="s">
        <v>135</v>
      </c>
      <c r="P131" s="1">
        <v>9786795081</v>
      </c>
      <c r="Q131" s="1" t="s">
        <v>360</v>
      </c>
      <c r="R131" s="1" t="s">
        <v>136</v>
      </c>
      <c r="S131" s="1" t="s">
        <v>113</v>
      </c>
      <c r="T131" s="1" t="s">
        <v>58</v>
      </c>
      <c r="U131" s="1" t="s">
        <v>83</v>
      </c>
      <c r="V131" s="1" t="s">
        <v>60</v>
      </c>
      <c r="W131" s="1" t="s">
        <v>61</v>
      </c>
      <c r="X131" s="1" t="s">
        <v>62</v>
      </c>
      <c r="Y131" s="1" t="s">
        <v>38</v>
      </c>
      <c r="Z131" s="1" t="s">
        <v>63</v>
      </c>
      <c r="AA131" s="1" t="s">
        <v>38</v>
      </c>
      <c r="AB131" s="1" t="s">
        <v>64</v>
      </c>
      <c r="AC131" s="1" t="s">
        <v>85</v>
      </c>
      <c r="AD131" s="1" t="s">
        <v>86</v>
      </c>
      <c r="AE131" s="1" t="s">
        <v>67</v>
      </c>
      <c r="AF131" s="1" t="s">
        <v>116</v>
      </c>
      <c r="AG131" s="1" t="s">
        <v>88</v>
      </c>
      <c r="AH131" s="1" t="s">
        <v>89</v>
      </c>
    </row>
    <row r="132" spans="1:34" hidden="1" x14ac:dyDescent="0.25">
      <c r="A132" s="1" t="s">
        <v>1262</v>
      </c>
      <c r="B132" s="1" t="s">
        <v>1263</v>
      </c>
      <c r="C132" s="2">
        <v>45869</v>
      </c>
      <c r="D132" s="1" t="s">
        <v>1264</v>
      </c>
      <c r="E132" s="1" t="s">
        <v>1198</v>
      </c>
      <c r="F132" s="1" t="s">
        <v>1265</v>
      </c>
      <c r="G132" s="1">
        <v>126</v>
      </c>
      <c r="H132" s="1" t="s">
        <v>37</v>
      </c>
      <c r="I132" s="1" t="s">
        <v>109</v>
      </c>
      <c r="J132" s="1" t="s">
        <v>110</v>
      </c>
      <c r="K132" s="1" t="s">
        <v>50</v>
      </c>
      <c r="L132" s="1" t="s">
        <v>78</v>
      </c>
      <c r="M132" s="1" t="s">
        <v>1038</v>
      </c>
      <c r="N132" s="1" t="s">
        <v>1266</v>
      </c>
      <c r="O132" s="1" t="s">
        <v>135</v>
      </c>
      <c r="P132" s="1">
        <v>9943792716</v>
      </c>
      <c r="Q132" s="1" t="s">
        <v>55</v>
      </c>
      <c r="R132" s="1" t="s">
        <v>136</v>
      </c>
      <c r="S132" s="1" t="s">
        <v>113</v>
      </c>
      <c r="T132" s="1" t="s">
        <v>58</v>
      </c>
      <c r="U132" s="1" t="s">
        <v>301</v>
      </c>
      <c r="V132" s="1" t="s">
        <v>60</v>
      </c>
      <c r="W132" s="1" t="s">
        <v>61</v>
      </c>
      <c r="X132" s="1" t="s">
        <v>62</v>
      </c>
      <c r="Y132" s="1" t="s">
        <v>38</v>
      </c>
      <c r="Z132" s="1" t="s">
        <v>126</v>
      </c>
      <c r="AA132" s="1" t="s">
        <v>60</v>
      </c>
      <c r="AB132" s="1" t="s">
        <v>84</v>
      </c>
      <c r="AC132" s="1" t="s">
        <v>65</v>
      </c>
      <c r="AD132" s="1" t="s">
        <v>86</v>
      </c>
      <c r="AE132" s="1" t="s">
        <v>67</v>
      </c>
      <c r="AF132" s="1" t="s">
        <v>382</v>
      </c>
      <c r="AG132" s="1" t="s">
        <v>117</v>
      </c>
      <c r="AH132" s="1" t="s">
        <v>118</v>
      </c>
    </row>
    <row r="133" spans="1:34" hidden="1" x14ac:dyDescent="0.25">
      <c r="A133" s="1" t="s">
        <v>1297</v>
      </c>
      <c r="B133" s="1" t="s">
        <v>1298</v>
      </c>
      <c r="C133" s="2">
        <v>45873</v>
      </c>
      <c r="D133" s="1" t="s">
        <v>1299</v>
      </c>
      <c r="E133" s="1" t="s">
        <v>1287</v>
      </c>
      <c r="F133" s="1" t="s">
        <v>1300</v>
      </c>
      <c r="G133" s="1">
        <v>270</v>
      </c>
      <c r="H133" s="1" t="s">
        <v>37</v>
      </c>
      <c r="I133" s="1" t="s">
        <v>1289</v>
      </c>
      <c r="J133" s="1" t="s">
        <v>1290</v>
      </c>
      <c r="K133" s="1" t="s">
        <v>50</v>
      </c>
      <c r="L133" s="1" t="s">
        <v>51</v>
      </c>
      <c r="M133" s="1" t="s">
        <v>51</v>
      </c>
      <c r="N133" s="1" t="s">
        <v>1301</v>
      </c>
      <c r="O133" s="1" t="s">
        <v>135</v>
      </c>
      <c r="P133" s="1">
        <v>8526246207</v>
      </c>
      <c r="Q133" s="1" t="s">
        <v>39</v>
      </c>
      <c r="R133" s="1" t="s">
        <v>136</v>
      </c>
      <c r="S133" s="1" t="s">
        <v>113</v>
      </c>
      <c r="T133" s="1" t="s">
        <v>58</v>
      </c>
      <c r="U133" s="1" t="s">
        <v>59</v>
      </c>
      <c r="V133" s="1" t="s">
        <v>60</v>
      </c>
      <c r="W133" s="1" t="s">
        <v>61</v>
      </c>
      <c r="X133" s="1" t="s">
        <v>62</v>
      </c>
      <c r="Y133" s="1" t="s">
        <v>38</v>
      </c>
      <c r="Z133" s="1" t="s">
        <v>63</v>
      </c>
      <c r="AA133" s="1" t="s">
        <v>38</v>
      </c>
      <c r="AB133" s="1" t="s">
        <v>84</v>
      </c>
      <c r="AC133" s="1" t="s">
        <v>85</v>
      </c>
      <c r="AD133" s="1" t="s">
        <v>66</v>
      </c>
      <c r="AE133" s="1" t="s">
        <v>67</v>
      </c>
      <c r="AF133" s="1" t="s">
        <v>68</v>
      </c>
      <c r="AG133" s="1" t="s">
        <v>88</v>
      </c>
      <c r="AH133" s="1" t="s">
        <v>269</v>
      </c>
    </row>
    <row r="134" spans="1:34" hidden="1" x14ac:dyDescent="0.25">
      <c r="A134" s="1" t="s">
        <v>1326</v>
      </c>
      <c r="B134" s="1" t="s">
        <v>1327</v>
      </c>
      <c r="C134" s="2">
        <v>45873</v>
      </c>
      <c r="D134" s="1" t="s">
        <v>1328</v>
      </c>
      <c r="E134" s="1" t="s">
        <v>1329</v>
      </c>
      <c r="F134" s="1" t="s">
        <v>1330</v>
      </c>
      <c r="G134" s="1">
        <v>390</v>
      </c>
      <c r="H134" s="1" t="s">
        <v>37</v>
      </c>
      <c r="I134" s="1" t="s">
        <v>109</v>
      </c>
      <c r="J134" s="1" t="s">
        <v>110</v>
      </c>
      <c r="K134" s="1" t="s">
        <v>50</v>
      </c>
      <c r="L134" s="1" t="s">
        <v>78</v>
      </c>
      <c r="M134" s="1" t="s">
        <v>1331</v>
      </c>
      <c r="N134" s="1" t="s">
        <v>1332</v>
      </c>
      <c r="O134" s="1" t="s">
        <v>54</v>
      </c>
      <c r="P134" s="1">
        <v>9626445865</v>
      </c>
      <c r="Q134" s="1" t="s">
        <v>360</v>
      </c>
      <c r="R134" s="1" t="s">
        <v>124</v>
      </c>
      <c r="S134" s="1" t="s">
        <v>113</v>
      </c>
      <c r="T134" s="1" t="s">
        <v>58</v>
      </c>
      <c r="U134" s="1" t="s">
        <v>83</v>
      </c>
      <c r="V134" s="1" t="s">
        <v>60</v>
      </c>
      <c r="W134" s="1" t="s">
        <v>61</v>
      </c>
      <c r="X134" s="1" t="s">
        <v>101</v>
      </c>
      <c r="Y134" s="1" t="s">
        <v>95</v>
      </c>
      <c r="Z134" s="1" t="s">
        <v>126</v>
      </c>
      <c r="AA134" s="1" t="s">
        <v>99</v>
      </c>
      <c r="AB134" s="1" t="s">
        <v>58</v>
      </c>
      <c r="AC134" s="1" t="s">
        <v>127</v>
      </c>
      <c r="AD134" s="1" t="s">
        <v>86</v>
      </c>
      <c r="AE134" s="1" t="s">
        <v>67</v>
      </c>
      <c r="AF134" s="1" t="s">
        <v>103</v>
      </c>
      <c r="AG134" s="1" t="s">
        <v>88</v>
      </c>
      <c r="AH134" s="1" t="s">
        <v>269</v>
      </c>
    </row>
    <row r="135" spans="1:34" x14ac:dyDescent="0.25">
      <c r="A135" s="1" t="s">
        <v>1348</v>
      </c>
      <c r="B135" s="1" t="s">
        <v>1349</v>
      </c>
      <c r="C135" s="2">
        <v>45873</v>
      </c>
      <c r="D135" s="1" t="s">
        <v>1350</v>
      </c>
      <c r="E135" s="1" t="s">
        <v>1351</v>
      </c>
      <c r="F135" s="1" t="s">
        <v>1352</v>
      </c>
      <c r="G135" s="1">
        <v>510</v>
      </c>
      <c r="H135" s="1" t="s">
        <v>37</v>
      </c>
      <c r="I135" s="1" t="s">
        <v>244</v>
      </c>
      <c r="J135" s="1" t="s">
        <v>245</v>
      </c>
      <c r="K135" s="1" t="s">
        <v>50</v>
      </c>
      <c r="L135" s="1" t="s">
        <v>78</v>
      </c>
      <c r="M135" s="1" t="s">
        <v>1331</v>
      </c>
      <c r="N135" s="1" t="s">
        <v>1353</v>
      </c>
      <c r="O135" s="1" t="s">
        <v>135</v>
      </c>
      <c r="P135" s="1">
        <v>7826904078</v>
      </c>
      <c r="Q135" s="1" t="s">
        <v>55</v>
      </c>
      <c r="R135" s="1" t="s">
        <v>136</v>
      </c>
      <c r="S135" s="1" t="s">
        <v>113</v>
      </c>
      <c r="T135" s="1" t="s">
        <v>58</v>
      </c>
      <c r="U135" s="1" t="s">
        <v>83</v>
      </c>
      <c r="V135" s="1" t="s">
        <v>60</v>
      </c>
      <c r="W135" s="1" t="s">
        <v>61</v>
      </c>
      <c r="X135" s="1" t="s">
        <v>101</v>
      </c>
      <c r="Y135" s="1" t="s">
        <v>288</v>
      </c>
      <c r="Z135" s="1" t="s">
        <v>126</v>
      </c>
      <c r="AA135" s="1" t="s">
        <v>99</v>
      </c>
      <c r="AB135" s="1" t="s">
        <v>58</v>
      </c>
      <c r="AC135" s="1" t="s">
        <v>127</v>
      </c>
      <c r="AD135" s="1" t="s">
        <v>86</v>
      </c>
      <c r="AE135" s="1" t="s">
        <v>101</v>
      </c>
      <c r="AF135" s="1" t="s">
        <v>68</v>
      </c>
      <c r="AG135" s="1" t="s">
        <v>117</v>
      </c>
      <c r="AH135" s="1" t="s">
        <v>42</v>
      </c>
    </row>
    <row r="136" spans="1:34" hidden="1" x14ac:dyDescent="0.25">
      <c r="A136" s="1" t="s">
        <v>1354</v>
      </c>
      <c r="B136" s="1" t="s">
        <v>1355</v>
      </c>
      <c r="C136" s="2">
        <v>45873</v>
      </c>
      <c r="D136" s="1" t="s">
        <v>1356</v>
      </c>
      <c r="E136" s="1" t="s">
        <v>1329</v>
      </c>
      <c r="F136" s="1" t="s">
        <v>1357</v>
      </c>
      <c r="G136" s="1">
        <v>525</v>
      </c>
      <c r="H136" s="1" t="s">
        <v>37</v>
      </c>
      <c r="I136" s="1" t="s">
        <v>109</v>
      </c>
      <c r="J136" s="1" t="s">
        <v>110</v>
      </c>
      <c r="K136" s="1" t="s">
        <v>50</v>
      </c>
      <c r="L136" s="1" t="s">
        <v>78</v>
      </c>
      <c r="M136" s="1" t="s">
        <v>1331</v>
      </c>
      <c r="N136" s="1" t="s">
        <v>1358</v>
      </c>
      <c r="O136" s="1" t="s">
        <v>54</v>
      </c>
      <c r="P136" s="1">
        <v>7825968707</v>
      </c>
      <c r="Q136" s="1" t="s">
        <v>55</v>
      </c>
      <c r="R136" s="1" t="s">
        <v>56</v>
      </c>
      <c r="S136" s="1" t="s">
        <v>113</v>
      </c>
      <c r="T136" s="1" t="s">
        <v>98</v>
      </c>
      <c r="U136" s="1" t="s">
        <v>83</v>
      </c>
      <c r="V136" s="1" t="s">
        <v>165</v>
      </c>
      <c r="W136" s="1" t="s">
        <v>61</v>
      </c>
      <c r="X136" s="1" t="s">
        <v>101</v>
      </c>
      <c r="Y136" s="1" t="s">
        <v>288</v>
      </c>
      <c r="Z136" s="1" t="s">
        <v>63</v>
      </c>
      <c r="AA136" s="1" t="s">
        <v>38</v>
      </c>
      <c r="AB136" s="1" t="s">
        <v>64</v>
      </c>
      <c r="AC136" s="1" t="s">
        <v>85</v>
      </c>
      <c r="AD136" s="1" t="s">
        <v>86</v>
      </c>
      <c r="AE136" s="1" t="s">
        <v>67</v>
      </c>
      <c r="AF136" s="1" t="s">
        <v>382</v>
      </c>
      <c r="AG136" s="1" t="s">
        <v>88</v>
      </c>
      <c r="AH136" s="1" t="s">
        <v>269</v>
      </c>
    </row>
    <row r="137" spans="1:34" hidden="1" x14ac:dyDescent="0.25">
      <c r="A137" s="1" t="s">
        <v>1366</v>
      </c>
      <c r="B137" s="1" t="s">
        <v>1367</v>
      </c>
      <c r="C137" s="2">
        <v>45873</v>
      </c>
      <c r="D137" s="1" t="s">
        <v>1368</v>
      </c>
      <c r="E137" s="1" t="s">
        <v>1369</v>
      </c>
      <c r="F137" s="1" t="s">
        <v>1370</v>
      </c>
      <c r="G137" s="1">
        <v>214</v>
      </c>
      <c r="H137" s="1" t="s">
        <v>37</v>
      </c>
      <c r="I137" s="1" t="s">
        <v>109</v>
      </c>
      <c r="J137" s="1" t="s">
        <v>110</v>
      </c>
      <c r="K137" s="1" t="s">
        <v>50</v>
      </c>
      <c r="L137" s="1" t="s">
        <v>78</v>
      </c>
      <c r="M137" s="1" t="s">
        <v>1331</v>
      </c>
      <c r="N137" s="1" t="s">
        <v>1371</v>
      </c>
      <c r="O137" s="1" t="s">
        <v>135</v>
      </c>
      <c r="P137" s="1">
        <v>9655911197</v>
      </c>
      <c r="Q137" s="1" t="s">
        <v>55</v>
      </c>
      <c r="R137" s="1" t="s">
        <v>97</v>
      </c>
      <c r="S137" s="1" t="s">
        <v>113</v>
      </c>
      <c r="T137" s="1" t="s">
        <v>58</v>
      </c>
      <c r="U137" s="1" t="s">
        <v>59</v>
      </c>
      <c r="V137" s="1" t="s">
        <v>60</v>
      </c>
      <c r="W137" s="1" t="s">
        <v>61</v>
      </c>
      <c r="X137" s="1" t="s">
        <v>101</v>
      </c>
      <c r="Y137" s="1" t="s">
        <v>95</v>
      </c>
      <c r="Z137" s="1" t="s">
        <v>126</v>
      </c>
      <c r="AA137" s="1" t="s">
        <v>99</v>
      </c>
      <c r="AB137" s="1" t="s">
        <v>84</v>
      </c>
      <c r="AC137" s="1" t="s">
        <v>65</v>
      </c>
      <c r="AD137" s="1" t="s">
        <v>86</v>
      </c>
      <c r="AE137" s="1" t="s">
        <v>67</v>
      </c>
      <c r="AF137" s="1" t="s">
        <v>68</v>
      </c>
      <c r="AG137" s="1" t="s">
        <v>69</v>
      </c>
      <c r="AH137" s="1" t="s">
        <v>269</v>
      </c>
    </row>
    <row r="138" spans="1:34" hidden="1" x14ac:dyDescent="0.25">
      <c r="A138" s="1" t="s">
        <v>1389</v>
      </c>
      <c r="B138" s="1" t="s">
        <v>1390</v>
      </c>
      <c r="C138" s="2">
        <v>45873</v>
      </c>
      <c r="D138" s="1" t="s">
        <v>1391</v>
      </c>
      <c r="E138" s="1" t="s">
        <v>1369</v>
      </c>
      <c r="F138" s="1" t="s">
        <v>1392</v>
      </c>
      <c r="G138" s="1">
        <v>417</v>
      </c>
      <c r="H138" s="1" t="s">
        <v>37</v>
      </c>
      <c r="I138" s="1" t="s">
        <v>244</v>
      </c>
      <c r="J138" s="1" t="s">
        <v>245</v>
      </c>
      <c r="K138" s="1" t="s">
        <v>50</v>
      </c>
      <c r="L138" s="1" t="s">
        <v>78</v>
      </c>
      <c r="M138" s="1" t="s">
        <v>1331</v>
      </c>
      <c r="N138" s="1" t="s">
        <v>1393</v>
      </c>
      <c r="O138" s="1" t="s">
        <v>54</v>
      </c>
      <c r="P138" s="1">
        <v>9092590114</v>
      </c>
      <c r="Q138" s="1" t="s">
        <v>39</v>
      </c>
      <c r="R138" s="1" t="s">
        <v>124</v>
      </c>
      <c r="S138" s="1" t="s">
        <v>113</v>
      </c>
      <c r="T138" s="1" t="s">
        <v>98</v>
      </c>
      <c r="U138" s="1" t="s">
        <v>83</v>
      </c>
      <c r="V138" s="1" t="s">
        <v>99</v>
      </c>
      <c r="W138" s="1" t="s">
        <v>100</v>
      </c>
      <c r="X138" s="1" t="s">
        <v>101</v>
      </c>
      <c r="Y138" s="1" t="s">
        <v>95</v>
      </c>
      <c r="Z138" s="1" t="s">
        <v>63</v>
      </c>
      <c r="AA138" s="1" t="s">
        <v>38</v>
      </c>
      <c r="AB138" s="1" t="s">
        <v>64</v>
      </c>
      <c r="AC138" s="1" t="s">
        <v>65</v>
      </c>
      <c r="AD138" s="1" t="s">
        <v>86</v>
      </c>
      <c r="AE138" s="1" t="s">
        <v>101</v>
      </c>
      <c r="AF138" s="1" t="s">
        <v>382</v>
      </c>
      <c r="AG138" s="1" t="s">
        <v>88</v>
      </c>
      <c r="AH138" s="1" t="s">
        <v>89</v>
      </c>
    </row>
    <row r="139" spans="1:34" hidden="1" x14ac:dyDescent="0.25">
      <c r="A139" s="1" t="s">
        <v>1404</v>
      </c>
      <c r="B139" s="1" t="s">
        <v>1405</v>
      </c>
      <c r="C139" s="2">
        <v>45873</v>
      </c>
      <c r="D139" s="1" t="s">
        <v>1406</v>
      </c>
      <c r="E139" s="1" t="s">
        <v>1369</v>
      </c>
      <c r="F139" s="1" t="s">
        <v>1407</v>
      </c>
      <c r="G139" s="1">
        <v>227</v>
      </c>
      <c r="H139" s="1" t="s">
        <v>37</v>
      </c>
      <c r="I139" s="1" t="s">
        <v>109</v>
      </c>
      <c r="J139" s="1" t="s">
        <v>110</v>
      </c>
      <c r="K139" s="1" t="s">
        <v>50</v>
      </c>
      <c r="L139" s="1" t="s">
        <v>78</v>
      </c>
      <c r="M139" s="1" t="s">
        <v>1331</v>
      </c>
      <c r="N139" s="1" t="s">
        <v>1408</v>
      </c>
      <c r="O139" s="1" t="s">
        <v>54</v>
      </c>
      <c r="P139" s="1">
        <v>9943051113</v>
      </c>
      <c r="Q139" s="1" t="s">
        <v>39</v>
      </c>
      <c r="R139" s="1" t="s">
        <v>124</v>
      </c>
      <c r="S139" s="1" t="s">
        <v>113</v>
      </c>
      <c r="T139" s="1" t="s">
        <v>98</v>
      </c>
      <c r="U139" s="1" t="s">
        <v>83</v>
      </c>
      <c r="V139" s="1" t="s">
        <v>99</v>
      </c>
      <c r="W139" s="1" t="s">
        <v>100</v>
      </c>
      <c r="X139" s="1" t="s">
        <v>101</v>
      </c>
      <c r="Y139" s="1" t="s">
        <v>175</v>
      </c>
      <c r="Z139" s="1" t="s">
        <v>63</v>
      </c>
      <c r="AA139" s="1" t="s">
        <v>38</v>
      </c>
      <c r="AB139" s="1" t="s">
        <v>64</v>
      </c>
      <c r="AC139" s="1" t="s">
        <v>85</v>
      </c>
      <c r="AD139" s="1" t="s">
        <v>102</v>
      </c>
      <c r="AE139" s="1" t="s">
        <v>101</v>
      </c>
      <c r="AF139" s="1" t="s">
        <v>382</v>
      </c>
      <c r="AG139" s="1" t="s">
        <v>69</v>
      </c>
      <c r="AH139" s="1" t="s">
        <v>70</v>
      </c>
    </row>
    <row r="140" spans="1:34" hidden="1" x14ac:dyDescent="0.25">
      <c r="A140" s="1" t="s">
        <v>1409</v>
      </c>
      <c r="B140" s="1" t="s">
        <v>1410</v>
      </c>
      <c r="C140" s="2">
        <v>45873</v>
      </c>
      <c r="D140" s="1" t="s">
        <v>1411</v>
      </c>
      <c r="E140" s="1" t="s">
        <v>1412</v>
      </c>
      <c r="F140" s="1" t="s">
        <v>1413</v>
      </c>
      <c r="G140" s="1">
        <v>383</v>
      </c>
      <c r="H140" s="1" t="s">
        <v>37</v>
      </c>
      <c r="I140" s="1" t="s">
        <v>244</v>
      </c>
      <c r="J140" s="1" t="s">
        <v>245</v>
      </c>
      <c r="K140" s="1" t="s">
        <v>50</v>
      </c>
      <c r="L140" s="1" t="s">
        <v>78</v>
      </c>
      <c r="M140" s="1" t="s">
        <v>1331</v>
      </c>
      <c r="N140" s="1" t="s">
        <v>1414</v>
      </c>
      <c r="O140" s="1" t="s">
        <v>135</v>
      </c>
      <c r="P140" s="1">
        <v>9943742935</v>
      </c>
      <c r="Q140" s="1" t="s">
        <v>55</v>
      </c>
      <c r="R140" s="1" t="s">
        <v>136</v>
      </c>
      <c r="S140" s="1" t="s">
        <v>113</v>
      </c>
      <c r="T140" s="1" t="s">
        <v>98</v>
      </c>
      <c r="U140" s="1" t="s">
        <v>83</v>
      </c>
      <c r="V140" s="1" t="s">
        <v>99</v>
      </c>
      <c r="W140" s="1" t="s">
        <v>125</v>
      </c>
      <c r="X140" s="1" t="s">
        <v>101</v>
      </c>
      <c r="Y140" s="1" t="s">
        <v>95</v>
      </c>
      <c r="Z140" s="1" t="s">
        <v>126</v>
      </c>
      <c r="AA140" s="1" t="s">
        <v>99</v>
      </c>
      <c r="AB140" s="1" t="s">
        <v>84</v>
      </c>
      <c r="AC140" s="1" t="s">
        <v>65</v>
      </c>
      <c r="AD140" s="1" t="s">
        <v>86</v>
      </c>
      <c r="AE140" s="1" t="s">
        <v>101</v>
      </c>
      <c r="AF140" s="1" t="s">
        <v>68</v>
      </c>
      <c r="AG140" s="1" t="s">
        <v>88</v>
      </c>
      <c r="AH140" s="1" t="s">
        <v>269</v>
      </c>
    </row>
    <row r="141" spans="1:34" hidden="1" x14ac:dyDescent="0.25">
      <c r="A141" s="1" t="s">
        <v>1415</v>
      </c>
      <c r="B141" s="1" t="s">
        <v>1416</v>
      </c>
      <c r="C141" s="2">
        <v>45873</v>
      </c>
      <c r="D141" s="1" t="s">
        <v>1417</v>
      </c>
      <c r="E141" s="1" t="s">
        <v>1369</v>
      </c>
      <c r="F141" s="1" t="s">
        <v>1418</v>
      </c>
      <c r="G141" s="1">
        <v>194</v>
      </c>
      <c r="H141" s="1" t="s">
        <v>37</v>
      </c>
      <c r="I141" s="1" t="s">
        <v>109</v>
      </c>
      <c r="J141" s="1" t="s">
        <v>110</v>
      </c>
      <c r="K141" s="1" t="s">
        <v>50</v>
      </c>
      <c r="L141" s="1" t="s">
        <v>78</v>
      </c>
      <c r="M141" s="1" t="s">
        <v>1331</v>
      </c>
      <c r="N141" s="1" t="s">
        <v>1095</v>
      </c>
      <c r="O141" s="1" t="s">
        <v>54</v>
      </c>
      <c r="P141" s="1">
        <v>9159214980</v>
      </c>
      <c r="Q141" s="1" t="s">
        <v>360</v>
      </c>
      <c r="R141" s="1" t="s">
        <v>124</v>
      </c>
      <c r="S141" s="1" t="s">
        <v>113</v>
      </c>
      <c r="T141" s="1" t="s">
        <v>98</v>
      </c>
      <c r="U141" s="1" t="s">
        <v>83</v>
      </c>
      <c r="V141" s="1" t="s">
        <v>60</v>
      </c>
      <c r="W141" s="1" t="s">
        <v>100</v>
      </c>
      <c r="X141" s="1" t="s">
        <v>101</v>
      </c>
      <c r="Y141" s="1" t="s">
        <v>95</v>
      </c>
      <c r="Z141" s="1" t="s">
        <v>126</v>
      </c>
      <c r="AA141" s="1" t="s">
        <v>60</v>
      </c>
      <c r="AB141" s="1" t="s">
        <v>58</v>
      </c>
      <c r="AC141" s="1" t="s">
        <v>65</v>
      </c>
      <c r="AD141" s="1" t="s">
        <v>102</v>
      </c>
      <c r="AE141" s="1" t="s">
        <v>276</v>
      </c>
      <c r="AF141" s="1" t="s">
        <v>103</v>
      </c>
      <c r="AG141" s="1" t="s">
        <v>69</v>
      </c>
      <c r="AH141" s="1" t="s">
        <v>70</v>
      </c>
    </row>
    <row r="142" spans="1:34" hidden="1" x14ac:dyDescent="0.25">
      <c r="A142" s="1" t="s">
        <v>1430</v>
      </c>
      <c r="B142" s="1" t="s">
        <v>1431</v>
      </c>
      <c r="C142" s="2">
        <v>45873</v>
      </c>
      <c r="D142" s="1" t="s">
        <v>1432</v>
      </c>
      <c r="E142" s="1" t="s">
        <v>1329</v>
      </c>
      <c r="F142" s="1" t="s">
        <v>1433</v>
      </c>
      <c r="G142" s="1">
        <v>225</v>
      </c>
      <c r="H142" s="1" t="s">
        <v>37</v>
      </c>
      <c r="I142" s="1" t="s">
        <v>109</v>
      </c>
      <c r="J142" s="1" t="s">
        <v>110</v>
      </c>
      <c r="K142" s="1" t="s">
        <v>50</v>
      </c>
      <c r="L142" s="1" t="s">
        <v>78</v>
      </c>
      <c r="M142" s="1" t="s">
        <v>1331</v>
      </c>
      <c r="N142" s="1" t="s">
        <v>1011</v>
      </c>
      <c r="O142" s="1" t="s">
        <v>54</v>
      </c>
      <c r="P142" s="1">
        <v>8940030173</v>
      </c>
      <c r="Q142" s="1" t="s">
        <v>360</v>
      </c>
      <c r="R142" s="1" t="s">
        <v>56</v>
      </c>
      <c r="S142" s="1" t="s">
        <v>113</v>
      </c>
      <c r="T142" s="1" t="s">
        <v>98</v>
      </c>
      <c r="U142" s="1" t="s">
        <v>83</v>
      </c>
      <c r="V142" s="1" t="s">
        <v>60</v>
      </c>
      <c r="W142" s="1" t="s">
        <v>61</v>
      </c>
      <c r="X142" s="1" t="s">
        <v>62</v>
      </c>
      <c r="Y142" s="1" t="s">
        <v>38</v>
      </c>
      <c r="Z142" s="1" t="s">
        <v>63</v>
      </c>
      <c r="AA142" s="1" t="s">
        <v>38</v>
      </c>
      <c r="AB142" s="1" t="s">
        <v>84</v>
      </c>
      <c r="AC142" s="1" t="s">
        <v>65</v>
      </c>
      <c r="AD142" s="1" t="s">
        <v>86</v>
      </c>
      <c r="AE142" s="1" t="s">
        <v>67</v>
      </c>
      <c r="AF142" s="1" t="s">
        <v>116</v>
      </c>
      <c r="AG142" s="1" t="s">
        <v>69</v>
      </c>
      <c r="AH142" s="1" t="s">
        <v>70</v>
      </c>
    </row>
    <row r="143" spans="1:34" hidden="1" x14ac:dyDescent="0.25">
      <c r="A143" s="1" t="s">
        <v>1434</v>
      </c>
      <c r="B143" s="1" t="s">
        <v>1435</v>
      </c>
      <c r="C143" s="2">
        <v>45873</v>
      </c>
      <c r="D143" s="1" t="s">
        <v>1436</v>
      </c>
      <c r="E143" s="1" t="s">
        <v>1329</v>
      </c>
      <c r="F143" s="1" t="s">
        <v>1437</v>
      </c>
      <c r="G143" s="1">
        <v>382</v>
      </c>
      <c r="H143" s="1" t="s">
        <v>37</v>
      </c>
      <c r="I143" s="1" t="s">
        <v>109</v>
      </c>
      <c r="J143" s="1" t="s">
        <v>110</v>
      </c>
      <c r="K143" s="1" t="s">
        <v>50</v>
      </c>
      <c r="L143" s="1" t="s">
        <v>78</v>
      </c>
      <c r="M143" s="1" t="s">
        <v>1331</v>
      </c>
      <c r="N143" s="1" t="s">
        <v>1438</v>
      </c>
      <c r="O143" s="1" t="s">
        <v>135</v>
      </c>
      <c r="P143" s="1">
        <v>6374515206</v>
      </c>
      <c r="Q143" s="1" t="s">
        <v>55</v>
      </c>
      <c r="R143" s="1" t="s">
        <v>136</v>
      </c>
      <c r="S143" s="1" t="s">
        <v>113</v>
      </c>
      <c r="T143" s="1" t="s">
        <v>58</v>
      </c>
      <c r="U143" s="1" t="s">
        <v>83</v>
      </c>
      <c r="V143" s="1" t="s">
        <v>99</v>
      </c>
      <c r="W143" s="1" t="s">
        <v>100</v>
      </c>
      <c r="X143" s="1" t="s">
        <v>101</v>
      </c>
      <c r="Y143" s="1" t="s">
        <v>95</v>
      </c>
      <c r="Z143" s="1" t="s">
        <v>126</v>
      </c>
      <c r="AA143" s="1" t="s">
        <v>60</v>
      </c>
      <c r="AB143" s="1" t="s">
        <v>58</v>
      </c>
      <c r="AC143" s="1" t="s">
        <v>65</v>
      </c>
      <c r="AD143" s="1" t="s">
        <v>102</v>
      </c>
      <c r="AE143" s="1" t="s">
        <v>67</v>
      </c>
      <c r="AF143" s="1" t="s">
        <v>116</v>
      </c>
      <c r="AG143" s="1" t="s">
        <v>69</v>
      </c>
      <c r="AH143" s="1" t="s">
        <v>70</v>
      </c>
    </row>
    <row r="144" spans="1:34" hidden="1" x14ac:dyDescent="0.25">
      <c r="A144" s="1" t="s">
        <v>1439</v>
      </c>
      <c r="B144" s="1" t="s">
        <v>1440</v>
      </c>
      <c r="C144" s="2">
        <v>45873</v>
      </c>
      <c r="D144" s="1" t="s">
        <v>1441</v>
      </c>
      <c r="E144" s="1" t="s">
        <v>1428</v>
      </c>
      <c r="F144" s="1" t="s">
        <v>1442</v>
      </c>
      <c r="G144" s="1">
        <v>285</v>
      </c>
      <c r="H144" s="1" t="s">
        <v>37</v>
      </c>
      <c r="I144" s="1" t="s">
        <v>109</v>
      </c>
      <c r="J144" s="1" t="s">
        <v>110</v>
      </c>
      <c r="K144" s="1" t="s">
        <v>50</v>
      </c>
      <c r="L144" s="1" t="s">
        <v>78</v>
      </c>
      <c r="M144" s="1" t="s">
        <v>1331</v>
      </c>
      <c r="N144" s="1" t="s">
        <v>1443</v>
      </c>
      <c r="O144" s="1" t="s">
        <v>54</v>
      </c>
      <c r="P144" s="1">
        <v>9843055369</v>
      </c>
      <c r="Q144" s="1" t="s">
        <v>360</v>
      </c>
      <c r="R144" s="1" t="s">
        <v>97</v>
      </c>
      <c r="S144" s="1" t="s">
        <v>113</v>
      </c>
      <c r="T144" s="1" t="s">
        <v>98</v>
      </c>
      <c r="U144" s="1" t="s">
        <v>83</v>
      </c>
      <c r="V144" s="1" t="s">
        <v>99</v>
      </c>
      <c r="W144" s="1" t="s">
        <v>100</v>
      </c>
      <c r="X144" s="1" t="s">
        <v>101</v>
      </c>
      <c r="Y144" s="1" t="s">
        <v>288</v>
      </c>
      <c r="Z144" s="1" t="s">
        <v>63</v>
      </c>
      <c r="AA144" s="1" t="s">
        <v>38</v>
      </c>
      <c r="AB144" s="1" t="s">
        <v>64</v>
      </c>
      <c r="AC144" s="1" t="s">
        <v>85</v>
      </c>
      <c r="AD144" s="1" t="s">
        <v>102</v>
      </c>
      <c r="AE144" s="1" t="s">
        <v>67</v>
      </c>
      <c r="AF144" s="1" t="s">
        <v>382</v>
      </c>
      <c r="AG144" s="1" t="s">
        <v>88</v>
      </c>
      <c r="AH144" s="1" t="s">
        <v>70</v>
      </c>
    </row>
    <row r="145" spans="1:34" hidden="1" x14ac:dyDescent="0.25">
      <c r="A145" s="1" t="s">
        <v>1450</v>
      </c>
      <c r="B145" s="1" t="s">
        <v>1451</v>
      </c>
      <c r="C145" s="2">
        <v>45873</v>
      </c>
      <c r="D145" s="1" t="s">
        <v>1452</v>
      </c>
      <c r="E145" s="1" t="s">
        <v>1453</v>
      </c>
      <c r="F145" s="1" t="s">
        <v>1454</v>
      </c>
      <c r="G145" s="1">
        <v>319</v>
      </c>
      <c r="H145" s="1" t="s">
        <v>37</v>
      </c>
      <c r="I145" s="1" t="s">
        <v>1289</v>
      </c>
      <c r="J145" s="1" t="s">
        <v>1290</v>
      </c>
      <c r="K145" s="1" t="s">
        <v>50</v>
      </c>
      <c r="L145" s="1" t="s">
        <v>51</v>
      </c>
      <c r="M145" s="1" t="s">
        <v>51</v>
      </c>
      <c r="N145" s="1" t="s">
        <v>1455</v>
      </c>
      <c r="O145" s="1" t="s">
        <v>135</v>
      </c>
      <c r="P145" s="1">
        <v>9245174797</v>
      </c>
      <c r="Q145" s="1" t="s">
        <v>39</v>
      </c>
      <c r="R145" s="1" t="s">
        <v>56</v>
      </c>
      <c r="S145" s="1" t="s">
        <v>113</v>
      </c>
      <c r="T145" s="1" t="s">
        <v>137</v>
      </c>
      <c r="U145" s="1" t="s">
        <v>59</v>
      </c>
      <c r="V145" s="1" t="s">
        <v>60</v>
      </c>
      <c r="W145" s="1" t="s">
        <v>61</v>
      </c>
      <c r="X145" s="1" t="s">
        <v>62</v>
      </c>
      <c r="Y145" s="1" t="s">
        <v>38</v>
      </c>
      <c r="Z145" s="1" t="s">
        <v>63</v>
      </c>
      <c r="AA145" s="1" t="s">
        <v>38</v>
      </c>
      <c r="AB145" s="1" t="s">
        <v>64</v>
      </c>
      <c r="AC145" s="1" t="s">
        <v>85</v>
      </c>
      <c r="AD145" s="1" t="s">
        <v>66</v>
      </c>
      <c r="AE145" s="1" t="s">
        <v>67</v>
      </c>
      <c r="AF145" s="1" t="s">
        <v>68</v>
      </c>
      <c r="AG145" s="1" t="s">
        <v>1456</v>
      </c>
      <c r="AH145" s="1" t="s">
        <v>129</v>
      </c>
    </row>
    <row r="146" spans="1:34" hidden="1" x14ac:dyDescent="0.25">
      <c r="A146" s="1" t="s">
        <v>1457</v>
      </c>
      <c r="B146" s="1" t="s">
        <v>1458</v>
      </c>
      <c r="C146" s="2">
        <v>45873</v>
      </c>
      <c r="D146" s="1" t="s">
        <v>1459</v>
      </c>
      <c r="E146" s="1" t="s">
        <v>1460</v>
      </c>
      <c r="F146" s="1" t="s">
        <v>1461</v>
      </c>
      <c r="G146" s="1">
        <v>251</v>
      </c>
      <c r="H146" s="1" t="s">
        <v>37</v>
      </c>
      <c r="I146" s="1" t="s">
        <v>109</v>
      </c>
      <c r="J146" s="1" t="s">
        <v>110</v>
      </c>
      <c r="K146" s="1" t="s">
        <v>50</v>
      </c>
      <c r="L146" s="1" t="s">
        <v>78</v>
      </c>
      <c r="M146" s="1" t="s">
        <v>1331</v>
      </c>
      <c r="N146" s="1" t="s">
        <v>1462</v>
      </c>
      <c r="O146" s="1" t="s">
        <v>135</v>
      </c>
      <c r="P146" s="1">
        <v>9344974903</v>
      </c>
      <c r="Q146" s="1" t="s">
        <v>55</v>
      </c>
      <c r="R146" s="1" t="s">
        <v>136</v>
      </c>
      <c r="S146" s="1" t="s">
        <v>113</v>
      </c>
      <c r="T146" s="1" t="s">
        <v>137</v>
      </c>
      <c r="U146" s="1" t="s">
        <v>83</v>
      </c>
      <c r="V146" s="1" t="s">
        <v>99</v>
      </c>
      <c r="W146" s="1" t="s">
        <v>100</v>
      </c>
      <c r="X146" s="1" t="s">
        <v>101</v>
      </c>
      <c r="Y146" s="1" t="s">
        <v>95</v>
      </c>
      <c r="Z146" s="1" t="s">
        <v>63</v>
      </c>
      <c r="AA146" s="1" t="s">
        <v>38</v>
      </c>
      <c r="AB146" s="1" t="s">
        <v>84</v>
      </c>
      <c r="AC146" s="1" t="s">
        <v>85</v>
      </c>
      <c r="AD146" s="1" t="s">
        <v>66</v>
      </c>
      <c r="AE146" s="1" t="s">
        <v>67</v>
      </c>
      <c r="AF146" s="1" t="s">
        <v>68</v>
      </c>
      <c r="AG146" s="1" t="s">
        <v>69</v>
      </c>
      <c r="AH146" s="1" t="s">
        <v>269</v>
      </c>
    </row>
    <row r="147" spans="1:34" hidden="1" x14ac:dyDescent="0.25">
      <c r="A147" s="1" t="s">
        <v>1463</v>
      </c>
      <c r="B147" s="1" t="s">
        <v>1464</v>
      </c>
      <c r="C147" s="2">
        <v>45873</v>
      </c>
      <c r="D147" s="1" t="s">
        <v>1465</v>
      </c>
      <c r="E147" s="1" t="s">
        <v>1466</v>
      </c>
      <c r="F147" s="1" t="s">
        <v>1467</v>
      </c>
      <c r="G147" s="1">
        <v>341</v>
      </c>
      <c r="H147" s="1" t="s">
        <v>37</v>
      </c>
      <c r="I147" s="1" t="s">
        <v>244</v>
      </c>
      <c r="J147" s="1" t="s">
        <v>245</v>
      </c>
      <c r="K147" s="1" t="s">
        <v>50</v>
      </c>
      <c r="L147" s="1" t="s">
        <v>78</v>
      </c>
      <c r="M147" s="1" t="s">
        <v>1331</v>
      </c>
      <c r="N147" s="1" t="s">
        <v>1468</v>
      </c>
      <c r="O147" s="1" t="s">
        <v>135</v>
      </c>
      <c r="P147" s="1">
        <v>6369026474</v>
      </c>
      <c r="Q147" s="1" t="s">
        <v>81</v>
      </c>
      <c r="R147" s="1" t="s">
        <v>82</v>
      </c>
      <c r="S147" s="1" t="s">
        <v>113</v>
      </c>
      <c r="T147" s="1" t="s">
        <v>137</v>
      </c>
      <c r="U147" s="1" t="s">
        <v>83</v>
      </c>
      <c r="V147" s="1" t="s">
        <v>295</v>
      </c>
      <c r="W147" s="1" t="s">
        <v>125</v>
      </c>
      <c r="X147" s="1" t="s">
        <v>114</v>
      </c>
      <c r="Y147" s="1" t="s">
        <v>38</v>
      </c>
      <c r="Z147" s="1" t="s">
        <v>126</v>
      </c>
      <c r="AA147" s="1" t="s">
        <v>99</v>
      </c>
      <c r="AB147" s="1" t="s">
        <v>58</v>
      </c>
      <c r="AC147" s="1" t="s">
        <v>65</v>
      </c>
      <c r="AD147" s="1" t="s">
        <v>86</v>
      </c>
      <c r="AE147" s="1" t="s">
        <v>67</v>
      </c>
      <c r="AF147" s="1" t="s">
        <v>103</v>
      </c>
      <c r="AG147" s="1" t="s">
        <v>88</v>
      </c>
      <c r="AH147" s="1" t="s">
        <v>129</v>
      </c>
    </row>
    <row r="148" spans="1:34" hidden="1" x14ac:dyDescent="0.25">
      <c r="A148" s="1" t="s">
        <v>1469</v>
      </c>
      <c r="B148" s="1" t="s">
        <v>1470</v>
      </c>
      <c r="C148" s="2">
        <v>45873</v>
      </c>
      <c r="D148" s="1" t="s">
        <v>1471</v>
      </c>
      <c r="E148" s="1" t="s">
        <v>1472</v>
      </c>
      <c r="F148" s="1" t="s">
        <v>1473</v>
      </c>
      <c r="G148" s="1">
        <v>186</v>
      </c>
      <c r="H148" s="1" t="s">
        <v>37</v>
      </c>
      <c r="I148" s="1" t="s">
        <v>109</v>
      </c>
      <c r="J148" s="1" t="s">
        <v>110</v>
      </c>
      <c r="K148" s="1" t="s">
        <v>50</v>
      </c>
      <c r="L148" s="1" t="s">
        <v>78</v>
      </c>
      <c r="M148" s="1" t="s">
        <v>1331</v>
      </c>
      <c r="N148" s="1" t="s">
        <v>1474</v>
      </c>
      <c r="O148" s="1" t="s">
        <v>135</v>
      </c>
      <c r="P148" s="1">
        <v>8344060273</v>
      </c>
      <c r="Q148" s="1" t="s">
        <v>55</v>
      </c>
      <c r="R148" s="1" t="s">
        <v>97</v>
      </c>
      <c r="S148" s="1" t="s">
        <v>113</v>
      </c>
      <c r="T148" s="1" t="s">
        <v>137</v>
      </c>
      <c r="U148" s="1" t="s">
        <v>301</v>
      </c>
      <c r="V148" s="1" t="s">
        <v>99</v>
      </c>
      <c r="W148" s="1" t="s">
        <v>100</v>
      </c>
      <c r="X148" s="1" t="s">
        <v>101</v>
      </c>
      <c r="Y148" s="1" t="s">
        <v>288</v>
      </c>
      <c r="Z148" s="1" t="s">
        <v>63</v>
      </c>
      <c r="AA148" s="1" t="s">
        <v>38</v>
      </c>
      <c r="AB148" s="1" t="s">
        <v>64</v>
      </c>
      <c r="AC148" s="1" t="s">
        <v>85</v>
      </c>
      <c r="AD148" s="1" t="s">
        <v>115</v>
      </c>
      <c r="AE148" s="1" t="s">
        <v>67</v>
      </c>
      <c r="AF148" s="1" t="s">
        <v>116</v>
      </c>
      <c r="AG148" s="1" t="s">
        <v>117</v>
      </c>
      <c r="AH148" s="1" t="s">
        <v>118</v>
      </c>
    </row>
    <row r="149" spans="1:34" x14ac:dyDescent="0.25">
      <c r="A149" s="1" t="s">
        <v>1481</v>
      </c>
      <c r="B149" s="1" t="s">
        <v>1482</v>
      </c>
      <c r="C149" s="2">
        <v>45873</v>
      </c>
      <c r="D149" s="1" t="s">
        <v>1483</v>
      </c>
      <c r="E149" s="1" t="s">
        <v>1484</v>
      </c>
      <c r="F149" s="1" t="s">
        <v>1485</v>
      </c>
      <c r="G149" s="1">
        <v>201</v>
      </c>
      <c r="H149" s="1" t="s">
        <v>37</v>
      </c>
      <c r="I149" s="1" t="s">
        <v>109</v>
      </c>
      <c r="J149" s="1" t="s">
        <v>110</v>
      </c>
      <c r="K149" s="1" t="s">
        <v>50</v>
      </c>
      <c r="L149" s="1" t="s">
        <v>78</v>
      </c>
      <c r="M149" s="1" t="s">
        <v>1331</v>
      </c>
      <c r="N149" s="1" t="s">
        <v>1039</v>
      </c>
      <c r="O149" s="1" t="s">
        <v>54</v>
      </c>
      <c r="P149" s="1">
        <v>9965032198</v>
      </c>
      <c r="Q149" s="1" t="s">
        <v>39</v>
      </c>
      <c r="R149" s="1" t="s">
        <v>124</v>
      </c>
      <c r="S149" s="1" t="s">
        <v>113</v>
      </c>
      <c r="T149" s="1" t="s">
        <v>98</v>
      </c>
      <c r="U149" s="1" t="s">
        <v>83</v>
      </c>
      <c r="V149" s="1" t="s">
        <v>99</v>
      </c>
      <c r="W149" s="1" t="s">
        <v>100</v>
      </c>
      <c r="X149" s="1" t="s">
        <v>101</v>
      </c>
      <c r="Y149" s="1" t="s">
        <v>95</v>
      </c>
      <c r="Z149" s="1" t="s">
        <v>126</v>
      </c>
      <c r="AA149" s="1" t="s">
        <v>60</v>
      </c>
      <c r="AB149" s="1" t="s">
        <v>84</v>
      </c>
      <c r="AC149" s="1" t="s">
        <v>65</v>
      </c>
      <c r="AD149" s="1" t="s">
        <v>102</v>
      </c>
      <c r="AE149" s="1" t="s">
        <v>101</v>
      </c>
      <c r="AF149" s="1" t="s">
        <v>418</v>
      </c>
      <c r="AG149" s="1" t="s">
        <v>117</v>
      </c>
      <c r="AH149" s="1" t="s">
        <v>42</v>
      </c>
    </row>
    <row r="150" spans="1:34" hidden="1" x14ac:dyDescent="0.25">
      <c r="A150" s="1" t="s">
        <v>1486</v>
      </c>
      <c r="B150" s="1" t="s">
        <v>1487</v>
      </c>
      <c r="C150" s="2">
        <v>45873</v>
      </c>
      <c r="D150" s="1" t="s">
        <v>1452</v>
      </c>
      <c r="E150" s="1" t="s">
        <v>1453</v>
      </c>
      <c r="F150" s="1" t="s">
        <v>1488</v>
      </c>
      <c r="G150" s="1">
        <v>396</v>
      </c>
      <c r="H150" s="1" t="s">
        <v>37</v>
      </c>
      <c r="I150" s="1" t="s">
        <v>1289</v>
      </c>
      <c r="J150" s="1" t="s">
        <v>1290</v>
      </c>
      <c r="K150" s="1" t="s">
        <v>50</v>
      </c>
      <c r="L150" s="1" t="s">
        <v>51</v>
      </c>
      <c r="M150" s="1" t="s">
        <v>51</v>
      </c>
      <c r="N150" s="1" t="s">
        <v>1489</v>
      </c>
      <c r="O150" s="1" t="s">
        <v>135</v>
      </c>
      <c r="P150" s="1">
        <v>8110864193</v>
      </c>
      <c r="Q150" s="1" t="s">
        <v>55</v>
      </c>
      <c r="R150" s="1" t="s">
        <v>136</v>
      </c>
      <c r="S150" s="1" t="s">
        <v>113</v>
      </c>
      <c r="T150" s="1" t="s">
        <v>137</v>
      </c>
      <c r="U150" s="1" t="s">
        <v>59</v>
      </c>
      <c r="V150" s="1" t="s">
        <v>165</v>
      </c>
      <c r="W150" s="1" t="s">
        <v>439</v>
      </c>
      <c r="X150" s="1" t="s">
        <v>101</v>
      </c>
      <c r="Y150" s="1" t="s">
        <v>288</v>
      </c>
      <c r="Z150" s="1" t="s">
        <v>63</v>
      </c>
      <c r="AA150" s="1" t="s">
        <v>38</v>
      </c>
      <c r="AB150" s="1" t="s">
        <v>84</v>
      </c>
      <c r="AC150" s="1" t="s">
        <v>85</v>
      </c>
      <c r="AD150" s="1" t="s">
        <v>66</v>
      </c>
      <c r="AE150" s="1" t="s">
        <v>67</v>
      </c>
      <c r="AF150" s="1" t="s">
        <v>116</v>
      </c>
      <c r="AG150" s="1" t="s">
        <v>117</v>
      </c>
      <c r="AH150" s="1" t="s">
        <v>118</v>
      </c>
    </row>
    <row r="151" spans="1:34" hidden="1" x14ac:dyDescent="0.25">
      <c r="A151" s="1" t="s">
        <v>1495</v>
      </c>
      <c r="B151" s="1" t="s">
        <v>1496</v>
      </c>
      <c r="C151" s="2">
        <v>45873</v>
      </c>
      <c r="D151" s="1" t="s">
        <v>1497</v>
      </c>
      <c r="E151" s="1" t="s">
        <v>1498</v>
      </c>
      <c r="F151" s="1" t="s">
        <v>1499</v>
      </c>
      <c r="G151" s="1">
        <v>241</v>
      </c>
      <c r="H151" s="1" t="s">
        <v>37</v>
      </c>
      <c r="I151" s="1" t="s">
        <v>109</v>
      </c>
      <c r="J151" s="1" t="s">
        <v>110</v>
      </c>
      <c r="K151" s="1" t="s">
        <v>50</v>
      </c>
      <c r="L151" s="1" t="s">
        <v>78</v>
      </c>
      <c r="M151" s="1" t="s">
        <v>1331</v>
      </c>
      <c r="N151" s="1" t="s">
        <v>1500</v>
      </c>
      <c r="O151" s="1" t="s">
        <v>54</v>
      </c>
      <c r="P151" s="1">
        <v>8098702334</v>
      </c>
      <c r="Q151" s="1" t="s">
        <v>81</v>
      </c>
      <c r="R151" s="1" t="s">
        <v>97</v>
      </c>
      <c r="S151" s="1" t="s">
        <v>113</v>
      </c>
      <c r="T151" s="1" t="s">
        <v>137</v>
      </c>
      <c r="U151" s="1" t="s">
        <v>301</v>
      </c>
      <c r="V151" s="1" t="s">
        <v>165</v>
      </c>
      <c r="W151" s="1" t="s">
        <v>125</v>
      </c>
      <c r="X151" s="1" t="s">
        <v>101</v>
      </c>
      <c r="Y151" s="1" t="s">
        <v>95</v>
      </c>
      <c r="Z151" s="1" t="s">
        <v>126</v>
      </c>
      <c r="AA151" s="1" t="s">
        <v>138</v>
      </c>
      <c r="AB151" s="1" t="s">
        <v>58</v>
      </c>
      <c r="AC151" s="1" t="s">
        <v>127</v>
      </c>
      <c r="AD151" s="1" t="s">
        <v>66</v>
      </c>
      <c r="AE151" s="1" t="s">
        <v>67</v>
      </c>
      <c r="AF151" s="1" t="s">
        <v>400</v>
      </c>
      <c r="AG151" s="1" t="s">
        <v>88</v>
      </c>
      <c r="AH151" s="1" t="s">
        <v>269</v>
      </c>
    </row>
    <row r="152" spans="1:34" hidden="1" x14ac:dyDescent="0.25">
      <c r="A152" s="1" t="s">
        <v>1506</v>
      </c>
      <c r="B152" s="1" t="s">
        <v>1507</v>
      </c>
      <c r="C152" s="2">
        <v>45873</v>
      </c>
      <c r="D152" s="1" t="s">
        <v>1508</v>
      </c>
      <c r="E152" s="1" t="s">
        <v>1509</v>
      </c>
      <c r="F152" s="1" t="s">
        <v>1510</v>
      </c>
      <c r="G152" s="1">
        <v>386</v>
      </c>
      <c r="H152" s="1" t="s">
        <v>37</v>
      </c>
      <c r="I152" s="1" t="s">
        <v>1289</v>
      </c>
      <c r="J152" s="1" t="s">
        <v>1290</v>
      </c>
      <c r="K152" s="1" t="s">
        <v>50</v>
      </c>
      <c r="L152" s="1" t="s">
        <v>51</v>
      </c>
      <c r="M152" s="1" t="s">
        <v>51</v>
      </c>
      <c r="N152" s="1" t="s">
        <v>1511</v>
      </c>
      <c r="O152" s="1" t="s">
        <v>54</v>
      </c>
      <c r="P152" s="1">
        <v>9655197795</v>
      </c>
      <c r="Q152" s="1" t="s">
        <v>39</v>
      </c>
      <c r="R152" s="1" t="s">
        <v>56</v>
      </c>
      <c r="S152" s="1" t="s">
        <v>113</v>
      </c>
      <c r="T152" s="1" t="s">
        <v>137</v>
      </c>
      <c r="U152" s="1" t="s">
        <v>59</v>
      </c>
      <c r="V152" s="1" t="s">
        <v>60</v>
      </c>
      <c r="W152" s="1" t="s">
        <v>61</v>
      </c>
      <c r="X152" s="1" t="s">
        <v>62</v>
      </c>
      <c r="Y152" s="1" t="s">
        <v>38</v>
      </c>
      <c r="Z152" s="1" t="s">
        <v>63</v>
      </c>
      <c r="AA152" s="1" t="s">
        <v>38</v>
      </c>
      <c r="AB152" s="1" t="s">
        <v>84</v>
      </c>
      <c r="AC152" s="1" t="s">
        <v>65</v>
      </c>
      <c r="AD152" s="1" t="s">
        <v>115</v>
      </c>
      <c r="AE152" s="1" t="s">
        <v>276</v>
      </c>
      <c r="AF152" s="1" t="s">
        <v>116</v>
      </c>
      <c r="AG152" s="1" t="s">
        <v>117</v>
      </c>
      <c r="AH152" s="1" t="s">
        <v>118</v>
      </c>
    </row>
    <row r="153" spans="1:34" hidden="1" x14ac:dyDescent="0.25">
      <c r="A153" s="1" t="s">
        <v>1518</v>
      </c>
      <c r="B153" s="1" t="s">
        <v>1519</v>
      </c>
      <c r="C153" s="2">
        <v>45873</v>
      </c>
      <c r="D153" s="1" t="s">
        <v>1520</v>
      </c>
      <c r="E153" s="1" t="s">
        <v>1498</v>
      </c>
      <c r="F153" s="1" t="s">
        <v>1521</v>
      </c>
      <c r="G153" s="1">
        <v>137</v>
      </c>
      <c r="H153" s="1" t="s">
        <v>37</v>
      </c>
      <c r="I153" s="1" t="s">
        <v>109</v>
      </c>
      <c r="J153" s="1" t="s">
        <v>110</v>
      </c>
      <c r="K153" s="1" t="s">
        <v>50</v>
      </c>
      <c r="L153" s="1" t="s">
        <v>78</v>
      </c>
      <c r="M153" s="1" t="s">
        <v>1331</v>
      </c>
      <c r="N153" s="1" t="s">
        <v>1522</v>
      </c>
      <c r="O153" s="1" t="s">
        <v>54</v>
      </c>
      <c r="P153" s="1">
        <v>8531880936</v>
      </c>
      <c r="Q153" s="1" t="s">
        <v>81</v>
      </c>
      <c r="R153" s="1" t="s">
        <v>82</v>
      </c>
      <c r="S153" s="1" t="s">
        <v>113</v>
      </c>
      <c r="T153" s="1" t="s">
        <v>137</v>
      </c>
      <c r="U153" s="1" t="s">
        <v>83</v>
      </c>
      <c r="V153" s="1" t="s">
        <v>185</v>
      </c>
      <c r="W153" s="1" t="s">
        <v>100</v>
      </c>
      <c r="X153" s="1" t="s">
        <v>101</v>
      </c>
      <c r="Y153" s="1" t="s">
        <v>95</v>
      </c>
      <c r="Z153" s="1" t="s">
        <v>126</v>
      </c>
      <c r="AA153" s="1" t="s">
        <v>60</v>
      </c>
      <c r="AB153" s="1" t="s">
        <v>58</v>
      </c>
      <c r="AC153" s="1" t="s">
        <v>127</v>
      </c>
      <c r="AD153" s="1" t="s">
        <v>66</v>
      </c>
      <c r="AE153" s="1" t="s">
        <v>101</v>
      </c>
      <c r="AF153" s="1" t="s">
        <v>382</v>
      </c>
      <c r="AG153" s="1" t="s">
        <v>69</v>
      </c>
      <c r="AH153" s="1" t="s">
        <v>89</v>
      </c>
    </row>
    <row r="154" spans="1:34" hidden="1" x14ac:dyDescent="0.25">
      <c r="A154" s="1" t="s">
        <v>1523</v>
      </c>
      <c r="B154" s="1" t="s">
        <v>1524</v>
      </c>
      <c r="C154" s="2">
        <v>45873</v>
      </c>
      <c r="D154" s="1" t="s">
        <v>1525</v>
      </c>
      <c r="E154" s="1" t="s">
        <v>1498</v>
      </c>
      <c r="F154" s="1" t="s">
        <v>1526</v>
      </c>
      <c r="G154" s="1">
        <v>162</v>
      </c>
      <c r="H154" s="1" t="s">
        <v>37</v>
      </c>
      <c r="I154" s="1" t="s">
        <v>109</v>
      </c>
      <c r="J154" s="1" t="s">
        <v>110</v>
      </c>
      <c r="K154" s="1" t="s">
        <v>50</v>
      </c>
      <c r="L154" s="1" t="s">
        <v>78</v>
      </c>
      <c r="M154" s="1" t="s">
        <v>1331</v>
      </c>
      <c r="N154" s="1" t="s">
        <v>1527</v>
      </c>
      <c r="O154" s="1" t="s">
        <v>54</v>
      </c>
      <c r="P154" s="1">
        <v>9047473736</v>
      </c>
      <c r="Q154" s="1" t="s">
        <v>360</v>
      </c>
      <c r="R154" s="1" t="s">
        <v>56</v>
      </c>
      <c r="S154" s="1" t="s">
        <v>113</v>
      </c>
      <c r="T154" s="1" t="s">
        <v>137</v>
      </c>
      <c r="U154" s="1" t="s">
        <v>83</v>
      </c>
      <c r="V154" s="1" t="s">
        <v>165</v>
      </c>
      <c r="W154" s="1" t="s">
        <v>100</v>
      </c>
      <c r="X154" s="1" t="s">
        <v>101</v>
      </c>
      <c r="Y154" s="1" t="s">
        <v>288</v>
      </c>
      <c r="Z154" s="1" t="s">
        <v>126</v>
      </c>
      <c r="AA154" s="1" t="s">
        <v>60</v>
      </c>
      <c r="AB154" s="1" t="s">
        <v>64</v>
      </c>
      <c r="AC154" s="1" t="s">
        <v>85</v>
      </c>
      <c r="AD154" s="1" t="s">
        <v>66</v>
      </c>
      <c r="AE154" s="1" t="s">
        <v>67</v>
      </c>
      <c r="AF154" s="1" t="s">
        <v>116</v>
      </c>
      <c r="AG154" s="1" t="s">
        <v>69</v>
      </c>
      <c r="AH154" s="1" t="s">
        <v>89</v>
      </c>
    </row>
    <row r="155" spans="1:34" hidden="1" x14ac:dyDescent="0.25">
      <c r="A155" s="1" t="s">
        <v>1528</v>
      </c>
      <c r="B155" s="1" t="s">
        <v>1529</v>
      </c>
      <c r="C155" s="2">
        <v>45873</v>
      </c>
      <c r="D155" s="1" t="s">
        <v>1530</v>
      </c>
      <c r="E155" s="1" t="s">
        <v>1484</v>
      </c>
      <c r="F155" s="1" t="s">
        <v>1531</v>
      </c>
      <c r="G155" s="1">
        <v>153</v>
      </c>
      <c r="H155" s="1" t="s">
        <v>37</v>
      </c>
      <c r="I155" s="1" t="s">
        <v>109</v>
      </c>
      <c r="J155" s="1" t="s">
        <v>110</v>
      </c>
      <c r="K155" s="1" t="s">
        <v>50</v>
      </c>
      <c r="L155" s="1" t="s">
        <v>78</v>
      </c>
      <c r="M155" s="1" t="s">
        <v>1331</v>
      </c>
      <c r="N155" s="1" t="s">
        <v>1532</v>
      </c>
      <c r="O155" s="1" t="s">
        <v>54</v>
      </c>
      <c r="P155" s="1">
        <v>9843538498</v>
      </c>
      <c r="Q155" s="1" t="s">
        <v>360</v>
      </c>
      <c r="R155" s="1" t="s">
        <v>97</v>
      </c>
      <c r="S155" s="1" t="s">
        <v>57</v>
      </c>
      <c r="T155" s="1" t="s">
        <v>58</v>
      </c>
      <c r="U155" s="1" t="s">
        <v>83</v>
      </c>
      <c r="V155" s="1" t="s">
        <v>60</v>
      </c>
      <c r="W155" s="1" t="s">
        <v>61</v>
      </c>
      <c r="X155" s="1" t="s">
        <v>62</v>
      </c>
      <c r="Y155" s="1" t="s">
        <v>38</v>
      </c>
      <c r="Z155" s="1" t="s">
        <v>63</v>
      </c>
      <c r="AA155" s="1" t="s">
        <v>38</v>
      </c>
      <c r="AB155" s="1" t="s">
        <v>64</v>
      </c>
      <c r="AC155" s="1" t="s">
        <v>85</v>
      </c>
      <c r="AD155" s="1" t="s">
        <v>86</v>
      </c>
      <c r="AE155" s="1" t="s">
        <v>67</v>
      </c>
      <c r="AF155" s="1" t="s">
        <v>382</v>
      </c>
      <c r="AG155" s="1" t="s">
        <v>277</v>
      </c>
      <c r="AH155" s="1" t="s">
        <v>278</v>
      </c>
    </row>
    <row r="156" spans="1:34" hidden="1" x14ac:dyDescent="0.25">
      <c r="A156" s="1" t="s">
        <v>1533</v>
      </c>
      <c r="B156" s="1" t="s">
        <v>1534</v>
      </c>
      <c r="C156" s="2">
        <v>45873</v>
      </c>
      <c r="D156" s="1" t="s">
        <v>1535</v>
      </c>
      <c r="E156" s="1" t="s">
        <v>1484</v>
      </c>
      <c r="F156" s="1" t="s">
        <v>1536</v>
      </c>
      <c r="G156" s="1">
        <v>370</v>
      </c>
      <c r="H156" s="1" t="s">
        <v>37</v>
      </c>
      <c r="I156" s="1" t="s">
        <v>244</v>
      </c>
      <c r="J156" s="1" t="s">
        <v>245</v>
      </c>
      <c r="K156" s="1" t="s">
        <v>50</v>
      </c>
      <c r="L156" s="1" t="s">
        <v>78</v>
      </c>
      <c r="M156" s="1" t="s">
        <v>1331</v>
      </c>
      <c r="N156" s="1" t="s">
        <v>1537</v>
      </c>
      <c r="O156" s="1" t="s">
        <v>135</v>
      </c>
      <c r="P156" s="1">
        <v>9786126997</v>
      </c>
      <c r="Q156" s="1" t="s">
        <v>55</v>
      </c>
      <c r="R156" s="1" t="s">
        <v>56</v>
      </c>
      <c r="S156" s="1" t="s">
        <v>113</v>
      </c>
      <c r="T156" s="1" t="s">
        <v>137</v>
      </c>
      <c r="U156" s="1" t="s">
        <v>83</v>
      </c>
      <c r="V156" s="1" t="s">
        <v>165</v>
      </c>
      <c r="W156" s="1" t="s">
        <v>125</v>
      </c>
      <c r="X156" s="1" t="s">
        <v>87</v>
      </c>
      <c r="Y156" s="1" t="s">
        <v>288</v>
      </c>
      <c r="Z156" s="1" t="s">
        <v>63</v>
      </c>
      <c r="AA156" s="1" t="s">
        <v>38</v>
      </c>
      <c r="AB156" s="1" t="s">
        <v>58</v>
      </c>
      <c r="AC156" s="1" t="s">
        <v>65</v>
      </c>
      <c r="AD156" s="1" t="s">
        <v>86</v>
      </c>
      <c r="AE156" s="1" t="s">
        <v>622</v>
      </c>
      <c r="AF156" s="1" t="s">
        <v>116</v>
      </c>
      <c r="AG156" s="1" t="s">
        <v>88</v>
      </c>
      <c r="AH156" s="1" t="s">
        <v>269</v>
      </c>
    </row>
    <row r="157" spans="1:34" hidden="1" x14ac:dyDescent="0.25">
      <c r="A157" s="1" t="s">
        <v>1538</v>
      </c>
      <c r="B157" s="1" t="s">
        <v>1539</v>
      </c>
      <c r="C157" s="2">
        <v>45873</v>
      </c>
      <c r="D157" s="1" t="s">
        <v>1540</v>
      </c>
      <c r="E157" s="1" t="s">
        <v>1484</v>
      </c>
      <c r="F157" s="1" t="s">
        <v>1541</v>
      </c>
      <c r="G157" s="1">
        <v>172</v>
      </c>
      <c r="H157" s="1" t="s">
        <v>37</v>
      </c>
      <c r="I157" s="1" t="s">
        <v>109</v>
      </c>
      <c r="J157" s="1" t="s">
        <v>110</v>
      </c>
      <c r="K157" s="1" t="s">
        <v>50</v>
      </c>
      <c r="L157" s="1" t="s">
        <v>78</v>
      </c>
      <c r="M157" s="1" t="s">
        <v>1331</v>
      </c>
      <c r="N157" s="1" t="s">
        <v>1542</v>
      </c>
      <c r="O157" s="1" t="s">
        <v>54</v>
      </c>
      <c r="P157" s="1">
        <v>7270787395</v>
      </c>
      <c r="Q157" s="1" t="s">
        <v>55</v>
      </c>
      <c r="R157" s="1" t="s">
        <v>56</v>
      </c>
      <c r="S157" s="1" t="s">
        <v>57</v>
      </c>
      <c r="T157" s="1" t="s">
        <v>58</v>
      </c>
      <c r="U157" s="1" t="s">
        <v>59</v>
      </c>
      <c r="V157" s="1" t="s">
        <v>60</v>
      </c>
      <c r="W157" s="1" t="s">
        <v>61</v>
      </c>
      <c r="X157" s="1" t="s">
        <v>62</v>
      </c>
      <c r="Y157" s="1" t="s">
        <v>38</v>
      </c>
      <c r="Z157" s="1" t="s">
        <v>63</v>
      </c>
      <c r="AA157" s="1" t="s">
        <v>38</v>
      </c>
      <c r="AB157" s="1" t="s">
        <v>64</v>
      </c>
      <c r="AC157" s="1" t="s">
        <v>85</v>
      </c>
      <c r="AD157" s="1" t="s">
        <v>86</v>
      </c>
      <c r="AE157" s="1" t="s">
        <v>67</v>
      </c>
      <c r="AF157" s="1" t="s">
        <v>116</v>
      </c>
      <c r="AG157" s="1" t="s">
        <v>117</v>
      </c>
      <c r="AH157" s="1" t="s">
        <v>118</v>
      </c>
    </row>
    <row r="158" spans="1:34" x14ac:dyDescent="0.25">
      <c r="A158" s="1" t="s">
        <v>1543</v>
      </c>
      <c r="B158" s="1" t="s">
        <v>1544</v>
      </c>
      <c r="C158" s="2">
        <v>45873</v>
      </c>
      <c r="D158" s="1" t="s">
        <v>1540</v>
      </c>
      <c r="E158" s="1" t="s">
        <v>1484</v>
      </c>
      <c r="F158" s="1" t="s">
        <v>1545</v>
      </c>
      <c r="G158" s="1">
        <v>214</v>
      </c>
      <c r="H158" s="1" t="s">
        <v>37</v>
      </c>
      <c r="I158" s="1" t="s">
        <v>109</v>
      </c>
      <c r="J158" s="1" t="s">
        <v>110</v>
      </c>
      <c r="K158" s="1" t="s">
        <v>50</v>
      </c>
      <c r="L158" s="1" t="s">
        <v>78</v>
      </c>
      <c r="M158" s="1" t="s">
        <v>1331</v>
      </c>
      <c r="N158" s="1" t="s">
        <v>1546</v>
      </c>
      <c r="O158" s="1" t="s">
        <v>135</v>
      </c>
      <c r="P158" s="1">
        <v>9843340258</v>
      </c>
      <c r="Q158" s="1" t="s">
        <v>81</v>
      </c>
      <c r="R158" s="1" t="s">
        <v>136</v>
      </c>
      <c r="S158" s="1" t="s">
        <v>113</v>
      </c>
      <c r="T158" s="1" t="s">
        <v>137</v>
      </c>
      <c r="U158" s="1" t="s">
        <v>83</v>
      </c>
      <c r="V158" s="1" t="s">
        <v>60</v>
      </c>
      <c r="W158" s="1" t="s">
        <v>61</v>
      </c>
      <c r="X158" s="1" t="s">
        <v>62</v>
      </c>
      <c r="Y158" s="1" t="s">
        <v>38</v>
      </c>
      <c r="Z158" s="1" t="s">
        <v>63</v>
      </c>
      <c r="AA158" s="1" t="s">
        <v>38</v>
      </c>
      <c r="AB158" s="1" t="s">
        <v>84</v>
      </c>
      <c r="AC158" s="1" t="s">
        <v>65</v>
      </c>
      <c r="AD158" s="1" t="s">
        <v>66</v>
      </c>
      <c r="AE158" s="1" t="s">
        <v>67</v>
      </c>
      <c r="AF158" s="1" t="s">
        <v>418</v>
      </c>
      <c r="AG158" s="1" t="s">
        <v>117</v>
      </c>
      <c r="AH158" s="1" t="s">
        <v>42</v>
      </c>
    </row>
    <row r="159" spans="1:34" hidden="1" x14ac:dyDescent="0.25">
      <c r="A159" s="1" t="s">
        <v>1547</v>
      </c>
      <c r="B159" s="1" t="s">
        <v>1548</v>
      </c>
      <c r="C159" s="2">
        <v>45873</v>
      </c>
      <c r="D159" s="1" t="s">
        <v>1540</v>
      </c>
      <c r="E159" s="1" t="s">
        <v>1484</v>
      </c>
      <c r="F159" s="1" t="s">
        <v>1549</v>
      </c>
      <c r="G159" s="1">
        <v>122</v>
      </c>
      <c r="H159" s="1" t="s">
        <v>37</v>
      </c>
      <c r="I159" s="1" t="s">
        <v>109</v>
      </c>
      <c r="J159" s="1" t="s">
        <v>110</v>
      </c>
      <c r="K159" s="1" t="s">
        <v>50</v>
      </c>
      <c r="L159" s="1" t="s">
        <v>78</v>
      </c>
      <c r="M159" s="1" t="s">
        <v>1331</v>
      </c>
      <c r="N159" s="1" t="s">
        <v>1550</v>
      </c>
      <c r="O159" s="1" t="s">
        <v>54</v>
      </c>
      <c r="P159" s="1">
        <v>9443330584</v>
      </c>
      <c r="Q159" s="1" t="s">
        <v>39</v>
      </c>
      <c r="R159" s="1" t="s">
        <v>97</v>
      </c>
      <c r="S159" s="1" t="s">
        <v>57</v>
      </c>
      <c r="T159" s="1" t="s">
        <v>58</v>
      </c>
      <c r="U159" s="1" t="s">
        <v>59</v>
      </c>
      <c r="V159" s="1" t="s">
        <v>60</v>
      </c>
      <c r="W159" s="1" t="s">
        <v>61</v>
      </c>
      <c r="X159" s="1" t="s">
        <v>101</v>
      </c>
      <c r="Y159" s="1" t="s">
        <v>175</v>
      </c>
      <c r="Z159" s="1" t="s">
        <v>63</v>
      </c>
      <c r="AA159" s="1" t="s">
        <v>38</v>
      </c>
      <c r="AB159" s="1" t="s">
        <v>64</v>
      </c>
      <c r="AC159" s="1" t="s">
        <v>85</v>
      </c>
      <c r="AD159" s="1" t="s">
        <v>86</v>
      </c>
      <c r="AE159" s="1" t="s">
        <v>67</v>
      </c>
      <c r="AF159" s="1" t="s">
        <v>103</v>
      </c>
      <c r="AG159" s="1" t="s">
        <v>277</v>
      </c>
      <c r="AH159" s="1" t="s">
        <v>278</v>
      </c>
    </row>
    <row r="160" spans="1:34" hidden="1" x14ac:dyDescent="0.25">
      <c r="A160" s="1" t="s">
        <v>1561</v>
      </c>
      <c r="B160" s="1" t="s">
        <v>1562</v>
      </c>
      <c r="C160" s="2">
        <v>45873</v>
      </c>
      <c r="D160" s="1" t="s">
        <v>1563</v>
      </c>
      <c r="E160" s="1" t="s">
        <v>1564</v>
      </c>
      <c r="F160" s="1" t="s">
        <v>1565</v>
      </c>
      <c r="G160" s="1">
        <v>342</v>
      </c>
      <c r="H160" s="1" t="s">
        <v>37</v>
      </c>
      <c r="I160" s="1" t="s">
        <v>1289</v>
      </c>
      <c r="J160" s="1" t="s">
        <v>1290</v>
      </c>
      <c r="K160" s="1" t="s">
        <v>50</v>
      </c>
      <c r="L160" s="1" t="s">
        <v>51</v>
      </c>
      <c r="M160" s="1" t="s">
        <v>51</v>
      </c>
      <c r="N160" s="1" t="s">
        <v>1566</v>
      </c>
      <c r="O160" s="1" t="s">
        <v>135</v>
      </c>
      <c r="P160" s="1">
        <v>8098144569</v>
      </c>
      <c r="Q160" s="1" t="s">
        <v>81</v>
      </c>
      <c r="R160" s="1" t="s">
        <v>136</v>
      </c>
      <c r="S160" s="1" t="s">
        <v>113</v>
      </c>
      <c r="T160" s="1" t="s">
        <v>58</v>
      </c>
      <c r="U160" s="1" t="s">
        <v>59</v>
      </c>
      <c r="V160" s="1" t="s">
        <v>60</v>
      </c>
      <c r="W160" s="1" t="s">
        <v>61</v>
      </c>
      <c r="X160" s="1" t="s">
        <v>101</v>
      </c>
      <c r="Y160" s="1" t="s">
        <v>95</v>
      </c>
      <c r="Z160" s="1" t="s">
        <v>126</v>
      </c>
      <c r="AA160" s="1" t="s">
        <v>99</v>
      </c>
      <c r="AB160" s="1" t="s">
        <v>58</v>
      </c>
      <c r="AC160" s="1" t="s">
        <v>127</v>
      </c>
      <c r="AD160" s="1" t="s">
        <v>86</v>
      </c>
      <c r="AE160" s="1" t="s">
        <v>622</v>
      </c>
      <c r="AF160" s="1" t="s">
        <v>68</v>
      </c>
      <c r="AG160" s="1" t="s">
        <v>88</v>
      </c>
      <c r="AH160" s="1" t="s">
        <v>519</v>
      </c>
    </row>
    <row r="161" spans="1:34" hidden="1" x14ac:dyDescent="0.25">
      <c r="A161" s="1" t="s">
        <v>1572</v>
      </c>
      <c r="B161" s="1" t="s">
        <v>1573</v>
      </c>
      <c r="C161" s="2">
        <v>45873</v>
      </c>
      <c r="D161" s="1" t="s">
        <v>1574</v>
      </c>
      <c r="E161" s="1" t="s">
        <v>1575</v>
      </c>
      <c r="F161" s="1" t="s">
        <v>1576</v>
      </c>
      <c r="G161" s="1">
        <v>253</v>
      </c>
      <c r="H161" s="1" t="s">
        <v>37</v>
      </c>
      <c r="I161" s="1" t="s">
        <v>244</v>
      </c>
      <c r="J161" s="1" t="s">
        <v>245</v>
      </c>
      <c r="K161" s="1" t="s">
        <v>50</v>
      </c>
      <c r="L161" s="1" t="s">
        <v>78</v>
      </c>
      <c r="M161" s="1" t="s">
        <v>1331</v>
      </c>
      <c r="N161" s="1" t="s">
        <v>1577</v>
      </c>
      <c r="O161" s="1" t="s">
        <v>135</v>
      </c>
      <c r="P161" s="1">
        <v>9361463216</v>
      </c>
      <c r="Q161" s="1" t="s">
        <v>81</v>
      </c>
      <c r="R161" s="1" t="s">
        <v>136</v>
      </c>
      <c r="S161" s="1" t="s">
        <v>113</v>
      </c>
      <c r="T161" s="1" t="s">
        <v>58</v>
      </c>
      <c r="U161" s="1" t="s">
        <v>83</v>
      </c>
      <c r="V161" s="1" t="s">
        <v>60</v>
      </c>
      <c r="W161" s="1" t="s">
        <v>61</v>
      </c>
      <c r="X161" s="1" t="s">
        <v>101</v>
      </c>
      <c r="Y161" s="1" t="s">
        <v>95</v>
      </c>
      <c r="Z161" s="1" t="s">
        <v>63</v>
      </c>
      <c r="AA161" s="1" t="s">
        <v>38</v>
      </c>
      <c r="AB161" s="1" t="s">
        <v>64</v>
      </c>
      <c r="AC161" s="1" t="s">
        <v>85</v>
      </c>
      <c r="AD161" s="1" t="s">
        <v>86</v>
      </c>
      <c r="AE161" s="1" t="s">
        <v>67</v>
      </c>
      <c r="AF161" s="1" t="s">
        <v>68</v>
      </c>
      <c r="AG161" s="1" t="s">
        <v>277</v>
      </c>
      <c r="AH161" s="1" t="s">
        <v>278</v>
      </c>
    </row>
    <row r="162" spans="1:34" hidden="1" x14ac:dyDescent="0.25">
      <c r="A162" s="1" t="s">
        <v>1578</v>
      </c>
      <c r="B162" s="1" t="s">
        <v>1579</v>
      </c>
      <c r="C162" s="2">
        <v>45873</v>
      </c>
      <c r="D162" s="1" t="s">
        <v>1580</v>
      </c>
      <c r="E162" s="1" t="s">
        <v>1581</v>
      </c>
      <c r="F162" s="1" t="s">
        <v>1582</v>
      </c>
      <c r="G162" s="1">
        <v>250</v>
      </c>
      <c r="H162" s="1" t="s">
        <v>37</v>
      </c>
      <c r="I162" s="1" t="s">
        <v>109</v>
      </c>
      <c r="J162" s="1" t="s">
        <v>110</v>
      </c>
      <c r="K162" s="1" t="s">
        <v>50</v>
      </c>
      <c r="L162" s="1" t="s">
        <v>78</v>
      </c>
      <c r="M162" s="1" t="s">
        <v>1331</v>
      </c>
      <c r="N162" s="1" t="s">
        <v>1583</v>
      </c>
      <c r="O162" s="1" t="s">
        <v>135</v>
      </c>
      <c r="P162" s="1">
        <v>7094416380</v>
      </c>
      <c r="Q162" s="1" t="s">
        <v>55</v>
      </c>
      <c r="R162" s="1" t="s">
        <v>136</v>
      </c>
      <c r="S162" s="1" t="s">
        <v>57</v>
      </c>
      <c r="T162" s="1" t="s">
        <v>137</v>
      </c>
      <c r="U162" s="1" t="s">
        <v>59</v>
      </c>
      <c r="V162" s="1" t="s">
        <v>60</v>
      </c>
      <c r="W162" s="1" t="s">
        <v>61</v>
      </c>
      <c r="X162" s="1" t="s">
        <v>101</v>
      </c>
      <c r="Y162" s="1" t="s">
        <v>175</v>
      </c>
      <c r="Z162" s="1" t="s">
        <v>63</v>
      </c>
      <c r="AA162" s="1" t="s">
        <v>38</v>
      </c>
      <c r="AB162" s="1" t="s">
        <v>84</v>
      </c>
      <c r="AC162" s="1" t="s">
        <v>65</v>
      </c>
      <c r="AD162" s="1" t="s">
        <v>66</v>
      </c>
      <c r="AE162" s="1" t="s">
        <v>67</v>
      </c>
      <c r="AF162" s="1" t="s">
        <v>382</v>
      </c>
      <c r="AG162" s="1" t="s">
        <v>277</v>
      </c>
      <c r="AH162" s="1" t="s">
        <v>278</v>
      </c>
    </row>
    <row r="163" spans="1:34" hidden="1" x14ac:dyDescent="0.25">
      <c r="A163" s="1" t="s">
        <v>1584</v>
      </c>
      <c r="B163" s="1" t="s">
        <v>1585</v>
      </c>
      <c r="C163" s="2">
        <v>45873</v>
      </c>
      <c r="D163" s="1" t="s">
        <v>1586</v>
      </c>
      <c r="E163" s="1" t="s">
        <v>1587</v>
      </c>
      <c r="F163" s="1" t="s">
        <v>1588</v>
      </c>
      <c r="G163" s="1">
        <v>343</v>
      </c>
      <c r="H163" s="1" t="s">
        <v>37</v>
      </c>
      <c r="I163" s="1" t="s">
        <v>1289</v>
      </c>
      <c r="J163" s="1" t="s">
        <v>1290</v>
      </c>
      <c r="K163" s="1" t="s">
        <v>50</v>
      </c>
      <c r="L163" s="1" t="s">
        <v>51</v>
      </c>
      <c r="M163" s="1" t="s">
        <v>51</v>
      </c>
      <c r="N163" s="1" t="s">
        <v>1589</v>
      </c>
      <c r="O163" s="1" t="s">
        <v>135</v>
      </c>
      <c r="P163" s="1">
        <v>9741985067</v>
      </c>
      <c r="Q163" s="1" t="s">
        <v>81</v>
      </c>
      <c r="R163" s="1" t="s">
        <v>136</v>
      </c>
      <c r="S163" s="1" t="s">
        <v>113</v>
      </c>
      <c r="T163" s="1" t="s">
        <v>58</v>
      </c>
      <c r="U163" s="1" t="s">
        <v>301</v>
      </c>
      <c r="V163" s="1" t="s">
        <v>60</v>
      </c>
      <c r="W163" s="1" t="s">
        <v>61</v>
      </c>
      <c r="X163" s="1" t="s">
        <v>295</v>
      </c>
      <c r="Y163" s="1" t="s">
        <v>38</v>
      </c>
      <c r="Z163" s="1" t="s">
        <v>63</v>
      </c>
      <c r="AA163" s="1" t="s">
        <v>38</v>
      </c>
      <c r="AB163" s="1" t="s">
        <v>84</v>
      </c>
      <c r="AC163" s="1" t="s">
        <v>85</v>
      </c>
      <c r="AD163" s="1" t="s">
        <v>66</v>
      </c>
      <c r="AE163" s="1" t="s">
        <v>67</v>
      </c>
      <c r="AF163" s="1" t="s">
        <v>116</v>
      </c>
      <c r="AG163" s="1" t="s">
        <v>277</v>
      </c>
      <c r="AH163" s="1" t="s">
        <v>278</v>
      </c>
    </row>
    <row r="164" spans="1:34" hidden="1" x14ac:dyDescent="0.25">
      <c r="A164" s="1" t="s">
        <v>1596</v>
      </c>
      <c r="B164" s="1" t="s">
        <v>1597</v>
      </c>
      <c r="C164" s="2">
        <v>45873</v>
      </c>
      <c r="D164" s="1" t="s">
        <v>1598</v>
      </c>
      <c r="E164" s="1" t="s">
        <v>1599</v>
      </c>
      <c r="F164" s="1" t="s">
        <v>1600</v>
      </c>
      <c r="G164" s="1">
        <v>229</v>
      </c>
      <c r="H164" s="1" t="s">
        <v>37</v>
      </c>
      <c r="I164" s="1" t="s">
        <v>1289</v>
      </c>
      <c r="J164" s="1" t="s">
        <v>1290</v>
      </c>
      <c r="K164" s="1" t="s">
        <v>50</v>
      </c>
      <c r="L164" s="1" t="s">
        <v>51</v>
      </c>
      <c r="M164" s="1" t="s">
        <v>51</v>
      </c>
      <c r="N164" s="1" t="s">
        <v>1601</v>
      </c>
      <c r="O164" s="1" t="s">
        <v>135</v>
      </c>
      <c r="P164" s="1">
        <v>9791691838</v>
      </c>
      <c r="Q164" s="1" t="s">
        <v>81</v>
      </c>
      <c r="R164" s="1" t="s">
        <v>136</v>
      </c>
      <c r="S164" s="1" t="s">
        <v>57</v>
      </c>
      <c r="T164" s="1" t="s">
        <v>137</v>
      </c>
      <c r="U164" s="1" t="s">
        <v>83</v>
      </c>
      <c r="V164" s="1" t="s">
        <v>60</v>
      </c>
      <c r="W164" s="1" t="s">
        <v>439</v>
      </c>
      <c r="X164" s="1" t="s">
        <v>62</v>
      </c>
      <c r="Y164" s="1" t="s">
        <v>38</v>
      </c>
      <c r="Z164" s="1" t="s">
        <v>126</v>
      </c>
      <c r="AA164" s="1" t="s">
        <v>60</v>
      </c>
      <c r="AB164" s="1" t="s">
        <v>64</v>
      </c>
      <c r="AC164" s="1" t="s">
        <v>127</v>
      </c>
      <c r="AD164" s="1" t="s">
        <v>115</v>
      </c>
      <c r="AE164" s="1" t="s">
        <v>67</v>
      </c>
      <c r="AF164" s="1" t="s">
        <v>382</v>
      </c>
      <c r="AG164" s="1" t="s">
        <v>88</v>
      </c>
      <c r="AH164" s="1" t="s">
        <v>519</v>
      </c>
    </row>
    <row r="165" spans="1:34" hidden="1" x14ac:dyDescent="0.25">
      <c r="A165" s="1" t="s">
        <v>1607</v>
      </c>
      <c r="B165" s="1" t="s">
        <v>1608</v>
      </c>
      <c r="C165" s="2">
        <v>45873</v>
      </c>
      <c r="D165" s="1" t="s">
        <v>1609</v>
      </c>
      <c r="E165" s="1" t="s">
        <v>1610</v>
      </c>
      <c r="F165" s="1" t="s">
        <v>1611</v>
      </c>
      <c r="G165" s="1">
        <v>325</v>
      </c>
      <c r="H165" s="1" t="s">
        <v>37</v>
      </c>
      <c r="I165" s="1" t="s">
        <v>244</v>
      </c>
      <c r="J165" s="1" t="s">
        <v>245</v>
      </c>
      <c r="K165" s="1" t="s">
        <v>50</v>
      </c>
      <c r="L165" s="1" t="s">
        <v>78</v>
      </c>
      <c r="M165" s="1" t="s">
        <v>1331</v>
      </c>
      <c r="N165" s="1" t="s">
        <v>1612</v>
      </c>
      <c r="O165" s="1" t="s">
        <v>135</v>
      </c>
      <c r="P165" s="1">
        <v>9659059107</v>
      </c>
      <c r="Q165" s="1" t="s">
        <v>39</v>
      </c>
      <c r="R165" s="1" t="s">
        <v>136</v>
      </c>
      <c r="S165" s="1" t="s">
        <v>113</v>
      </c>
      <c r="T165" s="1" t="s">
        <v>98</v>
      </c>
      <c r="U165" s="1" t="s">
        <v>83</v>
      </c>
      <c r="V165" s="1" t="s">
        <v>185</v>
      </c>
      <c r="W165" s="1" t="s">
        <v>125</v>
      </c>
      <c r="X165" s="1" t="s">
        <v>114</v>
      </c>
      <c r="Y165" s="1" t="s">
        <v>38</v>
      </c>
      <c r="Z165" s="1" t="s">
        <v>63</v>
      </c>
      <c r="AA165" s="1" t="s">
        <v>38</v>
      </c>
      <c r="AB165" s="1" t="s">
        <v>58</v>
      </c>
      <c r="AC165" s="1" t="s">
        <v>65</v>
      </c>
      <c r="AD165" s="1" t="s">
        <v>86</v>
      </c>
      <c r="AE165" s="1" t="s">
        <v>101</v>
      </c>
      <c r="AF165" s="1" t="s">
        <v>68</v>
      </c>
      <c r="AG165" s="1" t="s">
        <v>88</v>
      </c>
      <c r="AH165" s="1" t="s">
        <v>89</v>
      </c>
    </row>
    <row r="166" spans="1:34" hidden="1" x14ac:dyDescent="0.25">
      <c r="A166" s="1" t="s">
        <v>1625</v>
      </c>
      <c r="B166" s="1" t="s">
        <v>1626</v>
      </c>
      <c r="C166" s="2">
        <v>45873</v>
      </c>
      <c r="D166" s="1" t="s">
        <v>1627</v>
      </c>
      <c r="E166" s="1" t="s">
        <v>1628</v>
      </c>
      <c r="F166" s="1" t="s">
        <v>1629</v>
      </c>
      <c r="G166" s="1">
        <v>233</v>
      </c>
      <c r="H166" s="1" t="s">
        <v>37</v>
      </c>
      <c r="I166" s="1" t="s">
        <v>1289</v>
      </c>
      <c r="J166" s="1" t="s">
        <v>1290</v>
      </c>
      <c r="K166" s="1" t="s">
        <v>50</v>
      </c>
      <c r="L166" s="1" t="s">
        <v>51</v>
      </c>
      <c r="M166" s="1" t="s">
        <v>51</v>
      </c>
      <c r="N166" s="1" t="s">
        <v>1630</v>
      </c>
      <c r="O166" s="1" t="s">
        <v>135</v>
      </c>
      <c r="P166" s="1">
        <v>9789104429</v>
      </c>
      <c r="Q166" s="1" t="s">
        <v>81</v>
      </c>
      <c r="R166" s="1" t="s">
        <v>56</v>
      </c>
      <c r="S166" s="1" t="s">
        <v>113</v>
      </c>
      <c r="T166" s="1" t="s">
        <v>58</v>
      </c>
      <c r="U166" s="1" t="s">
        <v>59</v>
      </c>
      <c r="V166" s="1" t="s">
        <v>60</v>
      </c>
      <c r="W166" s="1" t="s">
        <v>61</v>
      </c>
      <c r="X166" s="1" t="s">
        <v>62</v>
      </c>
      <c r="Y166" s="1" t="s">
        <v>38</v>
      </c>
      <c r="Z166" s="1" t="s">
        <v>63</v>
      </c>
      <c r="AA166" s="1" t="s">
        <v>38</v>
      </c>
      <c r="AB166" s="1" t="s">
        <v>64</v>
      </c>
      <c r="AC166" s="1" t="s">
        <v>85</v>
      </c>
      <c r="AD166" s="1" t="s">
        <v>115</v>
      </c>
      <c r="AE166" s="1" t="s">
        <v>67</v>
      </c>
      <c r="AF166" s="1" t="s">
        <v>68</v>
      </c>
      <c r="AG166" s="1" t="s">
        <v>277</v>
      </c>
      <c r="AH166" s="1" t="s">
        <v>278</v>
      </c>
    </row>
    <row r="167" spans="1:34" hidden="1" x14ac:dyDescent="0.25">
      <c r="A167" s="1" t="s">
        <v>1631</v>
      </c>
      <c r="B167" s="1" t="s">
        <v>1632</v>
      </c>
      <c r="C167" s="2">
        <v>45873</v>
      </c>
      <c r="D167" s="1" t="s">
        <v>1633</v>
      </c>
      <c r="E167" s="1" t="s">
        <v>1634</v>
      </c>
      <c r="F167" s="1" t="s">
        <v>1635</v>
      </c>
      <c r="G167" s="1">
        <v>341</v>
      </c>
      <c r="H167" s="1" t="s">
        <v>37</v>
      </c>
      <c r="I167" s="1" t="s">
        <v>1281</v>
      </c>
      <c r="J167" s="1" t="s">
        <v>1282</v>
      </c>
      <c r="K167" s="1" t="s">
        <v>50</v>
      </c>
      <c r="L167" s="1" t="s">
        <v>51</v>
      </c>
      <c r="M167" s="1" t="s">
        <v>51</v>
      </c>
      <c r="N167" s="1" t="s">
        <v>1636</v>
      </c>
      <c r="O167" s="1" t="s">
        <v>135</v>
      </c>
      <c r="P167" s="1">
        <v>9677936109</v>
      </c>
      <c r="Q167" s="1" t="s">
        <v>81</v>
      </c>
      <c r="R167" s="1" t="s">
        <v>136</v>
      </c>
      <c r="S167" s="1" t="s">
        <v>57</v>
      </c>
      <c r="T167" s="1" t="s">
        <v>58</v>
      </c>
      <c r="U167" s="1" t="s">
        <v>83</v>
      </c>
      <c r="V167" s="1" t="s">
        <v>99</v>
      </c>
      <c r="W167" s="1" t="s">
        <v>125</v>
      </c>
      <c r="X167" s="1" t="s">
        <v>114</v>
      </c>
      <c r="Y167" s="1" t="s">
        <v>38</v>
      </c>
      <c r="Z167" s="1" t="s">
        <v>63</v>
      </c>
      <c r="AA167" s="1" t="s">
        <v>38</v>
      </c>
      <c r="AB167" s="1" t="s">
        <v>58</v>
      </c>
      <c r="AC167" s="1" t="s">
        <v>127</v>
      </c>
      <c r="AD167" s="1" t="s">
        <v>66</v>
      </c>
      <c r="AE167" s="1" t="s">
        <v>67</v>
      </c>
      <c r="AF167" s="1" t="s">
        <v>68</v>
      </c>
      <c r="AG167" s="1" t="s">
        <v>277</v>
      </c>
      <c r="AH167" s="1" t="s">
        <v>278</v>
      </c>
    </row>
    <row r="168" spans="1:34" hidden="1" x14ac:dyDescent="0.25">
      <c r="A168" s="1" t="s">
        <v>1657</v>
      </c>
      <c r="B168" s="1" t="s">
        <v>1658</v>
      </c>
      <c r="C168" s="2">
        <v>45874</v>
      </c>
      <c r="D168" s="1" t="s">
        <v>1659</v>
      </c>
      <c r="E168" s="1" t="s">
        <v>1660</v>
      </c>
      <c r="F168" s="1" t="s">
        <v>1661</v>
      </c>
      <c r="G168" s="1">
        <v>326</v>
      </c>
      <c r="H168" s="1" t="s">
        <v>37</v>
      </c>
      <c r="I168" s="1" t="s">
        <v>1289</v>
      </c>
      <c r="J168" s="1" t="s">
        <v>1290</v>
      </c>
      <c r="K168" s="1" t="s">
        <v>50</v>
      </c>
      <c r="L168" s="1" t="s">
        <v>51</v>
      </c>
      <c r="M168" s="1" t="s">
        <v>51</v>
      </c>
      <c r="N168" s="1" t="s">
        <v>1662</v>
      </c>
      <c r="O168" s="1" t="s">
        <v>54</v>
      </c>
      <c r="P168" s="1">
        <v>7094676535</v>
      </c>
      <c r="Q168" s="1" t="s">
        <v>55</v>
      </c>
      <c r="R168" s="1" t="s">
        <v>56</v>
      </c>
      <c r="S168" s="1" t="s">
        <v>57</v>
      </c>
      <c r="T168" s="1" t="s">
        <v>58</v>
      </c>
      <c r="U168" s="1" t="s">
        <v>83</v>
      </c>
      <c r="V168" s="1" t="s">
        <v>60</v>
      </c>
      <c r="W168" s="1" t="s">
        <v>61</v>
      </c>
      <c r="X168" s="1" t="s">
        <v>62</v>
      </c>
      <c r="Y168" s="1" t="s">
        <v>38</v>
      </c>
      <c r="Z168" s="1" t="s">
        <v>63</v>
      </c>
      <c r="AA168" s="1" t="s">
        <v>38</v>
      </c>
      <c r="AB168" s="1" t="s">
        <v>84</v>
      </c>
      <c r="AC168" s="1" t="s">
        <v>65</v>
      </c>
      <c r="AD168" s="1" t="s">
        <v>66</v>
      </c>
      <c r="AE168" s="1" t="s">
        <v>622</v>
      </c>
      <c r="AF168" s="1" t="s">
        <v>103</v>
      </c>
      <c r="AG168" s="1" t="s">
        <v>117</v>
      </c>
      <c r="AH168" s="1" t="s">
        <v>118</v>
      </c>
    </row>
    <row r="169" spans="1:34" hidden="1" x14ac:dyDescent="0.25">
      <c r="A169" s="1" t="s">
        <v>1663</v>
      </c>
      <c r="B169" s="1" t="s">
        <v>1664</v>
      </c>
      <c r="C169" s="2">
        <v>45874</v>
      </c>
      <c r="D169" s="1" t="s">
        <v>1665</v>
      </c>
      <c r="E169" s="1" t="s">
        <v>1666</v>
      </c>
      <c r="F169" s="1" t="s">
        <v>1667</v>
      </c>
      <c r="G169" s="1">
        <v>284</v>
      </c>
      <c r="H169" s="1" t="s">
        <v>37</v>
      </c>
      <c r="I169" s="1" t="s">
        <v>1281</v>
      </c>
      <c r="J169" s="1" t="s">
        <v>1282</v>
      </c>
      <c r="K169" s="1" t="s">
        <v>50</v>
      </c>
      <c r="L169" s="1" t="s">
        <v>51</v>
      </c>
      <c r="M169" s="1" t="s">
        <v>51</v>
      </c>
      <c r="N169" s="1" t="s">
        <v>1668</v>
      </c>
      <c r="O169" s="1" t="s">
        <v>135</v>
      </c>
      <c r="P169" s="1">
        <v>9789376775</v>
      </c>
      <c r="Q169" s="1" t="s">
        <v>55</v>
      </c>
      <c r="R169" s="1" t="s">
        <v>136</v>
      </c>
      <c r="S169" s="1" t="s">
        <v>57</v>
      </c>
      <c r="T169" s="1" t="s">
        <v>137</v>
      </c>
      <c r="U169" s="1" t="s">
        <v>83</v>
      </c>
      <c r="V169" s="1" t="s">
        <v>295</v>
      </c>
      <c r="W169" s="1" t="s">
        <v>439</v>
      </c>
      <c r="X169" s="1" t="s">
        <v>101</v>
      </c>
      <c r="Y169" s="1" t="s">
        <v>288</v>
      </c>
      <c r="Z169" s="1" t="s">
        <v>126</v>
      </c>
      <c r="AA169" s="1" t="s">
        <v>60</v>
      </c>
      <c r="AB169" s="1" t="s">
        <v>64</v>
      </c>
      <c r="AC169" s="1" t="s">
        <v>65</v>
      </c>
      <c r="AD169" s="1" t="s">
        <v>86</v>
      </c>
      <c r="AE169" s="1" t="s">
        <v>67</v>
      </c>
      <c r="AF169" s="1" t="s">
        <v>68</v>
      </c>
      <c r="AG169" s="1" t="s">
        <v>88</v>
      </c>
      <c r="AH169" s="1" t="s">
        <v>519</v>
      </c>
    </row>
    <row r="170" spans="1:34" hidden="1" x14ac:dyDescent="0.25">
      <c r="A170" s="1" t="s">
        <v>1675</v>
      </c>
      <c r="B170" s="1" t="s">
        <v>1676</v>
      </c>
      <c r="C170" s="2">
        <v>45874</v>
      </c>
      <c r="D170" s="1" t="s">
        <v>1677</v>
      </c>
      <c r="E170" s="1" t="s">
        <v>1672</v>
      </c>
      <c r="F170" s="1" t="s">
        <v>1678</v>
      </c>
      <c r="G170" s="1">
        <v>326</v>
      </c>
      <c r="H170" s="1" t="s">
        <v>37</v>
      </c>
      <c r="I170" s="1" t="s">
        <v>1281</v>
      </c>
      <c r="J170" s="1" t="s">
        <v>1282</v>
      </c>
      <c r="K170" s="1" t="s">
        <v>50</v>
      </c>
      <c r="L170" s="1" t="s">
        <v>51</v>
      </c>
      <c r="M170" s="1" t="s">
        <v>51</v>
      </c>
      <c r="N170" s="1" t="s">
        <v>1296</v>
      </c>
      <c r="O170" s="1" t="s">
        <v>135</v>
      </c>
      <c r="P170" s="1">
        <v>8220191951</v>
      </c>
      <c r="Q170" s="1" t="s">
        <v>55</v>
      </c>
      <c r="R170" s="1" t="s">
        <v>136</v>
      </c>
      <c r="S170" s="1" t="s">
        <v>57</v>
      </c>
      <c r="T170" s="1" t="s">
        <v>137</v>
      </c>
      <c r="U170" s="1" t="s">
        <v>83</v>
      </c>
      <c r="V170" s="1" t="s">
        <v>60</v>
      </c>
      <c r="W170" s="1" t="s">
        <v>439</v>
      </c>
      <c r="X170" s="1" t="s">
        <v>101</v>
      </c>
      <c r="Y170" s="1" t="s">
        <v>95</v>
      </c>
      <c r="Z170" s="1" t="s">
        <v>63</v>
      </c>
      <c r="AA170" s="1" t="s">
        <v>38</v>
      </c>
      <c r="AB170" s="1" t="s">
        <v>64</v>
      </c>
      <c r="AC170" s="1" t="s">
        <v>127</v>
      </c>
      <c r="AD170" s="1" t="s">
        <v>66</v>
      </c>
      <c r="AE170" s="1" t="s">
        <v>101</v>
      </c>
      <c r="AF170" s="1" t="s">
        <v>418</v>
      </c>
      <c r="AG170" s="1" t="s">
        <v>88</v>
      </c>
      <c r="AH170" s="1" t="s">
        <v>269</v>
      </c>
    </row>
    <row r="171" spans="1:34" hidden="1" x14ac:dyDescent="0.25">
      <c r="A171" s="1" t="s">
        <v>1679</v>
      </c>
      <c r="B171" s="1" t="s">
        <v>1680</v>
      </c>
      <c r="C171" s="2">
        <v>45874</v>
      </c>
      <c r="D171" s="1" t="s">
        <v>1681</v>
      </c>
      <c r="E171" s="1" t="s">
        <v>1672</v>
      </c>
      <c r="F171" s="1" t="s">
        <v>1682</v>
      </c>
      <c r="G171" s="1">
        <v>414</v>
      </c>
      <c r="H171" s="1" t="s">
        <v>37</v>
      </c>
      <c r="I171" s="1" t="s">
        <v>1289</v>
      </c>
      <c r="J171" s="1" t="s">
        <v>1290</v>
      </c>
      <c r="K171" s="1" t="s">
        <v>50</v>
      </c>
      <c r="L171" s="1" t="s">
        <v>51</v>
      </c>
      <c r="M171" s="1" t="s">
        <v>51</v>
      </c>
      <c r="N171" s="1" t="s">
        <v>1683</v>
      </c>
      <c r="O171" s="1" t="s">
        <v>135</v>
      </c>
      <c r="P171" s="1">
        <v>7010198232</v>
      </c>
      <c r="Q171" s="1" t="s">
        <v>81</v>
      </c>
      <c r="R171" s="1" t="s">
        <v>136</v>
      </c>
      <c r="S171" s="1" t="s">
        <v>57</v>
      </c>
      <c r="T171" s="1" t="s">
        <v>58</v>
      </c>
      <c r="U171" s="1" t="s">
        <v>301</v>
      </c>
      <c r="V171" s="1" t="s">
        <v>60</v>
      </c>
      <c r="W171" s="1" t="s">
        <v>439</v>
      </c>
      <c r="X171" s="1" t="s">
        <v>295</v>
      </c>
      <c r="Y171" s="1" t="s">
        <v>38</v>
      </c>
      <c r="Z171" s="1" t="s">
        <v>126</v>
      </c>
      <c r="AA171" s="1" t="s">
        <v>138</v>
      </c>
      <c r="AB171" s="1" t="s">
        <v>84</v>
      </c>
      <c r="AC171" s="1" t="s">
        <v>65</v>
      </c>
      <c r="AD171" s="1" t="s">
        <v>66</v>
      </c>
      <c r="AE171" s="1" t="s">
        <v>67</v>
      </c>
      <c r="AF171" s="1" t="s">
        <v>68</v>
      </c>
      <c r="AG171" s="1" t="s">
        <v>69</v>
      </c>
      <c r="AH171" s="1" t="s">
        <v>70</v>
      </c>
    </row>
    <row r="172" spans="1:34" hidden="1" x14ac:dyDescent="0.25">
      <c r="A172" s="1" t="s">
        <v>1690</v>
      </c>
      <c r="B172" s="1" t="s">
        <v>1691</v>
      </c>
      <c r="C172" s="2">
        <v>45874</v>
      </c>
      <c r="D172" s="1" t="s">
        <v>1692</v>
      </c>
      <c r="E172" s="1" t="s">
        <v>1693</v>
      </c>
      <c r="F172" s="1" t="s">
        <v>1694</v>
      </c>
      <c r="G172" s="1">
        <v>411</v>
      </c>
      <c r="H172" s="1" t="s">
        <v>37</v>
      </c>
      <c r="I172" s="1" t="s">
        <v>1289</v>
      </c>
      <c r="J172" s="1" t="s">
        <v>1290</v>
      </c>
      <c r="K172" s="1" t="s">
        <v>50</v>
      </c>
      <c r="L172" s="1" t="s">
        <v>51</v>
      </c>
      <c r="M172" s="1" t="s">
        <v>51</v>
      </c>
      <c r="N172" s="1" t="s">
        <v>1695</v>
      </c>
      <c r="O172" s="1" t="s">
        <v>135</v>
      </c>
      <c r="P172" s="1">
        <v>8778253016</v>
      </c>
      <c r="Q172" s="1" t="s">
        <v>81</v>
      </c>
      <c r="R172" s="1" t="s">
        <v>219</v>
      </c>
      <c r="S172" s="1" t="s">
        <v>113</v>
      </c>
      <c r="T172" s="1" t="s">
        <v>137</v>
      </c>
      <c r="U172" s="1" t="s">
        <v>301</v>
      </c>
      <c r="V172" s="1" t="s">
        <v>165</v>
      </c>
      <c r="W172" s="1" t="s">
        <v>197</v>
      </c>
      <c r="X172" s="1" t="s">
        <v>101</v>
      </c>
      <c r="Y172" s="1" t="s">
        <v>288</v>
      </c>
      <c r="Z172" s="1" t="s">
        <v>126</v>
      </c>
      <c r="AA172" s="1" t="s">
        <v>60</v>
      </c>
      <c r="AB172" s="1" t="s">
        <v>84</v>
      </c>
      <c r="AC172" s="1" t="s">
        <v>65</v>
      </c>
      <c r="AD172" s="1" t="s">
        <v>66</v>
      </c>
      <c r="AE172" s="1" t="s">
        <v>87</v>
      </c>
      <c r="AF172" s="1" t="s">
        <v>418</v>
      </c>
      <c r="AG172" s="1" t="s">
        <v>69</v>
      </c>
      <c r="AH172" s="1" t="s">
        <v>269</v>
      </c>
    </row>
    <row r="173" spans="1:34" hidden="1" x14ac:dyDescent="0.25">
      <c r="A173" s="1" t="s">
        <v>1718</v>
      </c>
      <c r="B173" s="1" t="s">
        <v>1719</v>
      </c>
      <c r="C173" s="2">
        <v>45874</v>
      </c>
      <c r="D173" s="1" t="s">
        <v>1720</v>
      </c>
      <c r="E173" s="1" t="s">
        <v>1721</v>
      </c>
      <c r="F173" s="1" t="s">
        <v>1722</v>
      </c>
      <c r="G173" s="1">
        <v>281</v>
      </c>
      <c r="H173" s="1" t="s">
        <v>37</v>
      </c>
      <c r="I173" s="1" t="s">
        <v>1281</v>
      </c>
      <c r="J173" s="1" t="s">
        <v>1282</v>
      </c>
      <c r="K173" s="1" t="s">
        <v>50</v>
      </c>
      <c r="L173" s="1" t="s">
        <v>51</v>
      </c>
      <c r="M173" s="1" t="s">
        <v>51</v>
      </c>
      <c r="N173" s="1" t="s">
        <v>1723</v>
      </c>
      <c r="O173" s="1" t="s">
        <v>135</v>
      </c>
      <c r="P173" s="1">
        <v>8610171741</v>
      </c>
      <c r="Q173" s="1" t="s">
        <v>55</v>
      </c>
      <c r="R173" s="1" t="s">
        <v>136</v>
      </c>
      <c r="S173" s="1" t="s">
        <v>57</v>
      </c>
      <c r="T173" s="1" t="s">
        <v>58</v>
      </c>
      <c r="U173" s="1" t="s">
        <v>59</v>
      </c>
      <c r="V173" s="1" t="s">
        <v>60</v>
      </c>
      <c r="W173" s="1" t="s">
        <v>439</v>
      </c>
      <c r="X173" s="1" t="s">
        <v>101</v>
      </c>
      <c r="Y173" s="1" t="s">
        <v>95</v>
      </c>
      <c r="Z173" s="1" t="s">
        <v>63</v>
      </c>
      <c r="AA173" s="1" t="s">
        <v>38</v>
      </c>
      <c r="AB173" s="1" t="s">
        <v>64</v>
      </c>
      <c r="AC173" s="1" t="s">
        <v>85</v>
      </c>
      <c r="AD173" s="1" t="s">
        <v>86</v>
      </c>
      <c r="AE173" s="1" t="s">
        <v>622</v>
      </c>
      <c r="AF173" s="1" t="s">
        <v>382</v>
      </c>
      <c r="AG173" s="1" t="s">
        <v>88</v>
      </c>
      <c r="AH173" s="1" t="s">
        <v>89</v>
      </c>
    </row>
    <row r="174" spans="1:34" hidden="1" x14ac:dyDescent="0.25">
      <c r="A174" s="1" t="s">
        <v>1724</v>
      </c>
      <c r="B174" s="1" t="s">
        <v>1725</v>
      </c>
      <c r="C174" s="2">
        <v>45874</v>
      </c>
      <c r="D174" s="1" t="s">
        <v>1726</v>
      </c>
      <c r="E174" s="1" t="s">
        <v>1721</v>
      </c>
      <c r="F174" s="1" t="s">
        <v>1727</v>
      </c>
      <c r="G174" s="1">
        <v>463</v>
      </c>
      <c r="H174" s="1" t="s">
        <v>37</v>
      </c>
      <c r="I174" s="1" t="s">
        <v>1289</v>
      </c>
      <c r="J174" s="1" t="s">
        <v>1290</v>
      </c>
      <c r="K174" s="1" t="s">
        <v>50</v>
      </c>
      <c r="L174" s="1" t="s">
        <v>51</v>
      </c>
      <c r="M174" s="1" t="s">
        <v>51</v>
      </c>
      <c r="N174" s="1" t="s">
        <v>1728</v>
      </c>
      <c r="O174" s="1" t="s">
        <v>135</v>
      </c>
      <c r="P174" s="1">
        <v>9943024278</v>
      </c>
      <c r="Q174" s="1" t="s">
        <v>360</v>
      </c>
      <c r="R174" s="1" t="s">
        <v>136</v>
      </c>
      <c r="S174" s="1" t="s">
        <v>113</v>
      </c>
      <c r="T174" s="1" t="s">
        <v>58</v>
      </c>
      <c r="U174" s="1" t="s">
        <v>59</v>
      </c>
      <c r="V174" s="1" t="s">
        <v>60</v>
      </c>
      <c r="W174" s="1" t="s">
        <v>61</v>
      </c>
      <c r="X174" s="1" t="s">
        <v>101</v>
      </c>
      <c r="Y174" s="1" t="s">
        <v>175</v>
      </c>
      <c r="Z174" s="1" t="s">
        <v>63</v>
      </c>
      <c r="AA174" s="1" t="s">
        <v>38</v>
      </c>
      <c r="AB174" s="1" t="s">
        <v>64</v>
      </c>
      <c r="AC174" s="1" t="s">
        <v>65</v>
      </c>
      <c r="AD174" s="1" t="s">
        <v>66</v>
      </c>
      <c r="AE174" s="1" t="s">
        <v>622</v>
      </c>
      <c r="AF174" s="1" t="s">
        <v>382</v>
      </c>
      <c r="AG174" s="1" t="s">
        <v>88</v>
      </c>
      <c r="AH174" s="1" t="s">
        <v>519</v>
      </c>
    </row>
    <row r="175" spans="1:34" hidden="1" x14ac:dyDescent="0.25">
      <c r="A175" s="1" t="s">
        <v>1735</v>
      </c>
      <c r="B175" s="1" t="s">
        <v>1736</v>
      </c>
      <c r="C175" s="2">
        <v>45874</v>
      </c>
      <c r="D175" s="1" t="s">
        <v>1737</v>
      </c>
      <c r="E175" s="1" t="s">
        <v>1738</v>
      </c>
      <c r="F175" s="1" t="s">
        <v>1739</v>
      </c>
      <c r="G175" s="1">
        <v>403</v>
      </c>
      <c r="H175" s="1" t="s">
        <v>37</v>
      </c>
      <c r="I175" s="1" t="s">
        <v>1289</v>
      </c>
      <c r="J175" s="1" t="s">
        <v>1290</v>
      </c>
      <c r="K175" s="1" t="s">
        <v>50</v>
      </c>
      <c r="L175" s="1" t="s">
        <v>51</v>
      </c>
      <c r="M175" s="1" t="s">
        <v>51</v>
      </c>
      <c r="N175" s="1" t="s">
        <v>1740</v>
      </c>
      <c r="O175" s="1" t="s">
        <v>135</v>
      </c>
      <c r="P175" s="1">
        <v>9940830553</v>
      </c>
      <c r="Q175" s="1" t="s">
        <v>81</v>
      </c>
      <c r="R175" s="1" t="s">
        <v>219</v>
      </c>
      <c r="S175" s="1" t="s">
        <v>113</v>
      </c>
      <c r="T175" s="1" t="s">
        <v>137</v>
      </c>
      <c r="U175" s="1" t="s">
        <v>83</v>
      </c>
      <c r="V175" s="1" t="s">
        <v>60</v>
      </c>
      <c r="W175" s="1" t="s">
        <v>439</v>
      </c>
      <c r="X175" s="1" t="s">
        <v>101</v>
      </c>
      <c r="Y175" s="1" t="s">
        <v>288</v>
      </c>
      <c r="Z175" s="1" t="s">
        <v>63</v>
      </c>
      <c r="AA175" s="1" t="s">
        <v>38</v>
      </c>
      <c r="AB175" s="1" t="s">
        <v>64</v>
      </c>
      <c r="AC175" s="1" t="s">
        <v>65</v>
      </c>
      <c r="AD175" s="1" t="s">
        <v>86</v>
      </c>
      <c r="AE175" s="1" t="s">
        <v>67</v>
      </c>
      <c r="AF175" s="1" t="s">
        <v>116</v>
      </c>
      <c r="AG175" s="1" t="s">
        <v>117</v>
      </c>
      <c r="AH175" s="1" t="s">
        <v>118</v>
      </c>
    </row>
    <row r="176" spans="1:34" hidden="1" x14ac:dyDescent="0.25">
      <c r="A176" s="1" t="s">
        <v>1758</v>
      </c>
      <c r="B176" s="1" t="s">
        <v>1759</v>
      </c>
      <c r="C176" s="2">
        <v>45874</v>
      </c>
      <c r="D176" s="1" t="s">
        <v>1760</v>
      </c>
      <c r="E176" s="1" t="s">
        <v>1744</v>
      </c>
      <c r="F176" s="1" t="s">
        <v>1761</v>
      </c>
      <c r="G176" s="1">
        <v>317</v>
      </c>
      <c r="H176" s="1" t="s">
        <v>37</v>
      </c>
      <c r="I176" s="1" t="s">
        <v>1281</v>
      </c>
      <c r="J176" s="1" t="s">
        <v>1282</v>
      </c>
      <c r="K176" s="1" t="s">
        <v>50</v>
      </c>
      <c r="L176" s="1" t="s">
        <v>51</v>
      </c>
      <c r="M176" s="1" t="s">
        <v>51</v>
      </c>
      <c r="N176" s="1" t="s">
        <v>1762</v>
      </c>
      <c r="O176" s="1" t="s">
        <v>135</v>
      </c>
      <c r="P176" s="1">
        <v>8870566179</v>
      </c>
      <c r="Q176" s="1" t="s">
        <v>55</v>
      </c>
      <c r="R176" s="1" t="s">
        <v>136</v>
      </c>
      <c r="S176" s="1" t="s">
        <v>57</v>
      </c>
      <c r="T176" s="1" t="s">
        <v>58</v>
      </c>
      <c r="U176" s="1" t="s">
        <v>59</v>
      </c>
      <c r="V176" s="1" t="s">
        <v>60</v>
      </c>
      <c r="W176" s="1" t="s">
        <v>439</v>
      </c>
      <c r="X176" s="1" t="s">
        <v>295</v>
      </c>
      <c r="Y176" s="1" t="s">
        <v>38</v>
      </c>
      <c r="Z176" s="1" t="s">
        <v>126</v>
      </c>
      <c r="AA176" s="1" t="s">
        <v>138</v>
      </c>
      <c r="AB176" s="1" t="s">
        <v>58</v>
      </c>
      <c r="AC176" s="1" t="s">
        <v>65</v>
      </c>
      <c r="AD176" s="1" t="s">
        <v>66</v>
      </c>
      <c r="AE176" s="1" t="s">
        <v>101</v>
      </c>
      <c r="AF176" s="1" t="s">
        <v>68</v>
      </c>
      <c r="AG176" s="1" t="s">
        <v>88</v>
      </c>
      <c r="AH176" s="1" t="s">
        <v>269</v>
      </c>
    </row>
    <row r="177" spans="1:34" hidden="1" x14ac:dyDescent="0.25">
      <c r="A177" s="1" t="s">
        <v>1773</v>
      </c>
      <c r="B177" s="1" t="s">
        <v>1774</v>
      </c>
      <c r="C177" s="2">
        <v>45874</v>
      </c>
      <c r="D177" s="1" t="s">
        <v>1775</v>
      </c>
      <c r="E177" s="1" t="s">
        <v>1732</v>
      </c>
      <c r="F177" s="1" t="s">
        <v>1776</v>
      </c>
      <c r="G177" s="1">
        <v>330</v>
      </c>
      <c r="H177" s="1" t="s">
        <v>37</v>
      </c>
      <c r="I177" s="1" t="s">
        <v>1281</v>
      </c>
      <c r="J177" s="1" t="s">
        <v>1282</v>
      </c>
      <c r="K177" s="1" t="s">
        <v>50</v>
      </c>
      <c r="L177" s="1" t="s">
        <v>51</v>
      </c>
      <c r="M177" s="1" t="s">
        <v>51</v>
      </c>
      <c r="N177" s="1" t="s">
        <v>1777</v>
      </c>
      <c r="O177" s="1" t="s">
        <v>135</v>
      </c>
      <c r="P177" s="1">
        <v>8610038773</v>
      </c>
      <c r="Q177" s="1" t="s">
        <v>360</v>
      </c>
      <c r="R177" s="1" t="s">
        <v>136</v>
      </c>
      <c r="S177" s="1" t="s">
        <v>57</v>
      </c>
      <c r="T177" s="1" t="s">
        <v>137</v>
      </c>
      <c r="U177" s="1" t="s">
        <v>83</v>
      </c>
      <c r="V177" s="1" t="s">
        <v>99</v>
      </c>
      <c r="W177" s="1" t="s">
        <v>125</v>
      </c>
      <c r="X177" s="1" t="s">
        <v>101</v>
      </c>
      <c r="Y177" s="1" t="s">
        <v>95</v>
      </c>
      <c r="Z177" s="1" t="s">
        <v>126</v>
      </c>
      <c r="AA177" s="1" t="s">
        <v>138</v>
      </c>
      <c r="AB177" s="1" t="s">
        <v>58</v>
      </c>
      <c r="AC177" s="1" t="s">
        <v>127</v>
      </c>
      <c r="AD177" s="1" t="s">
        <v>66</v>
      </c>
      <c r="AE177" s="1" t="s">
        <v>101</v>
      </c>
      <c r="AF177" s="1" t="s">
        <v>68</v>
      </c>
      <c r="AG177" s="1" t="s">
        <v>88</v>
      </c>
      <c r="AH177" s="1" t="s">
        <v>269</v>
      </c>
    </row>
    <row r="178" spans="1:34" hidden="1" x14ac:dyDescent="0.25">
      <c r="A178" s="1" t="s">
        <v>1778</v>
      </c>
      <c r="B178" s="1" t="s">
        <v>1779</v>
      </c>
      <c r="C178" s="2">
        <v>45874</v>
      </c>
      <c r="D178" s="1" t="s">
        <v>1374</v>
      </c>
      <c r="E178" s="1" t="s">
        <v>1375</v>
      </c>
      <c r="F178" s="1" t="s">
        <v>1780</v>
      </c>
      <c r="G178" s="1">
        <v>363</v>
      </c>
      <c r="H178" s="1" t="s">
        <v>37</v>
      </c>
      <c r="I178" s="1" t="s">
        <v>1289</v>
      </c>
      <c r="J178" s="1" t="s">
        <v>1290</v>
      </c>
      <c r="K178" s="1" t="s">
        <v>50</v>
      </c>
      <c r="L178" s="1" t="s">
        <v>51</v>
      </c>
      <c r="M178" s="1" t="s">
        <v>51</v>
      </c>
      <c r="N178" s="1" t="s">
        <v>1781</v>
      </c>
      <c r="O178" s="1" t="s">
        <v>135</v>
      </c>
      <c r="P178" s="1">
        <v>8098674839</v>
      </c>
      <c r="Q178" s="1" t="s">
        <v>81</v>
      </c>
      <c r="R178" s="1" t="s">
        <v>97</v>
      </c>
      <c r="S178" s="1" t="s">
        <v>113</v>
      </c>
      <c r="T178" s="1" t="s">
        <v>137</v>
      </c>
      <c r="U178" s="1" t="s">
        <v>83</v>
      </c>
      <c r="V178" s="1" t="s">
        <v>60</v>
      </c>
      <c r="W178" s="1" t="s">
        <v>439</v>
      </c>
      <c r="X178" s="1" t="s">
        <v>295</v>
      </c>
      <c r="Y178" s="1" t="s">
        <v>38</v>
      </c>
      <c r="Z178" s="1" t="s">
        <v>63</v>
      </c>
      <c r="AA178" s="1" t="s">
        <v>38</v>
      </c>
      <c r="AB178" s="1" t="s">
        <v>84</v>
      </c>
      <c r="AC178" s="1" t="s">
        <v>127</v>
      </c>
      <c r="AD178" s="1" t="s">
        <v>66</v>
      </c>
      <c r="AE178" s="1" t="s">
        <v>67</v>
      </c>
      <c r="AF178" s="1" t="s">
        <v>382</v>
      </c>
      <c r="AG178" s="1" t="s">
        <v>88</v>
      </c>
      <c r="AH178" s="1" t="s">
        <v>70</v>
      </c>
    </row>
    <row r="179" spans="1:34" hidden="1" x14ac:dyDescent="0.25">
      <c r="A179" s="12" t="s">
        <v>1799</v>
      </c>
      <c r="B179" s="12" t="s">
        <v>1800</v>
      </c>
      <c r="C179" s="13">
        <v>45875</v>
      </c>
      <c r="D179" s="12" t="s">
        <v>1801</v>
      </c>
      <c r="E179" s="12" t="s">
        <v>1802</v>
      </c>
      <c r="F179" s="12" t="s">
        <v>1803</v>
      </c>
      <c r="G179" s="12">
        <v>281</v>
      </c>
      <c r="H179" s="12" t="s">
        <v>37</v>
      </c>
      <c r="I179" s="12" t="s">
        <v>1281</v>
      </c>
      <c r="J179" s="12" t="s">
        <v>1282</v>
      </c>
      <c r="K179" s="12" t="s">
        <v>50</v>
      </c>
      <c r="L179" s="12" t="s">
        <v>51</v>
      </c>
      <c r="M179" s="12" t="s">
        <v>51</v>
      </c>
      <c r="N179" s="12" t="s">
        <v>1804</v>
      </c>
      <c r="O179" s="12" t="s">
        <v>135</v>
      </c>
      <c r="P179" s="12">
        <v>9789376790</v>
      </c>
      <c r="Q179" s="12" t="s">
        <v>55</v>
      </c>
      <c r="R179" s="12" t="s">
        <v>136</v>
      </c>
      <c r="S179" s="12" t="s">
        <v>57</v>
      </c>
      <c r="T179" s="12" t="s">
        <v>58</v>
      </c>
      <c r="U179" s="12" t="s">
        <v>301</v>
      </c>
      <c r="V179" s="12" t="s">
        <v>60</v>
      </c>
      <c r="W179" s="1" t="s">
        <v>439</v>
      </c>
      <c r="X179" s="12" t="s">
        <v>295</v>
      </c>
      <c r="Y179" s="12" t="s">
        <v>38</v>
      </c>
      <c r="Z179" s="12" t="s">
        <v>126</v>
      </c>
      <c r="AA179" s="12" t="s">
        <v>138</v>
      </c>
      <c r="AB179" s="12" t="s">
        <v>64</v>
      </c>
      <c r="AC179" s="12" t="s">
        <v>65</v>
      </c>
      <c r="AD179" s="12" t="s">
        <v>66</v>
      </c>
      <c r="AE179" s="12" t="s">
        <v>622</v>
      </c>
      <c r="AF179" s="12" t="s">
        <v>400</v>
      </c>
      <c r="AG179" s="12" t="s">
        <v>88</v>
      </c>
      <c r="AH179" s="12" t="s">
        <v>519</v>
      </c>
    </row>
    <row r="180" spans="1:34" hidden="1" x14ac:dyDescent="0.25">
      <c r="A180" s="12" t="s">
        <v>1805</v>
      </c>
      <c r="B180" s="12" t="s">
        <v>1806</v>
      </c>
      <c r="C180" s="13">
        <v>45875</v>
      </c>
      <c r="D180" s="12" t="s">
        <v>1807</v>
      </c>
      <c r="E180" s="12" t="s">
        <v>1802</v>
      </c>
      <c r="F180" s="12" t="s">
        <v>1808</v>
      </c>
      <c r="G180" s="12">
        <v>419</v>
      </c>
      <c r="H180" s="12" t="s">
        <v>37</v>
      </c>
      <c r="I180" s="12" t="s">
        <v>1289</v>
      </c>
      <c r="J180" s="12" t="s">
        <v>1290</v>
      </c>
      <c r="K180" s="12" t="s">
        <v>50</v>
      </c>
      <c r="L180" s="12" t="s">
        <v>51</v>
      </c>
      <c r="M180" s="12" t="s">
        <v>51</v>
      </c>
      <c r="N180" s="12" t="s">
        <v>1809</v>
      </c>
      <c r="O180" s="12" t="s">
        <v>135</v>
      </c>
      <c r="P180" s="12">
        <v>9443951260</v>
      </c>
      <c r="Q180" s="12" t="s">
        <v>39</v>
      </c>
      <c r="R180" s="12" t="s">
        <v>136</v>
      </c>
      <c r="S180" s="12" t="s">
        <v>113</v>
      </c>
      <c r="T180" s="12" t="s">
        <v>137</v>
      </c>
      <c r="U180" s="12" t="s">
        <v>301</v>
      </c>
      <c r="V180" s="12" t="s">
        <v>60</v>
      </c>
      <c r="W180" s="1" t="s">
        <v>439</v>
      </c>
      <c r="X180" s="12" t="s">
        <v>101</v>
      </c>
      <c r="Y180" s="12" t="s">
        <v>288</v>
      </c>
      <c r="Z180" s="12" t="s">
        <v>63</v>
      </c>
      <c r="AA180" s="12" t="s">
        <v>38</v>
      </c>
      <c r="AB180" s="12" t="s">
        <v>64</v>
      </c>
      <c r="AC180" s="12" t="s">
        <v>85</v>
      </c>
      <c r="AD180" s="12" t="s">
        <v>66</v>
      </c>
      <c r="AE180" s="12" t="s">
        <v>447</v>
      </c>
      <c r="AF180" s="12" t="s">
        <v>116</v>
      </c>
      <c r="AG180" s="12" t="s">
        <v>88</v>
      </c>
      <c r="AH180" s="12" t="s">
        <v>519</v>
      </c>
    </row>
    <row r="181" spans="1:34" hidden="1" x14ac:dyDescent="0.25">
      <c r="A181" s="12" t="s">
        <v>1810</v>
      </c>
      <c r="B181" s="12" t="s">
        <v>1811</v>
      </c>
      <c r="C181" s="13">
        <v>45875</v>
      </c>
      <c r="D181" s="12" t="s">
        <v>1812</v>
      </c>
      <c r="E181" s="12" t="s">
        <v>1813</v>
      </c>
      <c r="F181" s="12" t="s">
        <v>1814</v>
      </c>
      <c r="G181" s="12">
        <v>462</v>
      </c>
      <c r="H181" s="12" t="s">
        <v>37</v>
      </c>
      <c r="I181" s="12" t="s">
        <v>48</v>
      </c>
      <c r="J181" s="12" t="s">
        <v>49</v>
      </c>
      <c r="K181" s="12" t="s">
        <v>50</v>
      </c>
      <c r="L181" s="12" t="s">
        <v>51</v>
      </c>
      <c r="M181" s="12" t="s">
        <v>51</v>
      </c>
      <c r="N181" s="12" t="s">
        <v>1815</v>
      </c>
      <c r="O181" s="12" t="s">
        <v>135</v>
      </c>
      <c r="P181" s="12">
        <v>8110072116</v>
      </c>
      <c r="Q181" s="12" t="s">
        <v>39</v>
      </c>
      <c r="R181" s="12" t="s">
        <v>97</v>
      </c>
      <c r="S181" s="12" t="s">
        <v>57</v>
      </c>
      <c r="T181" s="12" t="s">
        <v>58</v>
      </c>
      <c r="U181" s="12" t="s">
        <v>83</v>
      </c>
      <c r="V181" s="12" t="s">
        <v>60</v>
      </c>
      <c r="W181" s="12" t="s">
        <v>61</v>
      </c>
      <c r="X181" s="12" t="s">
        <v>101</v>
      </c>
      <c r="Y181" s="12" t="s">
        <v>95</v>
      </c>
      <c r="Z181" s="12" t="s">
        <v>63</v>
      </c>
      <c r="AA181" s="12" t="s">
        <v>38</v>
      </c>
      <c r="AB181" s="12" t="s">
        <v>64</v>
      </c>
      <c r="AC181" s="12" t="s">
        <v>85</v>
      </c>
      <c r="AD181" s="12" t="s">
        <v>66</v>
      </c>
      <c r="AE181" s="12" t="s">
        <v>101</v>
      </c>
      <c r="AF181" s="12" t="s">
        <v>116</v>
      </c>
      <c r="AG181" s="12" t="s">
        <v>1456</v>
      </c>
      <c r="AH181" s="12" t="s">
        <v>129</v>
      </c>
    </row>
    <row r="182" spans="1:34" hidden="1" x14ac:dyDescent="0.25">
      <c r="A182" s="12" t="s">
        <v>1816</v>
      </c>
      <c r="B182" s="12" t="s">
        <v>1817</v>
      </c>
      <c r="C182" s="13">
        <v>45875</v>
      </c>
      <c r="D182" s="12" t="s">
        <v>1818</v>
      </c>
      <c r="E182" s="12" t="s">
        <v>1819</v>
      </c>
      <c r="F182" s="12" t="s">
        <v>1820</v>
      </c>
      <c r="G182" s="12">
        <v>409</v>
      </c>
      <c r="H182" s="12" t="s">
        <v>37</v>
      </c>
      <c r="I182" s="12" t="s">
        <v>1289</v>
      </c>
      <c r="J182" s="12" t="s">
        <v>1290</v>
      </c>
      <c r="K182" s="12" t="s">
        <v>50</v>
      </c>
      <c r="L182" s="12" t="s">
        <v>51</v>
      </c>
      <c r="M182" s="12" t="s">
        <v>51</v>
      </c>
      <c r="N182" s="12" t="s">
        <v>1821</v>
      </c>
      <c r="O182" s="12" t="s">
        <v>135</v>
      </c>
      <c r="P182" s="12">
        <v>8220734630</v>
      </c>
      <c r="Q182" s="12" t="s">
        <v>360</v>
      </c>
      <c r="R182" s="12" t="s">
        <v>136</v>
      </c>
      <c r="S182" s="12" t="s">
        <v>113</v>
      </c>
      <c r="T182" s="12" t="s">
        <v>58</v>
      </c>
      <c r="U182" s="12" t="s">
        <v>59</v>
      </c>
      <c r="V182" s="12" t="s">
        <v>60</v>
      </c>
      <c r="W182" s="12" t="s">
        <v>61</v>
      </c>
      <c r="X182" s="12" t="s">
        <v>62</v>
      </c>
      <c r="Y182" s="12" t="s">
        <v>38</v>
      </c>
      <c r="Z182" s="12" t="s">
        <v>63</v>
      </c>
      <c r="AA182" s="12" t="s">
        <v>38</v>
      </c>
      <c r="AB182" s="12" t="s">
        <v>84</v>
      </c>
      <c r="AC182" s="12" t="s">
        <v>85</v>
      </c>
      <c r="AD182" s="12" t="s">
        <v>115</v>
      </c>
      <c r="AE182" s="12" t="s">
        <v>67</v>
      </c>
      <c r="AF182" s="12" t="s">
        <v>68</v>
      </c>
      <c r="AG182" s="12" t="s">
        <v>1456</v>
      </c>
      <c r="AH182" s="12" t="s">
        <v>129</v>
      </c>
    </row>
    <row r="183" spans="1:34" hidden="1" x14ac:dyDescent="0.25">
      <c r="A183" s="12" t="s">
        <v>1822</v>
      </c>
      <c r="B183" s="12" t="s">
        <v>1823</v>
      </c>
      <c r="C183" s="13">
        <v>45875</v>
      </c>
      <c r="D183" s="12" t="s">
        <v>1824</v>
      </c>
      <c r="E183" s="12" t="s">
        <v>444</v>
      </c>
      <c r="F183" s="12" t="s">
        <v>1825</v>
      </c>
      <c r="G183" s="12">
        <v>292</v>
      </c>
      <c r="H183" s="12" t="s">
        <v>37</v>
      </c>
      <c r="I183" s="12" t="s">
        <v>48</v>
      </c>
      <c r="J183" s="12" t="s">
        <v>49</v>
      </c>
      <c r="K183" s="12" t="s">
        <v>50</v>
      </c>
      <c r="L183" s="12" t="s">
        <v>51</v>
      </c>
      <c r="M183" s="12" t="s">
        <v>51</v>
      </c>
      <c r="N183" s="12" t="s">
        <v>1826</v>
      </c>
      <c r="O183" s="12" t="s">
        <v>54</v>
      </c>
      <c r="P183" s="12">
        <v>8610556047</v>
      </c>
      <c r="Q183" s="12" t="s">
        <v>55</v>
      </c>
      <c r="R183" s="12" t="s">
        <v>56</v>
      </c>
      <c r="S183" s="12" t="s">
        <v>57</v>
      </c>
      <c r="T183" s="12" t="s">
        <v>58</v>
      </c>
      <c r="U183" s="12" t="s">
        <v>83</v>
      </c>
      <c r="V183" s="12" t="s">
        <v>99</v>
      </c>
      <c r="W183" s="12" t="s">
        <v>100</v>
      </c>
      <c r="X183" s="12" t="s">
        <v>101</v>
      </c>
      <c r="Y183" s="12" t="s">
        <v>95</v>
      </c>
      <c r="Z183" s="12" t="s">
        <v>126</v>
      </c>
      <c r="AA183" s="12" t="s">
        <v>60</v>
      </c>
      <c r="AB183" s="12" t="s">
        <v>58</v>
      </c>
      <c r="AC183" s="12" t="s">
        <v>65</v>
      </c>
      <c r="AD183" s="12" t="s">
        <v>66</v>
      </c>
      <c r="AE183" s="12" t="s">
        <v>101</v>
      </c>
      <c r="AF183" s="12" t="s">
        <v>103</v>
      </c>
      <c r="AG183" s="12" t="s">
        <v>69</v>
      </c>
      <c r="AH183" s="12" t="s">
        <v>70</v>
      </c>
    </row>
    <row r="184" spans="1:34" x14ac:dyDescent="0.25">
      <c r="A184" s="12" t="s">
        <v>1827</v>
      </c>
      <c r="B184" s="12" t="s">
        <v>1828</v>
      </c>
      <c r="C184" s="13">
        <v>45875</v>
      </c>
      <c r="D184" s="12" t="s">
        <v>1829</v>
      </c>
      <c r="E184" s="12" t="s">
        <v>1830</v>
      </c>
      <c r="F184" s="12" t="s">
        <v>1831</v>
      </c>
      <c r="G184" s="12">
        <v>295</v>
      </c>
      <c r="H184" s="12" t="s">
        <v>37</v>
      </c>
      <c r="I184" s="12" t="s">
        <v>1281</v>
      </c>
      <c r="J184" s="12" t="s">
        <v>1282</v>
      </c>
      <c r="K184" s="12" t="s">
        <v>50</v>
      </c>
      <c r="L184" s="12" t="s">
        <v>51</v>
      </c>
      <c r="M184" s="12" t="s">
        <v>51</v>
      </c>
      <c r="N184" s="12" t="s">
        <v>1832</v>
      </c>
      <c r="O184" s="12" t="s">
        <v>135</v>
      </c>
      <c r="P184" s="12">
        <v>9626166282</v>
      </c>
      <c r="Q184" s="12" t="s">
        <v>55</v>
      </c>
      <c r="R184" s="12" t="s">
        <v>136</v>
      </c>
      <c r="S184" s="12" t="s">
        <v>57</v>
      </c>
      <c r="T184" s="12" t="s">
        <v>58</v>
      </c>
      <c r="U184" s="12" t="s">
        <v>59</v>
      </c>
      <c r="V184" s="12" t="s">
        <v>60</v>
      </c>
      <c r="W184" s="12" t="s">
        <v>61</v>
      </c>
      <c r="X184" s="12" t="s">
        <v>62</v>
      </c>
      <c r="Y184" s="12" t="s">
        <v>38</v>
      </c>
      <c r="Z184" s="12" t="s">
        <v>126</v>
      </c>
      <c r="AA184" s="12" t="s">
        <v>138</v>
      </c>
      <c r="AB184" s="12" t="s">
        <v>84</v>
      </c>
      <c r="AC184" s="12" t="s">
        <v>65</v>
      </c>
      <c r="AD184" s="12" t="s">
        <v>66</v>
      </c>
      <c r="AE184" s="12" t="s">
        <v>622</v>
      </c>
      <c r="AF184" s="12" t="s">
        <v>68</v>
      </c>
      <c r="AG184" s="12" t="s">
        <v>117</v>
      </c>
      <c r="AH184" s="12" t="s">
        <v>42</v>
      </c>
    </row>
    <row r="185" spans="1:34" hidden="1" x14ac:dyDescent="0.25">
      <c r="A185" s="12" t="s">
        <v>1833</v>
      </c>
      <c r="B185" s="12" t="s">
        <v>1834</v>
      </c>
      <c r="C185" s="13">
        <v>45875</v>
      </c>
      <c r="D185" s="12" t="s">
        <v>1835</v>
      </c>
      <c r="E185" s="12" t="s">
        <v>1836</v>
      </c>
      <c r="F185" s="12" t="s">
        <v>1837</v>
      </c>
      <c r="G185" s="12">
        <v>309</v>
      </c>
      <c r="H185" s="12" t="s">
        <v>37</v>
      </c>
      <c r="I185" s="12" t="s">
        <v>1289</v>
      </c>
      <c r="J185" s="12" t="s">
        <v>1290</v>
      </c>
      <c r="K185" s="12" t="s">
        <v>50</v>
      </c>
      <c r="L185" s="12" t="s">
        <v>51</v>
      </c>
      <c r="M185" s="12" t="s">
        <v>51</v>
      </c>
      <c r="N185" s="12" t="s">
        <v>1838</v>
      </c>
      <c r="O185" s="12" t="s">
        <v>54</v>
      </c>
      <c r="P185" s="12">
        <v>9626830666</v>
      </c>
      <c r="Q185" s="12" t="s">
        <v>39</v>
      </c>
      <c r="R185" s="12" t="s">
        <v>56</v>
      </c>
      <c r="S185" s="12" t="s">
        <v>113</v>
      </c>
      <c r="T185" s="12" t="s">
        <v>58</v>
      </c>
      <c r="U185" s="12" t="s">
        <v>59</v>
      </c>
      <c r="V185" s="12" t="s">
        <v>60</v>
      </c>
      <c r="W185" s="12" t="s">
        <v>61</v>
      </c>
      <c r="X185" s="12" t="s">
        <v>477</v>
      </c>
      <c r="Y185" s="12" t="s">
        <v>95</v>
      </c>
      <c r="Z185" s="12" t="s">
        <v>63</v>
      </c>
      <c r="AA185" s="12" t="s">
        <v>38</v>
      </c>
      <c r="AB185" s="12" t="s">
        <v>84</v>
      </c>
      <c r="AC185" s="12" t="s">
        <v>65</v>
      </c>
      <c r="AD185" s="12" t="s">
        <v>66</v>
      </c>
      <c r="AE185" s="12" t="s">
        <v>622</v>
      </c>
      <c r="AF185" s="12" t="s">
        <v>116</v>
      </c>
      <c r="AG185" s="12" t="s">
        <v>69</v>
      </c>
      <c r="AH185" s="12" t="s">
        <v>269</v>
      </c>
    </row>
    <row r="186" spans="1:34" hidden="1" x14ac:dyDescent="0.25">
      <c r="A186" s="12" t="s">
        <v>1839</v>
      </c>
      <c r="B186" s="12" t="s">
        <v>1840</v>
      </c>
      <c r="C186" s="13">
        <v>45875</v>
      </c>
      <c r="D186" s="12" t="s">
        <v>1841</v>
      </c>
      <c r="E186" s="12" t="s">
        <v>1842</v>
      </c>
      <c r="F186" s="12" t="s">
        <v>1843</v>
      </c>
      <c r="G186" s="12">
        <v>350</v>
      </c>
      <c r="H186" s="12" t="s">
        <v>37</v>
      </c>
      <c r="I186" s="12" t="s">
        <v>1281</v>
      </c>
      <c r="J186" s="12" t="s">
        <v>1282</v>
      </c>
      <c r="K186" s="12" t="s">
        <v>50</v>
      </c>
      <c r="L186" s="12" t="s">
        <v>51</v>
      </c>
      <c r="M186" s="12" t="s">
        <v>51</v>
      </c>
      <c r="N186" s="12" t="s">
        <v>1844</v>
      </c>
      <c r="O186" s="12" t="s">
        <v>135</v>
      </c>
      <c r="P186" s="12">
        <v>7397615793</v>
      </c>
      <c r="Q186" s="12" t="s">
        <v>81</v>
      </c>
      <c r="R186" s="12" t="s">
        <v>136</v>
      </c>
      <c r="S186" s="12" t="s">
        <v>57</v>
      </c>
      <c r="T186" s="12" t="s">
        <v>58</v>
      </c>
      <c r="U186" s="12" t="s">
        <v>301</v>
      </c>
      <c r="V186" s="12" t="s">
        <v>165</v>
      </c>
      <c r="W186" s="1" t="s">
        <v>439</v>
      </c>
      <c r="X186" s="12" t="s">
        <v>295</v>
      </c>
      <c r="Y186" s="12" t="s">
        <v>38</v>
      </c>
      <c r="Z186" s="12" t="s">
        <v>126</v>
      </c>
      <c r="AA186" s="12" t="s">
        <v>138</v>
      </c>
      <c r="AB186" s="12" t="s">
        <v>84</v>
      </c>
      <c r="AC186" s="12" t="s">
        <v>65</v>
      </c>
      <c r="AD186" s="12" t="s">
        <v>66</v>
      </c>
      <c r="AE186" s="12" t="s">
        <v>101</v>
      </c>
      <c r="AF186" s="12" t="s">
        <v>68</v>
      </c>
      <c r="AG186" s="12" t="s">
        <v>117</v>
      </c>
      <c r="AH186" s="12" t="s">
        <v>89</v>
      </c>
    </row>
    <row r="187" spans="1:34" hidden="1" x14ac:dyDescent="0.25">
      <c r="A187" s="12" t="s">
        <v>1863</v>
      </c>
      <c r="B187" s="12" t="s">
        <v>1864</v>
      </c>
      <c r="C187" s="13">
        <v>45875</v>
      </c>
      <c r="D187" s="12" t="s">
        <v>1865</v>
      </c>
      <c r="E187" s="12" t="s">
        <v>1802</v>
      </c>
      <c r="F187" s="12" t="s">
        <v>1866</v>
      </c>
      <c r="G187" s="12">
        <v>349</v>
      </c>
      <c r="H187" s="12" t="s">
        <v>37</v>
      </c>
      <c r="I187" s="12" t="s">
        <v>1289</v>
      </c>
      <c r="J187" s="12" t="s">
        <v>1290</v>
      </c>
      <c r="K187" s="12" t="s">
        <v>50</v>
      </c>
      <c r="L187" s="12" t="s">
        <v>51</v>
      </c>
      <c r="M187" s="12" t="s">
        <v>51</v>
      </c>
      <c r="N187" s="12" t="s">
        <v>1867</v>
      </c>
      <c r="O187" s="12" t="s">
        <v>54</v>
      </c>
      <c r="P187" s="12">
        <v>9965685797</v>
      </c>
      <c r="Q187" s="12" t="s">
        <v>55</v>
      </c>
      <c r="R187" s="12" t="s">
        <v>56</v>
      </c>
      <c r="S187" s="12" t="s">
        <v>57</v>
      </c>
      <c r="T187" s="12" t="s">
        <v>137</v>
      </c>
      <c r="U187" s="12" t="s">
        <v>83</v>
      </c>
      <c r="V187" s="12" t="s">
        <v>99</v>
      </c>
      <c r="W187" s="12" t="s">
        <v>100</v>
      </c>
      <c r="X187" s="12" t="s">
        <v>101</v>
      </c>
      <c r="Y187" s="12" t="s">
        <v>95</v>
      </c>
      <c r="Z187" s="12" t="s">
        <v>126</v>
      </c>
      <c r="AA187" s="12" t="s">
        <v>138</v>
      </c>
      <c r="AB187" s="12" t="s">
        <v>84</v>
      </c>
      <c r="AC187" s="12" t="s">
        <v>127</v>
      </c>
      <c r="AD187" s="12" t="s">
        <v>115</v>
      </c>
      <c r="AE187" s="12" t="s">
        <v>1868</v>
      </c>
      <c r="AF187" s="12" t="s">
        <v>68</v>
      </c>
      <c r="AG187" s="12" t="s">
        <v>117</v>
      </c>
      <c r="AH187" s="12" t="s">
        <v>118</v>
      </c>
    </row>
    <row r="188" spans="1:34" hidden="1" x14ac:dyDescent="0.25">
      <c r="A188" s="12" t="s">
        <v>1886</v>
      </c>
      <c r="B188" s="12" t="s">
        <v>1887</v>
      </c>
      <c r="C188" s="13">
        <v>45875</v>
      </c>
      <c r="D188" s="12" t="s">
        <v>1888</v>
      </c>
      <c r="E188" s="12" t="s">
        <v>1848</v>
      </c>
      <c r="F188" s="12" t="s">
        <v>1889</v>
      </c>
      <c r="G188" s="12">
        <v>425</v>
      </c>
      <c r="H188" s="12" t="s">
        <v>37</v>
      </c>
      <c r="I188" s="12" t="s">
        <v>1281</v>
      </c>
      <c r="J188" s="12" t="s">
        <v>1282</v>
      </c>
      <c r="K188" s="12" t="s">
        <v>50</v>
      </c>
      <c r="L188" s="12" t="s">
        <v>51</v>
      </c>
      <c r="M188" s="12" t="s">
        <v>51</v>
      </c>
      <c r="N188" s="12" t="s">
        <v>1890</v>
      </c>
      <c r="O188" s="12" t="s">
        <v>135</v>
      </c>
      <c r="P188" s="12">
        <v>9092646582</v>
      </c>
      <c r="Q188" s="12" t="s">
        <v>55</v>
      </c>
      <c r="R188" s="12" t="s">
        <v>56</v>
      </c>
      <c r="S188" s="12" t="s">
        <v>57</v>
      </c>
      <c r="T188" s="12" t="s">
        <v>137</v>
      </c>
      <c r="U188" s="12" t="s">
        <v>301</v>
      </c>
      <c r="V188" s="12" t="s">
        <v>99</v>
      </c>
      <c r="W188" s="12" t="s">
        <v>100</v>
      </c>
      <c r="X188" s="12" t="s">
        <v>295</v>
      </c>
      <c r="Y188" s="12" t="s">
        <v>38</v>
      </c>
      <c r="Z188" s="12" t="s">
        <v>126</v>
      </c>
      <c r="AA188" s="12" t="s">
        <v>138</v>
      </c>
      <c r="AB188" s="12" t="s">
        <v>64</v>
      </c>
      <c r="AC188" s="12" t="s">
        <v>85</v>
      </c>
      <c r="AD188" s="12" t="s">
        <v>66</v>
      </c>
      <c r="AE188" s="12" t="s">
        <v>101</v>
      </c>
      <c r="AF188" s="12" t="s">
        <v>68</v>
      </c>
      <c r="AG188" s="12" t="s">
        <v>117</v>
      </c>
      <c r="AH188" s="12" t="s">
        <v>118</v>
      </c>
    </row>
    <row r="189" spans="1:34" hidden="1" x14ac:dyDescent="0.25">
      <c r="A189" s="12" t="s">
        <v>1897</v>
      </c>
      <c r="B189" s="12" t="s">
        <v>1898</v>
      </c>
      <c r="C189" s="13">
        <v>45875</v>
      </c>
      <c r="D189" s="12" t="s">
        <v>1899</v>
      </c>
      <c r="E189" s="12" t="s">
        <v>1509</v>
      </c>
      <c r="F189" s="12" t="s">
        <v>1900</v>
      </c>
      <c r="G189" s="12">
        <v>279</v>
      </c>
      <c r="H189" s="12" t="s">
        <v>37</v>
      </c>
      <c r="I189" s="12" t="s">
        <v>1281</v>
      </c>
      <c r="J189" s="12" t="s">
        <v>1282</v>
      </c>
      <c r="K189" s="12" t="s">
        <v>50</v>
      </c>
      <c r="L189" s="12" t="s">
        <v>51</v>
      </c>
      <c r="M189" s="12" t="s">
        <v>51</v>
      </c>
      <c r="N189" s="12" t="s">
        <v>1901</v>
      </c>
      <c r="O189" s="12" t="s">
        <v>54</v>
      </c>
      <c r="P189" s="12">
        <v>6385579488</v>
      </c>
      <c r="Q189" s="12" t="s">
        <v>81</v>
      </c>
      <c r="R189" s="12" t="s">
        <v>219</v>
      </c>
      <c r="S189" s="12" t="s">
        <v>57</v>
      </c>
      <c r="T189" s="12" t="s">
        <v>98</v>
      </c>
      <c r="U189" s="12" t="s">
        <v>301</v>
      </c>
      <c r="V189" s="12" t="s">
        <v>60</v>
      </c>
      <c r="W189" s="12" t="s">
        <v>125</v>
      </c>
      <c r="X189" s="12" t="s">
        <v>101</v>
      </c>
      <c r="Y189" s="12" t="s">
        <v>95</v>
      </c>
      <c r="Z189" s="12" t="s">
        <v>126</v>
      </c>
      <c r="AA189" s="12" t="s">
        <v>138</v>
      </c>
      <c r="AB189" s="12" t="s">
        <v>58</v>
      </c>
      <c r="AC189" s="12" t="s">
        <v>127</v>
      </c>
      <c r="AD189" s="12" t="s">
        <v>102</v>
      </c>
      <c r="AE189" s="12" t="s">
        <v>87</v>
      </c>
      <c r="AF189" s="12" t="s">
        <v>382</v>
      </c>
      <c r="AG189" s="12" t="s">
        <v>88</v>
      </c>
      <c r="AH189" s="12" t="s">
        <v>89</v>
      </c>
    </row>
    <row r="190" spans="1:34" hidden="1" x14ac:dyDescent="0.25">
      <c r="A190" s="12" t="s">
        <v>1902</v>
      </c>
      <c r="B190" s="12" t="s">
        <v>1903</v>
      </c>
      <c r="C190" s="13">
        <v>45875</v>
      </c>
      <c r="D190" s="12" t="s">
        <v>1893</v>
      </c>
      <c r="E190" s="12" t="s">
        <v>1894</v>
      </c>
      <c r="F190" s="12" t="s">
        <v>1904</v>
      </c>
      <c r="G190" s="12">
        <v>346</v>
      </c>
      <c r="H190" s="12" t="s">
        <v>37</v>
      </c>
      <c r="I190" s="12" t="s">
        <v>1289</v>
      </c>
      <c r="J190" s="12" t="s">
        <v>1290</v>
      </c>
      <c r="K190" s="12" t="s">
        <v>50</v>
      </c>
      <c r="L190" s="12" t="s">
        <v>51</v>
      </c>
      <c r="M190" s="12" t="s">
        <v>51</v>
      </c>
      <c r="N190" s="12" t="s">
        <v>1905</v>
      </c>
      <c r="O190" s="12" t="s">
        <v>135</v>
      </c>
      <c r="P190" s="12">
        <v>7094601123</v>
      </c>
      <c r="Q190" s="12" t="s">
        <v>55</v>
      </c>
      <c r="R190" s="12" t="s">
        <v>56</v>
      </c>
      <c r="S190" s="12" t="s">
        <v>57</v>
      </c>
      <c r="T190" s="12" t="s">
        <v>137</v>
      </c>
      <c r="U190" s="12" t="s">
        <v>83</v>
      </c>
      <c r="V190" s="12" t="s">
        <v>99</v>
      </c>
      <c r="W190" s="12" t="s">
        <v>100</v>
      </c>
      <c r="X190" s="12" t="s">
        <v>101</v>
      </c>
      <c r="Y190" s="12" t="s">
        <v>288</v>
      </c>
      <c r="Z190" s="12" t="s">
        <v>63</v>
      </c>
      <c r="AA190" s="12" t="s">
        <v>38</v>
      </c>
      <c r="AB190" s="12" t="s">
        <v>64</v>
      </c>
      <c r="AC190" s="12" t="s">
        <v>85</v>
      </c>
      <c r="AD190" s="12" t="s">
        <v>115</v>
      </c>
      <c r="AE190" s="12" t="s">
        <v>67</v>
      </c>
      <c r="AF190" s="12" t="s">
        <v>68</v>
      </c>
      <c r="AG190" s="12" t="s">
        <v>88</v>
      </c>
      <c r="AH190" s="12" t="s">
        <v>129</v>
      </c>
    </row>
    <row r="191" spans="1:34" hidden="1" x14ac:dyDescent="0.25">
      <c r="A191" s="12" t="s">
        <v>1918</v>
      </c>
      <c r="B191" s="12" t="s">
        <v>1919</v>
      </c>
      <c r="C191" s="13">
        <v>45875</v>
      </c>
      <c r="D191" s="12" t="s">
        <v>1893</v>
      </c>
      <c r="E191" s="12" t="s">
        <v>1894</v>
      </c>
      <c r="F191" s="12" t="s">
        <v>1920</v>
      </c>
      <c r="G191" s="12">
        <v>363</v>
      </c>
      <c r="H191" s="12" t="s">
        <v>37</v>
      </c>
      <c r="I191" s="12" t="s">
        <v>1289</v>
      </c>
      <c r="J191" s="12" t="s">
        <v>1290</v>
      </c>
      <c r="K191" s="12" t="s">
        <v>50</v>
      </c>
      <c r="L191" s="12" t="s">
        <v>51</v>
      </c>
      <c r="M191" s="12" t="s">
        <v>51</v>
      </c>
      <c r="N191" s="12" t="s">
        <v>1921</v>
      </c>
      <c r="O191" s="12" t="s">
        <v>135</v>
      </c>
      <c r="P191" s="12">
        <v>9585765395</v>
      </c>
      <c r="Q191" s="12" t="s">
        <v>55</v>
      </c>
      <c r="R191" s="12" t="s">
        <v>56</v>
      </c>
      <c r="S191" s="12" t="s">
        <v>113</v>
      </c>
      <c r="T191" s="12" t="s">
        <v>58</v>
      </c>
      <c r="U191" s="12" t="s">
        <v>83</v>
      </c>
      <c r="V191" s="12" t="s">
        <v>60</v>
      </c>
      <c r="W191" s="12" t="s">
        <v>61</v>
      </c>
      <c r="X191" s="12" t="s">
        <v>62</v>
      </c>
      <c r="Y191" s="12" t="s">
        <v>38</v>
      </c>
      <c r="Z191" s="12" t="s">
        <v>63</v>
      </c>
      <c r="AA191" s="12" t="s">
        <v>38</v>
      </c>
      <c r="AB191" s="12" t="s">
        <v>64</v>
      </c>
      <c r="AC191" s="12" t="s">
        <v>65</v>
      </c>
      <c r="AD191" s="12" t="s">
        <v>115</v>
      </c>
      <c r="AE191" s="12" t="s">
        <v>67</v>
      </c>
      <c r="AF191" s="12" t="s">
        <v>418</v>
      </c>
      <c r="AG191" s="12" t="s">
        <v>88</v>
      </c>
      <c r="AH191" s="12" t="s">
        <v>519</v>
      </c>
    </row>
    <row r="192" spans="1:34" hidden="1" x14ac:dyDescent="0.25">
      <c r="A192" s="12" t="s">
        <v>1922</v>
      </c>
      <c r="B192" s="12" t="s">
        <v>1923</v>
      </c>
      <c r="C192" s="13">
        <v>45875</v>
      </c>
      <c r="D192" s="12" t="s">
        <v>1924</v>
      </c>
      <c r="E192" s="12" t="s">
        <v>1909</v>
      </c>
      <c r="F192" s="12" t="s">
        <v>1925</v>
      </c>
      <c r="G192" s="12">
        <v>350</v>
      </c>
      <c r="H192" s="12" t="s">
        <v>37</v>
      </c>
      <c r="I192" s="12" t="s">
        <v>48</v>
      </c>
      <c r="J192" s="12" t="s">
        <v>49</v>
      </c>
      <c r="K192" s="12" t="s">
        <v>50</v>
      </c>
      <c r="L192" s="12" t="s">
        <v>51</v>
      </c>
      <c r="M192" s="12" t="s">
        <v>51</v>
      </c>
      <c r="N192" s="12" t="s">
        <v>1896</v>
      </c>
      <c r="O192" s="12" t="s">
        <v>54</v>
      </c>
      <c r="P192" s="12">
        <v>9791479477</v>
      </c>
      <c r="Q192" s="12" t="s">
        <v>39</v>
      </c>
      <c r="R192" s="12" t="s">
        <v>56</v>
      </c>
      <c r="S192" s="12" t="s">
        <v>1006</v>
      </c>
      <c r="T192" s="12" t="s">
        <v>137</v>
      </c>
      <c r="U192" s="12" t="s">
        <v>59</v>
      </c>
      <c r="V192" s="12" t="s">
        <v>60</v>
      </c>
      <c r="W192" s="12" t="s">
        <v>61</v>
      </c>
      <c r="X192" s="12" t="s">
        <v>101</v>
      </c>
      <c r="Y192" s="12" t="s">
        <v>288</v>
      </c>
      <c r="Z192" s="12" t="s">
        <v>63</v>
      </c>
      <c r="AA192" s="12" t="s">
        <v>38</v>
      </c>
      <c r="AB192" s="12" t="s">
        <v>58</v>
      </c>
      <c r="AC192" s="12" t="s">
        <v>65</v>
      </c>
      <c r="AD192" s="12" t="s">
        <v>86</v>
      </c>
      <c r="AE192" s="12" t="s">
        <v>622</v>
      </c>
      <c r="AF192" s="12" t="s">
        <v>116</v>
      </c>
      <c r="AG192" s="12" t="s">
        <v>88</v>
      </c>
      <c r="AH192" s="12" t="s">
        <v>519</v>
      </c>
    </row>
    <row r="193" spans="1:34" hidden="1" x14ac:dyDescent="0.25">
      <c r="A193" s="12" t="s">
        <v>1926</v>
      </c>
      <c r="B193" s="12" t="s">
        <v>1927</v>
      </c>
      <c r="C193" s="13">
        <v>45875</v>
      </c>
      <c r="D193" s="12" t="s">
        <v>1928</v>
      </c>
      <c r="E193" s="12" t="s">
        <v>1929</v>
      </c>
      <c r="F193" s="12" t="s">
        <v>1930</v>
      </c>
      <c r="G193" s="12">
        <v>282</v>
      </c>
      <c r="H193" s="12" t="s">
        <v>37</v>
      </c>
      <c r="I193" s="12" t="s">
        <v>1281</v>
      </c>
      <c r="J193" s="12" t="s">
        <v>1282</v>
      </c>
      <c r="K193" s="12" t="s">
        <v>50</v>
      </c>
      <c r="L193" s="12" t="s">
        <v>51</v>
      </c>
      <c r="M193" s="12" t="s">
        <v>51</v>
      </c>
      <c r="N193" s="12" t="s">
        <v>1931</v>
      </c>
      <c r="O193" s="12" t="s">
        <v>135</v>
      </c>
      <c r="P193" s="12">
        <v>9965673048</v>
      </c>
      <c r="Q193" s="12" t="s">
        <v>55</v>
      </c>
      <c r="R193" s="12" t="s">
        <v>97</v>
      </c>
      <c r="S193" s="12" t="s">
        <v>57</v>
      </c>
      <c r="T193" s="12" t="s">
        <v>137</v>
      </c>
      <c r="U193" s="12" t="s">
        <v>59</v>
      </c>
      <c r="V193" s="12" t="s">
        <v>60</v>
      </c>
      <c r="W193" s="1" t="s">
        <v>439</v>
      </c>
      <c r="X193" s="12" t="s">
        <v>295</v>
      </c>
      <c r="Y193" s="12" t="s">
        <v>38</v>
      </c>
      <c r="Z193" s="12" t="s">
        <v>63</v>
      </c>
      <c r="AA193" s="12" t="s">
        <v>38</v>
      </c>
      <c r="AB193" s="12" t="s">
        <v>58</v>
      </c>
      <c r="AC193" s="12" t="s">
        <v>127</v>
      </c>
      <c r="AD193" s="12" t="s">
        <v>66</v>
      </c>
      <c r="AE193" s="12" t="s">
        <v>67</v>
      </c>
      <c r="AF193" s="1" t="s">
        <v>3052</v>
      </c>
      <c r="AG193" s="12" t="s">
        <v>88</v>
      </c>
      <c r="AH193" s="12" t="s">
        <v>269</v>
      </c>
    </row>
    <row r="194" spans="1:34" x14ac:dyDescent="0.25">
      <c r="A194" s="12" t="s">
        <v>1932</v>
      </c>
      <c r="B194" s="12" t="s">
        <v>1933</v>
      </c>
      <c r="C194" s="13">
        <v>45875</v>
      </c>
      <c r="D194" s="12" t="s">
        <v>1934</v>
      </c>
      <c r="E194" s="12" t="s">
        <v>1848</v>
      </c>
      <c r="F194" s="12" t="s">
        <v>1935</v>
      </c>
      <c r="G194" s="12">
        <v>328</v>
      </c>
      <c r="H194" s="12" t="s">
        <v>37</v>
      </c>
      <c r="I194" s="12" t="s">
        <v>1289</v>
      </c>
      <c r="J194" s="12" t="s">
        <v>1290</v>
      </c>
      <c r="K194" s="12" t="s">
        <v>50</v>
      </c>
      <c r="L194" s="12" t="s">
        <v>51</v>
      </c>
      <c r="M194" s="12" t="s">
        <v>51</v>
      </c>
      <c r="N194" s="12" t="s">
        <v>1936</v>
      </c>
      <c r="O194" s="12" t="s">
        <v>54</v>
      </c>
      <c r="P194" s="12">
        <v>9444371536</v>
      </c>
      <c r="Q194" s="12" t="s">
        <v>81</v>
      </c>
      <c r="R194" s="12" t="s">
        <v>97</v>
      </c>
      <c r="S194" s="12" t="s">
        <v>57</v>
      </c>
      <c r="T194" s="12" t="s">
        <v>137</v>
      </c>
      <c r="U194" s="12" t="s">
        <v>83</v>
      </c>
      <c r="V194" s="12" t="s">
        <v>295</v>
      </c>
      <c r="W194" s="12" t="s">
        <v>125</v>
      </c>
      <c r="X194" s="12" t="s">
        <v>114</v>
      </c>
      <c r="Y194" s="12" t="s">
        <v>38</v>
      </c>
      <c r="Z194" s="12" t="s">
        <v>126</v>
      </c>
      <c r="AA194" s="12" t="s">
        <v>138</v>
      </c>
      <c r="AB194" s="12" t="s">
        <v>58</v>
      </c>
      <c r="AC194" s="12" t="s">
        <v>127</v>
      </c>
      <c r="AD194" s="12" t="s">
        <v>66</v>
      </c>
      <c r="AE194" s="12" t="s">
        <v>67</v>
      </c>
      <c r="AF194" s="12" t="s">
        <v>418</v>
      </c>
      <c r="AG194" s="12" t="s">
        <v>117</v>
      </c>
      <c r="AH194" s="12" t="s">
        <v>42</v>
      </c>
    </row>
    <row r="195" spans="1:34" hidden="1" x14ac:dyDescent="0.25">
      <c r="A195" s="12" t="s">
        <v>1942</v>
      </c>
      <c r="B195" s="12" t="s">
        <v>1943</v>
      </c>
      <c r="C195" s="13">
        <v>45875</v>
      </c>
      <c r="D195" s="12" t="s">
        <v>1944</v>
      </c>
      <c r="E195" s="12" t="s">
        <v>1842</v>
      </c>
      <c r="F195" s="12" t="s">
        <v>1945</v>
      </c>
      <c r="G195" s="12">
        <v>311</v>
      </c>
      <c r="H195" s="12" t="s">
        <v>37</v>
      </c>
      <c r="I195" s="12" t="s">
        <v>1289</v>
      </c>
      <c r="J195" s="12" t="s">
        <v>1290</v>
      </c>
      <c r="K195" s="12" t="s">
        <v>50</v>
      </c>
      <c r="L195" s="12" t="s">
        <v>51</v>
      </c>
      <c r="M195" s="12" t="s">
        <v>51</v>
      </c>
      <c r="N195" s="12" t="s">
        <v>1946</v>
      </c>
      <c r="O195" s="12" t="s">
        <v>54</v>
      </c>
      <c r="P195" s="12">
        <v>9543435328</v>
      </c>
      <c r="Q195" s="12" t="s">
        <v>55</v>
      </c>
      <c r="R195" s="12" t="s">
        <v>56</v>
      </c>
      <c r="S195" s="12" t="s">
        <v>113</v>
      </c>
      <c r="T195" s="12" t="s">
        <v>58</v>
      </c>
      <c r="U195" s="12" t="s">
        <v>83</v>
      </c>
      <c r="V195" s="12" t="s">
        <v>60</v>
      </c>
      <c r="W195" s="12" t="s">
        <v>61</v>
      </c>
      <c r="X195" s="12" t="s">
        <v>62</v>
      </c>
      <c r="Y195" s="12" t="s">
        <v>38</v>
      </c>
      <c r="Z195" s="12" t="s">
        <v>63</v>
      </c>
      <c r="AA195" s="12" t="s">
        <v>38</v>
      </c>
      <c r="AB195" s="12" t="s">
        <v>58</v>
      </c>
      <c r="AC195" s="12" t="s">
        <v>65</v>
      </c>
      <c r="AD195" s="12" t="s">
        <v>66</v>
      </c>
      <c r="AE195" s="12" t="s">
        <v>67</v>
      </c>
      <c r="AF195" s="12" t="s">
        <v>68</v>
      </c>
      <c r="AG195" s="12" t="s">
        <v>69</v>
      </c>
      <c r="AH195" s="12" t="s">
        <v>269</v>
      </c>
    </row>
    <row r="196" spans="1:34" hidden="1" x14ac:dyDescent="0.25">
      <c r="A196" s="12" t="s">
        <v>1959</v>
      </c>
      <c r="B196" s="12" t="s">
        <v>1960</v>
      </c>
      <c r="C196" s="13">
        <v>45875</v>
      </c>
      <c r="D196" s="12" t="s">
        <v>1961</v>
      </c>
      <c r="E196" s="12" t="s">
        <v>1962</v>
      </c>
      <c r="F196" s="12" t="s">
        <v>1963</v>
      </c>
      <c r="G196" s="12">
        <v>393</v>
      </c>
      <c r="H196" s="12" t="s">
        <v>37</v>
      </c>
      <c r="I196" s="12" t="s">
        <v>1281</v>
      </c>
      <c r="J196" s="12" t="s">
        <v>1282</v>
      </c>
      <c r="K196" s="12" t="s">
        <v>50</v>
      </c>
      <c r="L196" s="12" t="s">
        <v>51</v>
      </c>
      <c r="M196" s="12" t="s">
        <v>51</v>
      </c>
      <c r="N196" s="12" t="s">
        <v>1964</v>
      </c>
      <c r="O196" s="12" t="s">
        <v>135</v>
      </c>
      <c r="P196" s="12">
        <v>9095707128</v>
      </c>
      <c r="Q196" s="12" t="s">
        <v>360</v>
      </c>
      <c r="R196" s="12" t="s">
        <v>219</v>
      </c>
      <c r="S196" s="12" t="s">
        <v>57</v>
      </c>
      <c r="T196" s="12" t="s">
        <v>98</v>
      </c>
      <c r="U196" s="12" t="s">
        <v>83</v>
      </c>
      <c r="V196" s="12" t="s">
        <v>165</v>
      </c>
      <c r="W196" s="1" t="s">
        <v>439</v>
      </c>
      <c r="X196" s="12" t="s">
        <v>295</v>
      </c>
      <c r="Y196" s="12" t="s">
        <v>38</v>
      </c>
      <c r="Z196" s="12" t="s">
        <v>126</v>
      </c>
      <c r="AA196" s="12" t="s">
        <v>138</v>
      </c>
      <c r="AB196" s="12" t="s">
        <v>64</v>
      </c>
      <c r="AC196" s="12" t="s">
        <v>85</v>
      </c>
      <c r="AD196" s="12" t="s">
        <v>66</v>
      </c>
      <c r="AE196" s="12" t="s">
        <v>67</v>
      </c>
      <c r="AF196" s="1" t="s">
        <v>3052</v>
      </c>
      <c r="AG196" s="12" t="s">
        <v>88</v>
      </c>
      <c r="AH196" s="12" t="s">
        <v>519</v>
      </c>
    </row>
    <row r="197" spans="1:34" hidden="1" x14ac:dyDescent="0.25">
      <c r="A197" s="12" t="s">
        <v>1965</v>
      </c>
      <c r="B197" s="12" t="s">
        <v>1966</v>
      </c>
      <c r="C197" s="13">
        <v>45875</v>
      </c>
      <c r="D197" s="12" t="s">
        <v>1967</v>
      </c>
      <c r="E197" s="12" t="s">
        <v>1962</v>
      </c>
      <c r="F197" s="12" t="s">
        <v>1968</v>
      </c>
      <c r="G197" s="12">
        <v>345</v>
      </c>
      <c r="H197" s="12" t="s">
        <v>37</v>
      </c>
      <c r="I197" s="12" t="s">
        <v>1289</v>
      </c>
      <c r="J197" s="12" t="s">
        <v>1290</v>
      </c>
      <c r="K197" s="12" t="s">
        <v>50</v>
      </c>
      <c r="L197" s="12" t="s">
        <v>51</v>
      </c>
      <c r="M197" s="12" t="s">
        <v>51</v>
      </c>
      <c r="N197" s="12" t="s">
        <v>1969</v>
      </c>
      <c r="O197" s="12" t="s">
        <v>135</v>
      </c>
      <c r="P197" s="12">
        <v>9443247213</v>
      </c>
      <c r="Q197" s="12" t="s">
        <v>55</v>
      </c>
      <c r="R197" s="12" t="s">
        <v>124</v>
      </c>
      <c r="S197" s="12" t="s">
        <v>113</v>
      </c>
      <c r="T197" s="12" t="s">
        <v>98</v>
      </c>
      <c r="U197" s="12" t="s">
        <v>83</v>
      </c>
      <c r="V197" s="12" t="s">
        <v>99</v>
      </c>
      <c r="W197" s="12" t="s">
        <v>100</v>
      </c>
      <c r="X197" s="12" t="s">
        <v>101</v>
      </c>
      <c r="Y197" s="12" t="s">
        <v>95</v>
      </c>
      <c r="Z197" s="12" t="s">
        <v>126</v>
      </c>
      <c r="AA197" s="12" t="s">
        <v>99</v>
      </c>
      <c r="AB197" s="12" t="s">
        <v>64</v>
      </c>
      <c r="AC197" s="12" t="s">
        <v>85</v>
      </c>
      <c r="AD197" s="12" t="s">
        <v>66</v>
      </c>
      <c r="AE197" s="12" t="s">
        <v>101</v>
      </c>
      <c r="AF197" s="12" t="s">
        <v>68</v>
      </c>
      <c r="AG197" s="12" t="s">
        <v>88</v>
      </c>
      <c r="AH197" s="12" t="s">
        <v>269</v>
      </c>
    </row>
    <row r="198" spans="1:34" hidden="1" x14ac:dyDescent="0.25">
      <c r="A198" s="12" t="s">
        <v>1977</v>
      </c>
      <c r="B198" s="12" t="s">
        <v>1978</v>
      </c>
      <c r="C198" s="13">
        <v>45875</v>
      </c>
      <c r="D198" s="12" t="s">
        <v>1979</v>
      </c>
      <c r="E198" s="12" t="s">
        <v>1980</v>
      </c>
      <c r="F198" s="12" t="s">
        <v>1981</v>
      </c>
      <c r="G198" s="12">
        <v>295</v>
      </c>
      <c r="H198" s="12" t="s">
        <v>37</v>
      </c>
      <c r="I198" s="12" t="s">
        <v>48</v>
      </c>
      <c r="J198" s="12" t="s">
        <v>49</v>
      </c>
      <c r="K198" s="12" t="s">
        <v>50</v>
      </c>
      <c r="L198" s="12" t="s">
        <v>51</v>
      </c>
      <c r="M198" s="12" t="s">
        <v>51</v>
      </c>
      <c r="N198" s="12" t="s">
        <v>1982</v>
      </c>
      <c r="O198" s="12" t="s">
        <v>54</v>
      </c>
      <c r="P198" s="12">
        <v>9994650207</v>
      </c>
      <c r="Q198" s="12" t="s">
        <v>39</v>
      </c>
      <c r="R198" s="12" t="s">
        <v>97</v>
      </c>
      <c r="S198" s="12" t="s">
        <v>57</v>
      </c>
      <c r="T198" s="12" t="s">
        <v>58</v>
      </c>
      <c r="U198" s="12" t="s">
        <v>59</v>
      </c>
      <c r="V198" s="12" t="s">
        <v>60</v>
      </c>
      <c r="W198" s="12" t="s">
        <v>61</v>
      </c>
      <c r="X198" s="12" t="s">
        <v>62</v>
      </c>
      <c r="Y198" s="12" t="s">
        <v>38</v>
      </c>
      <c r="Z198" s="12" t="s">
        <v>63</v>
      </c>
      <c r="AA198" s="12" t="s">
        <v>38</v>
      </c>
      <c r="AB198" s="12" t="s">
        <v>64</v>
      </c>
      <c r="AC198" s="12" t="s">
        <v>85</v>
      </c>
      <c r="AD198" s="12" t="s">
        <v>66</v>
      </c>
      <c r="AE198" s="12" t="s">
        <v>67</v>
      </c>
      <c r="AF198" s="12" t="s">
        <v>382</v>
      </c>
      <c r="AG198" s="12" t="s">
        <v>88</v>
      </c>
      <c r="AH198" s="12" t="s">
        <v>269</v>
      </c>
    </row>
    <row r="199" spans="1:34" hidden="1" x14ac:dyDescent="0.25">
      <c r="A199" s="12" t="s">
        <v>1983</v>
      </c>
      <c r="B199" s="12" t="s">
        <v>1984</v>
      </c>
      <c r="C199" s="13">
        <v>45875</v>
      </c>
      <c r="D199" s="12" t="s">
        <v>1985</v>
      </c>
      <c r="E199" s="12" t="s">
        <v>1986</v>
      </c>
      <c r="F199" s="12" t="s">
        <v>1987</v>
      </c>
      <c r="G199" s="12">
        <v>231</v>
      </c>
      <c r="H199" s="12" t="s">
        <v>37</v>
      </c>
      <c r="I199" s="12" t="s">
        <v>1289</v>
      </c>
      <c r="J199" s="12" t="s">
        <v>1290</v>
      </c>
      <c r="K199" s="12" t="s">
        <v>50</v>
      </c>
      <c r="L199" s="12" t="s">
        <v>51</v>
      </c>
      <c r="M199" s="12" t="s">
        <v>51</v>
      </c>
      <c r="N199" s="12" t="s">
        <v>1988</v>
      </c>
      <c r="O199" s="12" t="s">
        <v>135</v>
      </c>
      <c r="P199" s="12">
        <v>6381472711</v>
      </c>
      <c r="Q199" s="12" t="s">
        <v>81</v>
      </c>
      <c r="R199" s="12" t="s">
        <v>219</v>
      </c>
      <c r="S199" s="12" t="s">
        <v>57</v>
      </c>
      <c r="T199" s="12" t="s">
        <v>58</v>
      </c>
      <c r="U199" s="12" t="s">
        <v>59</v>
      </c>
      <c r="V199" s="12" t="s">
        <v>60</v>
      </c>
      <c r="W199" s="12" t="s">
        <v>61</v>
      </c>
      <c r="X199" s="12" t="s">
        <v>62</v>
      </c>
      <c r="Y199" s="12" t="s">
        <v>38</v>
      </c>
      <c r="Z199" s="12" t="s">
        <v>63</v>
      </c>
      <c r="AA199" s="12" t="s">
        <v>38</v>
      </c>
      <c r="AB199" s="12" t="s">
        <v>64</v>
      </c>
      <c r="AC199" s="12" t="s">
        <v>65</v>
      </c>
      <c r="AD199" s="12" t="s">
        <v>66</v>
      </c>
      <c r="AE199" s="12" t="s">
        <v>622</v>
      </c>
      <c r="AF199" s="12" t="s">
        <v>116</v>
      </c>
      <c r="AG199" s="12" t="s">
        <v>88</v>
      </c>
      <c r="AH199" s="12" t="s">
        <v>519</v>
      </c>
    </row>
    <row r="200" spans="1:34" x14ac:dyDescent="0.25">
      <c r="A200" s="12" t="s">
        <v>1995</v>
      </c>
      <c r="B200" s="12" t="s">
        <v>1996</v>
      </c>
      <c r="C200" s="13">
        <v>45875</v>
      </c>
      <c r="D200" s="12" t="s">
        <v>1997</v>
      </c>
      <c r="E200" s="12" t="s">
        <v>1422</v>
      </c>
      <c r="F200" s="12" t="s">
        <v>1998</v>
      </c>
      <c r="G200" s="12">
        <v>431</v>
      </c>
      <c r="H200" s="12" t="s">
        <v>37</v>
      </c>
      <c r="I200" s="12" t="s">
        <v>48</v>
      </c>
      <c r="J200" s="12" t="s">
        <v>49</v>
      </c>
      <c r="K200" s="12" t="s">
        <v>50</v>
      </c>
      <c r="L200" s="12" t="s">
        <v>51</v>
      </c>
      <c r="M200" s="12" t="s">
        <v>51</v>
      </c>
      <c r="N200" s="12" t="s">
        <v>1999</v>
      </c>
      <c r="O200" s="12" t="s">
        <v>135</v>
      </c>
      <c r="P200" s="12">
        <v>7200497689</v>
      </c>
      <c r="Q200" s="12" t="s">
        <v>81</v>
      </c>
      <c r="R200" s="12" t="s">
        <v>219</v>
      </c>
      <c r="S200" s="12" t="s">
        <v>57</v>
      </c>
      <c r="T200" s="12" t="s">
        <v>98</v>
      </c>
      <c r="U200" s="12" t="s">
        <v>83</v>
      </c>
      <c r="V200" s="12" t="s">
        <v>99</v>
      </c>
      <c r="W200" s="12" t="s">
        <v>100</v>
      </c>
      <c r="X200" s="12" t="s">
        <v>101</v>
      </c>
      <c r="Y200" s="12" t="s">
        <v>288</v>
      </c>
      <c r="Z200" s="12" t="s">
        <v>126</v>
      </c>
      <c r="AA200" s="12" t="s">
        <v>87</v>
      </c>
      <c r="AB200" s="12" t="s">
        <v>58</v>
      </c>
      <c r="AC200" s="12" t="s">
        <v>127</v>
      </c>
      <c r="AD200" s="12" t="s">
        <v>66</v>
      </c>
      <c r="AE200" s="12" t="s">
        <v>101</v>
      </c>
      <c r="AF200" s="12" t="s">
        <v>418</v>
      </c>
      <c r="AG200" s="12" t="s">
        <v>117</v>
      </c>
      <c r="AH200" s="12" t="s">
        <v>42</v>
      </c>
    </row>
    <row r="201" spans="1:34" hidden="1" x14ac:dyDescent="0.25">
      <c r="A201" s="12" t="s">
        <v>2000</v>
      </c>
      <c r="B201" s="12" t="s">
        <v>2001</v>
      </c>
      <c r="C201" s="13">
        <v>45875</v>
      </c>
      <c r="D201" s="12" t="s">
        <v>2002</v>
      </c>
      <c r="E201" s="12" t="s">
        <v>1992</v>
      </c>
      <c r="F201" s="12" t="s">
        <v>2003</v>
      </c>
      <c r="G201" s="12">
        <v>333</v>
      </c>
      <c r="H201" s="12" t="s">
        <v>37</v>
      </c>
      <c r="I201" s="12" t="s">
        <v>1281</v>
      </c>
      <c r="J201" s="12" t="s">
        <v>1282</v>
      </c>
      <c r="K201" s="12" t="s">
        <v>50</v>
      </c>
      <c r="L201" s="12" t="s">
        <v>51</v>
      </c>
      <c r="M201" s="12" t="s">
        <v>51</v>
      </c>
      <c r="N201" s="12" t="s">
        <v>2004</v>
      </c>
      <c r="O201" s="12" t="s">
        <v>135</v>
      </c>
      <c r="P201" s="12">
        <v>8270807115</v>
      </c>
      <c r="Q201" s="12" t="s">
        <v>55</v>
      </c>
      <c r="R201" s="12" t="s">
        <v>97</v>
      </c>
      <c r="S201" s="12" t="s">
        <v>57</v>
      </c>
      <c r="T201" s="12" t="s">
        <v>137</v>
      </c>
      <c r="U201" s="12" t="s">
        <v>59</v>
      </c>
      <c r="V201" s="12" t="s">
        <v>60</v>
      </c>
      <c r="W201" s="1" t="s">
        <v>439</v>
      </c>
      <c r="X201" s="12" t="s">
        <v>295</v>
      </c>
      <c r="Y201" s="12" t="s">
        <v>38</v>
      </c>
      <c r="Z201" s="12" t="s">
        <v>126</v>
      </c>
      <c r="AA201" s="12" t="s">
        <v>138</v>
      </c>
      <c r="AB201" s="12" t="s">
        <v>64</v>
      </c>
      <c r="AC201" s="12" t="s">
        <v>85</v>
      </c>
      <c r="AD201" s="12" t="s">
        <v>66</v>
      </c>
      <c r="AE201" s="12" t="s">
        <v>67</v>
      </c>
      <c r="AF201" s="12" t="s">
        <v>68</v>
      </c>
      <c r="AG201" s="12" t="s">
        <v>88</v>
      </c>
      <c r="AH201" s="12" t="s">
        <v>519</v>
      </c>
    </row>
    <row r="202" spans="1:34" x14ac:dyDescent="0.25">
      <c r="A202" s="12" t="s">
        <v>2005</v>
      </c>
      <c r="B202" s="12" t="s">
        <v>2006</v>
      </c>
      <c r="C202" s="13">
        <v>45875</v>
      </c>
      <c r="D202" s="12" t="s">
        <v>2007</v>
      </c>
      <c r="E202" s="12" t="s">
        <v>2008</v>
      </c>
      <c r="F202" s="12" t="s">
        <v>2009</v>
      </c>
      <c r="G202" s="12">
        <v>504</v>
      </c>
      <c r="H202" s="12" t="s">
        <v>37</v>
      </c>
      <c r="I202" s="12" t="s">
        <v>1289</v>
      </c>
      <c r="J202" s="12" t="s">
        <v>1290</v>
      </c>
      <c r="K202" s="12" t="s">
        <v>50</v>
      </c>
      <c r="L202" s="12" t="s">
        <v>51</v>
      </c>
      <c r="M202" s="12" t="s">
        <v>51</v>
      </c>
      <c r="N202" s="12" t="s">
        <v>2010</v>
      </c>
      <c r="O202" s="12" t="s">
        <v>135</v>
      </c>
      <c r="P202" s="12">
        <v>8015853969</v>
      </c>
      <c r="Q202" s="12" t="s">
        <v>360</v>
      </c>
      <c r="R202" s="12" t="s">
        <v>136</v>
      </c>
      <c r="S202" s="12" t="s">
        <v>113</v>
      </c>
      <c r="T202" s="12" t="s">
        <v>58</v>
      </c>
      <c r="U202" s="12" t="s">
        <v>59</v>
      </c>
      <c r="V202" s="12" t="s">
        <v>60</v>
      </c>
      <c r="W202" s="12" t="s">
        <v>61</v>
      </c>
      <c r="X202" s="12" t="s">
        <v>101</v>
      </c>
      <c r="Y202" s="12" t="s">
        <v>288</v>
      </c>
      <c r="Z202" s="12" t="s">
        <v>63</v>
      </c>
      <c r="AA202" s="12" t="s">
        <v>38</v>
      </c>
      <c r="AB202" s="12" t="s">
        <v>64</v>
      </c>
      <c r="AC202" s="12" t="s">
        <v>65</v>
      </c>
      <c r="AD202" s="12" t="s">
        <v>66</v>
      </c>
      <c r="AE202" s="12" t="s">
        <v>67</v>
      </c>
      <c r="AF202" s="12" t="s">
        <v>116</v>
      </c>
      <c r="AG202" s="12" t="s">
        <v>117</v>
      </c>
      <c r="AH202" s="12" t="s">
        <v>42</v>
      </c>
    </row>
    <row r="203" spans="1:34" hidden="1" x14ac:dyDescent="0.25">
      <c r="A203" s="12" t="s">
        <v>2017</v>
      </c>
      <c r="B203" s="12" t="s">
        <v>2018</v>
      </c>
      <c r="C203" s="13">
        <v>45875</v>
      </c>
      <c r="D203" s="12" t="s">
        <v>2019</v>
      </c>
      <c r="E203" s="12" t="s">
        <v>2020</v>
      </c>
      <c r="F203" s="12" t="s">
        <v>2021</v>
      </c>
      <c r="G203" s="12">
        <v>298</v>
      </c>
      <c r="H203" s="12" t="s">
        <v>37</v>
      </c>
      <c r="I203" s="12" t="s">
        <v>1289</v>
      </c>
      <c r="J203" s="12" t="s">
        <v>1290</v>
      </c>
      <c r="K203" s="12" t="s">
        <v>50</v>
      </c>
      <c r="L203" s="12" t="s">
        <v>51</v>
      </c>
      <c r="M203" s="12" t="s">
        <v>51</v>
      </c>
      <c r="N203" s="12" t="s">
        <v>2022</v>
      </c>
      <c r="O203" s="12" t="s">
        <v>135</v>
      </c>
      <c r="P203" s="12">
        <v>9994565076</v>
      </c>
      <c r="Q203" s="12" t="s">
        <v>39</v>
      </c>
      <c r="R203" s="12" t="s">
        <v>136</v>
      </c>
      <c r="S203" s="12" t="s">
        <v>113</v>
      </c>
      <c r="T203" s="12" t="s">
        <v>58</v>
      </c>
      <c r="U203" s="12" t="s">
        <v>83</v>
      </c>
      <c r="V203" s="12" t="s">
        <v>165</v>
      </c>
      <c r="W203" s="12" t="s">
        <v>125</v>
      </c>
      <c r="X203" s="12" t="s">
        <v>101</v>
      </c>
      <c r="Y203" s="12" t="s">
        <v>288</v>
      </c>
      <c r="Z203" s="12" t="s">
        <v>126</v>
      </c>
      <c r="AA203" s="12" t="s">
        <v>99</v>
      </c>
      <c r="AB203" s="12" t="s">
        <v>58</v>
      </c>
      <c r="AC203" s="12" t="s">
        <v>127</v>
      </c>
      <c r="AD203" s="12" t="s">
        <v>115</v>
      </c>
      <c r="AE203" s="12" t="s">
        <v>67</v>
      </c>
      <c r="AF203" s="12" t="s">
        <v>418</v>
      </c>
      <c r="AG203" s="12" t="s">
        <v>88</v>
      </c>
      <c r="AH203" s="12" t="s">
        <v>519</v>
      </c>
    </row>
    <row r="204" spans="1:34" x14ac:dyDescent="0.25">
      <c r="A204" s="12" t="s">
        <v>2029</v>
      </c>
      <c r="B204" s="12" t="s">
        <v>2030</v>
      </c>
      <c r="C204" s="13">
        <v>45875</v>
      </c>
      <c r="D204" s="12" t="s">
        <v>2031</v>
      </c>
      <c r="E204" s="12" t="s">
        <v>2032</v>
      </c>
      <c r="F204" s="12" t="s">
        <v>2033</v>
      </c>
      <c r="G204" s="12">
        <v>351</v>
      </c>
      <c r="H204" s="12" t="s">
        <v>37</v>
      </c>
      <c r="I204" s="12" t="s">
        <v>1289</v>
      </c>
      <c r="J204" s="12" t="s">
        <v>1290</v>
      </c>
      <c r="K204" s="12" t="s">
        <v>50</v>
      </c>
      <c r="L204" s="12" t="s">
        <v>51</v>
      </c>
      <c r="M204" s="12" t="s">
        <v>51</v>
      </c>
      <c r="N204" s="12" t="s">
        <v>2034</v>
      </c>
      <c r="O204" s="12" t="s">
        <v>135</v>
      </c>
      <c r="P204" s="12">
        <v>9597325490</v>
      </c>
      <c r="Q204" s="12" t="s">
        <v>39</v>
      </c>
      <c r="R204" s="12" t="s">
        <v>136</v>
      </c>
      <c r="S204" s="12" t="s">
        <v>113</v>
      </c>
      <c r="T204" s="12" t="s">
        <v>58</v>
      </c>
      <c r="U204" s="12" t="s">
        <v>59</v>
      </c>
      <c r="V204" s="12" t="s">
        <v>60</v>
      </c>
      <c r="W204" s="12" t="s">
        <v>61</v>
      </c>
      <c r="X204" s="12" t="s">
        <v>62</v>
      </c>
      <c r="Y204" s="12" t="s">
        <v>38</v>
      </c>
      <c r="Z204" s="12" t="s">
        <v>126</v>
      </c>
      <c r="AA204" s="12" t="s">
        <v>138</v>
      </c>
      <c r="AB204" s="12" t="s">
        <v>64</v>
      </c>
      <c r="AC204" s="12" t="s">
        <v>65</v>
      </c>
      <c r="AD204" s="12" t="s">
        <v>66</v>
      </c>
      <c r="AE204" s="12" t="s">
        <v>67</v>
      </c>
      <c r="AF204" s="12" t="s">
        <v>68</v>
      </c>
      <c r="AG204" s="12" t="s">
        <v>117</v>
      </c>
      <c r="AH204" s="12" t="s">
        <v>42</v>
      </c>
    </row>
    <row r="205" spans="1:34" hidden="1" x14ac:dyDescent="0.25">
      <c r="A205" s="12" t="s">
        <v>2042</v>
      </c>
      <c r="B205" s="12" t="s">
        <v>2043</v>
      </c>
      <c r="C205" s="13">
        <v>45875</v>
      </c>
      <c r="D205" s="12" t="s">
        <v>2044</v>
      </c>
      <c r="E205" s="12" t="s">
        <v>2045</v>
      </c>
      <c r="F205" s="12" t="s">
        <v>2046</v>
      </c>
      <c r="G205" s="12">
        <v>393</v>
      </c>
      <c r="H205" s="12" t="s">
        <v>37</v>
      </c>
      <c r="I205" s="12" t="s">
        <v>1281</v>
      </c>
      <c r="J205" s="12" t="s">
        <v>1282</v>
      </c>
      <c r="K205" s="12" t="s">
        <v>50</v>
      </c>
      <c r="L205" s="12" t="s">
        <v>51</v>
      </c>
      <c r="M205" s="12" t="s">
        <v>51</v>
      </c>
      <c r="N205" s="12" t="s">
        <v>2047</v>
      </c>
      <c r="O205" s="12" t="s">
        <v>135</v>
      </c>
      <c r="P205" s="12">
        <v>8675638673</v>
      </c>
      <c r="Q205" s="12" t="s">
        <v>360</v>
      </c>
      <c r="R205" s="12" t="s">
        <v>56</v>
      </c>
      <c r="S205" s="12" t="s">
        <v>57</v>
      </c>
      <c r="T205" s="12" t="s">
        <v>58</v>
      </c>
      <c r="U205" s="12" t="s">
        <v>301</v>
      </c>
      <c r="V205" s="12" t="s">
        <v>60</v>
      </c>
      <c r="W205" s="12" t="s">
        <v>61</v>
      </c>
      <c r="X205" s="12" t="s">
        <v>295</v>
      </c>
      <c r="Y205" s="12" t="s">
        <v>38</v>
      </c>
      <c r="Z205" s="12" t="s">
        <v>63</v>
      </c>
      <c r="AA205" s="12" t="s">
        <v>38</v>
      </c>
      <c r="AB205" s="12" t="s">
        <v>84</v>
      </c>
      <c r="AC205" s="12" t="s">
        <v>65</v>
      </c>
      <c r="AD205" s="12" t="s">
        <v>66</v>
      </c>
      <c r="AE205" s="12" t="s">
        <v>67</v>
      </c>
      <c r="AF205" s="12" t="s">
        <v>68</v>
      </c>
      <c r="AG205" s="12" t="s">
        <v>88</v>
      </c>
      <c r="AH205" s="12" t="s">
        <v>519</v>
      </c>
    </row>
    <row r="206" spans="1:34" hidden="1" x14ac:dyDescent="0.25">
      <c r="A206" s="12" t="s">
        <v>2058</v>
      </c>
      <c r="B206" s="12" t="s">
        <v>2059</v>
      </c>
      <c r="C206" s="13">
        <v>45875</v>
      </c>
      <c r="D206" s="12" t="s">
        <v>2060</v>
      </c>
      <c r="E206" s="12" t="s">
        <v>2026</v>
      </c>
      <c r="F206" s="12" t="s">
        <v>2061</v>
      </c>
      <c r="G206" s="12">
        <v>292</v>
      </c>
      <c r="H206" s="12" t="s">
        <v>37</v>
      </c>
      <c r="I206" s="12" t="s">
        <v>1289</v>
      </c>
      <c r="J206" s="12" t="s">
        <v>1290</v>
      </c>
      <c r="K206" s="12" t="s">
        <v>50</v>
      </c>
      <c r="L206" s="12" t="s">
        <v>51</v>
      </c>
      <c r="M206" s="12" t="s">
        <v>51</v>
      </c>
      <c r="N206" s="12" t="s">
        <v>2062</v>
      </c>
      <c r="O206" s="12" t="s">
        <v>135</v>
      </c>
      <c r="P206" s="12">
        <v>9585054650</v>
      </c>
      <c r="Q206" s="12" t="s">
        <v>81</v>
      </c>
      <c r="R206" s="12" t="s">
        <v>136</v>
      </c>
      <c r="S206" s="12" t="s">
        <v>113</v>
      </c>
      <c r="T206" s="12" t="s">
        <v>58</v>
      </c>
      <c r="U206" s="12" t="s">
        <v>301</v>
      </c>
      <c r="V206" s="12" t="s">
        <v>165</v>
      </c>
      <c r="W206" s="1" t="s">
        <v>439</v>
      </c>
      <c r="X206" s="12" t="s">
        <v>62</v>
      </c>
      <c r="Y206" s="12" t="s">
        <v>38</v>
      </c>
      <c r="Z206" s="12" t="s">
        <v>126</v>
      </c>
      <c r="AA206" s="12" t="s">
        <v>138</v>
      </c>
      <c r="AB206" s="12" t="s">
        <v>84</v>
      </c>
      <c r="AC206" s="12" t="s">
        <v>65</v>
      </c>
      <c r="AD206" s="12" t="s">
        <v>115</v>
      </c>
      <c r="AE206" s="12" t="s">
        <v>622</v>
      </c>
      <c r="AF206" s="12" t="s">
        <v>68</v>
      </c>
      <c r="AG206" s="12" t="s">
        <v>88</v>
      </c>
      <c r="AH206" s="12" t="s">
        <v>519</v>
      </c>
    </row>
    <row r="207" spans="1:34" hidden="1" x14ac:dyDescent="0.25">
      <c r="A207" s="12" t="s">
        <v>2063</v>
      </c>
      <c r="B207" s="12" t="s">
        <v>2064</v>
      </c>
      <c r="C207" s="13">
        <v>45875</v>
      </c>
      <c r="D207" s="12" t="s">
        <v>2065</v>
      </c>
      <c r="E207" s="12" t="s">
        <v>2026</v>
      </c>
      <c r="F207" s="12" t="s">
        <v>2066</v>
      </c>
      <c r="G207" s="12">
        <v>318</v>
      </c>
      <c r="H207" s="12" t="s">
        <v>37</v>
      </c>
      <c r="I207" s="12" t="s">
        <v>1281</v>
      </c>
      <c r="J207" s="12" t="s">
        <v>1282</v>
      </c>
      <c r="K207" s="12" t="s">
        <v>50</v>
      </c>
      <c r="L207" s="12" t="s">
        <v>51</v>
      </c>
      <c r="M207" s="12" t="s">
        <v>51</v>
      </c>
      <c r="N207" s="12" t="s">
        <v>2067</v>
      </c>
      <c r="O207" s="1" t="s">
        <v>135</v>
      </c>
      <c r="P207" s="12">
        <v>8870050530</v>
      </c>
      <c r="Q207" s="12" t="s">
        <v>360</v>
      </c>
      <c r="R207" s="12" t="s">
        <v>136</v>
      </c>
      <c r="S207" s="12" t="s">
        <v>57</v>
      </c>
      <c r="T207" s="12" t="s">
        <v>58</v>
      </c>
      <c r="U207" s="12" t="s">
        <v>59</v>
      </c>
      <c r="V207" s="12" t="s">
        <v>165</v>
      </c>
      <c r="W207" s="1" t="s">
        <v>439</v>
      </c>
      <c r="X207" s="12" t="s">
        <v>295</v>
      </c>
      <c r="Y207" s="12" t="s">
        <v>38</v>
      </c>
      <c r="Z207" s="12" t="s">
        <v>63</v>
      </c>
      <c r="AA207" s="12" t="s">
        <v>38</v>
      </c>
      <c r="AB207" s="12" t="s">
        <v>58</v>
      </c>
      <c r="AC207" s="12" t="s">
        <v>65</v>
      </c>
      <c r="AD207" s="12" t="s">
        <v>66</v>
      </c>
      <c r="AE207" s="12" t="s">
        <v>67</v>
      </c>
      <c r="AF207" s="1" t="s">
        <v>3052</v>
      </c>
      <c r="AG207" s="12" t="s">
        <v>88</v>
      </c>
      <c r="AH207" s="12" t="s">
        <v>519</v>
      </c>
    </row>
    <row r="208" spans="1:34" x14ac:dyDescent="0.25">
      <c r="A208" s="12" t="s">
        <v>2092</v>
      </c>
      <c r="B208" s="12" t="s">
        <v>2093</v>
      </c>
      <c r="C208" s="13">
        <v>45875</v>
      </c>
      <c r="D208" s="12" t="s">
        <v>2094</v>
      </c>
      <c r="E208" s="12" t="s">
        <v>1362</v>
      </c>
      <c r="F208" s="12" t="s">
        <v>2095</v>
      </c>
      <c r="G208" s="12">
        <v>246</v>
      </c>
      <c r="H208" s="12" t="s">
        <v>37</v>
      </c>
      <c r="I208" s="12" t="s">
        <v>48</v>
      </c>
      <c r="J208" s="12" t="s">
        <v>49</v>
      </c>
      <c r="K208" s="12" t="s">
        <v>50</v>
      </c>
      <c r="L208" s="12" t="s">
        <v>51</v>
      </c>
      <c r="M208" s="12" t="s">
        <v>51</v>
      </c>
      <c r="N208" s="12" t="s">
        <v>246</v>
      </c>
      <c r="O208" s="12" t="s">
        <v>135</v>
      </c>
      <c r="P208" s="12">
        <v>9786691539</v>
      </c>
      <c r="Q208" s="12" t="s">
        <v>39</v>
      </c>
      <c r="R208" s="12" t="s">
        <v>56</v>
      </c>
      <c r="S208" s="12" t="s">
        <v>57</v>
      </c>
      <c r="T208" s="12" t="s">
        <v>58</v>
      </c>
      <c r="U208" s="12" t="s">
        <v>59</v>
      </c>
      <c r="V208" s="12" t="s">
        <v>60</v>
      </c>
      <c r="W208" s="12" t="s">
        <v>61</v>
      </c>
      <c r="X208" s="12" t="s">
        <v>101</v>
      </c>
      <c r="Y208" s="12" t="s">
        <v>95</v>
      </c>
      <c r="Z208" s="12" t="s">
        <v>63</v>
      </c>
      <c r="AA208" s="12" t="s">
        <v>38</v>
      </c>
      <c r="AB208" s="12" t="s">
        <v>58</v>
      </c>
      <c r="AC208" s="12" t="s">
        <v>65</v>
      </c>
      <c r="AD208" s="12" t="s">
        <v>66</v>
      </c>
      <c r="AE208" s="12" t="s">
        <v>622</v>
      </c>
      <c r="AF208" s="12" t="s">
        <v>116</v>
      </c>
      <c r="AG208" s="12" t="s">
        <v>117</v>
      </c>
      <c r="AH208" s="12" t="s">
        <v>42</v>
      </c>
    </row>
    <row r="209" spans="1:34" x14ac:dyDescent="0.25">
      <c r="A209" s="12" t="s">
        <v>2135</v>
      </c>
      <c r="B209" s="12" t="s">
        <v>2136</v>
      </c>
      <c r="C209" s="13">
        <v>45875</v>
      </c>
      <c r="D209" s="12" t="s">
        <v>2137</v>
      </c>
      <c r="E209" s="12" t="s">
        <v>2138</v>
      </c>
      <c r="F209" s="12" t="s">
        <v>2139</v>
      </c>
      <c r="G209" s="12">
        <v>260</v>
      </c>
      <c r="H209" s="12" t="s">
        <v>37</v>
      </c>
      <c r="I209" s="12" t="s">
        <v>2100</v>
      </c>
      <c r="J209" s="12" t="s">
        <v>2101</v>
      </c>
      <c r="K209" s="12" t="s">
        <v>50</v>
      </c>
      <c r="L209" s="12" t="s">
        <v>51</v>
      </c>
      <c r="M209" s="12" t="s">
        <v>51</v>
      </c>
      <c r="N209" s="12" t="s">
        <v>2108</v>
      </c>
      <c r="O209" s="12" t="s">
        <v>54</v>
      </c>
      <c r="P209" s="12">
        <v>8883576297</v>
      </c>
      <c r="Q209" s="12" t="s">
        <v>39</v>
      </c>
      <c r="R209" s="12" t="s">
        <v>97</v>
      </c>
      <c r="S209" s="12" t="s">
        <v>57</v>
      </c>
      <c r="T209" s="12" t="s">
        <v>137</v>
      </c>
      <c r="U209" s="12" t="s">
        <v>59</v>
      </c>
      <c r="V209" s="12" t="s">
        <v>60</v>
      </c>
      <c r="W209" s="12" t="s">
        <v>61</v>
      </c>
      <c r="X209" s="12" t="s">
        <v>62</v>
      </c>
      <c r="Y209" s="12" t="s">
        <v>38</v>
      </c>
      <c r="Z209" s="12" t="s">
        <v>63</v>
      </c>
      <c r="AA209" s="12" t="s">
        <v>38</v>
      </c>
      <c r="AB209" s="12" t="s">
        <v>84</v>
      </c>
      <c r="AC209" s="12" t="s">
        <v>85</v>
      </c>
      <c r="AD209" s="12" t="s">
        <v>66</v>
      </c>
      <c r="AE209" s="12" t="s">
        <v>67</v>
      </c>
      <c r="AF209" s="12" t="s">
        <v>382</v>
      </c>
      <c r="AG209" s="12" t="s">
        <v>117</v>
      </c>
      <c r="AH209" s="12" t="s">
        <v>42</v>
      </c>
    </row>
    <row r="210" spans="1:34" hidden="1" x14ac:dyDescent="0.25">
      <c r="A210" s="12" t="s">
        <v>2244</v>
      </c>
      <c r="B210" s="12" t="s">
        <v>2245</v>
      </c>
      <c r="C210" s="13">
        <v>45876</v>
      </c>
      <c r="D210" s="12" t="s">
        <v>2246</v>
      </c>
      <c r="E210" s="12" t="s">
        <v>2247</v>
      </c>
      <c r="F210" s="12" t="s">
        <v>2248</v>
      </c>
      <c r="G210" s="12">
        <v>323</v>
      </c>
      <c r="H210" s="12" t="s">
        <v>37</v>
      </c>
      <c r="I210" s="12" t="s">
        <v>48</v>
      </c>
      <c r="J210" s="12" t="s">
        <v>49</v>
      </c>
      <c r="K210" s="12" t="s">
        <v>50</v>
      </c>
      <c r="L210" s="12" t="s">
        <v>51</v>
      </c>
      <c r="M210" s="12" t="s">
        <v>51</v>
      </c>
      <c r="N210" s="12" t="s">
        <v>2249</v>
      </c>
      <c r="O210" s="12" t="s">
        <v>54</v>
      </c>
      <c r="P210" s="12">
        <v>7010464812</v>
      </c>
      <c r="Q210" s="12" t="s">
        <v>39</v>
      </c>
      <c r="R210" s="12" t="s">
        <v>124</v>
      </c>
      <c r="S210" s="12" t="s">
        <v>57</v>
      </c>
      <c r="T210" s="12" t="s">
        <v>98</v>
      </c>
      <c r="U210" s="12" t="s">
        <v>83</v>
      </c>
      <c r="V210" s="12" t="s">
        <v>60</v>
      </c>
      <c r="W210" s="12" t="s">
        <v>100</v>
      </c>
      <c r="X210" s="12" t="s">
        <v>101</v>
      </c>
      <c r="Y210" s="12" t="s">
        <v>288</v>
      </c>
      <c r="Z210" s="12" t="s">
        <v>63</v>
      </c>
      <c r="AA210" s="12" t="s">
        <v>38</v>
      </c>
      <c r="AB210" s="12" t="s">
        <v>64</v>
      </c>
      <c r="AC210" s="12" t="s">
        <v>85</v>
      </c>
      <c r="AD210" s="12" t="s">
        <v>66</v>
      </c>
      <c r="AE210" s="12" t="s">
        <v>276</v>
      </c>
      <c r="AF210" s="12" t="s">
        <v>68</v>
      </c>
      <c r="AG210" s="12" t="s">
        <v>88</v>
      </c>
      <c r="AH210" s="12" t="s">
        <v>70</v>
      </c>
    </row>
    <row r="211" spans="1:34" x14ac:dyDescent="0.25">
      <c r="A211" s="12" t="s">
        <v>2250</v>
      </c>
      <c r="B211" s="12" t="s">
        <v>2251</v>
      </c>
      <c r="C211" s="13">
        <v>45876</v>
      </c>
      <c r="D211" s="12" t="s">
        <v>2252</v>
      </c>
      <c r="E211" s="12" t="s">
        <v>2247</v>
      </c>
      <c r="F211" s="12" t="s">
        <v>2253</v>
      </c>
      <c r="G211" s="12">
        <v>272</v>
      </c>
      <c r="H211" s="12" t="s">
        <v>37</v>
      </c>
      <c r="I211" s="12" t="s">
        <v>48</v>
      </c>
      <c r="J211" s="12" t="s">
        <v>49</v>
      </c>
      <c r="K211" s="12" t="s">
        <v>50</v>
      </c>
      <c r="L211" s="12" t="s">
        <v>51</v>
      </c>
      <c r="M211" s="12" t="s">
        <v>51</v>
      </c>
      <c r="N211" s="12" t="s">
        <v>2254</v>
      </c>
      <c r="O211" s="12" t="s">
        <v>54</v>
      </c>
      <c r="P211" s="12">
        <v>8870631556</v>
      </c>
      <c r="Q211" s="12" t="s">
        <v>81</v>
      </c>
      <c r="R211" s="12" t="s">
        <v>97</v>
      </c>
      <c r="S211" s="12" t="s">
        <v>57</v>
      </c>
      <c r="T211" s="12" t="s">
        <v>137</v>
      </c>
      <c r="U211" s="12" t="s">
        <v>301</v>
      </c>
      <c r="V211" s="12" t="s">
        <v>99</v>
      </c>
      <c r="W211" s="12" t="s">
        <v>100</v>
      </c>
      <c r="X211" s="12" t="s">
        <v>101</v>
      </c>
      <c r="Y211" s="12" t="s">
        <v>288</v>
      </c>
      <c r="Z211" s="12" t="s">
        <v>126</v>
      </c>
      <c r="AA211" s="12" t="s">
        <v>60</v>
      </c>
      <c r="AB211" s="12" t="s">
        <v>84</v>
      </c>
      <c r="AC211" s="12" t="s">
        <v>65</v>
      </c>
      <c r="AD211" s="12" t="s">
        <v>115</v>
      </c>
      <c r="AE211" s="12" t="s">
        <v>276</v>
      </c>
      <c r="AF211" s="12" t="s">
        <v>68</v>
      </c>
      <c r="AG211" s="12" t="s">
        <v>117</v>
      </c>
      <c r="AH211" s="12" t="s">
        <v>42</v>
      </c>
    </row>
    <row r="212" spans="1:34" hidden="1" x14ac:dyDescent="0.25">
      <c r="A212" s="12" t="s">
        <v>2255</v>
      </c>
      <c r="B212" s="12" t="s">
        <v>2256</v>
      </c>
      <c r="C212" s="13">
        <v>45876</v>
      </c>
      <c r="D212" s="12" t="s">
        <v>2257</v>
      </c>
      <c r="E212" s="12" t="s">
        <v>1986</v>
      </c>
      <c r="F212" s="12" t="s">
        <v>2258</v>
      </c>
      <c r="G212" s="12">
        <v>587</v>
      </c>
      <c r="H212" s="12" t="s">
        <v>37</v>
      </c>
      <c r="I212" s="12" t="s">
        <v>2100</v>
      </c>
      <c r="J212" s="12" t="s">
        <v>2101</v>
      </c>
      <c r="K212" s="12" t="s">
        <v>50</v>
      </c>
      <c r="L212" s="12" t="s">
        <v>51</v>
      </c>
      <c r="M212" s="12" t="s">
        <v>51</v>
      </c>
      <c r="N212" s="12" t="s">
        <v>2259</v>
      </c>
      <c r="O212" s="12" t="s">
        <v>54</v>
      </c>
      <c r="P212" s="12">
        <v>9894812901</v>
      </c>
      <c r="Q212" s="12" t="s">
        <v>360</v>
      </c>
      <c r="R212" s="12" t="s">
        <v>56</v>
      </c>
      <c r="S212" s="12" t="s">
        <v>1006</v>
      </c>
      <c r="T212" s="12" t="s">
        <v>58</v>
      </c>
      <c r="U212" s="12" t="s">
        <v>83</v>
      </c>
      <c r="V212" s="12" t="s">
        <v>165</v>
      </c>
      <c r="W212" s="12" t="s">
        <v>61</v>
      </c>
      <c r="X212" s="12" t="s">
        <v>178</v>
      </c>
      <c r="Y212" s="12" t="s">
        <v>288</v>
      </c>
      <c r="Z212" s="12" t="s">
        <v>126</v>
      </c>
      <c r="AA212" s="12" t="s">
        <v>99</v>
      </c>
      <c r="AB212" s="12" t="s">
        <v>84</v>
      </c>
      <c r="AC212" s="12" t="s">
        <v>127</v>
      </c>
      <c r="AD212" s="12" t="s">
        <v>66</v>
      </c>
      <c r="AE212" s="12" t="s">
        <v>67</v>
      </c>
      <c r="AF212" s="12" t="s">
        <v>68</v>
      </c>
      <c r="AG212" s="12" t="s">
        <v>88</v>
      </c>
      <c r="AH212" s="12" t="s">
        <v>519</v>
      </c>
    </row>
    <row r="213" spans="1:34" hidden="1" x14ac:dyDescent="0.25">
      <c r="A213" s="12" t="s">
        <v>2260</v>
      </c>
      <c r="B213" s="12" t="s">
        <v>2261</v>
      </c>
      <c r="C213" s="13">
        <v>45876</v>
      </c>
      <c r="D213" s="12" t="s">
        <v>2262</v>
      </c>
      <c r="E213" s="12" t="s">
        <v>2247</v>
      </c>
      <c r="F213" s="12" t="s">
        <v>2263</v>
      </c>
      <c r="G213" s="12">
        <v>257</v>
      </c>
      <c r="H213" s="12" t="s">
        <v>37</v>
      </c>
      <c r="I213" s="12" t="s">
        <v>48</v>
      </c>
      <c r="J213" s="12" t="s">
        <v>49</v>
      </c>
      <c r="K213" s="12" t="s">
        <v>50</v>
      </c>
      <c r="L213" s="12" t="s">
        <v>51</v>
      </c>
      <c r="M213" s="12" t="s">
        <v>51</v>
      </c>
      <c r="N213" s="12" t="s">
        <v>2264</v>
      </c>
      <c r="O213" s="12" t="s">
        <v>54</v>
      </c>
      <c r="P213" s="12">
        <v>7010958198</v>
      </c>
      <c r="Q213" s="12" t="s">
        <v>81</v>
      </c>
      <c r="R213" s="12" t="s">
        <v>97</v>
      </c>
      <c r="S213" s="12" t="s">
        <v>57</v>
      </c>
      <c r="T213" s="12" t="s">
        <v>137</v>
      </c>
      <c r="U213" s="12" t="s">
        <v>83</v>
      </c>
      <c r="V213" s="12" t="s">
        <v>295</v>
      </c>
      <c r="W213" s="12" t="s">
        <v>125</v>
      </c>
      <c r="X213" s="12" t="s">
        <v>101</v>
      </c>
      <c r="Y213" s="12" t="s">
        <v>95</v>
      </c>
      <c r="Z213" s="12" t="s">
        <v>126</v>
      </c>
      <c r="AA213" s="12" t="s">
        <v>60</v>
      </c>
      <c r="AB213" s="12" t="s">
        <v>84</v>
      </c>
      <c r="AC213" s="12" t="s">
        <v>127</v>
      </c>
      <c r="AD213" s="12" t="s">
        <v>86</v>
      </c>
      <c r="AE213" s="12" t="s">
        <v>128</v>
      </c>
      <c r="AF213" s="12" t="s">
        <v>68</v>
      </c>
      <c r="AG213" s="12" t="s">
        <v>88</v>
      </c>
      <c r="AH213" s="12" t="s">
        <v>519</v>
      </c>
    </row>
    <row r="214" spans="1:34" hidden="1" x14ac:dyDescent="0.25">
      <c r="A214" s="12" t="s">
        <v>2266</v>
      </c>
      <c r="B214" s="12" t="s">
        <v>2267</v>
      </c>
      <c r="C214" s="13">
        <v>45876</v>
      </c>
      <c r="D214" s="12" t="s">
        <v>2268</v>
      </c>
      <c r="E214" s="12" t="s">
        <v>2269</v>
      </c>
      <c r="F214" s="12" t="s">
        <v>2270</v>
      </c>
      <c r="G214" s="12">
        <v>307</v>
      </c>
      <c r="H214" s="12" t="s">
        <v>37</v>
      </c>
      <c r="I214" s="12" t="s">
        <v>48</v>
      </c>
      <c r="J214" s="12" t="s">
        <v>49</v>
      </c>
      <c r="K214" s="12" t="s">
        <v>50</v>
      </c>
      <c r="L214" s="12" t="s">
        <v>51</v>
      </c>
      <c r="M214" s="12" t="s">
        <v>51</v>
      </c>
      <c r="N214" s="12" t="s">
        <v>2271</v>
      </c>
      <c r="O214" s="12" t="s">
        <v>54</v>
      </c>
      <c r="P214" s="12">
        <v>9361441386</v>
      </c>
      <c r="Q214" s="12" t="s">
        <v>81</v>
      </c>
      <c r="R214" s="12" t="s">
        <v>56</v>
      </c>
      <c r="S214" s="12" t="s">
        <v>57</v>
      </c>
      <c r="T214" s="12" t="s">
        <v>137</v>
      </c>
      <c r="U214" s="12" t="s">
        <v>59</v>
      </c>
      <c r="V214" s="12" t="s">
        <v>295</v>
      </c>
      <c r="W214" s="12" t="s">
        <v>61</v>
      </c>
      <c r="X214" s="12" t="s">
        <v>114</v>
      </c>
      <c r="Y214" s="12" t="s">
        <v>38</v>
      </c>
      <c r="Z214" s="12" t="s">
        <v>63</v>
      </c>
      <c r="AA214" s="12" t="s">
        <v>38</v>
      </c>
      <c r="AB214" s="12" t="s">
        <v>64</v>
      </c>
      <c r="AC214" s="12" t="s">
        <v>85</v>
      </c>
      <c r="AD214" s="12" t="s">
        <v>115</v>
      </c>
      <c r="AE214" s="12" t="s">
        <v>67</v>
      </c>
      <c r="AF214" s="12" t="s">
        <v>116</v>
      </c>
      <c r="AG214" s="12" t="s">
        <v>69</v>
      </c>
      <c r="AH214" s="12" t="s">
        <v>269</v>
      </c>
    </row>
    <row r="215" spans="1:34" x14ac:dyDescent="0.25">
      <c r="A215" s="12" t="s">
        <v>2278</v>
      </c>
      <c r="B215" s="12" t="s">
        <v>2279</v>
      </c>
      <c r="C215" s="13">
        <v>45876</v>
      </c>
      <c r="D215" s="12" t="s">
        <v>2280</v>
      </c>
      <c r="E215" s="12" t="s">
        <v>1587</v>
      </c>
      <c r="F215" s="12" t="s">
        <v>2281</v>
      </c>
      <c r="G215" s="12">
        <v>363</v>
      </c>
      <c r="H215" s="12" t="s">
        <v>37</v>
      </c>
      <c r="I215" s="12" t="s">
        <v>48</v>
      </c>
      <c r="J215" s="12" t="s">
        <v>49</v>
      </c>
      <c r="K215" s="12" t="s">
        <v>50</v>
      </c>
      <c r="L215" s="12" t="s">
        <v>51</v>
      </c>
      <c r="M215" s="12" t="s">
        <v>51</v>
      </c>
      <c r="N215" s="12" t="s">
        <v>2282</v>
      </c>
      <c r="O215" s="12" t="s">
        <v>54</v>
      </c>
      <c r="P215" s="12">
        <v>9952707146</v>
      </c>
      <c r="Q215" s="12" t="s">
        <v>39</v>
      </c>
      <c r="R215" s="12" t="s">
        <v>97</v>
      </c>
      <c r="S215" s="12" t="s">
        <v>113</v>
      </c>
      <c r="T215" s="12" t="s">
        <v>98</v>
      </c>
      <c r="U215" s="12" t="s">
        <v>83</v>
      </c>
      <c r="V215" s="12" t="s">
        <v>99</v>
      </c>
      <c r="W215" s="12" t="s">
        <v>100</v>
      </c>
      <c r="X215" s="12" t="s">
        <v>101</v>
      </c>
      <c r="Y215" s="12" t="s">
        <v>288</v>
      </c>
      <c r="Z215" s="12" t="s">
        <v>63</v>
      </c>
      <c r="AA215" s="12" t="s">
        <v>38</v>
      </c>
      <c r="AB215" s="12" t="s">
        <v>58</v>
      </c>
      <c r="AC215" s="12" t="s">
        <v>65</v>
      </c>
      <c r="AD215" s="12" t="s">
        <v>115</v>
      </c>
      <c r="AE215" s="12" t="s">
        <v>101</v>
      </c>
      <c r="AF215" s="12" t="s">
        <v>103</v>
      </c>
      <c r="AG215" s="12" t="s">
        <v>117</v>
      </c>
      <c r="AH215" s="12" t="s">
        <v>42</v>
      </c>
    </row>
    <row r="216" spans="1:34" hidden="1" x14ac:dyDescent="0.25">
      <c r="A216" s="12" t="s">
        <v>2283</v>
      </c>
      <c r="B216" s="12" t="s">
        <v>2284</v>
      </c>
      <c r="C216" s="13">
        <v>45876</v>
      </c>
      <c r="D216" s="12" t="s">
        <v>2285</v>
      </c>
      <c r="E216" s="12" t="s">
        <v>1587</v>
      </c>
      <c r="F216" s="12" t="s">
        <v>2286</v>
      </c>
      <c r="G216" s="12">
        <v>448</v>
      </c>
      <c r="H216" s="12" t="s">
        <v>37</v>
      </c>
      <c r="I216" s="12" t="s">
        <v>48</v>
      </c>
      <c r="J216" s="12" t="s">
        <v>49</v>
      </c>
      <c r="K216" s="12" t="s">
        <v>50</v>
      </c>
      <c r="L216" s="12" t="s">
        <v>51</v>
      </c>
      <c r="M216" s="12" t="s">
        <v>51</v>
      </c>
      <c r="N216" s="12" t="s">
        <v>2242</v>
      </c>
      <c r="O216" s="12" t="s">
        <v>54</v>
      </c>
      <c r="P216" s="12">
        <v>9787328819</v>
      </c>
      <c r="Q216" s="12" t="s">
        <v>360</v>
      </c>
      <c r="R216" s="12" t="s">
        <v>97</v>
      </c>
      <c r="S216" s="12" t="s">
        <v>113</v>
      </c>
      <c r="T216" s="12" t="s">
        <v>98</v>
      </c>
      <c r="U216" s="12" t="s">
        <v>83</v>
      </c>
      <c r="V216" s="12" t="s">
        <v>99</v>
      </c>
      <c r="W216" s="12" t="s">
        <v>100</v>
      </c>
      <c r="X216" s="12" t="s">
        <v>101</v>
      </c>
      <c r="Y216" s="12" t="s">
        <v>288</v>
      </c>
      <c r="Z216" s="12" t="s">
        <v>63</v>
      </c>
      <c r="AA216" s="12" t="s">
        <v>38</v>
      </c>
      <c r="AB216" s="12" t="s">
        <v>58</v>
      </c>
      <c r="AC216" s="12" t="s">
        <v>85</v>
      </c>
      <c r="AD216" s="12" t="s">
        <v>115</v>
      </c>
      <c r="AE216" s="12" t="s">
        <v>67</v>
      </c>
      <c r="AF216" s="12" t="s">
        <v>382</v>
      </c>
      <c r="AG216" s="12" t="s">
        <v>88</v>
      </c>
      <c r="AH216" s="12" t="s">
        <v>70</v>
      </c>
    </row>
    <row r="217" spans="1:34" hidden="1" x14ac:dyDescent="0.25">
      <c r="A217" s="12" t="s">
        <v>2287</v>
      </c>
      <c r="B217" s="12" t="s">
        <v>2288</v>
      </c>
      <c r="C217" s="13">
        <v>45876</v>
      </c>
      <c r="D217" s="12" t="s">
        <v>2289</v>
      </c>
      <c r="E217" s="12" t="s">
        <v>2290</v>
      </c>
      <c r="F217" s="12" t="s">
        <v>2291</v>
      </c>
      <c r="G217" s="12">
        <v>411</v>
      </c>
      <c r="H217" s="12" t="s">
        <v>37</v>
      </c>
      <c r="I217" s="12" t="s">
        <v>1289</v>
      </c>
      <c r="J217" s="12" t="s">
        <v>1290</v>
      </c>
      <c r="K217" s="12" t="s">
        <v>50</v>
      </c>
      <c r="L217" s="12" t="s">
        <v>51</v>
      </c>
      <c r="M217" s="12" t="s">
        <v>51</v>
      </c>
      <c r="N217" s="12" t="s">
        <v>2292</v>
      </c>
      <c r="O217" s="12" t="s">
        <v>135</v>
      </c>
      <c r="P217" s="12">
        <v>7639814378</v>
      </c>
      <c r="Q217" s="12" t="s">
        <v>55</v>
      </c>
      <c r="R217" s="12" t="s">
        <v>136</v>
      </c>
      <c r="S217" s="12" t="s">
        <v>57</v>
      </c>
      <c r="T217" s="12" t="s">
        <v>137</v>
      </c>
      <c r="U217" s="12" t="s">
        <v>83</v>
      </c>
      <c r="V217" s="12" t="s">
        <v>99</v>
      </c>
      <c r="W217" s="12" t="s">
        <v>100</v>
      </c>
      <c r="X217" s="12" t="s">
        <v>101</v>
      </c>
      <c r="Y217" s="12" t="s">
        <v>175</v>
      </c>
      <c r="Z217" s="12" t="s">
        <v>126</v>
      </c>
      <c r="AA217" s="12" t="s">
        <v>138</v>
      </c>
      <c r="AB217" s="12" t="s">
        <v>58</v>
      </c>
      <c r="AC217" s="12" t="s">
        <v>127</v>
      </c>
      <c r="AD217" s="12" t="s">
        <v>115</v>
      </c>
      <c r="AE217" s="12" t="s">
        <v>101</v>
      </c>
      <c r="AF217" s="12" t="s">
        <v>68</v>
      </c>
      <c r="AG217" s="12" t="s">
        <v>88</v>
      </c>
      <c r="AH217" s="12" t="s">
        <v>269</v>
      </c>
    </row>
    <row r="218" spans="1:34" hidden="1" x14ac:dyDescent="0.25">
      <c r="A218" s="12" t="s">
        <v>2293</v>
      </c>
      <c r="B218" s="12" t="s">
        <v>2294</v>
      </c>
      <c r="C218" s="13">
        <v>45876</v>
      </c>
      <c r="D218" s="12" t="s">
        <v>2295</v>
      </c>
      <c r="E218" s="12" t="s">
        <v>2296</v>
      </c>
      <c r="F218" s="12" t="s">
        <v>2297</v>
      </c>
      <c r="G218" s="12">
        <v>323</v>
      </c>
      <c r="H218" s="12" t="s">
        <v>37</v>
      </c>
      <c r="I218" s="12" t="s">
        <v>1281</v>
      </c>
      <c r="J218" s="12" t="s">
        <v>1282</v>
      </c>
      <c r="K218" s="12" t="s">
        <v>50</v>
      </c>
      <c r="L218" s="12" t="s">
        <v>51</v>
      </c>
      <c r="M218" s="12" t="s">
        <v>51</v>
      </c>
      <c r="N218" s="12" t="s">
        <v>2298</v>
      </c>
      <c r="O218" s="12" t="s">
        <v>135</v>
      </c>
      <c r="P218" s="12">
        <v>9655584316</v>
      </c>
      <c r="Q218" s="12" t="s">
        <v>39</v>
      </c>
      <c r="R218" s="12" t="s">
        <v>136</v>
      </c>
      <c r="S218" s="12" t="s">
        <v>57</v>
      </c>
      <c r="T218" s="12" t="s">
        <v>98</v>
      </c>
      <c r="U218" s="12" t="s">
        <v>301</v>
      </c>
      <c r="V218" s="12" t="s">
        <v>60</v>
      </c>
      <c r="W218" s="1" t="s">
        <v>439</v>
      </c>
      <c r="X218" s="12" t="s">
        <v>295</v>
      </c>
      <c r="Y218" s="12" t="s">
        <v>38</v>
      </c>
      <c r="Z218" s="12" t="s">
        <v>63</v>
      </c>
      <c r="AA218" s="12" t="s">
        <v>38</v>
      </c>
      <c r="AB218" s="12" t="s">
        <v>84</v>
      </c>
      <c r="AC218" s="12" t="s">
        <v>127</v>
      </c>
      <c r="AD218" s="12" t="s">
        <v>66</v>
      </c>
      <c r="AE218" s="12" t="s">
        <v>67</v>
      </c>
      <c r="AF218" s="12" t="s">
        <v>68</v>
      </c>
      <c r="AG218" s="12" t="s">
        <v>88</v>
      </c>
      <c r="AH218" s="12" t="s">
        <v>269</v>
      </c>
    </row>
    <row r="219" spans="1:34" hidden="1" x14ac:dyDescent="0.25">
      <c r="A219" s="12" t="s">
        <v>2305</v>
      </c>
      <c r="B219" s="12" t="s">
        <v>2306</v>
      </c>
      <c r="C219" s="13">
        <v>45876</v>
      </c>
      <c r="D219" s="12" t="s">
        <v>2307</v>
      </c>
      <c r="E219" s="12" t="s">
        <v>2308</v>
      </c>
      <c r="F219" s="12" t="s">
        <v>2309</v>
      </c>
      <c r="G219" s="12">
        <v>289</v>
      </c>
      <c r="H219" s="12" t="s">
        <v>37</v>
      </c>
      <c r="I219" s="12" t="s">
        <v>1281</v>
      </c>
      <c r="J219" s="12" t="s">
        <v>1282</v>
      </c>
      <c r="K219" s="12" t="s">
        <v>50</v>
      </c>
      <c r="L219" s="12" t="s">
        <v>51</v>
      </c>
      <c r="M219" s="12" t="s">
        <v>51</v>
      </c>
      <c r="N219" s="12" t="s">
        <v>2310</v>
      </c>
      <c r="O219" s="12" t="s">
        <v>135</v>
      </c>
      <c r="P219" s="12">
        <v>9994368498</v>
      </c>
      <c r="Q219" s="12" t="s">
        <v>39</v>
      </c>
      <c r="R219" s="12" t="s">
        <v>136</v>
      </c>
      <c r="S219" s="12" t="s">
        <v>57</v>
      </c>
      <c r="T219" s="12" t="s">
        <v>98</v>
      </c>
      <c r="U219" s="12" t="s">
        <v>83</v>
      </c>
      <c r="V219" s="12" t="s">
        <v>99</v>
      </c>
      <c r="W219" s="12" t="s">
        <v>100</v>
      </c>
      <c r="X219" s="12" t="s">
        <v>101</v>
      </c>
      <c r="Y219" s="12" t="s">
        <v>95</v>
      </c>
      <c r="Z219" s="12" t="s">
        <v>63</v>
      </c>
      <c r="AA219" s="12" t="s">
        <v>38</v>
      </c>
      <c r="AB219" s="12" t="s">
        <v>84</v>
      </c>
      <c r="AC219" s="12" t="s">
        <v>85</v>
      </c>
      <c r="AD219" s="12" t="s">
        <v>66</v>
      </c>
      <c r="AE219" s="12" t="s">
        <v>101</v>
      </c>
      <c r="AF219" s="12" t="s">
        <v>68</v>
      </c>
      <c r="AG219" s="12" t="s">
        <v>88</v>
      </c>
      <c r="AH219" s="12" t="s">
        <v>269</v>
      </c>
    </row>
    <row r="220" spans="1:34" x14ac:dyDescent="0.25">
      <c r="A220" s="12" t="s">
        <v>2311</v>
      </c>
      <c r="B220" s="12" t="s">
        <v>2312</v>
      </c>
      <c r="C220" s="13">
        <v>45876</v>
      </c>
      <c r="D220" s="12" t="s">
        <v>2313</v>
      </c>
      <c r="E220" s="12" t="s">
        <v>2314</v>
      </c>
      <c r="F220" s="12" t="s">
        <v>2315</v>
      </c>
      <c r="G220" s="12">
        <v>460</v>
      </c>
      <c r="H220" s="12" t="s">
        <v>37</v>
      </c>
      <c r="I220" s="12" t="s">
        <v>48</v>
      </c>
      <c r="J220" s="12" t="s">
        <v>49</v>
      </c>
      <c r="K220" s="12" t="s">
        <v>50</v>
      </c>
      <c r="L220" s="12" t="s">
        <v>51</v>
      </c>
      <c r="M220" s="12" t="s">
        <v>51</v>
      </c>
      <c r="N220" s="12" t="s">
        <v>2316</v>
      </c>
      <c r="O220" s="12" t="s">
        <v>54</v>
      </c>
      <c r="P220" s="12">
        <v>9500713810</v>
      </c>
      <c r="Q220" s="12" t="s">
        <v>39</v>
      </c>
      <c r="R220" s="12" t="s">
        <v>124</v>
      </c>
      <c r="S220" s="12" t="s">
        <v>113</v>
      </c>
      <c r="T220" s="12" t="s">
        <v>137</v>
      </c>
      <c r="U220" s="12" t="s">
        <v>301</v>
      </c>
      <c r="V220" s="12" t="s">
        <v>60</v>
      </c>
      <c r="W220" s="12" t="s">
        <v>61</v>
      </c>
      <c r="X220" s="12" t="s">
        <v>62</v>
      </c>
      <c r="Y220" s="12" t="s">
        <v>38</v>
      </c>
      <c r="Z220" s="12" t="s">
        <v>63</v>
      </c>
      <c r="AA220" s="12" t="s">
        <v>38</v>
      </c>
      <c r="AB220" s="12" t="s">
        <v>84</v>
      </c>
      <c r="AC220" s="12" t="s">
        <v>65</v>
      </c>
      <c r="AD220" s="12" t="s">
        <v>115</v>
      </c>
      <c r="AE220" s="12" t="s">
        <v>622</v>
      </c>
      <c r="AF220" s="12" t="s">
        <v>103</v>
      </c>
      <c r="AG220" s="12" t="s">
        <v>1456</v>
      </c>
      <c r="AH220" s="12" t="s">
        <v>42</v>
      </c>
    </row>
    <row r="221" spans="1:34" hidden="1" x14ac:dyDescent="0.25">
      <c r="A221" s="12" t="s">
        <v>2317</v>
      </c>
      <c r="B221" s="12" t="s">
        <v>2318</v>
      </c>
      <c r="C221" s="13">
        <v>45876</v>
      </c>
      <c r="D221" s="12" t="s">
        <v>2319</v>
      </c>
      <c r="E221" s="12" t="s">
        <v>1587</v>
      </c>
      <c r="F221" s="12" t="s">
        <v>2320</v>
      </c>
      <c r="G221" s="12">
        <v>352</v>
      </c>
      <c r="H221" s="12" t="s">
        <v>37</v>
      </c>
      <c r="I221" s="12" t="s">
        <v>1289</v>
      </c>
      <c r="J221" s="12" t="s">
        <v>1290</v>
      </c>
      <c r="K221" s="12" t="s">
        <v>50</v>
      </c>
      <c r="L221" s="12" t="s">
        <v>51</v>
      </c>
      <c r="M221" s="12" t="s">
        <v>51</v>
      </c>
      <c r="N221" s="12" t="s">
        <v>2321</v>
      </c>
      <c r="O221" s="12" t="s">
        <v>135</v>
      </c>
      <c r="P221" s="12">
        <v>958590205</v>
      </c>
      <c r="Q221" s="12" t="s">
        <v>360</v>
      </c>
      <c r="R221" s="12" t="s">
        <v>136</v>
      </c>
      <c r="S221" s="12" t="s">
        <v>113</v>
      </c>
      <c r="T221" s="12" t="s">
        <v>58</v>
      </c>
      <c r="U221" s="12" t="s">
        <v>59</v>
      </c>
      <c r="V221" s="12" t="s">
        <v>60</v>
      </c>
      <c r="W221" s="12" t="s">
        <v>61</v>
      </c>
      <c r="X221" s="12" t="s">
        <v>62</v>
      </c>
      <c r="Y221" s="12" t="s">
        <v>38</v>
      </c>
      <c r="Z221" s="12" t="s">
        <v>63</v>
      </c>
      <c r="AA221" s="12" t="s">
        <v>38</v>
      </c>
      <c r="AB221" s="12" t="s">
        <v>84</v>
      </c>
      <c r="AC221" s="12" t="s">
        <v>85</v>
      </c>
      <c r="AD221" s="12" t="s">
        <v>66</v>
      </c>
      <c r="AE221" s="12" t="s">
        <v>67</v>
      </c>
      <c r="AF221" s="12" t="s">
        <v>68</v>
      </c>
      <c r="AG221" s="12" t="s">
        <v>88</v>
      </c>
      <c r="AH221" s="12" t="s">
        <v>269</v>
      </c>
    </row>
    <row r="222" spans="1:34" hidden="1" x14ac:dyDescent="0.25">
      <c r="A222" s="12" t="s">
        <v>2334</v>
      </c>
      <c r="B222" s="12" t="s">
        <v>2335</v>
      </c>
      <c r="C222" s="13">
        <v>45876</v>
      </c>
      <c r="D222" s="12" t="s">
        <v>1893</v>
      </c>
      <c r="E222" s="12" t="s">
        <v>1894</v>
      </c>
      <c r="F222" s="12" t="s">
        <v>2336</v>
      </c>
      <c r="G222" s="12">
        <v>374</v>
      </c>
      <c r="H222" s="12" t="s">
        <v>37</v>
      </c>
      <c r="I222" s="12" t="s">
        <v>1289</v>
      </c>
      <c r="J222" s="12" t="s">
        <v>1290</v>
      </c>
      <c r="K222" s="12" t="s">
        <v>50</v>
      </c>
      <c r="L222" s="12" t="s">
        <v>51</v>
      </c>
      <c r="M222" s="12" t="s">
        <v>51</v>
      </c>
      <c r="N222" s="12" t="s">
        <v>2337</v>
      </c>
      <c r="O222" s="12" t="s">
        <v>135</v>
      </c>
      <c r="P222" s="12">
        <v>9626534352</v>
      </c>
      <c r="Q222" s="12" t="s">
        <v>39</v>
      </c>
      <c r="R222" s="12" t="s">
        <v>56</v>
      </c>
      <c r="S222" s="12" t="s">
        <v>57</v>
      </c>
      <c r="T222" s="12" t="s">
        <v>98</v>
      </c>
      <c r="U222" s="12" t="s">
        <v>59</v>
      </c>
      <c r="V222" s="12" t="s">
        <v>60</v>
      </c>
      <c r="W222" s="12" t="s">
        <v>100</v>
      </c>
      <c r="X222" s="12" t="s">
        <v>101</v>
      </c>
      <c r="Y222" s="12" t="s">
        <v>95</v>
      </c>
      <c r="Z222" s="12" t="s">
        <v>126</v>
      </c>
      <c r="AA222" s="12" t="s">
        <v>138</v>
      </c>
      <c r="AB222" s="12" t="s">
        <v>58</v>
      </c>
      <c r="AC222" s="12" t="s">
        <v>127</v>
      </c>
      <c r="AD222" s="12" t="s">
        <v>102</v>
      </c>
      <c r="AE222" s="12" t="s">
        <v>67</v>
      </c>
      <c r="AF222" s="12" t="s">
        <v>103</v>
      </c>
      <c r="AG222" s="12" t="s">
        <v>117</v>
      </c>
      <c r="AH222" s="12" t="s">
        <v>118</v>
      </c>
    </row>
    <row r="223" spans="1:34" hidden="1" x14ac:dyDescent="0.25">
      <c r="A223" s="12" t="s">
        <v>2338</v>
      </c>
      <c r="B223" s="12" t="s">
        <v>2339</v>
      </c>
      <c r="C223" s="13">
        <v>45876</v>
      </c>
      <c r="D223" s="12" t="s">
        <v>2340</v>
      </c>
      <c r="E223" s="12" t="s">
        <v>2341</v>
      </c>
      <c r="F223" s="12" t="s">
        <v>2342</v>
      </c>
      <c r="G223" s="12">
        <v>263</v>
      </c>
      <c r="H223" s="12" t="s">
        <v>37</v>
      </c>
      <c r="I223" s="12" t="s">
        <v>1281</v>
      </c>
      <c r="J223" s="12" t="s">
        <v>1282</v>
      </c>
      <c r="K223" s="12" t="s">
        <v>50</v>
      </c>
      <c r="L223" s="12" t="s">
        <v>51</v>
      </c>
      <c r="M223" s="12" t="s">
        <v>51</v>
      </c>
      <c r="N223" s="12" t="s">
        <v>2343</v>
      </c>
      <c r="O223" s="12" t="s">
        <v>135</v>
      </c>
      <c r="P223" s="12">
        <v>7448754639</v>
      </c>
      <c r="Q223" s="12" t="s">
        <v>81</v>
      </c>
      <c r="R223" s="12" t="s">
        <v>136</v>
      </c>
      <c r="S223" s="12" t="s">
        <v>57</v>
      </c>
      <c r="T223" s="12" t="s">
        <v>58</v>
      </c>
      <c r="U223" s="12" t="s">
        <v>83</v>
      </c>
      <c r="V223" s="12" t="s">
        <v>185</v>
      </c>
      <c r="W223" s="12" t="s">
        <v>125</v>
      </c>
      <c r="X223" s="12" t="s">
        <v>101</v>
      </c>
      <c r="Y223" s="12" t="s">
        <v>288</v>
      </c>
      <c r="Z223" s="12" t="s">
        <v>126</v>
      </c>
      <c r="AA223" s="12" t="s">
        <v>60</v>
      </c>
      <c r="AB223" s="12" t="s">
        <v>58</v>
      </c>
      <c r="AC223" s="12" t="s">
        <v>127</v>
      </c>
      <c r="AD223" s="12" t="s">
        <v>66</v>
      </c>
      <c r="AE223" s="12" t="s">
        <v>67</v>
      </c>
      <c r="AF223" s="12" t="s">
        <v>418</v>
      </c>
      <c r="AG223" s="12" t="s">
        <v>318</v>
      </c>
      <c r="AH223" s="12" t="s">
        <v>269</v>
      </c>
    </row>
    <row r="224" spans="1:34" hidden="1" x14ac:dyDescent="0.25">
      <c r="A224" s="12" t="s">
        <v>2344</v>
      </c>
      <c r="B224" s="12" t="s">
        <v>2345</v>
      </c>
      <c r="C224" s="13">
        <v>45876</v>
      </c>
      <c r="D224" s="12" t="s">
        <v>2346</v>
      </c>
      <c r="E224" s="12" t="s">
        <v>2347</v>
      </c>
      <c r="F224" s="12" t="s">
        <v>2348</v>
      </c>
      <c r="G224" s="12">
        <v>382</v>
      </c>
      <c r="H224" s="12" t="s">
        <v>37</v>
      </c>
      <c r="I224" s="12" t="s">
        <v>48</v>
      </c>
      <c r="J224" s="12" t="s">
        <v>49</v>
      </c>
      <c r="K224" s="12" t="s">
        <v>50</v>
      </c>
      <c r="L224" s="12" t="s">
        <v>51</v>
      </c>
      <c r="M224" s="12" t="s">
        <v>51</v>
      </c>
      <c r="N224" s="12" t="s">
        <v>2349</v>
      </c>
      <c r="O224" s="12" t="s">
        <v>54</v>
      </c>
      <c r="P224" s="12">
        <v>9865352473</v>
      </c>
      <c r="Q224" s="12" t="s">
        <v>39</v>
      </c>
      <c r="R224" s="12" t="s">
        <v>97</v>
      </c>
      <c r="S224" s="12" t="s">
        <v>113</v>
      </c>
      <c r="T224" s="12" t="s">
        <v>58</v>
      </c>
      <c r="U224" s="12" t="s">
        <v>59</v>
      </c>
      <c r="V224" s="12" t="s">
        <v>60</v>
      </c>
      <c r="W224" s="12" t="s">
        <v>61</v>
      </c>
      <c r="X224" s="12" t="s">
        <v>101</v>
      </c>
      <c r="Y224" s="12" t="s">
        <v>288</v>
      </c>
      <c r="Z224" s="12" t="s">
        <v>63</v>
      </c>
      <c r="AA224" s="12" t="s">
        <v>38</v>
      </c>
      <c r="AB224" s="12" t="s">
        <v>84</v>
      </c>
      <c r="AC224" s="12" t="s">
        <v>85</v>
      </c>
      <c r="AD224" s="12" t="s">
        <v>66</v>
      </c>
      <c r="AE224" s="12" t="s">
        <v>67</v>
      </c>
      <c r="AF224" s="1" t="s">
        <v>3052</v>
      </c>
      <c r="AG224" s="12" t="s">
        <v>1456</v>
      </c>
      <c r="AH224" s="12" t="s">
        <v>129</v>
      </c>
    </row>
    <row r="225" spans="1:34" hidden="1" x14ac:dyDescent="0.25">
      <c r="A225" s="12" t="s">
        <v>2354</v>
      </c>
      <c r="B225" s="12" t="s">
        <v>2355</v>
      </c>
      <c r="C225" s="13">
        <v>45876</v>
      </c>
      <c r="D225" s="12" t="s">
        <v>2356</v>
      </c>
      <c r="E225" s="12" t="s">
        <v>2357</v>
      </c>
      <c r="F225" s="12" t="s">
        <v>2358</v>
      </c>
      <c r="G225" s="12">
        <v>265</v>
      </c>
      <c r="H225" s="12" t="s">
        <v>37</v>
      </c>
      <c r="I225" s="12" t="s">
        <v>1281</v>
      </c>
      <c r="J225" s="12" t="s">
        <v>1282</v>
      </c>
      <c r="K225" s="12" t="s">
        <v>50</v>
      </c>
      <c r="L225" s="12" t="s">
        <v>51</v>
      </c>
      <c r="M225" s="12" t="s">
        <v>51</v>
      </c>
      <c r="N225" s="12" t="s">
        <v>2359</v>
      </c>
      <c r="O225" s="12" t="s">
        <v>135</v>
      </c>
      <c r="P225" s="12">
        <v>7708411646</v>
      </c>
      <c r="Q225" s="12" t="s">
        <v>55</v>
      </c>
      <c r="R225" s="12" t="s">
        <v>136</v>
      </c>
      <c r="S225" s="12" t="s">
        <v>57</v>
      </c>
      <c r="T225" s="12" t="s">
        <v>58</v>
      </c>
      <c r="U225" s="12" t="s">
        <v>301</v>
      </c>
      <c r="V225" s="12" t="s">
        <v>165</v>
      </c>
      <c r="W225" s="1" t="s">
        <v>439</v>
      </c>
      <c r="X225" s="12" t="s">
        <v>101</v>
      </c>
      <c r="Y225" s="12" t="s">
        <v>95</v>
      </c>
      <c r="Z225" s="12" t="s">
        <v>63</v>
      </c>
      <c r="AA225" s="12" t="s">
        <v>38</v>
      </c>
      <c r="AB225" s="12" t="s">
        <v>84</v>
      </c>
      <c r="AC225" s="12" t="s">
        <v>65</v>
      </c>
      <c r="AD225" s="12" t="s">
        <v>66</v>
      </c>
      <c r="AE225" s="12" t="s">
        <v>67</v>
      </c>
      <c r="AF225" s="12" t="s">
        <v>116</v>
      </c>
      <c r="AG225" s="12" t="s">
        <v>117</v>
      </c>
      <c r="AH225" s="12" t="s">
        <v>118</v>
      </c>
    </row>
    <row r="226" spans="1:34" hidden="1" x14ac:dyDescent="0.25">
      <c r="A226" s="12" t="s">
        <v>2360</v>
      </c>
      <c r="B226" s="12" t="s">
        <v>2361</v>
      </c>
      <c r="C226" s="13">
        <v>45876</v>
      </c>
      <c r="D226" s="12" t="s">
        <v>2362</v>
      </c>
      <c r="E226" s="12" t="s">
        <v>2363</v>
      </c>
      <c r="F226" s="12" t="s">
        <v>2364</v>
      </c>
      <c r="G226" s="12">
        <v>278</v>
      </c>
      <c r="H226" s="12" t="s">
        <v>37</v>
      </c>
      <c r="I226" s="12" t="s">
        <v>1281</v>
      </c>
      <c r="J226" s="12" t="s">
        <v>1282</v>
      </c>
      <c r="K226" s="12" t="s">
        <v>50</v>
      </c>
      <c r="L226" s="12" t="s">
        <v>51</v>
      </c>
      <c r="M226" s="12" t="s">
        <v>51</v>
      </c>
      <c r="N226" s="12" t="s">
        <v>2365</v>
      </c>
      <c r="O226" s="12" t="s">
        <v>135</v>
      </c>
      <c r="P226" s="12">
        <v>9786811407</v>
      </c>
      <c r="Q226" s="12" t="s">
        <v>55</v>
      </c>
      <c r="R226" s="12" t="s">
        <v>136</v>
      </c>
      <c r="S226" s="12" t="s">
        <v>57</v>
      </c>
      <c r="T226" s="12" t="s">
        <v>137</v>
      </c>
      <c r="U226" s="12" t="s">
        <v>83</v>
      </c>
      <c r="V226" s="12" t="s">
        <v>165</v>
      </c>
      <c r="W226" s="1" t="s">
        <v>439</v>
      </c>
      <c r="X226" s="12" t="s">
        <v>101</v>
      </c>
      <c r="Y226" s="12" t="s">
        <v>288</v>
      </c>
      <c r="Z226" s="12" t="s">
        <v>126</v>
      </c>
      <c r="AA226" s="12" t="s">
        <v>138</v>
      </c>
      <c r="AB226" s="12" t="s">
        <v>84</v>
      </c>
      <c r="AC226" s="12" t="s">
        <v>65</v>
      </c>
      <c r="AD226" s="12" t="s">
        <v>86</v>
      </c>
      <c r="AE226" s="12" t="s">
        <v>101</v>
      </c>
      <c r="AF226" s="12" t="s">
        <v>68</v>
      </c>
      <c r="AG226" s="12" t="s">
        <v>117</v>
      </c>
      <c r="AH226" s="12" t="s">
        <v>118</v>
      </c>
    </row>
    <row r="227" spans="1:34" hidden="1" x14ac:dyDescent="0.25">
      <c r="A227" s="12" t="s">
        <v>2366</v>
      </c>
      <c r="B227" s="12" t="s">
        <v>2367</v>
      </c>
      <c r="C227" s="13">
        <v>45876</v>
      </c>
      <c r="D227" s="12" t="s">
        <v>2368</v>
      </c>
      <c r="E227" s="12" t="s">
        <v>2369</v>
      </c>
      <c r="F227" s="12" t="s">
        <v>2370</v>
      </c>
      <c r="G227" s="12">
        <v>434</v>
      </c>
      <c r="H227" s="12" t="s">
        <v>37</v>
      </c>
      <c r="I227" s="12" t="s">
        <v>2100</v>
      </c>
      <c r="J227" s="12" t="s">
        <v>2101</v>
      </c>
      <c r="K227" s="12" t="s">
        <v>50</v>
      </c>
      <c r="L227" s="12" t="s">
        <v>51</v>
      </c>
      <c r="M227" s="12" t="s">
        <v>51</v>
      </c>
      <c r="N227" s="12" t="s">
        <v>2371</v>
      </c>
      <c r="O227" s="12" t="s">
        <v>135</v>
      </c>
      <c r="P227" s="12">
        <v>9952746388</v>
      </c>
      <c r="Q227" s="12" t="s">
        <v>360</v>
      </c>
      <c r="R227" s="12" t="s">
        <v>136</v>
      </c>
      <c r="S227" s="12" t="s">
        <v>113</v>
      </c>
      <c r="T227" s="12" t="s">
        <v>137</v>
      </c>
      <c r="U227" s="12" t="s">
        <v>301</v>
      </c>
      <c r="V227" s="12" t="s">
        <v>60</v>
      </c>
      <c r="W227" s="12" t="s">
        <v>61</v>
      </c>
      <c r="X227" s="12" t="s">
        <v>62</v>
      </c>
      <c r="Y227" s="12" t="s">
        <v>38</v>
      </c>
      <c r="Z227" s="12" t="s">
        <v>63</v>
      </c>
      <c r="AA227" s="12" t="s">
        <v>38</v>
      </c>
      <c r="AB227" s="12" t="s">
        <v>58</v>
      </c>
      <c r="AC227" s="12" t="s">
        <v>85</v>
      </c>
      <c r="AD227" s="12" t="s">
        <v>66</v>
      </c>
      <c r="AE227" s="12" t="s">
        <v>622</v>
      </c>
      <c r="AF227" s="12" t="s">
        <v>68</v>
      </c>
      <c r="AG227" s="12" t="s">
        <v>88</v>
      </c>
      <c r="AH227" s="12" t="s">
        <v>519</v>
      </c>
    </row>
    <row r="228" spans="1:34" x14ac:dyDescent="0.25">
      <c r="A228" s="12" t="s">
        <v>2372</v>
      </c>
      <c r="B228" s="12" t="s">
        <v>2373</v>
      </c>
      <c r="C228" s="13">
        <v>45876</v>
      </c>
      <c r="D228" s="12" t="s">
        <v>2374</v>
      </c>
      <c r="E228" s="12" t="s">
        <v>2375</v>
      </c>
      <c r="F228" s="12" t="s">
        <v>2376</v>
      </c>
      <c r="G228" s="12">
        <v>738</v>
      </c>
      <c r="H228" s="12" t="s">
        <v>37</v>
      </c>
      <c r="I228" s="12" t="s">
        <v>48</v>
      </c>
      <c r="J228" s="12" t="s">
        <v>49</v>
      </c>
      <c r="K228" s="12" t="s">
        <v>50</v>
      </c>
      <c r="L228" s="12" t="s">
        <v>51</v>
      </c>
      <c r="M228" s="12" t="s">
        <v>51</v>
      </c>
      <c r="N228" s="12" t="s">
        <v>2377</v>
      </c>
      <c r="O228" s="12" t="s">
        <v>54</v>
      </c>
      <c r="P228" s="12">
        <v>8220338365</v>
      </c>
      <c r="Q228" s="12" t="s">
        <v>81</v>
      </c>
      <c r="R228" s="12" t="s">
        <v>56</v>
      </c>
      <c r="S228" s="12" t="s">
        <v>113</v>
      </c>
      <c r="T228" s="12" t="s">
        <v>98</v>
      </c>
      <c r="U228" s="12" t="s">
        <v>301</v>
      </c>
      <c r="V228" s="12" t="s">
        <v>185</v>
      </c>
      <c r="W228" s="12" t="s">
        <v>61</v>
      </c>
      <c r="X228" s="12" t="s">
        <v>62</v>
      </c>
      <c r="Y228" s="12" t="s">
        <v>38</v>
      </c>
      <c r="Z228" s="12" t="s">
        <v>63</v>
      </c>
      <c r="AA228" s="12" t="s">
        <v>38</v>
      </c>
      <c r="AB228" s="12" t="s">
        <v>84</v>
      </c>
      <c r="AC228" s="12" t="s">
        <v>85</v>
      </c>
      <c r="AD228" s="12" t="s">
        <v>66</v>
      </c>
      <c r="AE228" s="12" t="s">
        <v>622</v>
      </c>
      <c r="AF228" s="12" t="s">
        <v>418</v>
      </c>
      <c r="AG228" s="12" t="s">
        <v>117</v>
      </c>
      <c r="AH228" s="12" t="s">
        <v>42</v>
      </c>
    </row>
    <row r="229" spans="1:34" hidden="1" x14ac:dyDescent="0.25">
      <c r="A229" s="12" t="s">
        <v>2383</v>
      </c>
      <c r="B229" s="12" t="s">
        <v>2384</v>
      </c>
      <c r="C229" s="13">
        <v>45876</v>
      </c>
      <c r="D229" s="12" t="s">
        <v>2362</v>
      </c>
      <c r="E229" s="12" t="s">
        <v>2363</v>
      </c>
      <c r="F229" s="12" t="s">
        <v>2385</v>
      </c>
      <c r="G229" s="12">
        <v>324</v>
      </c>
      <c r="H229" s="12" t="s">
        <v>37</v>
      </c>
      <c r="I229" s="12" t="s">
        <v>1281</v>
      </c>
      <c r="J229" s="12" t="s">
        <v>1282</v>
      </c>
      <c r="K229" s="12" t="s">
        <v>50</v>
      </c>
      <c r="L229" s="12" t="s">
        <v>51</v>
      </c>
      <c r="M229" s="12" t="s">
        <v>51</v>
      </c>
      <c r="N229" s="12" t="s">
        <v>2386</v>
      </c>
      <c r="O229" s="1" t="s">
        <v>135</v>
      </c>
      <c r="P229" s="12">
        <v>9626980092</v>
      </c>
      <c r="Q229" s="12" t="s">
        <v>360</v>
      </c>
      <c r="R229" s="12" t="s">
        <v>136</v>
      </c>
      <c r="S229" s="12" t="s">
        <v>57</v>
      </c>
      <c r="T229" s="12" t="s">
        <v>98</v>
      </c>
      <c r="U229" s="12" t="s">
        <v>83</v>
      </c>
      <c r="V229" s="12" t="s">
        <v>165</v>
      </c>
      <c r="W229" s="1" t="s">
        <v>439</v>
      </c>
      <c r="X229" s="12" t="s">
        <v>295</v>
      </c>
      <c r="Y229" s="12" t="s">
        <v>38</v>
      </c>
      <c r="Z229" s="12" t="s">
        <v>63</v>
      </c>
      <c r="AA229" s="12" t="s">
        <v>38</v>
      </c>
      <c r="AB229" s="12" t="s">
        <v>64</v>
      </c>
      <c r="AC229" s="12" t="s">
        <v>85</v>
      </c>
      <c r="AD229" s="12" t="s">
        <v>86</v>
      </c>
      <c r="AE229" s="12" t="s">
        <v>67</v>
      </c>
      <c r="AF229" s="12" t="s">
        <v>382</v>
      </c>
      <c r="AG229" s="12" t="s">
        <v>88</v>
      </c>
      <c r="AH229" s="12" t="s">
        <v>519</v>
      </c>
    </row>
    <row r="230" spans="1:34" hidden="1" x14ac:dyDescent="0.25">
      <c r="A230" s="12" t="s">
        <v>2387</v>
      </c>
      <c r="B230" s="12" t="s">
        <v>2388</v>
      </c>
      <c r="C230" s="13">
        <v>45876</v>
      </c>
      <c r="D230" s="12" t="s">
        <v>2389</v>
      </c>
      <c r="E230" s="12" t="s">
        <v>2357</v>
      </c>
      <c r="F230" s="12" t="s">
        <v>2390</v>
      </c>
      <c r="G230" s="12">
        <v>320</v>
      </c>
      <c r="H230" s="12" t="s">
        <v>37</v>
      </c>
      <c r="I230" s="12" t="s">
        <v>1281</v>
      </c>
      <c r="J230" s="12" t="s">
        <v>1282</v>
      </c>
      <c r="K230" s="12" t="s">
        <v>50</v>
      </c>
      <c r="L230" s="12" t="s">
        <v>51</v>
      </c>
      <c r="M230" s="12" t="s">
        <v>51</v>
      </c>
      <c r="N230" s="12" t="s">
        <v>2391</v>
      </c>
      <c r="O230" s="12" t="s">
        <v>135</v>
      </c>
      <c r="P230" s="12">
        <v>9600659741</v>
      </c>
      <c r="Q230" s="12" t="s">
        <v>39</v>
      </c>
      <c r="R230" s="12" t="s">
        <v>97</v>
      </c>
      <c r="S230" s="12" t="s">
        <v>57</v>
      </c>
      <c r="T230" s="12" t="s">
        <v>58</v>
      </c>
      <c r="U230" s="12" t="s">
        <v>59</v>
      </c>
      <c r="V230" s="12" t="s">
        <v>165</v>
      </c>
      <c r="W230" s="1" t="s">
        <v>439</v>
      </c>
      <c r="X230" s="12" t="s">
        <v>101</v>
      </c>
      <c r="Y230" s="12" t="s">
        <v>288</v>
      </c>
      <c r="Z230" s="12" t="s">
        <v>126</v>
      </c>
      <c r="AA230" s="12" t="s">
        <v>60</v>
      </c>
      <c r="AB230" s="12" t="s">
        <v>58</v>
      </c>
      <c r="AC230" s="12" t="s">
        <v>127</v>
      </c>
      <c r="AD230" s="12" t="s">
        <v>102</v>
      </c>
      <c r="AE230" s="12" t="s">
        <v>67</v>
      </c>
      <c r="AF230" s="12" t="s">
        <v>68</v>
      </c>
      <c r="AG230" s="12" t="s">
        <v>88</v>
      </c>
      <c r="AH230" s="12" t="s">
        <v>519</v>
      </c>
    </row>
    <row r="231" spans="1:34" hidden="1" x14ac:dyDescent="0.25">
      <c r="A231" s="12" t="s">
        <v>2398</v>
      </c>
      <c r="B231" s="12" t="s">
        <v>2399</v>
      </c>
      <c r="C231" s="13">
        <v>45876</v>
      </c>
      <c r="D231" s="12" t="s">
        <v>2400</v>
      </c>
      <c r="E231" s="12" t="s">
        <v>2401</v>
      </c>
      <c r="F231" s="12" t="s">
        <v>2402</v>
      </c>
      <c r="G231" s="12">
        <v>310</v>
      </c>
      <c r="H231" s="12" t="s">
        <v>37</v>
      </c>
      <c r="I231" s="12" t="s">
        <v>2100</v>
      </c>
      <c r="J231" s="12" t="s">
        <v>2101</v>
      </c>
      <c r="K231" s="12" t="s">
        <v>50</v>
      </c>
      <c r="L231" s="12" t="s">
        <v>51</v>
      </c>
      <c r="M231" s="12" t="s">
        <v>51</v>
      </c>
      <c r="N231" s="12" t="s">
        <v>2403</v>
      </c>
      <c r="O231" s="12" t="s">
        <v>54</v>
      </c>
      <c r="P231" s="12">
        <v>9789774842</v>
      </c>
      <c r="Q231" s="12" t="s">
        <v>55</v>
      </c>
      <c r="R231" s="12" t="s">
        <v>97</v>
      </c>
      <c r="S231" s="12" t="s">
        <v>57</v>
      </c>
      <c r="T231" s="12" t="s">
        <v>137</v>
      </c>
      <c r="U231" s="12" t="s">
        <v>83</v>
      </c>
      <c r="V231" s="12" t="s">
        <v>60</v>
      </c>
      <c r="W231" s="12" t="s">
        <v>125</v>
      </c>
      <c r="X231" s="12" t="s">
        <v>114</v>
      </c>
      <c r="Y231" s="12" t="s">
        <v>38</v>
      </c>
      <c r="Z231" s="12" t="s">
        <v>126</v>
      </c>
      <c r="AA231" s="12" t="s">
        <v>60</v>
      </c>
      <c r="AB231" s="12" t="s">
        <v>58</v>
      </c>
      <c r="AC231" s="12" t="s">
        <v>127</v>
      </c>
      <c r="AD231" s="12" t="s">
        <v>66</v>
      </c>
      <c r="AE231" s="12" t="s">
        <v>67</v>
      </c>
      <c r="AF231" s="12" t="s">
        <v>68</v>
      </c>
      <c r="AG231" s="12" t="s">
        <v>88</v>
      </c>
      <c r="AH231" s="12" t="s">
        <v>519</v>
      </c>
    </row>
    <row r="232" spans="1:34" hidden="1" x14ac:dyDescent="0.25">
      <c r="A232" s="12" t="s">
        <v>2404</v>
      </c>
      <c r="B232" s="12" t="s">
        <v>2405</v>
      </c>
      <c r="C232" s="13">
        <v>45876</v>
      </c>
      <c r="D232" s="12" t="s">
        <v>2406</v>
      </c>
      <c r="E232" s="12" t="s">
        <v>2357</v>
      </c>
      <c r="F232" s="12" t="s">
        <v>2407</v>
      </c>
      <c r="G232" s="12">
        <v>214</v>
      </c>
      <c r="H232" s="12" t="s">
        <v>37</v>
      </c>
      <c r="I232" s="12" t="s">
        <v>1281</v>
      </c>
      <c r="J232" s="12" t="s">
        <v>1282</v>
      </c>
      <c r="K232" s="12" t="s">
        <v>50</v>
      </c>
      <c r="L232" s="12" t="s">
        <v>51</v>
      </c>
      <c r="M232" s="12" t="s">
        <v>51</v>
      </c>
      <c r="N232" s="12" t="s">
        <v>2408</v>
      </c>
      <c r="O232" s="12" t="s">
        <v>54</v>
      </c>
      <c r="P232" s="12">
        <v>6380902867</v>
      </c>
      <c r="Q232" s="12" t="s">
        <v>81</v>
      </c>
      <c r="R232" s="12" t="s">
        <v>56</v>
      </c>
      <c r="S232" s="12" t="s">
        <v>57</v>
      </c>
      <c r="T232" s="12" t="s">
        <v>98</v>
      </c>
      <c r="U232" s="12" t="s">
        <v>83</v>
      </c>
      <c r="V232" s="12" t="s">
        <v>295</v>
      </c>
      <c r="W232" s="12" t="s">
        <v>125</v>
      </c>
      <c r="X232" s="12" t="s">
        <v>114</v>
      </c>
      <c r="Y232" s="12" t="s">
        <v>38</v>
      </c>
      <c r="Z232" s="12" t="s">
        <v>126</v>
      </c>
      <c r="AA232" s="12" t="s">
        <v>60</v>
      </c>
      <c r="AB232" s="12" t="s">
        <v>58</v>
      </c>
      <c r="AC232" s="12" t="s">
        <v>127</v>
      </c>
      <c r="AD232" s="12" t="s">
        <v>102</v>
      </c>
      <c r="AE232" s="12" t="s">
        <v>67</v>
      </c>
      <c r="AF232" s="12" t="s">
        <v>418</v>
      </c>
      <c r="AG232" s="12" t="s">
        <v>1456</v>
      </c>
      <c r="AH232" s="12" t="s">
        <v>129</v>
      </c>
    </row>
    <row r="233" spans="1:34" hidden="1" x14ac:dyDescent="0.25">
      <c r="A233" s="12" t="s">
        <v>2409</v>
      </c>
      <c r="B233" s="12" t="s">
        <v>2410</v>
      </c>
      <c r="C233" s="13">
        <v>45876</v>
      </c>
      <c r="D233" s="12" t="s">
        <v>2411</v>
      </c>
      <c r="E233" s="12" t="s">
        <v>2412</v>
      </c>
      <c r="F233" s="12" t="s">
        <v>2413</v>
      </c>
      <c r="G233" s="12">
        <v>388</v>
      </c>
      <c r="H233" s="12" t="s">
        <v>37</v>
      </c>
      <c r="I233" s="12" t="s">
        <v>1289</v>
      </c>
      <c r="J233" s="12" t="s">
        <v>1290</v>
      </c>
      <c r="K233" s="12" t="s">
        <v>50</v>
      </c>
      <c r="L233" s="12" t="s">
        <v>51</v>
      </c>
      <c r="M233" s="12" t="s">
        <v>51</v>
      </c>
      <c r="N233" s="12" t="s">
        <v>2414</v>
      </c>
      <c r="O233" s="12" t="s">
        <v>135</v>
      </c>
      <c r="P233" s="12">
        <v>7332456470</v>
      </c>
      <c r="Q233" s="12" t="s">
        <v>55</v>
      </c>
      <c r="R233" s="12" t="s">
        <v>136</v>
      </c>
      <c r="S233" s="12" t="s">
        <v>113</v>
      </c>
      <c r="T233" s="12" t="s">
        <v>137</v>
      </c>
      <c r="U233" s="12" t="s">
        <v>83</v>
      </c>
      <c r="V233" s="12" t="s">
        <v>60</v>
      </c>
      <c r="W233" s="1" t="s">
        <v>439</v>
      </c>
      <c r="X233" s="12" t="s">
        <v>101</v>
      </c>
      <c r="Y233" s="12" t="s">
        <v>288</v>
      </c>
      <c r="Z233" s="12" t="s">
        <v>63</v>
      </c>
      <c r="AA233" s="12" t="s">
        <v>38</v>
      </c>
      <c r="AB233" s="12" t="s">
        <v>64</v>
      </c>
      <c r="AC233" s="12" t="s">
        <v>127</v>
      </c>
      <c r="AD233" s="12" t="s">
        <v>66</v>
      </c>
      <c r="AE233" s="12" t="s">
        <v>67</v>
      </c>
      <c r="AF233" s="12" t="s">
        <v>68</v>
      </c>
      <c r="AG233" s="12" t="s">
        <v>88</v>
      </c>
      <c r="AH233" s="12" t="s">
        <v>89</v>
      </c>
    </row>
    <row r="234" spans="1:34" hidden="1" x14ac:dyDescent="0.25">
      <c r="A234" s="12" t="s">
        <v>2415</v>
      </c>
      <c r="B234" s="12" t="s">
        <v>2416</v>
      </c>
      <c r="C234" s="13">
        <v>45876</v>
      </c>
      <c r="D234" s="12" t="s">
        <v>2417</v>
      </c>
      <c r="E234" s="12" t="s">
        <v>2357</v>
      </c>
      <c r="F234" s="12" t="s">
        <v>2418</v>
      </c>
      <c r="G234" s="12">
        <v>239</v>
      </c>
      <c r="H234" s="12" t="s">
        <v>37</v>
      </c>
      <c r="I234" s="12" t="s">
        <v>1281</v>
      </c>
      <c r="J234" s="12" t="s">
        <v>1282</v>
      </c>
      <c r="K234" s="12" t="s">
        <v>50</v>
      </c>
      <c r="L234" s="12" t="s">
        <v>51</v>
      </c>
      <c r="M234" s="12" t="s">
        <v>51</v>
      </c>
      <c r="N234" s="12" t="s">
        <v>2419</v>
      </c>
      <c r="O234" s="12" t="s">
        <v>135</v>
      </c>
      <c r="P234" s="12">
        <v>6380348279</v>
      </c>
      <c r="Q234" s="12" t="s">
        <v>55</v>
      </c>
      <c r="R234" s="12" t="s">
        <v>136</v>
      </c>
      <c r="S234" s="12" t="s">
        <v>57</v>
      </c>
      <c r="T234" s="12" t="s">
        <v>137</v>
      </c>
      <c r="U234" s="12" t="s">
        <v>301</v>
      </c>
      <c r="V234" s="12" t="s">
        <v>99</v>
      </c>
      <c r="W234" s="12" t="s">
        <v>125</v>
      </c>
      <c r="X234" s="12" t="s">
        <v>857</v>
      </c>
      <c r="Y234" s="12" t="s">
        <v>38</v>
      </c>
      <c r="Z234" s="12" t="s">
        <v>63</v>
      </c>
      <c r="AA234" s="12" t="s">
        <v>38</v>
      </c>
      <c r="AB234" s="12" t="s">
        <v>84</v>
      </c>
      <c r="AC234" s="12" t="s">
        <v>65</v>
      </c>
      <c r="AD234" s="12" t="s">
        <v>66</v>
      </c>
      <c r="AE234" s="12" t="s">
        <v>101</v>
      </c>
      <c r="AF234" s="12" t="s">
        <v>68</v>
      </c>
      <c r="AG234" s="12" t="s">
        <v>1456</v>
      </c>
      <c r="AH234" s="12" t="s">
        <v>129</v>
      </c>
    </row>
    <row r="235" spans="1:34" hidden="1" x14ac:dyDescent="0.25">
      <c r="A235" s="12" t="s">
        <v>2420</v>
      </c>
      <c r="B235" s="12" t="s">
        <v>2421</v>
      </c>
      <c r="C235" s="13">
        <v>45876</v>
      </c>
      <c r="D235" s="12" t="s">
        <v>2422</v>
      </c>
      <c r="E235" s="12" t="s">
        <v>2423</v>
      </c>
      <c r="F235" s="12" t="s">
        <v>2424</v>
      </c>
      <c r="G235" s="12">
        <v>421</v>
      </c>
      <c r="H235" s="12" t="s">
        <v>37</v>
      </c>
      <c r="I235" s="12" t="s">
        <v>2100</v>
      </c>
      <c r="J235" s="12" t="s">
        <v>2101</v>
      </c>
      <c r="K235" s="12" t="s">
        <v>50</v>
      </c>
      <c r="L235" s="12" t="s">
        <v>51</v>
      </c>
      <c r="M235" s="12" t="s">
        <v>51</v>
      </c>
      <c r="N235" s="12" t="s">
        <v>2425</v>
      </c>
      <c r="O235" s="12" t="s">
        <v>54</v>
      </c>
      <c r="P235" s="12">
        <v>8637642373</v>
      </c>
      <c r="Q235" s="12" t="s">
        <v>81</v>
      </c>
      <c r="R235" s="12" t="s">
        <v>56</v>
      </c>
      <c r="S235" s="12" t="s">
        <v>57</v>
      </c>
      <c r="T235" s="12" t="s">
        <v>58</v>
      </c>
      <c r="U235" s="12" t="s">
        <v>59</v>
      </c>
      <c r="V235" s="12" t="s">
        <v>60</v>
      </c>
      <c r="W235" s="12" t="s">
        <v>61</v>
      </c>
      <c r="X235" s="12" t="s">
        <v>101</v>
      </c>
      <c r="Y235" s="12" t="s">
        <v>95</v>
      </c>
      <c r="Z235" s="12" t="s">
        <v>63</v>
      </c>
      <c r="AA235" s="12" t="s">
        <v>38</v>
      </c>
      <c r="AB235" s="12" t="s">
        <v>58</v>
      </c>
      <c r="AC235" s="12" t="s">
        <v>65</v>
      </c>
      <c r="AD235" s="12" t="s">
        <v>102</v>
      </c>
      <c r="AE235" s="12" t="s">
        <v>622</v>
      </c>
      <c r="AF235" s="12" t="s">
        <v>68</v>
      </c>
      <c r="AG235" s="12" t="s">
        <v>318</v>
      </c>
      <c r="AH235" s="12" t="s">
        <v>70</v>
      </c>
    </row>
    <row r="236" spans="1:34" hidden="1" x14ac:dyDescent="0.25">
      <c r="A236" s="12" t="s">
        <v>2426</v>
      </c>
      <c r="B236" s="12" t="s">
        <v>2427</v>
      </c>
      <c r="C236" s="13">
        <v>45876</v>
      </c>
      <c r="D236" s="12" t="s">
        <v>2428</v>
      </c>
      <c r="E236" s="12" t="s">
        <v>2357</v>
      </c>
      <c r="F236" s="12" t="s">
        <v>2429</v>
      </c>
      <c r="G236" s="12">
        <v>294</v>
      </c>
      <c r="H236" s="12" t="s">
        <v>37</v>
      </c>
      <c r="I236" s="12" t="s">
        <v>1281</v>
      </c>
      <c r="J236" s="12" t="s">
        <v>1282</v>
      </c>
      <c r="K236" s="12" t="s">
        <v>50</v>
      </c>
      <c r="L236" s="12" t="s">
        <v>51</v>
      </c>
      <c r="M236" s="12" t="s">
        <v>51</v>
      </c>
      <c r="N236" s="12" t="s">
        <v>2430</v>
      </c>
      <c r="O236" s="12" t="s">
        <v>135</v>
      </c>
      <c r="P236" s="12">
        <v>9345166165</v>
      </c>
      <c r="Q236" s="12" t="s">
        <v>55</v>
      </c>
      <c r="R236" s="12" t="s">
        <v>219</v>
      </c>
      <c r="S236" s="12" t="s">
        <v>57</v>
      </c>
      <c r="T236" s="12" t="s">
        <v>58</v>
      </c>
      <c r="U236" s="12" t="s">
        <v>83</v>
      </c>
      <c r="V236" s="12" t="s">
        <v>60</v>
      </c>
      <c r="W236" s="12" t="s">
        <v>100</v>
      </c>
      <c r="X236" s="12" t="s">
        <v>62</v>
      </c>
      <c r="Y236" s="12" t="s">
        <v>38</v>
      </c>
      <c r="Z236" s="12" t="s">
        <v>63</v>
      </c>
      <c r="AA236" s="12" t="s">
        <v>38</v>
      </c>
      <c r="AB236" s="12" t="s">
        <v>64</v>
      </c>
      <c r="AC236" s="12" t="s">
        <v>127</v>
      </c>
      <c r="AD236" s="12" t="s">
        <v>102</v>
      </c>
      <c r="AE236" s="12" t="s">
        <v>101</v>
      </c>
      <c r="AF236" s="12" t="s">
        <v>68</v>
      </c>
      <c r="AG236" s="12" t="s">
        <v>117</v>
      </c>
      <c r="AH236" s="12" t="s">
        <v>118</v>
      </c>
    </row>
    <row r="237" spans="1:34" hidden="1" x14ac:dyDescent="0.25">
      <c r="A237" s="12" t="s">
        <v>2431</v>
      </c>
      <c r="B237" s="12" t="s">
        <v>2432</v>
      </c>
      <c r="C237" s="13">
        <v>45876</v>
      </c>
      <c r="D237" s="12" t="s">
        <v>2433</v>
      </c>
      <c r="E237" s="12" t="s">
        <v>2357</v>
      </c>
      <c r="F237" s="12" t="s">
        <v>2434</v>
      </c>
      <c r="G237" s="12">
        <v>378</v>
      </c>
      <c r="H237" s="12" t="s">
        <v>37</v>
      </c>
      <c r="I237" s="12" t="s">
        <v>1289</v>
      </c>
      <c r="J237" s="12" t="s">
        <v>1290</v>
      </c>
      <c r="K237" s="12" t="s">
        <v>50</v>
      </c>
      <c r="L237" s="12" t="s">
        <v>51</v>
      </c>
      <c r="M237" s="12" t="s">
        <v>51</v>
      </c>
      <c r="N237" s="12" t="s">
        <v>1022</v>
      </c>
      <c r="O237" s="12" t="s">
        <v>135</v>
      </c>
      <c r="P237" s="12">
        <v>9942232873</v>
      </c>
      <c r="Q237" s="12" t="s">
        <v>39</v>
      </c>
      <c r="R237" s="12" t="s">
        <v>136</v>
      </c>
      <c r="S237" s="12" t="s">
        <v>57</v>
      </c>
      <c r="T237" s="12" t="s">
        <v>58</v>
      </c>
      <c r="U237" s="12" t="s">
        <v>83</v>
      </c>
      <c r="V237" s="12" t="s">
        <v>60</v>
      </c>
      <c r="W237" s="12" t="s">
        <v>61</v>
      </c>
      <c r="X237" s="12" t="s">
        <v>101</v>
      </c>
      <c r="Y237" s="12" t="s">
        <v>95</v>
      </c>
      <c r="Z237" s="12" t="s">
        <v>126</v>
      </c>
      <c r="AA237" s="12" t="s">
        <v>138</v>
      </c>
      <c r="AB237" s="12" t="s">
        <v>64</v>
      </c>
      <c r="AC237" s="12" t="s">
        <v>85</v>
      </c>
      <c r="AD237" s="12" t="s">
        <v>66</v>
      </c>
      <c r="AE237" s="12" t="s">
        <v>101</v>
      </c>
      <c r="AF237" s="12" t="s">
        <v>116</v>
      </c>
      <c r="AG237" s="12" t="s">
        <v>88</v>
      </c>
      <c r="AH237" s="12" t="s">
        <v>269</v>
      </c>
    </row>
    <row r="238" spans="1:34" hidden="1" x14ac:dyDescent="0.25">
      <c r="A238" s="12" t="s">
        <v>2435</v>
      </c>
      <c r="B238" s="12" t="s">
        <v>2436</v>
      </c>
      <c r="C238" s="13">
        <v>45876</v>
      </c>
      <c r="D238" s="12" t="s">
        <v>2437</v>
      </c>
      <c r="E238" s="12" t="s">
        <v>2357</v>
      </c>
      <c r="F238" s="12" t="s">
        <v>2438</v>
      </c>
      <c r="G238" s="12">
        <v>272</v>
      </c>
      <c r="H238" s="12" t="s">
        <v>37</v>
      </c>
      <c r="I238" s="12" t="s">
        <v>1289</v>
      </c>
      <c r="J238" s="12" t="s">
        <v>1290</v>
      </c>
      <c r="K238" s="12" t="s">
        <v>50</v>
      </c>
      <c r="L238" s="12" t="s">
        <v>51</v>
      </c>
      <c r="M238" s="12" t="s">
        <v>51</v>
      </c>
      <c r="N238" s="12" t="s">
        <v>2439</v>
      </c>
      <c r="O238" s="12" t="s">
        <v>135</v>
      </c>
      <c r="P238" s="12">
        <v>9578245893</v>
      </c>
      <c r="Q238" s="12" t="s">
        <v>39</v>
      </c>
      <c r="R238" s="12" t="s">
        <v>136</v>
      </c>
      <c r="S238" s="12" t="s">
        <v>113</v>
      </c>
      <c r="T238" s="12" t="s">
        <v>98</v>
      </c>
      <c r="U238" s="12" t="s">
        <v>83</v>
      </c>
      <c r="V238" s="12" t="s">
        <v>99</v>
      </c>
      <c r="W238" s="12" t="s">
        <v>100</v>
      </c>
      <c r="X238" s="12" t="s">
        <v>101</v>
      </c>
      <c r="Y238" s="12" t="s">
        <v>95</v>
      </c>
      <c r="Z238" s="12" t="s">
        <v>63</v>
      </c>
      <c r="AA238" s="12" t="s">
        <v>38</v>
      </c>
      <c r="AB238" s="12" t="s">
        <v>84</v>
      </c>
      <c r="AC238" s="12" t="s">
        <v>127</v>
      </c>
      <c r="AD238" s="12" t="s">
        <v>66</v>
      </c>
      <c r="AE238" s="12" t="s">
        <v>101</v>
      </c>
      <c r="AF238" s="12" t="s">
        <v>68</v>
      </c>
      <c r="AG238" s="12" t="s">
        <v>69</v>
      </c>
      <c r="AH238" s="12" t="s">
        <v>269</v>
      </c>
    </row>
    <row r="239" spans="1:34" hidden="1" x14ac:dyDescent="0.25">
      <c r="A239" s="12" t="s">
        <v>2440</v>
      </c>
      <c r="B239" s="12" t="s">
        <v>2441</v>
      </c>
      <c r="C239" s="13">
        <v>45876</v>
      </c>
      <c r="D239" s="12" t="s">
        <v>2442</v>
      </c>
      <c r="E239" s="12" t="s">
        <v>2401</v>
      </c>
      <c r="F239" s="12" t="s">
        <v>2443</v>
      </c>
      <c r="G239" s="12">
        <v>445</v>
      </c>
      <c r="H239" s="12" t="s">
        <v>37</v>
      </c>
      <c r="I239" s="12" t="s">
        <v>2100</v>
      </c>
      <c r="J239" s="12" t="s">
        <v>2101</v>
      </c>
      <c r="K239" s="12" t="s">
        <v>50</v>
      </c>
      <c r="L239" s="12" t="s">
        <v>51</v>
      </c>
      <c r="M239" s="12" t="s">
        <v>51</v>
      </c>
      <c r="N239" s="12" t="s">
        <v>2444</v>
      </c>
      <c r="O239" s="12" t="s">
        <v>54</v>
      </c>
      <c r="P239" s="12">
        <v>9790707425</v>
      </c>
      <c r="Q239" s="12" t="s">
        <v>55</v>
      </c>
      <c r="R239" s="12" t="s">
        <v>56</v>
      </c>
      <c r="S239" s="12" t="s">
        <v>57</v>
      </c>
      <c r="T239" s="12" t="s">
        <v>58</v>
      </c>
      <c r="U239" s="12" t="s">
        <v>301</v>
      </c>
      <c r="V239" s="12" t="s">
        <v>185</v>
      </c>
      <c r="W239" s="12" t="s">
        <v>61</v>
      </c>
      <c r="X239" s="12" t="s">
        <v>101</v>
      </c>
      <c r="Y239" s="12" t="s">
        <v>95</v>
      </c>
      <c r="Z239" s="12" t="s">
        <v>63</v>
      </c>
      <c r="AA239" s="12" t="s">
        <v>38</v>
      </c>
      <c r="AB239" s="12" t="s">
        <v>84</v>
      </c>
      <c r="AC239" s="12" t="s">
        <v>127</v>
      </c>
      <c r="AD239" s="12" t="s">
        <v>66</v>
      </c>
      <c r="AE239" s="12" t="s">
        <v>67</v>
      </c>
      <c r="AF239" s="12" t="s">
        <v>400</v>
      </c>
      <c r="AG239" s="12" t="s">
        <v>88</v>
      </c>
      <c r="AH239" s="12" t="s">
        <v>519</v>
      </c>
    </row>
    <row r="240" spans="1:34" hidden="1" x14ac:dyDescent="0.25">
      <c r="A240" s="12" t="s">
        <v>2450</v>
      </c>
      <c r="B240" s="12" t="s">
        <v>2451</v>
      </c>
      <c r="C240" s="13">
        <v>45876</v>
      </c>
      <c r="D240" s="12" t="s">
        <v>2452</v>
      </c>
      <c r="E240" s="12" t="s">
        <v>2357</v>
      </c>
      <c r="F240" s="12" t="s">
        <v>2453</v>
      </c>
      <c r="G240" s="12">
        <v>298</v>
      </c>
      <c r="H240" s="12" t="s">
        <v>37</v>
      </c>
      <c r="I240" s="12" t="s">
        <v>1289</v>
      </c>
      <c r="J240" s="12" t="s">
        <v>1290</v>
      </c>
      <c r="K240" s="12" t="s">
        <v>50</v>
      </c>
      <c r="L240" s="12" t="s">
        <v>51</v>
      </c>
      <c r="M240" s="12" t="s">
        <v>51</v>
      </c>
      <c r="N240" s="12" t="s">
        <v>2454</v>
      </c>
      <c r="O240" s="12" t="s">
        <v>54</v>
      </c>
      <c r="P240" s="12">
        <v>8838383307</v>
      </c>
      <c r="Q240" s="12" t="s">
        <v>81</v>
      </c>
      <c r="R240" s="12" t="s">
        <v>490</v>
      </c>
      <c r="S240" s="12" t="s">
        <v>113</v>
      </c>
      <c r="T240" s="12" t="s">
        <v>58</v>
      </c>
      <c r="U240" s="12" t="s">
        <v>83</v>
      </c>
      <c r="V240" s="12" t="s">
        <v>60</v>
      </c>
      <c r="W240" s="12" t="s">
        <v>100</v>
      </c>
      <c r="X240" s="12" t="s">
        <v>101</v>
      </c>
      <c r="Y240" s="12" t="s">
        <v>95</v>
      </c>
      <c r="Z240" s="12" t="s">
        <v>63</v>
      </c>
      <c r="AA240" s="12" t="s">
        <v>38</v>
      </c>
      <c r="AB240" s="12" t="s">
        <v>84</v>
      </c>
      <c r="AC240" s="12" t="s">
        <v>127</v>
      </c>
      <c r="AD240" s="12" t="s">
        <v>66</v>
      </c>
      <c r="AE240" s="12" t="s">
        <v>67</v>
      </c>
      <c r="AF240" s="12" t="s">
        <v>116</v>
      </c>
      <c r="AG240" s="12" t="s">
        <v>88</v>
      </c>
      <c r="AH240" s="12" t="s">
        <v>269</v>
      </c>
    </row>
    <row r="241" spans="1:34" hidden="1" x14ac:dyDescent="0.25">
      <c r="A241" s="12" t="s">
        <v>2460</v>
      </c>
      <c r="B241" s="12" t="s">
        <v>2461</v>
      </c>
      <c r="C241" s="13">
        <v>45876</v>
      </c>
      <c r="D241" s="12" t="s">
        <v>2394</v>
      </c>
      <c r="E241" s="12" t="s">
        <v>2395</v>
      </c>
      <c r="F241" s="12" t="s">
        <v>2462</v>
      </c>
      <c r="G241" s="12">
        <v>467</v>
      </c>
      <c r="H241" s="12" t="s">
        <v>37</v>
      </c>
      <c r="I241" s="12" t="s">
        <v>1289</v>
      </c>
      <c r="J241" s="12" t="s">
        <v>1290</v>
      </c>
      <c r="K241" s="12" t="s">
        <v>50</v>
      </c>
      <c r="L241" s="12" t="s">
        <v>51</v>
      </c>
      <c r="M241" s="12" t="s">
        <v>51</v>
      </c>
      <c r="N241" s="12" t="s">
        <v>2463</v>
      </c>
      <c r="O241" s="12" t="s">
        <v>135</v>
      </c>
      <c r="P241" s="12">
        <v>9942963123</v>
      </c>
      <c r="Q241" s="12" t="s">
        <v>39</v>
      </c>
      <c r="R241" s="12" t="s">
        <v>56</v>
      </c>
      <c r="S241" s="12" t="s">
        <v>113</v>
      </c>
      <c r="T241" s="12" t="s">
        <v>137</v>
      </c>
      <c r="U241" s="12" t="s">
        <v>59</v>
      </c>
      <c r="V241" s="12" t="s">
        <v>165</v>
      </c>
      <c r="W241" s="12" t="s">
        <v>61</v>
      </c>
      <c r="X241" s="12" t="s">
        <v>101</v>
      </c>
      <c r="Y241" s="12" t="s">
        <v>95</v>
      </c>
      <c r="Z241" s="12" t="s">
        <v>126</v>
      </c>
      <c r="AA241" s="12" t="s">
        <v>138</v>
      </c>
      <c r="AB241" s="12" t="s">
        <v>84</v>
      </c>
      <c r="AC241" s="12" t="s">
        <v>65</v>
      </c>
      <c r="AD241" s="12" t="s">
        <v>115</v>
      </c>
      <c r="AE241" s="12" t="s">
        <v>1868</v>
      </c>
      <c r="AF241" s="12" t="s">
        <v>116</v>
      </c>
      <c r="AG241" s="12" t="s">
        <v>1456</v>
      </c>
      <c r="AH241" s="12" t="s">
        <v>129</v>
      </c>
    </row>
    <row r="242" spans="1:34" hidden="1" x14ac:dyDescent="0.25">
      <c r="A242" s="12" t="s">
        <v>2475</v>
      </c>
      <c r="B242" s="12" t="s">
        <v>2476</v>
      </c>
      <c r="C242" s="13">
        <v>45876</v>
      </c>
      <c r="D242" s="12" t="s">
        <v>2477</v>
      </c>
      <c r="E242" s="12" t="s">
        <v>2478</v>
      </c>
      <c r="F242" s="12" t="s">
        <v>2479</v>
      </c>
      <c r="G242" s="12">
        <v>368</v>
      </c>
      <c r="H242" s="12" t="s">
        <v>37</v>
      </c>
      <c r="I242" s="12" t="s">
        <v>2100</v>
      </c>
      <c r="J242" s="12" t="s">
        <v>2101</v>
      </c>
      <c r="K242" s="12" t="s">
        <v>50</v>
      </c>
      <c r="L242" s="12" t="s">
        <v>51</v>
      </c>
      <c r="M242" s="12" t="s">
        <v>51</v>
      </c>
      <c r="N242" s="12" t="s">
        <v>2480</v>
      </c>
      <c r="O242" s="12" t="s">
        <v>135</v>
      </c>
      <c r="P242" s="12">
        <v>8508179745</v>
      </c>
      <c r="Q242" s="12" t="s">
        <v>81</v>
      </c>
      <c r="R242" s="12" t="s">
        <v>97</v>
      </c>
      <c r="S242" s="12" t="s">
        <v>57</v>
      </c>
      <c r="T242" s="12" t="s">
        <v>137</v>
      </c>
      <c r="U242" s="12" t="s">
        <v>59</v>
      </c>
      <c r="V242" s="12" t="s">
        <v>60</v>
      </c>
      <c r="W242" s="12" t="s">
        <v>61</v>
      </c>
      <c r="X242" s="12" t="s">
        <v>101</v>
      </c>
      <c r="Y242" s="12" t="s">
        <v>175</v>
      </c>
      <c r="Z242" s="12" t="s">
        <v>63</v>
      </c>
      <c r="AA242" s="12" t="s">
        <v>38</v>
      </c>
      <c r="AB242" s="12" t="s">
        <v>64</v>
      </c>
      <c r="AC242" s="12" t="s">
        <v>85</v>
      </c>
      <c r="AD242" s="12" t="s">
        <v>66</v>
      </c>
      <c r="AE242" s="12" t="s">
        <v>622</v>
      </c>
      <c r="AF242" s="12" t="s">
        <v>382</v>
      </c>
      <c r="AG242" s="12" t="s">
        <v>117</v>
      </c>
      <c r="AH242" s="12" t="s">
        <v>89</v>
      </c>
    </row>
    <row r="243" spans="1:34" hidden="1" x14ac:dyDescent="0.25">
      <c r="A243" s="12" t="s">
        <v>2482</v>
      </c>
      <c r="B243" s="12" t="s">
        <v>2483</v>
      </c>
      <c r="C243" s="13">
        <v>45876</v>
      </c>
      <c r="D243" s="12" t="s">
        <v>2394</v>
      </c>
      <c r="E243" s="12" t="s">
        <v>2395</v>
      </c>
      <c r="F243" s="12" t="s">
        <v>2484</v>
      </c>
      <c r="G243" s="12">
        <v>247</v>
      </c>
      <c r="H243" s="12" t="s">
        <v>37</v>
      </c>
      <c r="I243" s="12" t="s">
        <v>1289</v>
      </c>
      <c r="J243" s="12" t="s">
        <v>1290</v>
      </c>
      <c r="K243" s="12" t="s">
        <v>50</v>
      </c>
      <c r="L243" s="12" t="s">
        <v>51</v>
      </c>
      <c r="M243" s="12" t="s">
        <v>51</v>
      </c>
      <c r="N243" s="12" t="s">
        <v>2485</v>
      </c>
      <c r="O243" s="12" t="s">
        <v>135</v>
      </c>
      <c r="P243" s="12">
        <v>9940869485</v>
      </c>
      <c r="Q243" s="12" t="s">
        <v>81</v>
      </c>
      <c r="R243" s="12" t="s">
        <v>136</v>
      </c>
      <c r="S243" s="12" t="s">
        <v>57</v>
      </c>
      <c r="T243" s="12" t="s">
        <v>98</v>
      </c>
      <c r="U243" s="12" t="s">
        <v>83</v>
      </c>
      <c r="V243" s="12" t="s">
        <v>99</v>
      </c>
      <c r="W243" s="12" t="s">
        <v>100</v>
      </c>
      <c r="X243" s="12" t="s">
        <v>101</v>
      </c>
      <c r="Y243" s="12" t="s">
        <v>95</v>
      </c>
      <c r="Z243" s="12" t="s">
        <v>126</v>
      </c>
      <c r="AA243" s="12" t="s">
        <v>60</v>
      </c>
      <c r="AB243" s="12" t="s">
        <v>58</v>
      </c>
      <c r="AC243" s="12" t="s">
        <v>127</v>
      </c>
      <c r="AD243" s="12" t="s">
        <v>102</v>
      </c>
      <c r="AE243" s="12" t="s">
        <v>101</v>
      </c>
      <c r="AF243" s="12" t="s">
        <v>382</v>
      </c>
      <c r="AG243" s="12" t="s">
        <v>88</v>
      </c>
      <c r="AH243" s="12" t="s">
        <v>269</v>
      </c>
    </row>
    <row r="244" spans="1:34" hidden="1" x14ac:dyDescent="0.25">
      <c r="A244" s="12" t="s">
        <v>2486</v>
      </c>
      <c r="B244" s="12" t="s">
        <v>2487</v>
      </c>
      <c r="C244" s="13">
        <v>45876</v>
      </c>
      <c r="D244" s="12" t="s">
        <v>2488</v>
      </c>
      <c r="E244" s="12" t="s">
        <v>2489</v>
      </c>
      <c r="F244" s="12" t="s">
        <v>2490</v>
      </c>
      <c r="G244" s="12">
        <v>260</v>
      </c>
      <c r="H244" s="12" t="s">
        <v>37</v>
      </c>
      <c r="I244" s="12" t="s">
        <v>1289</v>
      </c>
      <c r="J244" s="12" t="s">
        <v>1290</v>
      </c>
      <c r="K244" s="12" t="s">
        <v>50</v>
      </c>
      <c r="L244" s="12" t="s">
        <v>51</v>
      </c>
      <c r="M244" s="12" t="s">
        <v>51</v>
      </c>
      <c r="N244" s="12" t="s">
        <v>2491</v>
      </c>
      <c r="O244" s="12" t="s">
        <v>135</v>
      </c>
      <c r="P244" s="12">
        <v>8760239291</v>
      </c>
      <c r="Q244" s="12" t="s">
        <v>81</v>
      </c>
      <c r="R244" s="12" t="s">
        <v>219</v>
      </c>
      <c r="S244" s="12" t="s">
        <v>57</v>
      </c>
      <c r="T244" s="12" t="s">
        <v>137</v>
      </c>
      <c r="U244" s="12" t="s">
        <v>83</v>
      </c>
      <c r="V244" s="12" t="s">
        <v>60</v>
      </c>
      <c r="W244" s="12" t="s">
        <v>125</v>
      </c>
      <c r="X244" s="12" t="s">
        <v>62</v>
      </c>
      <c r="Y244" s="12" t="s">
        <v>38</v>
      </c>
      <c r="Z244" s="12" t="s">
        <v>126</v>
      </c>
      <c r="AA244" s="12" t="s">
        <v>138</v>
      </c>
      <c r="AB244" s="12" t="s">
        <v>84</v>
      </c>
      <c r="AC244" s="12" t="s">
        <v>127</v>
      </c>
      <c r="AD244" s="12" t="s">
        <v>115</v>
      </c>
      <c r="AE244" s="12" t="s">
        <v>67</v>
      </c>
      <c r="AF244" s="12" t="s">
        <v>116</v>
      </c>
      <c r="AG244" s="12" t="s">
        <v>117</v>
      </c>
      <c r="AH244" s="12" t="s">
        <v>118</v>
      </c>
    </row>
    <row r="245" spans="1:34" hidden="1" x14ac:dyDescent="0.25">
      <c r="A245" s="12" t="s">
        <v>2497</v>
      </c>
      <c r="B245" s="12" t="s">
        <v>2498</v>
      </c>
      <c r="C245" s="13">
        <v>45876</v>
      </c>
      <c r="D245" s="12" t="s">
        <v>2499</v>
      </c>
      <c r="E245" s="12" t="s">
        <v>2489</v>
      </c>
      <c r="F245" s="12" t="s">
        <v>2500</v>
      </c>
      <c r="G245" s="12">
        <v>241</v>
      </c>
      <c r="H245" s="12" t="s">
        <v>37</v>
      </c>
      <c r="I245" s="12" t="s">
        <v>1281</v>
      </c>
      <c r="J245" s="12" t="s">
        <v>1282</v>
      </c>
      <c r="K245" s="12" t="s">
        <v>50</v>
      </c>
      <c r="L245" s="12" t="s">
        <v>51</v>
      </c>
      <c r="M245" s="12" t="s">
        <v>51</v>
      </c>
      <c r="N245" s="12" t="s">
        <v>2501</v>
      </c>
      <c r="O245" s="12" t="s">
        <v>135</v>
      </c>
      <c r="P245" s="12">
        <v>9500406440</v>
      </c>
      <c r="Q245" s="12" t="s">
        <v>55</v>
      </c>
      <c r="R245" s="12" t="s">
        <v>136</v>
      </c>
      <c r="S245" s="12" t="s">
        <v>57</v>
      </c>
      <c r="T245" s="12" t="s">
        <v>58</v>
      </c>
      <c r="U245" s="12" t="s">
        <v>59</v>
      </c>
      <c r="V245" s="12" t="s">
        <v>60</v>
      </c>
      <c r="W245" s="12" t="s">
        <v>61</v>
      </c>
      <c r="X245" s="12" t="s">
        <v>62</v>
      </c>
      <c r="Y245" s="12" t="s">
        <v>38</v>
      </c>
      <c r="Z245" s="12" t="s">
        <v>63</v>
      </c>
      <c r="AA245" s="12" t="s">
        <v>38</v>
      </c>
      <c r="AB245" s="12" t="s">
        <v>58</v>
      </c>
      <c r="AC245" s="12" t="s">
        <v>85</v>
      </c>
      <c r="AD245" s="12" t="s">
        <v>66</v>
      </c>
      <c r="AE245" s="12" t="s">
        <v>67</v>
      </c>
      <c r="AF245" s="12" t="s">
        <v>68</v>
      </c>
      <c r="AG245" s="12" t="s">
        <v>88</v>
      </c>
      <c r="AH245" s="12" t="s">
        <v>89</v>
      </c>
    </row>
    <row r="246" spans="1:34" hidden="1" x14ac:dyDescent="0.25">
      <c r="A246" s="12" t="s">
        <v>2502</v>
      </c>
      <c r="B246" s="12" t="s">
        <v>2503</v>
      </c>
      <c r="C246" s="13">
        <v>45876</v>
      </c>
      <c r="D246" s="12" t="s">
        <v>2504</v>
      </c>
      <c r="E246" s="12" t="s">
        <v>2489</v>
      </c>
      <c r="F246" s="12" t="s">
        <v>2505</v>
      </c>
      <c r="G246" s="12">
        <v>269</v>
      </c>
      <c r="H246" s="12" t="s">
        <v>37</v>
      </c>
      <c r="I246" s="12" t="s">
        <v>1289</v>
      </c>
      <c r="J246" s="12" t="s">
        <v>1290</v>
      </c>
      <c r="K246" s="12" t="s">
        <v>50</v>
      </c>
      <c r="L246" s="12" t="s">
        <v>51</v>
      </c>
      <c r="M246" s="12" t="s">
        <v>51</v>
      </c>
      <c r="N246" s="12" t="s">
        <v>2506</v>
      </c>
      <c r="O246" s="12" t="s">
        <v>54</v>
      </c>
      <c r="P246" s="12">
        <v>8072658976</v>
      </c>
      <c r="Q246" s="12" t="s">
        <v>81</v>
      </c>
      <c r="R246" s="12" t="s">
        <v>219</v>
      </c>
      <c r="S246" s="12" t="s">
        <v>113</v>
      </c>
      <c r="T246" s="12" t="s">
        <v>58</v>
      </c>
      <c r="U246" s="12" t="s">
        <v>59</v>
      </c>
      <c r="V246" s="12" t="s">
        <v>60</v>
      </c>
      <c r="W246" s="12" t="s">
        <v>61</v>
      </c>
      <c r="X246" s="12" t="s">
        <v>101</v>
      </c>
      <c r="Y246" s="12" t="s">
        <v>288</v>
      </c>
      <c r="Z246" s="12" t="s">
        <v>126</v>
      </c>
      <c r="AA246" s="12" t="s">
        <v>87</v>
      </c>
      <c r="AB246" s="12" t="s">
        <v>64</v>
      </c>
      <c r="AC246" s="12" t="s">
        <v>65</v>
      </c>
      <c r="AD246" s="12" t="s">
        <v>66</v>
      </c>
      <c r="AE246" s="12" t="s">
        <v>67</v>
      </c>
      <c r="AF246" s="12" t="s">
        <v>116</v>
      </c>
      <c r="AG246" s="12" t="s">
        <v>117</v>
      </c>
      <c r="AH246" s="12" t="s">
        <v>89</v>
      </c>
    </row>
    <row r="247" spans="1:34" hidden="1" x14ac:dyDescent="0.25">
      <c r="A247" s="12" t="s">
        <v>2507</v>
      </c>
      <c r="B247" s="12" t="s">
        <v>2508</v>
      </c>
      <c r="C247" s="13">
        <v>45876</v>
      </c>
      <c r="D247" s="12" t="s">
        <v>2509</v>
      </c>
      <c r="E247" s="12" t="s">
        <v>2510</v>
      </c>
      <c r="F247" s="12" t="s">
        <v>2511</v>
      </c>
      <c r="G247" s="12">
        <v>308</v>
      </c>
      <c r="H247" s="12" t="s">
        <v>37</v>
      </c>
      <c r="I247" s="12" t="s">
        <v>2100</v>
      </c>
      <c r="J247" s="12" t="s">
        <v>2101</v>
      </c>
      <c r="K247" s="12" t="s">
        <v>50</v>
      </c>
      <c r="L247" s="12" t="s">
        <v>51</v>
      </c>
      <c r="M247" s="12" t="s">
        <v>51</v>
      </c>
      <c r="N247" s="12" t="s">
        <v>2512</v>
      </c>
      <c r="O247" s="12" t="s">
        <v>54</v>
      </c>
      <c r="P247" s="12">
        <v>9047858515</v>
      </c>
      <c r="Q247" s="12" t="s">
        <v>39</v>
      </c>
      <c r="R247" s="12" t="s">
        <v>219</v>
      </c>
      <c r="S247" s="12" t="s">
        <v>1884</v>
      </c>
      <c r="T247" s="12" t="s">
        <v>137</v>
      </c>
      <c r="U247" s="12" t="s">
        <v>301</v>
      </c>
      <c r="V247" s="12" t="s">
        <v>60</v>
      </c>
      <c r="W247" s="12" t="s">
        <v>61</v>
      </c>
      <c r="X247" s="12" t="s">
        <v>62</v>
      </c>
      <c r="Y247" s="12" t="s">
        <v>38</v>
      </c>
      <c r="Z247" s="12" t="s">
        <v>63</v>
      </c>
      <c r="AA247" s="12" t="s">
        <v>38</v>
      </c>
      <c r="AB247" s="12" t="s">
        <v>64</v>
      </c>
      <c r="AC247" s="12" t="s">
        <v>85</v>
      </c>
      <c r="AD247" s="12" t="s">
        <v>86</v>
      </c>
      <c r="AE247" s="12" t="s">
        <v>67</v>
      </c>
      <c r="AF247" s="12" t="s">
        <v>116</v>
      </c>
      <c r="AG247" s="12" t="s">
        <v>117</v>
      </c>
      <c r="AH247" s="12" t="s">
        <v>89</v>
      </c>
    </row>
    <row r="248" spans="1:34" hidden="1" x14ac:dyDescent="0.25">
      <c r="A248" s="12" t="s">
        <v>2513</v>
      </c>
      <c r="B248" s="12" t="s">
        <v>2514</v>
      </c>
      <c r="C248" s="13">
        <v>45876</v>
      </c>
      <c r="D248" s="12" t="s">
        <v>2515</v>
      </c>
      <c r="E248" s="12" t="s">
        <v>2357</v>
      </c>
      <c r="F248" s="12" t="s">
        <v>2516</v>
      </c>
      <c r="G248" s="12">
        <v>279</v>
      </c>
      <c r="H248" s="12" t="s">
        <v>37</v>
      </c>
      <c r="I248" s="12" t="s">
        <v>1281</v>
      </c>
      <c r="J248" s="12" t="s">
        <v>1282</v>
      </c>
      <c r="K248" s="12" t="s">
        <v>50</v>
      </c>
      <c r="L248" s="12" t="s">
        <v>51</v>
      </c>
      <c r="M248" s="12" t="s">
        <v>51</v>
      </c>
      <c r="N248" s="12" t="s">
        <v>2517</v>
      </c>
      <c r="O248" s="12" t="s">
        <v>54</v>
      </c>
      <c r="P248" s="12">
        <v>9003673909</v>
      </c>
      <c r="Q248" s="12" t="s">
        <v>39</v>
      </c>
      <c r="R248" s="12" t="s">
        <v>56</v>
      </c>
      <c r="S248" s="12" t="s">
        <v>57</v>
      </c>
      <c r="T248" s="12" t="s">
        <v>98</v>
      </c>
      <c r="U248" s="12" t="s">
        <v>83</v>
      </c>
      <c r="V248" s="12" t="s">
        <v>99</v>
      </c>
      <c r="W248" s="1" t="s">
        <v>439</v>
      </c>
      <c r="X248" s="12" t="s">
        <v>101</v>
      </c>
      <c r="Y248" s="12" t="s">
        <v>95</v>
      </c>
      <c r="Z248" s="12" t="s">
        <v>63</v>
      </c>
      <c r="AA248" s="12" t="s">
        <v>38</v>
      </c>
      <c r="AB248" s="12" t="s">
        <v>84</v>
      </c>
      <c r="AC248" s="12" t="s">
        <v>65</v>
      </c>
      <c r="AD248" s="12" t="s">
        <v>66</v>
      </c>
      <c r="AE248" s="12" t="s">
        <v>101</v>
      </c>
      <c r="AF248" s="12" t="s">
        <v>68</v>
      </c>
      <c r="AG248" s="12" t="s">
        <v>117</v>
      </c>
      <c r="AH248" s="12" t="s">
        <v>89</v>
      </c>
    </row>
    <row r="249" spans="1:34" hidden="1" x14ac:dyDescent="0.25">
      <c r="A249" s="12" t="s">
        <v>2518</v>
      </c>
      <c r="B249" s="12" t="s">
        <v>2519</v>
      </c>
      <c r="C249" s="13">
        <v>45876</v>
      </c>
      <c r="D249" s="12" t="s">
        <v>2520</v>
      </c>
      <c r="E249" s="12" t="s">
        <v>2357</v>
      </c>
      <c r="F249" s="12" t="s">
        <v>2521</v>
      </c>
      <c r="G249" s="12">
        <v>305</v>
      </c>
      <c r="H249" s="12" t="s">
        <v>37</v>
      </c>
      <c r="I249" s="12" t="s">
        <v>1289</v>
      </c>
      <c r="J249" s="12" t="s">
        <v>1290</v>
      </c>
      <c r="K249" s="12" t="s">
        <v>50</v>
      </c>
      <c r="L249" s="12" t="s">
        <v>51</v>
      </c>
      <c r="M249" s="12" t="s">
        <v>51</v>
      </c>
      <c r="N249" s="12" t="s">
        <v>2522</v>
      </c>
      <c r="O249" s="12" t="s">
        <v>135</v>
      </c>
      <c r="P249" s="12">
        <v>8489661253</v>
      </c>
      <c r="Q249" s="12" t="s">
        <v>81</v>
      </c>
      <c r="R249" s="12" t="s">
        <v>136</v>
      </c>
      <c r="S249" s="12" t="s">
        <v>113</v>
      </c>
      <c r="T249" s="12" t="s">
        <v>137</v>
      </c>
      <c r="U249" s="12" t="s">
        <v>83</v>
      </c>
      <c r="V249" s="12" t="s">
        <v>60</v>
      </c>
      <c r="W249" s="1" t="s">
        <v>439</v>
      </c>
      <c r="X249" s="12" t="s">
        <v>62</v>
      </c>
      <c r="Y249" s="12" t="s">
        <v>38</v>
      </c>
      <c r="Z249" s="12" t="s">
        <v>126</v>
      </c>
      <c r="AA249" s="12" t="s">
        <v>60</v>
      </c>
      <c r="AB249" s="12" t="s">
        <v>58</v>
      </c>
      <c r="AC249" s="12" t="s">
        <v>127</v>
      </c>
      <c r="AD249" s="12" t="s">
        <v>115</v>
      </c>
      <c r="AE249" s="12" t="s">
        <v>67</v>
      </c>
      <c r="AF249" s="12" t="s">
        <v>68</v>
      </c>
      <c r="AG249" s="12" t="s">
        <v>117</v>
      </c>
      <c r="AH249" s="12" t="s">
        <v>89</v>
      </c>
    </row>
    <row r="250" spans="1:34" hidden="1" x14ac:dyDescent="0.25">
      <c r="A250" s="12" t="s">
        <v>2523</v>
      </c>
      <c r="B250" s="12" t="s">
        <v>2524</v>
      </c>
      <c r="C250" s="13">
        <v>45876</v>
      </c>
      <c r="D250" s="12" t="s">
        <v>2525</v>
      </c>
      <c r="E250" s="12" t="s">
        <v>2357</v>
      </c>
      <c r="F250" s="12" t="s">
        <v>2526</v>
      </c>
      <c r="G250" s="12">
        <v>309</v>
      </c>
      <c r="H250" s="12" t="s">
        <v>37</v>
      </c>
      <c r="I250" s="12" t="s">
        <v>1281</v>
      </c>
      <c r="J250" s="12" t="s">
        <v>1282</v>
      </c>
      <c r="K250" s="12" t="s">
        <v>50</v>
      </c>
      <c r="L250" s="12" t="s">
        <v>51</v>
      </c>
      <c r="M250" s="12" t="s">
        <v>51</v>
      </c>
      <c r="N250" s="12" t="s">
        <v>1325</v>
      </c>
      <c r="O250" s="12" t="s">
        <v>135</v>
      </c>
      <c r="P250" s="12">
        <v>8940170368</v>
      </c>
      <c r="Q250" s="12" t="s">
        <v>55</v>
      </c>
      <c r="R250" s="12" t="s">
        <v>136</v>
      </c>
      <c r="S250" s="12" t="s">
        <v>57</v>
      </c>
      <c r="T250" s="12" t="s">
        <v>137</v>
      </c>
      <c r="U250" s="12" t="s">
        <v>301</v>
      </c>
      <c r="V250" s="12" t="s">
        <v>60</v>
      </c>
      <c r="W250" s="1" t="s">
        <v>439</v>
      </c>
      <c r="X250" s="12" t="s">
        <v>295</v>
      </c>
      <c r="Y250" s="12" t="s">
        <v>38</v>
      </c>
      <c r="Z250" s="12" t="s">
        <v>63</v>
      </c>
      <c r="AA250" s="12" t="s">
        <v>38</v>
      </c>
      <c r="AB250" s="12" t="s">
        <v>64</v>
      </c>
      <c r="AC250" s="12" t="s">
        <v>85</v>
      </c>
      <c r="AD250" s="12" t="s">
        <v>66</v>
      </c>
      <c r="AE250" s="12" t="s">
        <v>67</v>
      </c>
      <c r="AF250" s="12" t="s">
        <v>68</v>
      </c>
      <c r="AG250" s="12" t="s">
        <v>88</v>
      </c>
      <c r="AH250" s="12" t="s">
        <v>269</v>
      </c>
    </row>
    <row r="251" spans="1:34" hidden="1" x14ac:dyDescent="0.25">
      <c r="A251" s="12" t="s">
        <v>2531</v>
      </c>
      <c r="B251" s="12" t="s">
        <v>2532</v>
      </c>
      <c r="C251" s="13">
        <v>45876</v>
      </c>
      <c r="D251" s="12" t="s">
        <v>2533</v>
      </c>
      <c r="E251" s="12" t="s">
        <v>2357</v>
      </c>
      <c r="F251" s="12" t="s">
        <v>2534</v>
      </c>
      <c r="G251" s="12">
        <v>321</v>
      </c>
      <c r="H251" s="12" t="s">
        <v>37</v>
      </c>
      <c r="I251" s="12" t="s">
        <v>1289</v>
      </c>
      <c r="J251" s="12" t="s">
        <v>1290</v>
      </c>
      <c r="K251" s="12" t="s">
        <v>50</v>
      </c>
      <c r="L251" s="12" t="s">
        <v>51</v>
      </c>
      <c r="M251" s="12" t="s">
        <v>51</v>
      </c>
      <c r="N251" s="12" t="s">
        <v>2535</v>
      </c>
      <c r="O251" s="12" t="s">
        <v>54</v>
      </c>
      <c r="P251" s="12">
        <v>8760047663</v>
      </c>
      <c r="Q251" s="12" t="s">
        <v>360</v>
      </c>
      <c r="R251" s="12" t="s">
        <v>56</v>
      </c>
      <c r="S251" s="12" t="s">
        <v>57</v>
      </c>
      <c r="T251" s="12" t="s">
        <v>58</v>
      </c>
      <c r="U251" s="12" t="s">
        <v>301</v>
      </c>
      <c r="V251" s="12" t="s">
        <v>99</v>
      </c>
      <c r="W251" s="12" t="s">
        <v>100</v>
      </c>
      <c r="X251" s="12" t="s">
        <v>101</v>
      </c>
      <c r="Y251" s="12" t="s">
        <v>95</v>
      </c>
      <c r="Z251" s="12" t="s">
        <v>126</v>
      </c>
      <c r="AA251" s="12" t="s">
        <v>99</v>
      </c>
      <c r="AB251" s="12" t="s">
        <v>58</v>
      </c>
      <c r="AC251" s="12" t="s">
        <v>127</v>
      </c>
      <c r="AD251" s="12" t="s">
        <v>66</v>
      </c>
      <c r="AE251" s="12" t="s">
        <v>101</v>
      </c>
      <c r="AF251" s="12" t="s">
        <v>116</v>
      </c>
      <c r="AG251" s="12" t="s">
        <v>88</v>
      </c>
      <c r="AH251" s="12" t="s">
        <v>269</v>
      </c>
    </row>
    <row r="252" spans="1:34" hidden="1" x14ac:dyDescent="0.25">
      <c r="A252" s="12" t="s">
        <v>2536</v>
      </c>
      <c r="B252" s="12" t="s">
        <v>2537</v>
      </c>
      <c r="C252" s="13">
        <v>45876</v>
      </c>
      <c r="D252" s="12" t="s">
        <v>2538</v>
      </c>
      <c r="E252" s="12" t="s">
        <v>2510</v>
      </c>
      <c r="F252" s="12" t="s">
        <v>2539</v>
      </c>
      <c r="G252" s="12">
        <v>288</v>
      </c>
      <c r="H252" s="12" t="s">
        <v>37</v>
      </c>
      <c r="I252" s="12" t="s">
        <v>48</v>
      </c>
      <c r="J252" s="12" t="s">
        <v>49</v>
      </c>
      <c r="K252" s="12" t="s">
        <v>50</v>
      </c>
      <c r="L252" s="12" t="s">
        <v>51</v>
      </c>
      <c r="M252" s="12" t="s">
        <v>51</v>
      </c>
      <c r="N252" s="12" t="s">
        <v>2540</v>
      </c>
      <c r="O252" s="12" t="s">
        <v>54</v>
      </c>
      <c r="P252" s="12">
        <v>8778104078</v>
      </c>
      <c r="Q252" s="12" t="s">
        <v>81</v>
      </c>
      <c r="R252" s="12" t="s">
        <v>97</v>
      </c>
      <c r="S252" s="12" t="s">
        <v>1006</v>
      </c>
      <c r="T252" s="12" t="s">
        <v>58</v>
      </c>
      <c r="U252" s="12" t="s">
        <v>83</v>
      </c>
      <c r="V252" s="12" t="s">
        <v>60</v>
      </c>
      <c r="W252" s="12" t="s">
        <v>61</v>
      </c>
      <c r="X252" s="12" t="s">
        <v>62</v>
      </c>
      <c r="Y252" s="12" t="s">
        <v>38</v>
      </c>
      <c r="Z252" s="12" t="s">
        <v>126</v>
      </c>
      <c r="AA252" s="12" t="s">
        <v>60</v>
      </c>
      <c r="AB252" s="12" t="s">
        <v>58</v>
      </c>
      <c r="AC252" s="12" t="s">
        <v>127</v>
      </c>
      <c r="AD252" s="12" t="s">
        <v>102</v>
      </c>
      <c r="AE252" s="12" t="s">
        <v>622</v>
      </c>
      <c r="AF252" s="12" t="s">
        <v>400</v>
      </c>
      <c r="AG252" s="12" t="s">
        <v>88</v>
      </c>
      <c r="AH252" s="12" t="s">
        <v>269</v>
      </c>
    </row>
    <row r="253" spans="1:34" hidden="1" x14ac:dyDescent="0.25">
      <c r="A253" s="12" t="s">
        <v>2541</v>
      </c>
      <c r="B253" s="12" t="s">
        <v>2542</v>
      </c>
      <c r="C253" s="13">
        <v>45876</v>
      </c>
      <c r="D253" s="12" t="s">
        <v>2543</v>
      </c>
      <c r="E253" s="12" t="s">
        <v>2544</v>
      </c>
      <c r="F253" s="12" t="s">
        <v>2545</v>
      </c>
      <c r="G253" s="12">
        <v>458</v>
      </c>
      <c r="H253" s="12" t="s">
        <v>37</v>
      </c>
      <c r="I253" s="12" t="s">
        <v>48</v>
      </c>
      <c r="J253" s="12" t="s">
        <v>49</v>
      </c>
      <c r="K253" s="12" t="s">
        <v>50</v>
      </c>
      <c r="L253" s="12" t="s">
        <v>51</v>
      </c>
      <c r="M253" s="12" t="s">
        <v>51</v>
      </c>
      <c r="N253" s="12" t="s">
        <v>2546</v>
      </c>
      <c r="O253" s="12" t="s">
        <v>54</v>
      </c>
      <c r="P253" s="12">
        <v>7448456053</v>
      </c>
      <c r="Q253" s="12" t="s">
        <v>39</v>
      </c>
      <c r="R253" s="12" t="s">
        <v>97</v>
      </c>
      <c r="S253" s="12" t="s">
        <v>113</v>
      </c>
      <c r="T253" s="12" t="s">
        <v>137</v>
      </c>
      <c r="U253" s="12" t="s">
        <v>83</v>
      </c>
      <c r="V253" s="12" t="s">
        <v>99</v>
      </c>
      <c r="W253" s="12" t="s">
        <v>100</v>
      </c>
      <c r="X253" s="12" t="s">
        <v>101</v>
      </c>
      <c r="Y253" s="12" t="s">
        <v>288</v>
      </c>
      <c r="Z253" s="12" t="s">
        <v>63</v>
      </c>
      <c r="AA253" s="12" t="s">
        <v>38</v>
      </c>
      <c r="AB253" s="12" t="s">
        <v>64</v>
      </c>
      <c r="AC253" s="12" t="s">
        <v>85</v>
      </c>
      <c r="AD253" s="12" t="s">
        <v>66</v>
      </c>
      <c r="AE253" s="12" t="s">
        <v>67</v>
      </c>
      <c r="AF253" s="12" t="s">
        <v>116</v>
      </c>
      <c r="AG253" s="12" t="s">
        <v>88</v>
      </c>
      <c r="AH253" s="12" t="s">
        <v>269</v>
      </c>
    </row>
    <row r="254" spans="1:34" hidden="1" x14ac:dyDescent="0.25">
      <c r="A254" s="12" t="s">
        <v>2552</v>
      </c>
      <c r="B254" s="12" t="s">
        <v>2553</v>
      </c>
      <c r="C254" s="13">
        <v>45876</v>
      </c>
      <c r="D254" s="12" t="s">
        <v>2554</v>
      </c>
      <c r="E254" s="12" t="s">
        <v>1558</v>
      </c>
      <c r="F254" s="12" t="s">
        <v>2555</v>
      </c>
      <c r="G254" s="12">
        <v>257</v>
      </c>
      <c r="H254" s="12" t="s">
        <v>37</v>
      </c>
      <c r="I254" s="12" t="s">
        <v>1289</v>
      </c>
      <c r="J254" s="12" t="s">
        <v>1290</v>
      </c>
      <c r="K254" s="12" t="s">
        <v>50</v>
      </c>
      <c r="L254" s="12" t="s">
        <v>51</v>
      </c>
      <c r="M254" s="12" t="s">
        <v>51</v>
      </c>
      <c r="N254" s="12" t="s">
        <v>2556</v>
      </c>
      <c r="O254" s="12" t="s">
        <v>54</v>
      </c>
      <c r="P254" s="12">
        <v>8903989371</v>
      </c>
      <c r="Q254" s="12" t="s">
        <v>55</v>
      </c>
      <c r="R254" s="12" t="s">
        <v>56</v>
      </c>
      <c r="S254" s="12" t="s">
        <v>57</v>
      </c>
      <c r="T254" s="12" t="s">
        <v>58</v>
      </c>
      <c r="U254" s="12" t="s">
        <v>59</v>
      </c>
      <c r="V254" s="12" t="s">
        <v>60</v>
      </c>
      <c r="W254" s="12" t="s">
        <v>61</v>
      </c>
      <c r="X254" s="12" t="s">
        <v>101</v>
      </c>
      <c r="Y254" s="12" t="s">
        <v>175</v>
      </c>
      <c r="Z254" s="12" t="s">
        <v>63</v>
      </c>
      <c r="AA254" s="12" t="s">
        <v>38</v>
      </c>
      <c r="AB254" s="12" t="s">
        <v>58</v>
      </c>
      <c r="AC254" s="12" t="s">
        <v>65</v>
      </c>
      <c r="AD254" s="12" t="s">
        <v>66</v>
      </c>
      <c r="AE254" s="12" t="s">
        <v>101</v>
      </c>
      <c r="AF254" s="12" t="s">
        <v>103</v>
      </c>
      <c r="AG254" s="12" t="s">
        <v>88</v>
      </c>
      <c r="AH254" s="12" t="s">
        <v>519</v>
      </c>
    </row>
    <row r="255" spans="1:34" hidden="1" x14ac:dyDescent="0.25">
      <c r="A255" s="12" t="s">
        <v>2592</v>
      </c>
      <c r="B255" s="12" t="s">
        <v>2593</v>
      </c>
      <c r="C255" s="13">
        <v>45876</v>
      </c>
      <c r="D255" s="12" t="s">
        <v>2594</v>
      </c>
      <c r="E255" s="12" t="s">
        <v>2595</v>
      </c>
      <c r="F255" s="12" t="s">
        <v>2596</v>
      </c>
      <c r="G255" s="12">
        <v>330</v>
      </c>
      <c r="H255" s="12" t="s">
        <v>37</v>
      </c>
      <c r="I255" s="12" t="s">
        <v>2100</v>
      </c>
      <c r="J255" s="12" t="s">
        <v>2101</v>
      </c>
      <c r="K255" s="12" t="s">
        <v>50</v>
      </c>
      <c r="L255" s="12" t="s">
        <v>51</v>
      </c>
      <c r="M255" s="12" t="s">
        <v>2170</v>
      </c>
      <c r="N255" s="12" t="s">
        <v>768</v>
      </c>
      <c r="O255" s="12" t="s">
        <v>135</v>
      </c>
      <c r="P255" s="12">
        <v>9976279144</v>
      </c>
      <c r="Q255" s="12" t="s">
        <v>39</v>
      </c>
      <c r="R255" s="12" t="s">
        <v>124</v>
      </c>
      <c r="S255" s="12" t="s">
        <v>113</v>
      </c>
      <c r="T255" s="12" t="s">
        <v>137</v>
      </c>
      <c r="U255" s="12" t="s">
        <v>59</v>
      </c>
      <c r="V255" s="12" t="s">
        <v>60</v>
      </c>
      <c r="W255" s="12" t="s">
        <v>61</v>
      </c>
      <c r="X255" s="12" t="s">
        <v>62</v>
      </c>
      <c r="Y255" s="12" t="s">
        <v>38</v>
      </c>
      <c r="Z255" s="12" t="s">
        <v>63</v>
      </c>
      <c r="AA255" s="12" t="s">
        <v>38</v>
      </c>
      <c r="AB255" s="12" t="s">
        <v>64</v>
      </c>
      <c r="AC255" s="12" t="s">
        <v>85</v>
      </c>
      <c r="AD255" s="12" t="s">
        <v>86</v>
      </c>
      <c r="AE255" s="12" t="s">
        <v>67</v>
      </c>
      <c r="AF255" s="12" t="s">
        <v>116</v>
      </c>
      <c r="AG255" s="12" t="s">
        <v>88</v>
      </c>
      <c r="AH255" s="12" t="s">
        <v>70</v>
      </c>
    </row>
    <row r="256" spans="1:34" hidden="1" x14ac:dyDescent="0.25">
      <c r="A256" s="12" t="s">
        <v>2608</v>
      </c>
      <c r="B256" s="12" t="s">
        <v>2609</v>
      </c>
      <c r="C256" s="13">
        <v>45876</v>
      </c>
      <c r="D256" s="12" t="s">
        <v>2610</v>
      </c>
      <c r="E256" s="12" t="s">
        <v>2611</v>
      </c>
      <c r="F256" s="12" t="s">
        <v>2612</v>
      </c>
      <c r="G256" s="12">
        <v>330</v>
      </c>
      <c r="H256" s="12" t="s">
        <v>37</v>
      </c>
      <c r="I256" s="12" t="s">
        <v>48</v>
      </c>
      <c r="J256" s="12" t="s">
        <v>49</v>
      </c>
      <c r="K256" s="12" t="s">
        <v>50</v>
      </c>
      <c r="L256" s="12" t="s">
        <v>51</v>
      </c>
      <c r="M256" s="12" t="s">
        <v>2170</v>
      </c>
      <c r="N256" s="12" t="s">
        <v>2613</v>
      </c>
      <c r="O256" s="12" t="s">
        <v>135</v>
      </c>
      <c r="P256" s="12">
        <v>9655668044</v>
      </c>
      <c r="Q256" s="12" t="s">
        <v>39</v>
      </c>
      <c r="R256" s="12" t="s">
        <v>124</v>
      </c>
      <c r="S256" s="12" t="s">
        <v>113</v>
      </c>
      <c r="T256" s="12" t="s">
        <v>137</v>
      </c>
      <c r="U256" s="12" t="s">
        <v>83</v>
      </c>
      <c r="V256" s="12" t="s">
        <v>60</v>
      </c>
      <c r="W256" s="12" t="s">
        <v>61</v>
      </c>
      <c r="X256" s="12" t="s">
        <v>62</v>
      </c>
      <c r="Y256" s="12" t="s">
        <v>38</v>
      </c>
      <c r="Z256" s="12" t="s">
        <v>63</v>
      </c>
      <c r="AA256" s="12" t="s">
        <v>38</v>
      </c>
      <c r="AB256" s="12" t="s">
        <v>58</v>
      </c>
      <c r="AC256" s="12" t="s">
        <v>85</v>
      </c>
      <c r="AD256" s="12" t="s">
        <v>66</v>
      </c>
      <c r="AE256" s="12" t="s">
        <v>622</v>
      </c>
      <c r="AF256" s="12" t="s">
        <v>68</v>
      </c>
      <c r="AG256" s="12" t="s">
        <v>88</v>
      </c>
      <c r="AH256" s="12" t="s">
        <v>70</v>
      </c>
    </row>
    <row r="257" spans="1:34" hidden="1" x14ac:dyDescent="0.25">
      <c r="A257" s="12" t="s">
        <v>2614</v>
      </c>
      <c r="B257" s="12" t="s">
        <v>2615</v>
      </c>
      <c r="C257" s="13">
        <v>45876</v>
      </c>
      <c r="D257" s="12" t="s">
        <v>2616</v>
      </c>
      <c r="E257" s="12" t="s">
        <v>2605</v>
      </c>
      <c r="F257" s="12" t="s">
        <v>2617</v>
      </c>
      <c r="G257" s="12">
        <v>334</v>
      </c>
      <c r="H257" s="12" t="s">
        <v>37</v>
      </c>
      <c r="I257" s="12" t="s">
        <v>1289</v>
      </c>
      <c r="J257" s="12" t="s">
        <v>1290</v>
      </c>
      <c r="K257" s="12" t="s">
        <v>50</v>
      </c>
      <c r="L257" s="12" t="s">
        <v>51</v>
      </c>
      <c r="M257" s="12" t="s">
        <v>51</v>
      </c>
      <c r="N257" s="12" t="s">
        <v>2618</v>
      </c>
      <c r="O257" s="12" t="s">
        <v>135</v>
      </c>
      <c r="P257" s="12">
        <v>6381748641</v>
      </c>
      <c r="Q257" s="12" t="s">
        <v>55</v>
      </c>
      <c r="R257" s="12" t="s">
        <v>136</v>
      </c>
      <c r="S257" s="12" t="s">
        <v>113</v>
      </c>
      <c r="T257" s="12" t="s">
        <v>58</v>
      </c>
      <c r="U257" s="12" t="s">
        <v>301</v>
      </c>
      <c r="V257" s="12" t="s">
        <v>99</v>
      </c>
      <c r="W257" s="12" t="s">
        <v>100</v>
      </c>
      <c r="X257" s="12" t="s">
        <v>101</v>
      </c>
      <c r="Y257" s="12" t="s">
        <v>95</v>
      </c>
      <c r="Z257" s="12" t="s">
        <v>63</v>
      </c>
      <c r="AA257" s="12" t="s">
        <v>38</v>
      </c>
      <c r="AB257" s="12" t="s">
        <v>84</v>
      </c>
      <c r="AC257" s="12" t="s">
        <v>127</v>
      </c>
      <c r="AD257" s="12" t="s">
        <v>66</v>
      </c>
      <c r="AE257" s="12" t="s">
        <v>67</v>
      </c>
      <c r="AF257" s="12" t="s">
        <v>68</v>
      </c>
      <c r="AG257" s="12" t="s">
        <v>88</v>
      </c>
      <c r="AH257" s="12" t="s">
        <v>519</v>
      </c>
    </row>
    <row r="258" spans="1:34" hidden="1" x14ac:dyDescent="0.25">
      <c r="A258" s="12" t="s">
        <v>2630</v>
      </c>
      <c r="B258" s="12" t="s">
        <v>2631</v>
      </c>
      <c r="C258" s="13">
        <v>45876</v>
      </c>
      <c r="D258" s="12" t="s">
        <v>2632</v>
      </c>
      <c r="E258" s="12" t="s">
        <v>2595</v>
      </c>
      <c r="F258" s="12" t="s">
        <v>2633</v>
      </c>
      <c r="G258" s="12">
        <v>439</v>
      </c>
      <c r="H258" s="12" t="s">
        <v>37</v>
      </c>
      <c r="I258" s="12" t="s">
        <v>2100</v>
      </c>
      <c r="J258" s="12" t="s">
        <v>2101</v>
      </c>
      <c r="K258" s="12" t="s">
        <v>50</v>
      </c>
      <c r="L258" s="12" t="s">
        <v>51</v>
      </c>
      <c r="M258" s="12" t="s">
        <v>2170</v>
      </c>
      <c r="N258" s="12" t="s">
        <v>2634</v>
      </c>
      <c r="O258" s="12" t="s">
        <v>135</v>
      </c>
      <c r="P258" s="12">
        <v>9578274659</v>
      </c>
      <c r="Q258" s="12" t="s">
        <v>55</v>
      </c>
      <c r="R258" s="12" t="s">
        <v>56</v>
      </c>
      <c r="S258" s="12" t="s">
        <v>113</v>
      </c>
      <c r="T258" s="12" t="s">
        <v>137</v>
      </c>
      <c r="U258" s="12" t="s">
        <v>83</v>
      </c>
      <c r="V258" s="12" t="s">
        <v>60</v>
      </c>
      <c r="W258" s="12" t="s">
        <v>61</v>
      </c>
      <c r="X258" s="12" t="s">
        <v>62</v>
      </c>
      <c r="Y258" s="12" t="s">
        <v>38</v>
      </c>
      <c r="Z258" s="12" t="s">
        <v>126</v>
      </c>
      <c r="AA258" s="12" t="s">
        <v>138</v>
      </c>
      <c r="AB258" s="12" t="s">
        <v>64</v>
      </c>
      <c r="AC258" s="12" t="s">
        <v>127</v>
      </c>
      <c r="AD258" s="12" t="s">
        <v>66</v>
      </c>
      <c r="AE258" s="12" t="s">
        <v>622</v>
      </c>
      <c r="AF258" s="12" t="s">
        <v>116</v>
      </c>
      <c r="AG258" s="12" t="s">
        <v>88</v>
      </c>
      <c r="AH258" s="12" t="s">
        <v>70</v>
      </c>
    </row>
    <row r="259" spans="1:34" x14ac:dyDescent="0.25">
      <c r="A259" s="12" t="s">
        <v>2635</v>
      </c>
      <c r="B259" s="12" t="s">
        <v>2636</v>
      </c>
      <c r="C259" s="13">
        <v>45876</v>
      </c>
      <c r="D259" s="12" t="s">
        <v>2637</v>
      </c>
      <c r="E259" s="12" t="s">
        <v>2638</v>
      </c>
      <c r="F259" s="12" t="s">
        <v>2639</v>
      </c>
      <c r="G259" s="12">
        <v>288</v>
      </c>
      <c r="H259" s="12" t="s">
        <v>37</v>
      </c>
      <c r="I259" s="12" t="s">
        <v>1289</v>
      </c>
      <c r="J259" s="12" t="s">
        <v>1290</v>
      </c>
      <c r="K259" s="12" t="s">
        <v>50</v>
      </c>
      <c r="L259" s="12" t="s">
        <v>51</v>
      </c>
      <c r="M259" s="12" t="s">
        <v>51</v>
      </c>
      <c r="N259" s="12" t="s">
        <v>2640</v>
      </c>
      <c r="O259" s="12" t="s">
        <v>54</v>
      </c>
      <c r="P259" s="12">
        <v>9566826547</v>
      </c>
      <c r="Q259" s="12" t="s">
        <v>55</v>
      </c>
      <c r="R259" s="12" t="s">
        <v>219</v>
      </c>
      <c r="S259" s="12" t="s">
        <v>57</v>
      </c>
      <c r="T259" s="12" t="s">
        <v>137</v>
      </c>
      <c r="U259" s="12" t="s">
        <v>301</v>
      </c>
      <c r="V259" s="12" t="s">
        <v>99</v>
      </c>
      <c r="W259" s="12" t="s">
        <v>125</v>
      </c>
      <c r="X259" s="12" t="s">
        <v>101</v>
      </c>
      <c r="Y259" s="12" t="s">
        <v>95</v>
      </c>
      <c r="Z259" s="12" t="s">
        <v>126</v>
      </c>
      <c r="AA259" s="12" t="s">
        <v>60</v>
      </c>
      <c r="AB259" s="12" t="s">
        <v>58</v>
      </c>
      <c r="AC259" s="12" t="s">
        <v>127</v>
      </c>
      <c r="AD259" s="12" t="s">
        <v>115</v>
      </c>
      <c r="AE259" s="12" t="s">
        <v>67</v>
      </c>
      <c r="AF259" s="12" t="s">
        <v>418</v>
      </c>
      <c r="AG259" s="12" t="s">
        <v>117</v>
      </c>
      <c r="AH259" s="12" t="s">
        <v>42</v>
      </c>
    </row>
    <row r="260" spans="1:34" hidden="1" x14ac:dyDescent="0.25">
      <c r="A260" s="12" t="s">
        <v>2641</v>
      </c>
      <c r="B260" s="12" t="s">
        <v>2642</v>
      </c>
      <c r="C260" s="13">
        <v>45876</v>
      </c>
      <c r="D260" s="12" t="s">
        <v>2643</v>
      </c>
      <c r="E260" s="12" t="s">
        <v>2605</v>
      </c>
      <c r="F260" s="12" t="s">
        <v>2644</v>
      </c>
      <c r="G260" s="12">
        <v>284</v>
      </c>
      <c r="H260" s="12" t="s">
        <v>37</v>
      </c>
      <c r="I260" s="12" t="s">
        <v>1289</v>
      </c>
      <c r="J260" s="12" t="s">
        <v>1290</v>
      </c>
      <c r="K260" s="12" t="s">
        <v>50</v>
      </c>
      <c r="L260" s="12" t="s">
        <v>51</v>
      </c>
      <c r="M260" s="12" t="s">
        <v>51</v>
      </c>
      <c r="N260" s="12" t="s">
        <v>2645</v>
      </c>
      <c r="O260" s="12" t="s">
        <v>135</v>
      </c>
      <c r="P260" s="12">
        <v>9629279811</v>
      </c>
      <c r="Q260" s="12" t="s">
        <v>55</v>
      </c>
      <c r="R260" s="12" t="s">
        <v>136</v>
      </c>
      <c r="S260" s="12" t="s">
        <v>113</v>
      </c>
      <c r="T260" s="12" t="s">
        <v>137</v>
      </c>
      <c r="U260" s="12" t="s">
        <v>301</v>
      </c>
      <c r="V260" s="12" t="s">
        <v>99</v>
      </c>
      <c r="W260" s="12" t="s">
        <v>177</v>
      </c>
      <c r="X260" s="12" t="s">
        <v>101</v>
      </c>
      <c r="Y260" s="12" t="s">
        <v>95</v>
      </c>
      <c r="Z260" s="12" t="s">
        <v>126</v>
      </c>
      <c r="AA260" s="12" t="s">
        <v>60</v>
      </c>
      <c r="AB260" s="12" t="s">
        <v>58</v>
      </c>
      <c r="AC260" s="12" t="s">
        <v>127</v>
      </c>
      <c r="AD260" s="12" t="s">
        <v>66</v>
      </c>
      <c r="AE260" s="12" t="s">
        <v>101</v>
      </c>
      <c r="AF260" s="12" t="s">
        <v>116</v>
      </c>
      <c r="AG260" s="12" t="s">
        <v>117</v>
      </c>
      <c r="AH260" s="12" t="s">
        <v>89</v>
      </c>
    </row>
    <row r="261" spans="1:34" hidden="1" x14ac:dyDescent="0.25">
      <c r="A261" s="12" t="s">
        <v>2646</v>
      </c>
      <c r="B261" s="12" t="s">
        <v>2647</v>
      </c>
      <c r="C261" s="13">
        <v>45876</v>
      </c>
      <c r="D261" s="12" t="s">
        <v>2648</v>
      </c>
      <c r="E261" s="12" t="s">
        <v>2649</v>
      </c>
      <c r="F261" s="12" t="s">
        <v>2650</v>
      </c>
      <c r="G261" s="12">
        <v>208</v>
      </c>
      <c r="H261" s="12" t="s">
        <v>37</v>
      </c>
      <c r="I261" s="12" t="s">
        <v>1281</v>
      </c>
      <c r="J261" s="12" t="s">
        <v>1282</v>
      </c>
      <c r="K261" s="12" t="s">
        <v>50</v>
      </c>
      <c r="L261" s="12" t="s">
        <v>51</v>
      </c>
      <c r="M261" s="12" t="s">
        <v>51</v>
      </c>
      <c r="N261" s="12" t="s">
        <v>2651</v>
      </c>
      <c r="O261" s="12" t="s">
        <v>54</v>
      </c>
      <c r="P261" s="12">
        <v>9500970613</v>
      </c>
      <c r="Q261" s="12" t="s">
        <v>55</v>
      </c>
      <c r="R261" s="12" t="s">
        <v>219</v>
      </c>
      <c r="S261" s="12" t="s">
        <v>57</v>
      </c>
      <c r="T261" s="12" t="s">
        <v>137</v>
      </c>
      <c r="U261" s="12" t="s">
        <v>83</v>
      </c>
      <c r="V261" s="12" t="s">
        <v>295</v>
      </c>
      <c r="W261" s="1" t="s">
        <v>439</v>
      </c>
      <c r="X261" s="12" t="s">
        <v>295</v>
      </c>
      <c r="Y261" s="12" t="s">
        <v>38</v>
      </c>
      <c r="Z261" s="12" t="s">
        <v>63</v>
      </c>
      <c r="AA261" s="12" t="s">
        <v>38</v>
      </c>
      <c r="AB261" s="12" t="s">
        <v>64</v>
      </c>
      <c r="AC261" s="12" t="s">
        <v>85</v>
      </c>
      <c r="AD261" s="12" t="s">
        <v>86</v>
      </c>
      <c r="AE261" s="12" t="s">
        <v>67</v>
      </c>
      <c r="AF261" s="12" t="s">
        <v>68</v>
      </c>
      <c r="AG261" s="12" t="s">
        <v>1456</v>
      </c>
      <c r="AH261" s="12" t="s">
        <v>129</v>
      </c>
    </row>
    <row r="262" spans="1:34" hidden="1" x14ac:dyDescent="0.25">
      <c r="A262" s="12" t="s">
        <v>2652</v>
      </c>
      <c r="B262" s="12" t="s">
        <v>2653</v>
      </c>
      <c r="C262" s="13">
        <v>45876</v>
      </c>
      <c r="D262" s="12" t="s">
        <v>2654</v>
      </c>
      <c r="E262" s="12" t="s">
        <v>2655</v>
      </c>
      <c r="F262" s="12" t="s">
        <v>2656</v>
      </c>
      <c r="G262" s="12">
        <v>365</v>
      </c>
      <c r="H262" s="12" t="s">
        <v>37</v>
      </c>
      <c r="I262" s="12" t="s">
        <v>1289</v>
      </c>
      <c r="J262" s="12" t="s">
        <v>1290</v>
      </c>
      <c r="K262" s="12" t="s">
        <v>50</v>
      </c>
      <c r="L262" s="12" t="s">
        <v>51</v>
      </c>
      <c r="M262" s="12" t="s">
        <v>51</v>
      </c>
      <c r="N262" s="12" t="s">
        <v>2657</v>
      </c>
      <c r="O262" s="12" t="s">
        <v>135</v>
      </c>
      <c r="P262" s="12">
        <v>7394651462</v>
      </c>
      <c r="Q262" s="12" t="s">
        <v>55</v>
      </c>
      <c r="R262" s="12" t="s">
        <v>56</v>
      </c>
      <c r="S262" s="12" t="s">
        <v>113</v>
      </c>
      <c r="T262" s="12" t="s">
        <v>137</v>
      </c>
      <c r="U262" s="12" t="s">
        <v>59</v>
      </c>
      <c r="V262" s="12" t="s">
        <v>165</v>
      </c>
      <c r="W262" s="12" t="s">
        <v>125</v>
      </c>
      <c r="X262" s="12" t="s">
        <v>62</v>
      </c>
      <c r="Y262" s="12" t="s">
        <v>38</v>
      </c>
      <c r="Z262" s="12" t="s">
        <v>63</v>
      </c>
      <c r="AA262" s="12" t="s">
        <v>38</v>
      </c>
      <c r="AB262" s="12" t="s">
        <v>84</v>
      </c>
      <c r="AC262" s="12" t="s">
        <v>65</v>
      </c>
      <c r="AD262" s="12" t="s">
        <v>66</v>
      </c>
      <c r="AE262" s="12" t="s">
        <v>67</v>
      </c>
      <c r="AF262" s="12" t="s">
        <v>68</v>
      </c>
      <c r="AG262" s="12" t="s">
        <v>117</v>
      </c>
      <c r="AH262" s="12" t="s">
        <v>89</v>
      </c>
    </row>
    <row r="263" spans="1:34" hidden="1" x14ac:dyDescent="0.25">
      <c r="A263" s="12" t="s">
        <v>2658</v>
      </c>
      <c r="B263" s="12" t="s">
        <v>2659</v>
      </c>
      <c r="C263" s="13">
        <v>45876</v>
      </c>
      <c r="D263" s="12" t="s">
        <v>2660</v>
      </c>
      <c r="E263" s="12" t="s">
        <v>2661</v>
      </c>
      <c r="F263" s="12" t="s">
        <v>2662</v>
      </c>
      <c r="G263" s="12">
        <v>290</v>
      </c>
      <c r="H263" s="12" t="s">
        <v>37</v>
      </c>
      <c r="I263" s="12" t="s">
        <v>1281</v>
      </c>
      <c r="J263" s="12" t="s">
        <v>1282</v>
      </c>
      <c r="K263" s="12" t="s">
        <v>50</v>
      </c>
      <c r="L263" s="12" t="s">
        <v>51</v>
      </c>
      <c r="M263" s="12" t="s">
        <v>51</v>
      </c>
      <c r="N263" s="12" t="s">
        <v>2663</v>
      </c>
      <c r="O263" s="12" t="s">
        <v>135</v>
      </c>
      <c r="P263" s="12">
        <v>7639779082</v>
      </c>
      <c r="Q263" s="12" t="s">
        <v>55</v>
      </c>
      <c r="R263" s="12" t="s">
        <v>56</v>
      </c>
      <c r="S263" s="12" t="s">
        <v>57</v>
      </c>
      <c r="T263" s="12" t="s">
        <v>58</v>
      </c>
      <c r="U263" s="12" t="s">
        <v>59</v>
      </c>
      <c r="V263" s="12" t="s">
        <v>99</v>
      </c>
      <c r="W263" s="1" t="s">
        <v>439</v>
      </c>
      <c r="X263" s="12" t="s">
        <v>295</v>
      </c>
      <c r="Y263" s="12" t="s">
        <v>38</v>
      </c>
      <c r="Z263" s="12" t="s">
        <v>126</v>
      </c>
      <c r="AA263" s="12" t="s">
        <v>99</v>
      </c>
      <c r="AB263" s="12" t="s">
        <v>58</v>
      </c>
      <c r="AC263" s="12" t="s">
        <v>65</v>
      </c>
      <c r="AD263" s="12" t="s">
        <v>66</v>
      </c>
      <c r="AE263" s="12" t="s">
        <v>101</v>
      </c>
      <c r="AF263" s="12" t="s">
        <v>116</v>
      </c>
      <c r="AG263" s="12" t="s">
        <v>117</v>
      </c>
      <c r="AH263" s="12" t="s">
        <v>89</v>
      </c>
    </row>
    <row r="264" spans="1:34" hidden="1" x14ac:dyDescent="0.25">
      <c r="A264" s="12" t="s">
        <v>2664</v>
      </c>
      <c r="B264" s="12" t="s">
        <v>2665</v>
      </c>
      <c r="C264" s="13">
        <v>45876</v>
      </c>
      <c r="D264" s="12" t="s">
        <v>2666</v>
      </c>
      <c r="E264" s="12" t="s">
        <v>2611</v>
      </c>
      <c r="F264" s="12" t="s">
        <v>2667</v>
      </c>
      <c r="G264" s="12">
        <v>456</v>
      </c>
      <c r="H264" s="12" t="s">
        <v>37</v>
      </c>
      <c r="I264" s="12" t="s">
        <v>48</v>
      </c>
      <c r="J264" s="12" t="s">
        <v>49</v>
      </c>
      <c r="K264" s="12" t="s">
        <v>50</v>
      </c>
      <c r="L264" s="12" t="s">
        <v>51</v>
      </c>
      <c r="M264" s="12" t="s">
        <v>2170</v>
      </c>
      <c r="N264" s="12" t="s">
        <v>2668</v>
      </c>
      <c r="O264" s="12" t="s">
        <v>54</v>
      </c>
      <c r="P264" s="12">
        <v>9842614529</v>
      </c>
      <c r="Q264" s="12" t="s">
        <v>39</v>
      </c>
      <c r="R264" s="12" t="s">
        <v>97</v>
      </c>
      <c r="S264" s="12" t="s">
        <v>113</v>
      </c>
      <c r="T264" s="12" t="s">
        <v>98</v>
      </c>
      <c r="U264" s="12" t="s">
        <v>83</v>
      </c>
      <c r="V264" s="12" t="s">
        <v>99</v>
      </c>
      <c r="W264" s="12" t="s">
        <v>100</v>
      </c>
      <c r="X264" s="12" t="s">
        <v>101</v>
      </c>
      <c r="Y264" s="12" t="s">
        <v>288</v>
      </c>
      <c r="Z264" s="12" t="s">
        <v>63</v>
      </c>
      <c r="AA264" s="12" t="s">
        <v>38</v>
      </c>
      <c r="AB264" s="12" t="s">
        <v>64</v>
      </c>
      <c r="AC264" s="12" t="s">
        <v>65</v>
      </c>
      <c r="AD264" s="12" t="s">
        <v>66</v>
      </c>
      <c r="AE264" s="12" t="s">
        <v>276</v>
      </c>
      <c r="AF264" s="12" t="s">
        <v>68</v>
      </c>
      <c r="AG264" s="12" t="s">
        <v>88</v>
      </c>
      <c r="AH264" s="12" t="s">
        <v>70</v>
      </c>
    </row>
    <row r="265" spans="1:34" hidden="1" x14ac:dyDescent="0.25">
      <c r="A265" s="12" t="s">
        <v>2669</v>
      </c>
      <c r="B265" s="12" t="s">
        <v>2670</v>
      </c>
      <c r="C265" s="13">
        <v>45876</v>
      </c>
      <c r="D265" s="12" t="s">
        <v>2671</v>
      </c>
      <c r="E265" s="12" t="s">
        <v>2672</v>
      </c>
      <c r="F265" s="12" t="s">
        <v>2673</v>
      </c>
      <c r="G265" s="12">
        <v>214</v>
      </c>
      <c r="H265" s="12" t="s">
        <v>37</v>
      </c>
      <c r="I265" s="12" t="s">
        <v>1281</v>
      </c>
      <c r="J265" s="12" t="s">
        <v>1282</v>
      </c>
      <c r="K265" s="12" t="s">
        <v>50</v>
      </c>
      <c r="L265" s="12" t="s">
        <v>51</v>
      </c>
      <c r="M265" s="12" t="s">
        <v>51</v>
      </c>
      <c r="N265" s="12" t="s">
        <v>2674</v>
      </c>
      <c r="O265" s="12" t="s">
        <v>135</v>
      </c>
      <c r="P265" s="12">
        <v>6383461737</v>
      </c>
      <c r="Q265" s="12" t="s">
        <v>55</v>
      </c>
      <c r="R265" s="12" t="s">
        <v>136</v>
      </c>
      <c r="S265" s="12" t="s">
        <v>57</v>
      </c>
      <c r="T265" s="12" t="s">
        <v>98</v>
      </c>
      <c r="U265" s="12" t="s">
        <v>83</v>
      </c>
      <c r="V265" s="12" t="s">
        <v>185</v>
      </c>
      <c r="W265" s="1" t="s">
        <v>439</v>
      </c>
      <c r="X265" s="12" t="s">
        <v>857</v>
      </c>
      <c r="Y265" s="12" t="s">
        <v>38</v>
      </c>
      <c r="Z265" s="12" t="s">
        <v>126</v>
      </c>
      <c r="AA265" s="12" t="s">
        <v>60</v>
      </c>
      <c r="AB265" s="12" t="s">
        <v>58</v>
      </c>
      <c r="AC265" s="12" t="s">
        <v>127</v>
      </c>
      <c r="AD265" s="12" t="s">
        <v>102</v>
      </c>
      <c r="AE265" s="12" t="s">
        <v>857</v>
      </c>
      <c r="AF265" s="12" t="s">
        <v>68</v>
      </c>
      <c r="AG265" s="12" t="s">
        <v>1456</v>
      </c>
      <c r="AH265" s="12" t="s">
        <v>129</v>
      </c>
    </row>
    <row r="266" spans="1:34" hidden="1" x14ac:dyDescent="0.25">
      <c r="A266" s="12" t="s">
        <v>2675</v>
      </c>
      <c r="B266" s="12" t="s">
        <v>2676</v>
      </c>
      <c r="C266" s="13">
        <v>45876</v>
      </c>
      <c r="D266" s="12" t="s">
        <v>2677</v>
      </c>
      <c r="E266" s="12" t="s">
        <v>2672</v>
      </c>
      <c r="F266" s="12" t="s">
        <v>2678</v>
      </c>
      <c r="G266" s="12">
        <v>239</v>
      </c>
      <c r="H266" s="12" t="s">
        <v>37</v>
      </c>
      <c r="I266" s="12" t="s">
        <v>1289</v>
      </c>
      <c r="J266" s="12" t="s">
        <v>1290</v>
      </c>
      <c r="K266" s="12" t="s">
        <v>50</v>
      </c>
      <c r="L266" s="12" t="s">
        <v>51</v>
      </c>
      <c r="M266" s="12" t="s">
        <v>51</v>
      </c>
      <c r="N266" s="12" t="s">
        <v>2679</v>
      </c>
      <c r="O266" s="12" t="s">
        <v>135</v>
      </c>
      <c r="P266" s="12">
        <v>7604830300</v>
      </c>
      <c r="Q266" s="12" t="s">
        <v>81</v>
      </c>
      <c r="R266" s="12" t="s">
        <v>136</v>
      </c>
      <c r="S266" s="12" t="s">
        <v>113</v>
      </c>
      <c r="T266" s="12" t="s">
        <v>137</v>
      </c>
      <c r="U266" s="12" t="s">
        <v>83</v>
      </c>
      <c r="V266" s="12" t="s">
        <v>185</v>
      </c>
      <c r="W266" s="1" t="s">
        <v>439</v>
      </c>
      <c r="X266" s="12" t="s">
        <v>295</v>
      </c>
      <c r="Y266" s="12" t="s">
        <v>38</v>
      </c>
      <c r="Z266" s="12" t="s">
        <v>126</v>
      </c>
      <c r="AA266" s="12" t="s">
        <v>60</v>
      </c>
      <c r="AB266" s="12" t="s">
        <v>84</v>
      </c>
      <c r="AC266" s="12" t="s">
        <v>65</v>
      </c>
      <c r="AD266" s="12" t="s">
        <v>66</v>
      </c>
      <c r="AE266" s="12" t="s">
        <v>67</v>
      </c>
      <c r="AF266" s="12" t="s">
        <v>116</v>
      </c>
      <c r="AG266" s="12" t="s">
        <v>69</v>
      </c>
      <c r="AH266" s="12" t="s">
        <v>70</v>
      </c>
    </row>
    <row r="267" spans="1:34" hidden="1" x14ac:dyDescent="0.25">
      <c r="A267" s="12" t="s">
        <v>2685</v>
      </c>
      <c r="B267" s="12" t="s">
        <v>2686</v>
      </c>
      <c r="C267" s="13">
        <v>45876</v>
      </c>
      <c r="D267" s="12" t="s">
        <v>2687</v>
      </c>
      <c r="E267" s="12" t="s">
        <v>2688</v>
      </c>
      <c r="F267" s="12" t="s">
        <v>2689</v>
      </c>
      <c r="G267" s="12">
        <v>235</v>
      </c>
      <c r="H267" s="12" t="s">
        <v>37</v>
      </c>
      <c r="I267" s="12" t="s">
        <v>48</v>
      </c>
      <c r="J267" s="12" t="s">
        <v>49</v>
      </c>
      <c r="K267" s="12" t="s">
        <v>50</v>
      </c>
      <c r="L267" s="12" t="s">
        <v>51</v>
      </c>
      <c r="M267" s="12" t="s">
        <v>2170</v>
      </c>
      <c r="N267" s="12" t="s">
        <v>2690</v>
      </c>
      <c r="O267" s="12" t="s">
        <v>135</v>
      </c>
      <c r="P267" s="12">
        <v>9865629970</v>
      </c>
      <c r="Q267" s="12" t="s">
        <v>55</v>
      </c>
      <c r="R267" s="12" t="s">
        <v>56</v>
      </c>
      <c r="S267" s="12" t="s">
        <v>113</v>
      </c>
      <c r="T267" s="12" t="s">
        <v>58</v>
      </c>
      <c r="U267" s="12" t="s">
        <v>301</v>
      </c>
      <c r="V267" s="12" t="s">
        <v>165</v>
      </c>
      <c r="W267" s="12" t="s">
        <v>61</v>
      </c>
      <c r="X267" s="12" t="s">
        <v>62</v>
      </c>
      <c r="Y267" s="12" t="s">
        <v>38</v>
      </c>
      <c r="Z267" s="12" t="s">
        <v>63</v>
      </c>
      <c r="AA267" s="12" t="s">
        <v>38</v>
      </c>
      <c r="AB267" s="12" t="s">
        <v>64</v>
      </c>
      <c r="AC267" s="12" t="s">
        <v>85</v>
      </c>
      <c r="AD267" s="12" t="s">
        <v>66</v>
      </c>
      <c r="AE267" s="12" t="s">
        <v>67</v>
      </c>
      <c r="AF267" s="12" t="s">
        <v>68</v>
      </c>
      <c r="AG267" s="12" t="s">
        <v>88</v>
      </c>
      <c r="AH267" s="12" t="s">
        <v>70</v>
      </c>
    </row>
    <row r="268" spans="1:34" hidden="1" x14ac:dyDescent="0.25">
      <c r="A268" s="12" t="s">
        <v>2691</v>
      </c>
      <c r="B268" s="12" t="s">
        <v>2692</v>
      </c>
      <c r="C268" s="13">
        <v>45876</v>
      </c>
      <c r="D268" s="12" t="s">
        <v>2693</v>
      </c>
      <c r="E268" s="12" t="s">
        <v>2694</v>
      </c>
      <c r="F268" s="12" t="s">
        <v>38</v>
      </c>
      <c r="G268" s="12">
        <v>0</v>
      </c>
      <c r="H268" s="12" t="s">
        <v>37</v>
      </c>
      <c r="I268" s="12" t="s">
        <v>2100</v>
      </c>
      <c r="J268" s="12" t="s">
        <v>2101</v>
      </c>
      <c r="K268" s="12" t="s">
        <v>50</v>
      </c>
      <c r="L268" s="12" t="s">
        <v>51</v>
      </c>
      <c r="M268" s="12" t="s">
        <v>2170</v>
      </c>
      <c r="N268" s="12" t="s">
        <v>2695</v>
      </c>
      <c r="O268" s="12" t="s">
        <v>54</v>
      </c>
      <c r="P268" s="12">
        <v>9578541236</v>
      </c>
      <c r="Q268" s="12" t="s">
        <v>39</v>
      </c>
      <c r="R268" s="12" t="s">
        <v>56</v>
      </c>
      <c r="S268" s="12" t="s">
        <v>57</v>
      </c>
      <c r="T268" s="12" t="s">
        <v>98</v>
      </c>
      <c r="U268" s="12" t="s">
        <v>83</v>
      </c>
      <c r="V268" s="12" t="s">
        <v>99</v>
      </c>
      <c r="W268" s="12" t="s">
        <v>100</v>
      </c>
      <c r="X268" s="12" t="s">
        <v>101</v>
      </c>
      <c r="Y268" s="12" t="s">
        <v>95</v>
      </c>
      <c r="Z268" s="12" t="s">
        <v>63</v>
      </c>
      <c r="AA268" s="12" t="s">
        <v>38</v>
      </c>
      <c r="AB268" s="12" t="s">
        <v>64</v>
      </c>
      <c r="AC268" s="12" t="s">
        <v>85</v>
      </c>
      <c r="AD268" s="12" t="s">
        <v>66</v>
      </c>
      <c r="AE268" s="12" t="s">
        <v>67</v>
      </c>
      <c r="AF268" s="12" t="s">
        <v>68</v>
      </c>
      <c r="AG268" s="12" t="s">
        <v>88</v>
      </c>
      <c r="AH268" s="12" t="s">
        <v>519</v>
      </c>
    </row>
    <row r="269" spans="1:34" hidden="1" x14ac:dyDescent="0.25">
      <c r="A269" s="12" t="s">
        <v>2706</v>
      </c>
      <c r="B269" s="12" t="s">
        <v>2707</v>
      </c>
      <c r="C269" s="13">
        <v>45876</v>
      </c>
      <c r="D269" s="12" t="s">
        <v>2708</v>
      </c>
      <c r="E269" s="12" t="s">
        <v>2709</v>
      </c>
      <c r="F269" s="12" t="s">
        <v>2710</v>
      </c>
      <c r="G269" s="12">
        <v>263</v>
      </c>
      <c r="H269" s="12" t="s">
        <v>37</v>
      </c>
      <c r="I269" s="12" t="s">
        <v>2100</v>
      </c>
      <c r="J269" s="12" t="s">
        <v>2101</v>
      </c>
      <c r="K269" s="12" t="s">
        <v>50</v>
      </c>
      <c r="L269" s="12" t="s">
        <v>51</v>
      </c>
      <c r="M269" s="12" t="s">
        <v>2170</v>
      </c>
      <c r="N269" s="12" t="s">
        <v>2711</v>
      </c>
      <c r="O269" s="12" t="s">
        <v>54</v>
      </c>
      <c r="P269" s="12">
        <v>9994647009</v>
      </c>
      <c r="Q269" s="12" t="s">
        <v>39</v>
      </c>
      <c r="R269" s="12" t="s">
        <v>56</v>
      </c>
      <c r="S269" s="12" t="s">
        <v>113</v>
      </c>
      <c r="T269" s="12" t="s">
        <v>58</v>
      </c>
      <c r="U269" s="12" t="s">
        <v>59</v>
      </c>
      <c r="V269" s="12" t="s">
        <v>60</v>
      </c>
      <c r="W269" s="12" t="s">
        <v>61</v>
      </c>
      <c r="X269" s="12" t="s">
        <v>101</v>
      </c>
      <c r="Y269" s="12" t="s">
        <v>95</v>
      </c>
      <c r="Z269" s="12" t="s">
        <v>63</v>
      </c>
      <c r="AA269" s="12" t="s">
        <v>38</v>
      </c>
      <c r="AB269" s="12" t="s">
        <v>84</v>
      </c>
      <c r="AC269" s="12" t="s">
        <v>127</v>
      </c>
      <c r="AD269" s="12" t="s">
        <v>66</v>
      </c>
      <c r="AE269" s="12" t="s">
        <v>67</v>
      </c>
      <c r="AF269" s="12" t="s">
        <v>418</v>
      </c>
      <c r="AG269" s="12" t="s">
        <v>117</v>
      </c>
      <c r="AH269" s="12" t="s">
        <v>118</v>
      </c>
    </row>
    <row r="270" spans="1:34" hidden="1" x14ac:dyDescent="0.25">
      <c r="A270" s="12" t="s">
        <v>2712</v>
      </c>
      <c r="B270" s="12" t="s">
        <v>2713</v>
      </c>
      <c r="C270" s="13">
        <v>45876</v>
      </c>
      <c r="D270" s="12" t="s">
        <v>2714</v>
      </c>
      <c r="E270" s="12" t="s">
        <v>2709</v>
      </c>
      <c r="F270" s="12" t="s">
        <v>2715</v>
      </c>
      <c r="G270" s="12">
        <v>369</v>
      </c>
      <c r="H270" s="12" t="s">
        <v>37</v>
      </c>
      <c r="I270" s="12" t="s">
        <v>48</v>
      </c>
      <c r="J270" s="12" t="s">
        <v>49</v>
      </c>
      <c r="K270" s="12" t="s">
        <v>50</v>
      </c>
      <c r="L270" s="12" t="s">
        <v>51</v>
      </c>
      <c r="M270" s="12" t="s">
        <v>2170</v>
      </c>
      <c r="N270" s="12" t="s">
        <v>2716</v>
      </c>
      <c r="O270" s="12" t="s">
        <v>54</v>
      </c>
      <c r="P270" s="12">
        <v>9698953208</v>
      </c>
      <c r="Q270" s="12" t="s">
        <v>81</v>
      </c>
      <c r="R270" s="12" t="s">
        <v>56</v>
      </c>
      <c r="S270" s="12" t="s">
        <v>57</v>
      </c>
      <c r="T270" s="12" t="s">
        <v>58</v>
      </c>
      <c r="U270" s="12" t="s">
        <v>83</v>
      </c>
      <c r="V270" s="12" t="s">
        <v>60</v>
      </c>
      <c r="W270" s="12" t="s">
        <v>61</v>
      </c>
      <c r="X270" s="12" t="s">
        <v>101</v>
      </c>
      <c r="Y270" s="12" t="s">
        <v>288</v>
      </c>
      <c r="Z270" s="12" t="s">
        <v>126</v>
      </c>
      <c r="AA270" s="12" t="s">
        <v>87</v>
      </c>
      <c r="AB270" s="12" t="s">
        <v>64</v>
      </c>
      <c r="AC270" s="12" t="s">
        <v>85</v>
      </c>
      <c r="AD270" s="12" t="s">
        <v>66</v>
      </c>
      <c r="AE270" s="12" t="s">
        <v>622</v>
      </c>
      <c r="AF270" s="12" t="s">
        <v>382</v>
      </c>
      <c r="AG270" s="12" t="s">
        <v>117</v>
      </c>
      <c r="AH270" s="12" t="s">
        <v>89</v>
      </c>
    </row>
    <row r="271" spans="1:34" hidden="1" x14ac:dyDescent="0.25">
      <c r="A271" s="12" t="s">
        <v>2717</v>
      </c>
      <c r="B271" s="12" t="s">
        <v>2718</v>
      </c>
      <c r="C271" s="13">
        <v>45876</v>
      </c>
      <c r="D271" s="12" t="s">
        <v>2719</v>
      </c>
      <c r="E271" s="12" t="s">
        <v>2709</v>
      </c>
      <c r="F271" s="12" t="s">
        <v>2720</v>
      </c>
      <c r="G271" s="12">
        <v>342</v>
      </c>
      <c r="H271" s="12" t="s">
        <v>37</v>
      </c>
      <c r="I271" s="12" t="s">
        <v>2100</v>
      </c>
      <c r="J271" s="12" t="s">
        <v>2101</v>
      </c>
      <c r="K271" s="12" t="s">
        <v>50</v>
      </c>
      <c r="L271" s="12" t="s">
        <v>51</v>
      </c>
      <c r="M271" s="12" t="s">
        <v>2170</v>
      </c>
      <c r="N271" s="12" t="s">
        <v>2721</v>
      </c>
      <c r="O271" s="12" t="s">
        <v>54</v>
      </c>
      <c r="P271" s="12">
        <v>8870910486</v>
      </c>
      <c r="Q271" s="12" t="s">
        <v>39</v>
      </c>
      <c r="R271" s="12" t="s">
        <v>56</v>
      </c>
      <c r="S271" s="12" t="s">
        <v>113</v>
      </c>
      <c r="T271" s="12" t="s">
        <v>98</v>
      </c>
      <c r="U271" s="12" t="s">
        <v>83</v>
      </c>
      <c r="V271" s="12" t="s">
        <v>60</v>
      </c>
      <c r="W271" s="12" t="s">
        <v>100</v>
      </c>
      <c r="X271" s="12" t="s">
        <v>101</v>
      </c>
      <c r="Y271" s="12" t="s">
        <v>95</v>
      </c>
      <c r="Z271" s="12" t="s">
        <v>63</v>
      </c>
      <c r="AA271" s="12" t="s">
        <v>38</v>
      </c>
      <c r="AB271" s="12" t="s">
        <v>58</v>
      </c>
      <c r="AC271" s="12" t="s">
        <v>85</v>
      </c>
      <c r="AD271" s="12" t="s">
        <v>102</v>
      </c>
      <c r="AE271" s="12" t="s">
        <v>101</v>
      </c>
      <c r="AF271" s="12" t="s">
        <v>400</v>
      </c>
      <c r="AG271" s="12" t="s">
        <v>117</v>
      </c>
      <c r="AH271" s="12" t="s">
        <v>118</v>
      </c>
    </row>
    <row r="272" spans="1:34" hidden="1" x14ac:dyDescent="0.25">
      <c r="A272" s="12" t="s">
        <v>2722</v>
      </c>
      <c r="B272" s="12" t="s">
        <v>2723</v>
      </c>
      <c r="C272" s="13">
        <v>45876</v>
      </c>
      <c r="D272" s="12" t="s">
        <v>2724</v>
      </c>
      <c r="E272" s="12" t="s">
        <v>2709</v>
      </c>
      <c r="F272" s="12" t="s">
        <v>2725</v>
      </c>
      <c r="G272" s="12">
        <v>381</v>
      </c>
      <c r="H272" s="12" t="s">
        <v>37</v>
      </c>
      <c r="I272" s="12" t="s">
        <v>48</v>
      </c>
      <c r="J272" s="12" t="s">
        <v>49</v>
      </c>
      <c r="K272" s="12" t="s">
        <v>50</v>
      </c>
      <c r="L272" s="12" t="s">
        <v>51</v>
      </c>
      <c r="M272" s="12" t="s">
        <v>2170</v>
      </c>
      <c r="N272" s="12" t="s">
        <v>2726</v>
      </c>
      <c r="O272" s="12" t="s">
        <v>54</v>
      </c>
      <c r="P272" s="12">
        <v>7634589239</v>
      </c>
      <c r="Q272" s="12" t="s">
        <v>360</v>
      </c>
      <c r="R272" s="12" t="s">
        <v>56</v>
      </c>
      <c r="S272" s="12" t="s">
        <v>113</v>
      </c>
      <c r="T272" s="12" t="s">
        <v>137</v>
      </c>
      <c r="U272" s="12" t="s">
        <v>83</v>
      </c>
      <c r="V272" s="12" t="s">
        <v>60</v>
      </c>
      <c r="W272" s="12" t="s">
        <v>61</v>
      </c>
      <c r="X272" s="12" t="s">
        <v>62</v>
      </c>
      <c r="Y272" s="12" t="s">
        <v>38</v>
      </c>
      <c r="Z272" s="12" t="s">
        <v>63</v>
      </c>
      <c r="AA272" s="12" t="s">
        <v>38</v>
      </c>
      <c r="AB272" s="12" t="s">
        <v>64</v>
      </c>
      <c r="AC272" s="12" t="s">
        <v>85</v>
      </c>
      <c r="AD272" s="12" t="s">
        <v>66</v>
      </c>
      <c r="AE272" s="12" t="s">
        <v>67</v>
      </c>
      <c r="AF272" s="12" t="s">
        <v>68</v>
      </c>
      <c r="AG272" s="12" t="s">
        <v>117</v>
      </c>
      <c r="AH272" s="12" t="s">
        <v>89</v>
      </c>
    </row>
    <row r="273" spans="1:34" hidden="1" x14ac:dyDescent="0.25">
      <c r="A273" s="12" t="s">
        <v>2727</v>
      </c>
      <c r="B273" s="12" t="s">
        <v>2728</v>
      </c>
      <c r="C273" s="13">
        <v>45876</v>
      </c>
      <c r="D273" s="12" t="s">
        <v>2729</v>
      </c>
      <c r="E273" s="12" t="s">
        <v>2730</v>
      </c>
      <c r="F273" s="12" t="s">
        <v>2731</v>
      </c>
      <c r="G273" s="12">
        <v>281</v>
      </c>
      <c r="H273" s="12" t="s">
        <v>37</v>
      </c>
      <c r="I273" s="12" t="s">
        <v>2100</v>
      </c>
      <c r="J273" s="12" t="s">
        <v>2101</v>
      </c>
      <c r="K273" s="12" t="s">
        <v>50</v>
      </c>
      <c r="L273" s="12" t="s">
        <v>51</v>
      </c>
      <c r="M273" s="12" t="s">
        <v>2170</v>
      </c>
      <c r="N273" s="12" t="s">
        <v>2732</v>
      </c>
      <c r="O273" s="12" t="s">
        <v>54</v>
      </c>
      <c r="P273" s="12">
        <v>9944276614</v>
      </c>
      <c r="Q273" s="12" t="s">
        <v>55</v>
      </c>
      <c r="R273" s="12" t="s">
        <v>124</v>
      </c>
      <c r="S273" s="12" t="s">
        <v>113</v>
      </c>
      <c r="T273" s="12" t="s">
        <v>58</v>
      </c>
      <c r="U273" s="12" t="s">
        <v>59</v>
      </c>
      <c r="V273" s="12" t="s">
        <v>60</v>
      </c>
      <c r="W273" s="12" t="s">
        <v>61</v>
      </c>
      <c r="X273" s="12" t="s">
        <v>62</v>
      </c>
      <c r="Y273" s="12" t="s">
        <v>38</v>
      </c>
      <c r="Z273" s="12" t="s">
        <v>63</v>
      </c>
      <c r="AA273" s="12" t="s">
        <v>38</v>
      </c>
      <c r="AB273" s="12" t="s">
        <v>84</v>
      </c>
      <c r="AC273" s="12" t="s">
        <v>85</v>
      </c>
      <c r="AD273" s="12" t="s">
        <v>86</v>
      </c>
      <c r="AE273" s="12" t="s">
        <v>67</v>
      </c>
      <c r="AF273" s="12" t="s">
        <v>103</v>
      </c>
      <c r="AG273" s="12" t="s">
        <v>88</v>
      </c>
      <c r="AH273" s="12" t="s">
        <v>70</v>
      </c>
    </row>
    <row r="274" spans="1:34" hidden="1" x14ac:dyDescent="0.25">
      <c r="A274" s="12" t="s">
        <v>2745</v>
      </c>
      <c r="B274" s="12" t="s">
        <v>2746</v>
      </c>
      <c r="C274" s="13">
        <v>45876</v>
      </c>
      <c r="D274" s="12" t="s">
        <v>2747</v>
      </c>
      <c r="E274" s="12" t="s">
        <v>38</v>
      </c>
      <c r="F274" s="12" t="s">
        <v>2748</v>
      </c>
      <c r="G274" s="12">
        <v>270</v>
      </c>
      <c r="H274" s="12" t="s">
        <v>37</v>
      </c>
      <c r="I274" s="12" t="s">
        <v>48</v>
      </c>
      <c r="J274" s="12" t="s">
        <v>49</v>
      </c>
      <c r="K274" s="12" t="s">
        <v>50</v>
      </c>
      <c r="L274" s="12" t="s">
        <v>51</v>
      </c>
      <c r="M274" s="12" t="s">
        <v>2170</v>
      </c>
      <c r="N274" s="12" t="s">
        <v>2749</v>
      </c>
      <c r="O274" s="12" t="s">
        <v>54</v>
      </c>
      <c r="P274" s="12">
        <v>9095706030</v>
      </c>
      <c r="Q274" s="12" t="s">
        <v>55</v>
      </c>
      <c r="R274" s="12" t="s">
        <v>56</v>
      </c>
      <c r="S274" s="12" t="s">
        <v>57</v>
      </c>
      <c r="T274" s="12" t="s">
        <v>58</v>
      </c>
      <c r="U274" s="12" t="s">
        <v>59</v>
      </c>
      <c r="V274" s="12" t="s">
        <v>60</v>
      </c>
      <c r="W274" s="12" t="s">
        <v>61</v>
      </c>
      <c r="X274" s="12" t="s">
        <v>62</v>
      </c>
      <c r="Y274" s="12" t="s">
        <v>38</v>
      </c>
      <c r="Z274" s="12" t="s">
        <v>63</v>
      </c>
      <c r="AA274" s="12" t="s">
        <v>38</v>
      </c>
      <c r="AB274" s="12" t="s">
        <v>64</v>
      </c>
      <c r="AC274" s="12" t="s">
        <v>85</v>
      </c>
      <c r="AD274" s="12" t="s">
        <v>66</v>
      </c>
      <c r="AE274" s="12" t="s">
        <v>67</v>
      </c>
      <c r="AF274" s="12" t="s">
        <v>103</v>
      </c>
      <c r="AG274" s="12" t="s">
        <v>69</v>
      </c>
      <c r="AH274" s="12" t="s">
        <v>70</v>
      </c>
    </row>
    <row r="275" spans="1:34" hidden="1" x14ac:dyDescent="0.25">
      <c r="A275" s="12" t="s">
        <v>2929</v>
      </c>
      <c r="B275" s="12" t="s">
        <v>2930</v>
      </c>
      <c r="C275" s="13">
        <v>45877</v>
      </c>
      <c r="D275" s="12" t="s">
        <v>2931</v>
      </c>
      <c r="E275" s="12" t="s">
        <v>2932</v>
      </c>
      <c r="F275" s="12" t="s">
        <v>2933</v>
      </c>
      <c r="G275" s="12">
        <v>203</v>
      </c>
      <c r="H275" s="12" t="s">
        <v>37</v>
      </c>
      <c r="I275" s="12" t="s">
        <v>1281</v>
      </c>
      <c r="J275" s="12" t="s">
        <v>1282</v>
      </c>
      <c r="K275" s="12" t="s">
        <v>50</v>
      </c>
      <c r="L275" s="12" t="s">
        <v>2163</v>
      </c>
      <c r="M275" s="12" t="s">
        <v>2174</v>
      </c>
      <c r="N275" s="12" t="s">
        <v>2934</v>
      </c>
      <c r="O275" s="12" t="s">
        <v>54</v>
      </c>
      <c r="P275" s="12">
        <v>9842693088</v>
      </c>
      <c r="Q275" s="12" t="s">
        <v>39</v>
      </c>
      <c r="R275" s="12" t="s">
        <v>124</v>
      </c>
      <c r="S275" s="12" t="s">
        <v>57</v>
      </c>
      <c r="T275" s="12" t="s">
        <v>58</v>
      </c>
      <c r="U275" s="12" t="s">
        <v>59</v>
      </c>
      <c r="V275" s="12" t="s">
        <v>60</v>
      </c>
      <c r="W275" s="12" t="s">
        <v>61</v>
      </c>
      <c r="X275" s="12" t="s">
        <v>62</v>
      </c>
      <c r="Y275" s="12" t="s">
        <v>38</v>
      </c>
      <c r="Z275" s="12" t="s">
        <v>63</v>
      </c>
      <c r="AA275" s="12" t="s">
        <v>38</v>
      </c>
      <c r="AB275" s="12" t="s">
        <v>64</v>
      </c>
      <c r="AC275" s="12" t="s">
        <v>85</v>
      </c>
      <c r="AD275" s="12" t="s">
        <v>102</v>
      </c>
      <c r="AE275" s="12" t="s">
        <v>67</v>
      </c>
      <c r="AF275" s="1" t="s">
        <v>3052</v>
      </c>
      <c r="AG275" s="12" t="s">
        <v>88</v>
      </c>
      <c r="AH275" s="12" t="s">
        <v>70</v>
      </c>
    </row>
    <row r="276" spans="1:34" hidden="1" x14ac:dyDescent="0.25">
      <c r="A276" s="12" t="s">
        <v>2939</v>
      </c>
      <c r="B276" s="12" t="s">
        <v>2940</v>
      </c>
      <c r="C276" s="13">
        <v>45877</v>
      </c>
      <c r="D276" s="12" t="s">
        <v>2941</v>
      </c>
      <c r="E276" s="12" t="s">
        <v>2942</v>
      </c>
      <c r="F276" s="12" t="s">
        <v>2943</v>
      </c>
      <c r="G276" s="12">
        <v>355</v>
      </c>
      <c r="H276" s="12" t="s">
        <v>37</v>
      </c>
      <c r="I276" s="12" t="s">
        <v>1289</v>
      </c>
      <c r="J276" s="12" t="s">
        <v>1290</v>
      </c>
      <c r="K276" s="12" t="s">
        <v>50</v>
      </c>
      <c r="L276" s="12" t="s">
        <v>2163</v>
      </c>
      <c r="M276" s="12" t="s">
        <v>2174</v>
      </c>
      <c r="N276" s="12" t="s">
        <v>2944</v>
      </c>
      <c r="O276" s="12" t="s">
        <v>54</v>
      </c>
      <c r="P276" s="12">
        <v>9384570064</v>
      </c>
      <c r="Q276" s="12" t="s">
        <v>39</v>
      </c>
      <c r="R276" s="12" t="s">
        <v>124</v>
      </c>
      <c r="S276" s="12" t="s">
        <v>113</v>
      </c>
      <c r="T276" s="12" t="s">
        <v>137</v>
      </c>
      <c r="U276" s="12" t="s">
        <v>83</v>
      </c>
      <c r="V276" s="12" t="s">
        <v>295</v>
      </c>
      <c r="W276" s="1" t="s">
        <v>439</v>
      </c>
      <c r="X276" s="12" t="s">
        <v>101</v>
      </c>
      <c r="Y276" s="12" t="s">
        <v>95</v>
      </c>
      <c r="Z276" s="12" t="s">
        <v>63</v>
      </c>
      <c r="AA276" s="12" t="s">
        <v>38</v>
      </c>
      <c r="AB276" s="12" t="s">
        <v>58</v>
      </c>
      <c r="AC276" s="12" t="s">
        <v>127</v>
      </c>
      <c r="AD276" s="12" t="s">
        <v>115</v>
      </c>
      <c r="AE276" s="12" t="s">
        <v>478</v>
      </c>
      <c r="AF276" s="12" t="s">
        <v>68</v>
      </c>
      <c r="AG276" s="12" t="s">
        <v>88</v>
      </c>
      <c r="AH276" s="12" t="s">
        <v>129</v>
      </c>
    </row>
    <row r="277" spans="1:34" hidden="1" x14ac:dyDescent="0.25">
      <c r="A277" s="12" t="s">
        <v>2972</v>
      </c>
      <c r="B277" s="12" t="s">
        <v>2973</v>
      </c>
      <c r="C277" s="13">
        <v>45877</v>
      </c>
      <c r="D277" s="12" t="s">
        <v>2974</v>
      </c>
      <c r="E277" s="12" t="s">
        <v>2975</v>
      </c>
      <c r="F277" s="12" t="s">
        <v>2976</v>
      </c>
      <c r="G277" s="12">
        <v>277</v>
      </c>
      <c r="H277" s="12" t="s">
        <v>37</v>
      </c>
      <c r="I277" s="12" t="s">
        <v>1289</v>
      </c>
      <c r="J277" s="12" t="s">
        <v>1290</v>
      </c>
      <c r="K277" s="12" t="s">
        <v>50</v>
      </c>
      <c r="L277" s="12" t="s">
        <v>2163</v>
      </c>
      <c r="M277" s="12" t="s">
        <v>2174</v>
      </c>
      <c r="N277" s="12" t="s">
        <v>2977</v>
      </c>
      <c r="O277" s="12" t="s">
        <v>135</v>
      </c>
      <c r="P277" s="12">
        <v>8870173298</v>
      </c>
      <c r="Q277" s="12" t="s">
        <v>81</v>
      </c>
      <c r="R277" s="12" t="s">
        <v>136</v>
      </c>
      <c r="S277" s="12" t="s">
        <v>57</v>
      </c>
      <c r="T277" s="12" t="s">
        <v>58</v>
      </c>
      <c r="U277" s="12" t="s">
        <v>59</v>
      </c>
      <c r="V277" s="12" t="s">
        <v>60</v>
      </c>
      <c r="W277" s="12" t="s">
        <v>61</v>
      </c>
      <c r="X277" s="12" t="s">
        <v>295</v>
      </c>
      <c r="Y277" s="12" t="s">
        <v>38</v>
      </c>
      <c r="Z277" s="12" t="s">
        <v>63</v>
      </c>
      <c r="AA277" s="12" t="s">
        <v>38</v>
      </c>
      <c r="AB277" s="12" t="s">
        <v>64</v>
      </c>
      <c r="AC277" s="12" t="s">
        <v>85</v>
      </c>
      <c r="AD277" s="12" t="s">
        <v>66</v>
      </c>
      <c r="AE277" s="12" t="s">
        <v>67</v>
      </c>
      <c r="AF277" s="12" t="s">
        <v>116</v>
      </c>
      <c r="AG277" s="12" t="s">
        <v>88</v>
      </c>
      <c r="AH277" s="12" t="s">
        <v>129</v>
      </c>
    </row>
    <row r="278" spans="1:34" hidden="1" x14ac:dyDescent="0.25">
      <c r="A278" s="12" t="s">
        <v>2978</v>
      </c>
      <c r="B278" s="12" t="s">
        <v>2979</v>
      </c>
      <c r="C278" s="13">
        <v>45877</v>
      </c>
      <c r="D278" s="12" t="s">
        <v>2980</v>
      </c>
      <c r="E278" s="12" t="s">
        <v>2942</v>
      </c>
      <c r="F278" s="12" t="s">
        <v>2981</v>
      </c>
      <c r="G278" s="12">
        <v>218</v>
      </c>
      <c r="H278" s="12" t="s">
        <v>37</v>
      </c>
      <c r="I278" s="12" t="s">
        <v>1281</v>
      </c>
      <c r="J278" s="12" t="s">
        <v>1282</v>
      </c>
      <c r="K278" s="12" t="s">
        <v>50</v>
      </c>
      <c r="L278" s="12" t="s">
        <v>2163</v>
      </c>
      <c r="M278" s="12" t="s">
        <v>2174</v>
      </c>
      <c r="N278" s="12" t="s">
        <v>2982</v>
      </c>
      <c r="O278" s="12" t="s">
        <v>54</v>
      </c>
      <c r="P278" s="12">
        <v>9965816240</v>
      </c>
      <c r="Q278" s="12" t="s">
        <v>55</v>
      </c>
      <c r="R278" s="12" t="s">
        <v>124</v>
      </c>
      <c r="S278" s="12" t="s">
        <v>57</v>
      </c>
      <c r="T278" s="12" t="s">
        <v>137</v>
      </c>
      <c r="U278" s="12" t="s">
        <v>59</v>
      </c>
      <c r="V278" s="12" t="s">
        <v>60</v>
      </c>
      <c r="W278" s="12" t="s">
        <v>61</v>
      </c>
      <c r="X278" s="12" t="s">
        <v>101</v>
      </c>
      <c r="Y278" s="12" t="s">
        <v>288</v>
      </c>
      <c r="Z278" s="12" t="s">
        <v>63</v>
      </c>
      <c r="AA278" s="12" t="s">
        <v>38</v>
      </c>
      <c r="AB278" s="12" t="s">
        <v>64</v>
      </c>
      <c r="AC278" s="12" t="s">
        <v>85</v>
      </c>
      <c r="AD278" s="12" t="s">
        <v>66</v>
      </c>
      <c r="AE278" s="12" t="s">
        <v>67</v>
      </c>
      <c r="AF278" s="12" t="s">
        <v>418</v>
      </c>
      <c r="AG278" s="12" t="s">
        <v>117</v>
      </c>
      <c r="AH278" s="12" t="s">
        <v>129</v>
      </c>
    </row>
    <row r="279" spans="1:34" hidden="1" x14ac:dyDescent="0.25">
      <c r="A279" s="12" t="s">
        <v>3012</v>
      </c>
      <c r="B279" s="12" t="s">
        <v>3013</v>
      </c>
      <c r="C279" s="13">
        <v>45877</v>
      </c>
      <c r="D279" s="12" t="s">
        <v>3014</v>
      </c>
      <c r="E279" s="12" t="s">
        <v>2975</v>
      </c>
      <c r="F279" s="12" t="s">
        <v>3015</v>
      </c>
      <c r="G279" s="12">
        <v>329</v>
      </c>
      <c r="H279" s="12" t="s">
        <v>37</v>
      </c>
      <c r="I279" s="12" t="s">
        <v>1281</v>
      </c>
      <c r="J279" s="12" t="s">
        <v>1282</v>
      </c>
      <c r="K279" s="12" t="s">
        <v>50</v>
      </c>
      <c r="L279" s="12" t="s">
        <v>2163</v>
      </c>
      <c r="M279" s="12" t="s">
        <v>2174</v>
      </c>
      <c r="N279" s="12" t="s">
        <v>3016</v>
      </c>
      <c r="O279" s="12" t="s">
        <v>135</v>
      </c>
      <c r="P279" s="12">
        <v>9842682255</v>
      </c>
      <c r="Q279" s="12" t="s">
        <v>81</v>
      </c>
      <c r="R279" s="12" t="s">
        <v>136</v>
      </c>
      <c r="S279" s="12" t="s">
        <v>57</v>
      </c>
      <c r="T279" s="12" t="s">
        <v>137</v>
      </c>
      <c r="U279" s="12" t="s">
        <v>83</v>
      </c>
      <c r="V279" s="12" t="s">
        <v>165</v>
      </c>
      <c r="W279" s="12" t="s">
        <v>100</v>
      </c>
      <c r="X279" s="12" t="s">
        <v>101</v>
      </c>
      <c r="Y279" s="12" t="s">
        <v>95</v>
      </c>
      <c r="Z279" s="12" t="s">
        <v>126</v>
      </c>
      <c r="AA279" s="12" t="s">
        <v>60</v>
      </c>
      <c r="AB279" s="12" t="s">
        <v>58</v>
      </c>
      <c r="AC279" s="12" t="s">
        <v>127</v>
      </c>
      <c r="AD279" s="12" t="s">
        <v>86</v>
      </c>
      <c r="AE279" s="12" t="s">
        <v>101</v>
      </c>
      <c r="AF279" s="12" t="s">
        <v>382</v>
      </c>
      <c r="AG279" s="12" t="s">
        <v>88</v>
      </c>
      <c r="AH279" s="12" t="s">
        <v>89</v>
      </c>
    </row>
  </sheetData>
  <autoFilter ref="A1:AH279" xr:uid="{B8FE88FF-AF15-46DA-AB6C-281A91FED295}">
    <filterColumn colId="33">
      <filters>
        <filter val="DEVENDRA KULA VELLALAR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06A81-7C75-4649-B3F9-0EB95AB6260F}">
  <dimension ref="A1:H257"/>
  <sheetViews>
    <sheetView workbookViewId="0">
      <selection sqref="A1:H257"/>
    </sheetView>
  </sheetViews>
  <sheetFormatPr defaultRowHeight="13.2" x14ac:dyDescent="0.25"/>
  <sheetData>
    <row r="1" spans="1:8" x14ac:dyDescent="0.25">
      <c r="A1" t="s">
        <v>3708</v>
      </c>
      <c r="B1" t="s">
        <v>2176</v>
      </c>
      <c r="C1" t="s">
        <v>3709</v>
      </c>
      <c r="D1" t="s">
        <v>3710</v>
      </c>
      <c r="E1" t="s">
        <v>3711</v>
      </c>
      <c r="F1" t="s">
        <v>3712</v>
      </c>
      <c r="G1" t="s">
        <v>3713</v>
      </c>
      <c r="H1" t="s">
        <v>3714</v>
      </c>
    </row>
    <row r="2" spans="1:8" x14ac:dyDescent="0.25">
      <c r="A2">
        <v>179</v>
      </c>
      <c r="B2" t="s">
        <v>51</v>
      </c>
      <c r="C2">
        <v>1</v>
      </c>
      <c r="D2">
        <v>1</v>
      </c>
      <c r="E2" t="s">
        <v>3715</v>
      </c>
      <c r="F2" t="s">
        <v>2161</v>
      </c>
      <c r="G2" t="s">
        <v>51</v>
      </c>
      <c r="H2" t="s">
        <v>3716</v>
      </c>
    </row>
    <row r="3" spans="1:8" x14ac:dyDescent="0.25">
      <c r="A3">
        <v>179</v>
      </c>
      <c r="B3" t="s">
        <v>51</v>
      </c>
      <c r="C3">
        <v>2</v>
      </c>
      <c r="D3">
        <v>2</v>
      </c>
      <c r="E3" t="s">
        <v>3717</v>
      </c>
      <c r="F3" t="s">
        <v>2161</v>
      </c>
      <c r="G3" t="s">
        <v>51</v>
      </c>
      <c r="H3" t="s">
        <v>3716</v>
      </c>
    </row>
    <row r="4" spans="1:8" x14ac:dyDescent="0.25">
      <c r="A4">
        <v>179</v>
      </c>
      <c r="B4" t="s">
        <v>51</v>
      </c>
      <c r="C4">
        <v>3</v>
      </c>
      <c r="D4">
        <v>3</v>
      </c>
      <c r="E4" t="s">
        <v>3718</v>
      </c>
      <c r="F4" t="s">
        <v>2167</v>
      </c>
      <c r="G4" t="s">
        <v>51</v>
      </c>
      <c r="H4" t="s">
        <v>3716</v>
      </c>
    </row>
    <row r="5" spans="1:8" x14ac:dyDescent="0.25">
      <c r="A5">
        <v>179</v>
      </c>
      <c r="B5" t="s">
        <v>51</v>
      </c>
      <c r="C5">
        <v>4</v>
      </c>
      <c r="D5">
        <v>4</v>
      </c>
      <c r="E5" t="s">
        <v>3719</v>
      </c>
      <c r="F5" t="s">
        <v>2167</v>
      </c>
      <c r="G5" t="s">
        <v>51</v>
      </c>
      <c r="H5" t="s">
        <v>3716</v>
      </c>
    </row>
    <row r="6" spans="1:8" x14ac:dyDescent="0.25">
      <c r="A6">
        <v>179</v>
      </c>
      <c r="B6" t="s">
        <v>51</v>
      </c>
      <c r="C6">
        <v>5</v>
      </c>
      <c r="D6">
        <v>5</v>
      </c>
      <c r="E6" t="s">
        <v>3720</v>
      </c>
      <c r="F6" t="s">
        <v>2167</v>
      </c>
      <c r="G6" t="s">
        <v>51</v>
      </c>
      <c r="H6" t="s">
        <v>3716</v>
      </c>
    </row>
    <row r="7" spans="1:8" x14ac:dyDescent="0.25">
      <c r="A7">
        <v>179</v>
      </c>
      <c r="B7" t="s">
        <v>51</v>
      </c>
      <c r="C7" t="s">
        <v>3721</v>
      </c>
      <c r="D7">
        <v>6</v>
      </c>
      <c r="E7" t="s">
        <v>3722</v>
      </c>
      <c r="F7" t="s">
        <v>2167</v>
      </c>
      <c r="G7" t="s">
        <v>51</v>
      </c>
      <c r="H7" t="s">
        <v>3716</v>
      </c>
    </row>
    <row r="8" spans="1:8" x14ac:dyDescent="0.25">
      <c r="A8">
        <v>179</v>
      </c>
      <c r="B8" t="s">
        <v>51</v>
      </c>
      <c r="C8">
        <v>6</v>
      </c>
      <c r="D8">
        <v>7</v>
      </c>
      <c r="E8" t="s">
        <v>3723</v>
      </c>
      <c r="F8" t="s">
        <v>3724</v>
      </c>
      <c r="G8" t="s">
        <v>51</v>
      </c>
      <c r="H8" t="s">
        <v>3716</v>
      </c>
    </row>
    <row r="9" spans="1:8" x14ac:dyDescent="0.25">
      <c r="A9">
        <v>179</v>
      </c>
      <c r="B9" t="s">
        <v>51</v>
      </c>
      <c r="C9">
        <v>7</v>
      </c>
      <c r="D9">
        <v>8</v>
      </c>
      <c r="E9" t="s">
        <v>3725</v>
      </c>
      <c r="F9" t="s">
        <v>3726</v>
      </c>
      <c r="G9" t="s">
        <v>51</v>
      </c>
      <c r="H9" t="s">
        <v>3716</v>
      </c>
    </row>
    <row r="10" spans="1:8" x14ac:dyDescent="0.25">
      <c r="A10">
        <v>179</v>
      </c>
      <c r="B10" t="s">
        <v>51</v>
      </c>
      <c r="C10">
        <v>8</v>
      </c>
      <c r="D10">
        <v>9</v>
      </c>
      <c r="E10" t="s">
        <v>3727</v>
      </c>
      <c r="F10" t="s">
        <v>3726</v>
      </c>
      <c r="G10" t="s">
        <v>51</v>
      </c>
      <c r="H10" t="s">
        <v>3716</v>
      </c>
    </row>
    <row r="11" spans="1:8" x14ac:dyDescent="0.25">
      <c r="A11">
        <v>179</v>
      </c>
      <c r="B11" t="s">
        <v>51</v>
      </c>
      <c r="C11">
        <v>9</v>
      </c>
      <c r="D11">
        <v>10</v>
      </c>
      <c r="E11" t="s">
        <v>3728</v>
      </c>
      <c r="F11" t="s">
        <v>3729</v>
      </c>
      <c r="G11" t="s">
        <v>51</v>
      </c>
      <c r="H11" t="s">
        <v>3716</v>
      </c>
    </row>
    <row r="12" spans="1:8" x14ac:dyDescent="0.25">
      <c r="A12">
        <v>179</v>
      </c>
      <c r="B12" t="s">
        <v>51</v>
      </c>
      <c r="C12">
        <v>10</v>
      </c>
      <c r="D12">
        <v>11</v>
      </c>
      <c r="E12" t="s">
        <v>3730</v>
      </c>
      <c r="F12" t="s">
        <v>3729</v>
      </c>
      <c r="G12" t="s">
        <v>51</v>
      </c>
      <c r="H12" t="s">
        <v>3716</v>
      </c>
    </row>
    <row r="13" spans="1:8" x14ac:dyDescent="0.25">
      <c r="A13">
        <v>179</v>
      </c>
      <c r="B13" t="s">
        <v>51</v>
      </c>
      <c r="C13">
        <v>11</v>
      </c>
      <c r="D13">
        <v>12</v>
      </c>
      <c r="E13" t="s">
        <v>3731</v>
      </c>
      <c r="F13" t="s">
        <v>3732</v>
      </c>
      <c r="G13" t="s">
        <v>51</v>
      </c>
      <c r="H13" t="s">
        <v>3716</v>
      </c>
    </row>
    <row r="14" spans="1:8" x14ac:dyDescent="0.25">
      <c r="A14">
        <v>179</v>
      </c>
      <c r="B14" t="s">
        <v>51</v>
      </c>
      <c r="C14">
        <v>12</v>
      </c>
      <c r="D14">
        <v>13</v>
      </c>
      <c r="E14" t="s">
        <v>3733</v>
      </c>
      <c r="F14" t="s">
        <v>3734</v>
      </c>
      <c r="G14" t="s">
        <v>51</v>
      </c>
      <c r="H14" t="s">
        <v>3716</v>
      </c>
    </row>
    <row r="15" spans="1:8" x14ac:dyDescent="0.25">
      <c r="A15">
        <v>179</v>
      </c>
      <c r="B15" t="s">
        <v>51</v>
      </c>
      <c r="C15">
        <v>13</v>
      </c>
      <c r="D15">
        <v>14</v>
      </c>
      <c r="E15" t="s">
        <v>3735</v>
      </c>
      <c r="F15" t="s">
        <v>3736</v>
      </c>
      <c r="G15" t="s">
        <v>51</v>
      </c>
      <c r="H15" t="s">
        <v>3716</v>
      </c>
    </row>
    <row r="16" spans="1:8" x14ac:dyDescent="0.25">
      <c r="A16">
        <v>179</v>
      </c>
      <c r="B16" t="s">
        <v>51</v>
      </c>
      <c r="C16">
        <v>14</v>
      </c>
      <c r="D16">
        <v>15</v>
      </c>
      <c r="E16" t="s">
        <v>3737</v>
      </c>
      <c r="F16" t="s">
        <v>3738</v>
      </c>
      <c r="G16" t="s">
        <v>51</v>
      </c>
      <c r="H16" t="s">
        <v>3716</v>
      </c>
    </row>
    <row r="17" spans="1:8" x14ac:dyDescent="0.25">
      <c r="A17">
        <v>179</v>
      </c>
      <c r="B17" t="s">
        <v>51</v>
      </c>
      <c r="C17">
        <v>15</v>
      </c>
      <c r="D17">
        <v>16</v>
      </c>
      <c r="E17" t="s">
        <v>3739</v>
      </c>
      <c r="F17" t="s">
        <v>3740</v>
      </c>
      <c r="G17" t="s">
        <v>51</v>
      </c>
      <c r="H17" t="s">
        <v>3716</v>
      </c>
    </row>
    <row r="18" spans="1:8" x14ac:dyDescent="0.25">
      <c r="A18">
        <v>179</v>
      </c>
      <c r="B18" t="s">
        <v>51</v>
      </c>
      <c r="C18">
        <v>16</v>
      </c>
      <c r="D18">
        <v>17</v>
      </c>
      <c r="E18" t="s">
        <v>3741</v>
      </c>
      <c r="F18" t="s">
        <v>3742</v>
      </c>
      <c r="G18" t="s">
        <v>51</v>
      </c>
      <c r="H18" t="s">
        <v>3716</v>
      </c>
    </row>
    <row r="19" spans="1:8" x14ac:dyDescent="0.25">
      <c r="A19">
        <v>179</v>
      </c>
      <c r="B19" t="s">
        <v>51</v>
      </c>
      <c r="C19">
        <v>17</v>
      </c>
      <c r="D19">
        <v>18</v>
      </c>
      <c r="E19" t="s">
        <v>3743</v>
      </c>
      <c r="F19" t="s">
        <v>3742</v>
      </c>
      <c r="G19" t="s">
        <v>51</v>
      </c>
      <c r="H19" t="s">
        <v>3716</v>
      </c>
    </row>
    <row r="20" spans="1:8" x14ac:dyDescent="0.25">
      <c r="A20">
        <v>179</v>
      </c>
      <c r="B20" t="s">
        <v>51</v>
      </c>
      <c r="C20">
        <v>18</v>
      </c>
      <c r="D20">
        <v>19</v>
      </c>
      <c r="E20" t="s">
        <v>3744</v>
      </c>
      <c r="F20" t="s">
        <v>3745</v>
      </c>
      <c r="G20" t="s">
        <v>2163</v>
      </c>
      <c r="H20" t="s">
        <v>3716</v>
      </c>
    </row>
    <row r="21" spans="1:8" x14ac:dyDescent="0.25">
      <c r="A21">
        <v>179</v>
      </c>
      <c r="B21" t="s">
        <v>51</v>
      </c>
      <c r="C21">
        <v>19</v>
      </c>
      <c r="D21">
        <v>20</v>
      </c>
      <c r="E21" t="s">
        <v>3746</v>
      </c>
      <c r="F21" t="s">
        <v>2173</v>
      </c>
      <c r="G21" t="s">
        <v>2163</v>
      </c>
      <c r="H21" t="s">
        <v>3716</v>
      </c>
    </row>
    <row r="22" spans="1:8" x14ac:dyDescent="0.25">
      <c r="A22">
        <v>179</v>
      </c>
      <c r="B22" t="s">
        <v>51</v>
      </c>
      <c r="C22">
        <v>20</v>
      </c>
      <c r="D22">
        <v>21</v>
      </c>
      <c r="E22" t="s">
        <v>3747</v>
      </c>
      <c r="F22" t="s">
        <v>2173</v>
      </c>
      <c r="G22" t="s">
        <v>2163</v>
      </c>
      <c r="H22" t="s">
        <v>3716</v>
      </c>
    </row>
    <row r="23" spans="1:8" x14ac:dyDescent="0.25">
      <c r="A23">
        <v>179</v>
      </c>
      <c r="B23" t="s">
        <v>51</v>
      </c>
      <c r="C23">
        <v>21</v>
      </c>
      <c r="D23">
        <v>22</v>
      </c>
      <c r="E23" t="s">
        <v>3748</v>
      </c>
      <c r="F23" t="s">
        <v>2173</v>
      </c>
      <c r="G23" t="s">
        <v>2163</v>
      </c>
      <c r="H23" t="s">
        <v>3716</v>
      </c>
    </row>
    <row r="24" spans="1:8" x14ac:dyDescent="0.25">
      <c r="A24">
        <v>179</v>
      </c>
      <c r="B24" t="s">
        <v>51</v>
      </c>
      <c r="C24">
        <v>22</v>
      </c>
      <c r="D24">
        <v>23</v>
      </c>
      <c r="E24" t="s">
        <v>3749</v>
      </c>
      <c r="F24" t="s">
        <v>2174</v>
      </c>
      <c r="G24" t="s">
        <v>2163</v>
      </c>
      <c r="H24" t="s">
        <v>3716</v>
      </c>
    </row>
    <row r="25" spans="1:8" x14ac:dyDescent="0.25">
      <c r="A25">
        <v>179</v>
      </c>
      <c r="B25" t="s">
        <v>51</v>
      </c>
      <c r="C25">
        <v>23</v>
      </c>
      <c r="D25">
        <v>24</v>
      </c>
      <c r="E25" t="s">
        <v>3750</v>
      </c>
      <c r="F25" t="s">
        <v>2174</v>
      </c>
      <c r="G25" t="s">
        <v>2163</v>
      </c>
      <c r="H25" t="s">
        <v>3716</v>
      </c>
    </row>
    <row r="26" spans="1:8" x14ac:dyDescent="0.25">
      <c r="A26">
        <v>179</v>
      </c>
      <c r="B26" t="s">
        <v>51</v>
      </c>
      <c r="C26">
        <v>24</v>
      </c>
      <c r="D26">
        <v>25</v>
      </c>
      <c r="E26" t="s">
        <v>3751</v>
      </c>
      <c r="F26" t="s">
        <v>2174</v>
      </c>
      <c r="G26" t="s">
        <v>2163</v>
      </c>
      <c r="H26" t="s">
        <v>3716</v>
      </c>
    </row>
    <row r="27" spans="1:8" x14ac:dyDescent="0.25">
      <c r="A27">
        <v>179</v>
      </c>
      <c r="B27" t="s">
        <v>51</v>
      </c>
      <c r="C27">
        <v>25</v>
      </c>
      <c r="D27">
        <v>26</v>
      </c>
      <c r="E27" t="s">
        <v>3752</v>
      </c>
      <c r="F27" t="s">
        <v>2174</v>
      </c>
      <c r="G27" t="s">
        <v>2163</v>
      </c>
      <c r="H27" t="s">
        <v>3716</v>
      </c>
    </row>
    <row r="28" spans="1:8" x14ac:dyDescent="0.25">
      <c r="A28">
        <v>179</v>
      </c>
      <c r="B28" t="s">
        <v>51</v>
      </c>
      <c r="C28">
        <v>26</v>
      </c>
      <c r="D28">
        <v>27</v>
      </c>
      <c r="E28" t="s">
        <v>3753</v>
      </c>
      <c r="F28" t="s">
        <v>2174</v>
      </c>
      <c r="G28" t="s">
        <v>2163</v>
      </c>
      <c r="H28" t="s">
        <v>3716</v>
      </c>
    </row>
    <row r="29" spans="1:8" x14ac:dyDescent="0.25">
      <c r="A29">
        <v>179</v>
      </c>
      <c r="B29" t="s">
        <v>51</v>
      </c>
      <c r="C29">
        <v>27</v>
      </c>
      <c r="D29">
        <v>28</v>
      </c>
      <c r="E29" t="s">
        <v>3754</v>
      </c>
      <c r="F29" t="s">
        <v>2174</v>
      </c>
      <c r="G29" t="s">
        <v>2163</v>
      </c>
      <c r="H29" t="s">
        <v>3716</v>
      </c>
    </row>
    <row r="30" spans="1:8" x14ac:dyDescent="0.25">
      <c r="A30">
        <v>179</v>
      </c>
      <c r="B30" t="s">
        <v>51</v>
      </c>
      <c r="C30">
        <v>28</v>
      </c>
      <c r="D30">
        <v>29</v>
      </c>
      <c r="E30" t="s">
        <v>3755</v>
      </c>
      <c r="F30" t="s">
        <v>2175</v>
      </c>
      <c r="G30" t="s">
        <v>2163</v>
      </c>
      <c r="H30" t="s">
        <v>3716</v>
      </c>
    </row>
    <row r="31" spans="1:8" x14ac:dyDescent="0.25">
      <c r="A31">
        <v>179</v>
      </c>
      <c r="B31" t="s">
        <v>51</v>
      </c>
      <c r="C31">
        <v>29</v>
      </c>
      <c r="D31">
        <v>30</v>
      </c>
      <c r="E31" t="s">
        <v>3756</v>
      </c>
      <c r="F31" t="s">
        <v>2175</v>
      </c>
      <c r="G31" t="s">
        <v>2163</v>
      </c>
      <c r="H31" t="s">
        <v>3716</v>
      </c>
    </row>
    <row r="32" spans="1:8" x14ac:dyDescent="0.25">
      <c r="A32">
        <v>179</v>
      </c>
      <c r="B32" t="s">
        <v>51</v>
      </c>
      <c r="C32">
        <v>30</v>
      </c>
      <c r="D32">
        <v>31</v>
      </c>
      <c r="E32" t="s">
        <v>3757</v>
      </c>
      <c r="F32" t="s">
        <v>2175</v>
      </c>
      <c r="G32" t="s">
        <v>2163</v>
      </c>
      <c r="H32" t="s">
        <v>3716</v>
      </c>
    </row>
    <row r="33" spans="1:8" x14ac:dyDescent="0.25">
      <c r="A33">
        <v>179</v>
      </c>
      <c r="B33" t="s">
        <v>51</v>
      </c>
      <c r="C33" t="s">
        <v>3721</v>
      </c>
      <c r="D33">
        <v>32</v>
      </c>
      <c r="E33" t="s">
        <v>3758</v>
      </c>
      <c r="F33" t="s">
        <v>2175</v>
      </c>
      <c r="G33" t="s">
        <v>2163</v>
      </c>
      <c r="H33" t="s">
        <v>3716</v>
      </c>
    </row>
    <row r="34" spans="1:8" x14ac:dyDescent="0.25">
      <c r="A34">
        <v>179</v>
      </c>
      <c r="B34" t="s">
        <v>51</v>
      </c>
      <c r="C34">
        <v>31</v>
      </c>
      <c r="D34">
        <v>33</v>
      </c>
      <c r="E34" t="s">
        <v>3759</v>
      </c>
      <c r="F34" t="s">
        <v>3760</v>
      </c>
      <c r="G34" t="s">
        <v>2163</v>
      </c>
      <c r="H34" t="s">
        <v>3716</v>
      </c>
    </row>
    <row r="35" spans="1:8" x14ac:dyDescent="0.25">
      <c r="A35">
        <v>179</v>
      </c>
      <c r="B35" t="s">
        <v>51</v>
      </c>
      <c r="C35">
        <v>32</v>
      </c>
      <c r="D35">
        <v>34</v>
      </c>
      <c r="E35" t="s">
        <v>3761</v>
      </c>
      <c r="F35" t="s">
        <v>3760</v>
      </c>
      <c r="G35" t="s">
        <v>2163</v>
      </c>
      <c r="H35" t="s">
        <v>3716</v>
      </c>
    </row>
    <row r="36" spans="1:8" x14ac:dyDescent="0.25">
      <c r="A36">
        <v>179</v>
      </c>
      <c r="B36" t="s">
        <v>51</v>
      </c>
      <c r="C36">
        <v>33</v>
      </c>
      <c r="D36">
        <v>35</v>
      </c>
      <c r="E36" t="s">
        <v>3762</v>
      </c>
      <c r="F36" t="s">
        <v>3763</v>
      </c>
      <c r="G36" t="s">
        <v>2163</v>
      </c>
      <c r="H36" t="s">
        <v>3716</v>
      </c>
    </row>
    <row r="37" spans="1:8" x14ac:dyDescent="0.25">
      <c r="A37">
        <v>179</v>
      </c>
      <c r="B37" t="s">
        <v>51</v>
      </c>
      <c r="C37">
        <v>34</v>
      </c>
      <c r="D37">
        <v>36</v>
      </c>
      <c r="E37" t="s">
        <v>3764</v>
      </c>
      <c r="F37" t="s">
        <v>3763</v>
      </c>
      <c r="G37" t="s">
        <v>2163</v>
      </c>
      <c r="H37" t="s">
        <v>3716</v>
      </c>
    </row>
    <row r="38" spans="1:8" x14ac:dyDescent="0.25">
      <c r="A38">
        <v>179</v>
      </c>
      <c r="B38" t="s">
        <v>51</v>
      </c>
      <c r="C38">
        <v>35</v>
      </c>
      <c r="D38">
        <v>37</v>
      </c>
      <c r="E38" t="s">
        <v>3765</v>
      </c>
      <c r="F38" t="s">
        <v>3766</v>
      </c>
      <c r="G38" t="s">
        <v>2163</v>
      </c>
      <c r="H38" t="s">
        <v>3716</v>
      </c>
    </row>
    <row r="39" spans="1:8" x14ac:dyDescent="0.25">
      <c r="A39">
        <v>179</v>
      </c>
      <c r="B39" t="s">
        <v>51</v>
      </c>
      <c r="C39">
        <v>36</v>
      </c>
      <c r="D39">
        <v>38</v>
      </c>
      <c r="E39" t="s">
        <v>3767</v>
      </c>
      <c r="F39" t="s">
        <v>3766</v>
      </c>
      <c r="G39" t="s">
        <v>2163</v>
      </c>
      <c r="H39" t="s">
        <v>3716</v>
      </c>
    </row>
    <row r="40" spans="1:8" x14ac:dyDescent="0.25">
      <c r="A40">
        <v>179</v>
      </c>
      <c r="B40" t="s">
        <v>51</v>
      </c>
      <c r="C40">
        <v>37</v>
      </c>
      <c r="D40">
        <v>39</v>
      </c>
      <c r="E40" t="s">
        <v>3768</v>
      </c>
      <c r="F40" t="s">
        <v>3769</v>
      </c>
      <c r="G40" t="s">
        <v>2163</v>
      </c>
      <c r="H40" t="s">
        <v>3716</v>
      </c>
    </row>
    <row r="41" spans="1:8" x14ac:dyDescent="0.25">
      <c r="A41">
        <v>179</v>
      </c>
      <c r="B41" t="s">
        <v>51</v>
      </c>
      <c r="C41">
        <v>38</v>
      </c>
      <c r="D41">
        <v>40</v>
      </c>
      <c r="E41" t="s">
        <v>3770</v>
      </c>
      <c r="F41" t="s">
        <v>3769</v>
      </c>
      <c r="G41" t="s">
        <v>2163</v>
      </c>
      <c r="H41" t="s">
        <v>3716</v>
      </c>
    </row>
    <row r="42" spans="1:8" x14ac:dyDescent="0.25">
      <c r="A42">
        <v>179</v>
      </c>
      <c r="B42" t="s">
        <v>51</v>
      </c>
      <c r="C42">
        <v>39</v>
      </c>
      <c r="D42">
        <v>41</v>
      </c>
      <c r="E42" t="s">
        <v>3771</v>
      </c>
      <c r="F42" t="s">
        <v>3772</v>
      </c>
      <c r="G42" t="s">
        <v>2163</v>
      </c>
      <c r="H42" t="s">
        <v>3716</v>
      </c>
    </row>
    <row r="43" spans="1:8" x14ac:dyDescent="0.25">
      <c r="A43">
        <v>179</v>
      </c>
      <c r="B43" t="s">
        <v>51</v>
      </c>
      <c r="C43">
        <v>40</v>
      </c>
      <c r="D43">
        <v>42</v>
      </c>
      <c r="E43" t="s">
        <v>3773</v>
      </c>
      <c r="F43" t="s">
        <v>3772</v>
      </c>
      <c r="G43" t="s">
        <v>2163</v>
      </c>
      <c r="H43" t="s">
        <v>3716</v>
      </c>
    </row>
    <row r="44" spans="1:8" x14ac:dyDescent="0.25">
      <c r="A44">
        <v>179</v>
      </c>
      <c r="B44" t="s">
        <v>51</v>
      </c>
      <c r="C44">
        <v>41</v>
      </c>
      <c r="D44">
        <v>43</v>
      </c>
      <c r="E44" t="s">
        <v>3774</v>
      </c>
      <c r="F44" t="s">
        <v>3775</v>
      </c>
      <c r="G44" t="s">
        <v>2163</v>
      </c>
      <c r="H44" t="s">
        <v>3716</v>
      </c>
    </row>
    <row r="45" spans="1:8" x14ac:dyDescent="0.25">
      <c r="A45">
        <v>179</v>
      </c>
      <c r="B45" t="s">
        <v>51</v>
      </c>
      <c r="C45">
        <v>42</v>
      </c>
      <c r="D45">
        <v>44</v>
      </c>
      <c r="E45" t="s">
        <v>3776</v>
      </c>
      <c r="F45" t="s">
        <v>3777</v>
      </c>
      <c r="G45" t="s">
        <v>51</v>
      </c>
      <c r="H45" t="s">
        <v>3716</v>
      </c>
    </row>
    <row r="46" spans="1:8" x14ac:dyDescent="0.25">
      <c r="A46">
        <v>179</v>
      </c>
      <c r="B46" t="s">
        <v>51</v>
      </c>
      <c r="C46">
        <v>43</v>
      </c>
      <c r="D46">
        <v>45</v>
      </c>
      <c r="E46" t="s">
        <v>3778</v>
      </c>
      <c r="F46" t="s">
        <v>3777</v>
      </c>
      <c r="G46" t="s">
        <v>51</v>
      </c>
      <c r="H46" t="s">
        <v>3716</v>
      </c>
    </row>
    <row r="47" spans="1:8" x14ac:dyDescent="0.25">
      <c r="A47">
        <v>179</v>
      </c>
      <c r="B47" t="s">
        <v>51</v>
      </c>
      <c r="C47">
        <v>44</v>
      </c>
      <c r="D47">
        <v>46</v>
      </c>
      <c r="E47" t="s">
        <v>3779</v>
      </c>
      <c r="F47" t="s">
        <v>3780</v>
      </c>
      <c r="G47" t="s">
        <v>51</v>
      </c>
      <c r="H47" t="s">
        <v>3716</v>
      </c>
    </row>
    <row r="48" spans="1:8" x14ac:dyDescent="0.25">
      <c r="A48">
        <v>179</v>
      </c>
      <c r="B48" t="s">
        <v>51</v>
      </c>
      <c r="C48">
        <v>45</v>
      </c>
      <c r="D48">
        <v>47</v>
      </c>
      <c r="E48" t="s">
        <v>3781</v>
      </c>
      <c r="F48" t="s">
        <v>3780</v>
      </c>
      <c r="G48" t="s">
        <v>51</v>
      </c>
      <c r="H48" t="s">
        <v>3716</v>
      </c>
    </row>
    <row r="49" spans="1:8" x14ac:dyDescent="0.25">
      <c r="A49">
        <v>179</v>
      </c>
      <c r="B49" t="s">
        <v>51</v>
      </c>
      <c r="C49">
        <v>46</v>
      </c>
      <c r="D49">
        <v>48</v>
      </c>
      <c r="E49" t="s">
        <v>3782</v>
      </c>
      <c r="F49" t="s">
        <v>3783</v>
      </c>
      <c r="G49" t="s">
        <v>51</v>
      </c>
      <c r="H49" t="s">
        <v>3716</v>
      </c>
    </row>
    <row r="50" spans="1:8" x14ac:dyDescent="0.25">
      <c r="A50">
        <v>179</v>
      </c>
      <c r="B50" t="s">
        <v>51</v>
      </c>
      <c r="C50">
        <v>47</v>
      </c>
      <c r="D50">
        <v>49</v>
      </c>
      <c r="E50" t="s">
        <v>3784</v>
      </c>
      <c r="F50" t="s">
        <v>3783</v>
      </c>
      <c r="G50" t="s">
        <v>51</v>
      </c>
      <c r="H50" t="s">
        <v>3716</v>
      </c>
    </row>
    <row r="51" spans="1:8" x14ac:dyDescent="0.25">
      <c r="A51">
        <v>179</v>
      </c>
      <c r="B51" t="s">
        <v>51</v>
      </c>
      <c r="C51">
        <v>48</v>
      </c>
      <c r="D51">
        <v>50</v>
      </c>
      <c r="E51" t="s">
        <v>3785</v>
      </c>
      <c r="F51" t="s">
        <v>3786</v>
      </c>
      <c r="G51" t="s">
        <v>51</v>
      </c>
      <c r="H51" t="s">
        <v>3716</v>
      </c>
    </row>
    <row r="52" spans="1:8" x14ac:dyDescent="0.25">
      <c r="A52">
        <v>179</v>
      </c>
      <c r="B52" t="s">
        <v>51</v>
      </c>
      <c r="C52">
        <v>49</v>
      </c>
      <c r="D52">
        <v>51</v>
      </c>
      <c r="E52" t="s">
        <v>3787</v>
      </c>
      <c r="F52" t="s">
        <v>3788</v>
      </c>
      <c r="G52" t="s">
        <v>51</v>
      </c>
      <c r="H52" t="s">
        <v>3716</v>
      </c>
    </row>
    <row r="53" spans="1:8" x14ac:dyDescent="0.25">
      <c r="A53">
        <v>179</v>
      </c>
      <c r="B53" t="s">
        <v>51</v>
      </c>
      <c r="C53">
        <v>50</v>
      </c>
      <c r="D53">
        <v>52</v>
      </c>
      <c r="E53" t="s">
        <v>3789</v>
      </c>
      <c r="F53" t="s">
        <v>3788</v>
      </c>
      <c r="G53" t="s">
        <v>51</v>
      </c>
      <c r="H53" t="s">
        <v>3716</v>
      </c>
    </row>
    <row r="54" spans="1:8" x14ac:dyDescent="0.25">
      <c r="A54">
        <v>179</v>
      </c>
      <c r="B54" t="s">
        <v>51</v>
      </c>
      <c r="C54">
        <v>51</v>
      </c>
      <c r="D54">
        <v>53</v>
      </c>
      <c r="E54" t="s">
        <v>3790</v>
      </c>
      <c r="F54" t="s">
        <v>3791</v>
      </c>
      <c r="G54" t="s">
        <v>51</v>
      </c>
      <c r="H54" t="s">
        <v>3716</v>
      </c>
    </row>
    <row r="55" spans="1:8" x14ac:dyDescent="0.25">
      <c r="A55">
        <v>179</v>
      </c>
      <c r="B55" t="s">
        <v>51</v>
      </c>
      <c r="C55">
        <v>52</v>
      </c>
      <c r="D55">
        <v>54</v>
      </c>
      <c r="E55" t="s">
        <v>3792</v>
      </c>
      <c r="F55" t="s">
        <v>2168</v>
      </c>
      <c r="G55" t="s">
        <v>51</v>
      </c>
      <c r="H55" t="s">
        <v>3716</v>
      </c>
    </row>
    <row r="56" spans="1:8" x14ac:dyDescent="0.25">
      <c r="A56">
        <v>179</v>
      </c>
      <c r="B56" t="s">
        <v>51</v>
      </c>
      <c r="C56">
        <v>53</v>
      </c>
      <c r="D56">
        <v>55</v>
      </c>
      <c r="E56" t="s">
        <v>3793</v>
      </c>
      <c r="F56" t="s">
        <v>2168</v>
      </c>
      <c r="G56" t="s">
        <v>51</v>
      </c>
      <c r="H56" t="s">
        <v>3716</v>
      </c>
    </row>
    <row r="57" spans="1:8" x14ac:dyDescent="0.25">
      <c r="A57">
        <v>179</v>
      </c>
      <c r="B57" t="s">
        <v>51</v>
      </c>
      <c r="C57">
        <v>54</v>
      </c>
      <c r="D57">
        <v>56</v>
      </c>
      <c r="E57" t="s">
        <v>3794</v>
      </c>
      <c r="F57" t="s">
        <v>2168</v>
      </c>
      <c r="G57" t="s">
        <v>51</v>
      </c>
      <c r="H57" t="s">
        <v>3716</v>
      </c>
    </row>
    <row r="58" spans="1:8" x14ac:dyDescent="0.25">
      <c r="A58">
        <v>179</v>
      </c>
      <c r="B58" t="s">
        <v>51</v>
      </c>
      <c r="C58" t="s">
        <v>3721</v>
      </c>
      <c r="D58">
        <v>57</v>
      </c>
      <c r="E58" t="s">
        <v>3795</v>
      </c>
      <c r="F58" t="s">
        <v>2168</v>
      </c>
      <c r="G58" t="s">
        <v>51</v>
      </c>
      <c r="H58" t="s">
        <v>3716</v>
      </c>
    </row>
    <row r="59" spans="1:8" x14ac:dyDescent="0.25">
      <c r="A59">
        <v>179</v>
      </c>
      <c r="B59" t="s">
        <v>51</v>
      </c>
      <c r="C59">
        <v>55</v>
      </c>
      <c r="D59">
        <v>58</v>
      </c>
      <c r="E59" t="s">
        <v>3796</v>
      </c>
      <c r="F59" t="s">
        <v>51</v>
      </c>
      <c r="G59" t="s">
        <v>51</v>
      </c>
      <c r="H59" t="s">
        <v>3797</v>
      </c>
    </row>
    <row r="60" spans="1:8" x14ac:dyDescent="0.25">
      <c r="A60">
        <v>179</v>
      </c>
      <c r="B60" t="s">
        <v>51</v>
      </c>
      <c r="C60">
        <v>56</v>
      </c>
      <c r="D60">
        <v>59</v>
      </c>
      <c r="E60" t="s">
        <v>3798</v>
      </c>
      <c r="F60" t="s">
        <v>51</v>
      </c>
      <c r="G60" t="s">
        <v>51</v>
      </c>
      <c r="H60" t="s">
        <v>3797</v>
      </c>
    </row>
    <row r="61" spans="1:8" x14ac:dyDescent="0.25">
      <c r="A61">
        <v>179</v>
      </c>
      <c r="B61" t="s">
        <v>51</v>
      </c>
      <c r="C61">
        <v>57</v>
      </c>
      <c r="D61">
        <v>60</v>
      </c>
      <c r="E61" t="s">
        <v>3799</v>
      </c>
      <c r="F61" t="s">
        <v>51</v>
      </c>
      <c r="G61" t="s">
        <v>51</v>
      </c>
      <c r="H61" t="s">
        <v>3797</v>
      </c>
    </row>
    <row r="62" spans="1:8" x14ac:dyDescent="0.25">
      <c r="A62">
        <v>179</v>
      </c>
      <c r="B62" t="s">
        <v>51</v>
      </c>
      <c r="C62">
        <v>58</v>
      </c>
      <c r="D62">
        <v>61</v>
      </c>
      <c r="E62" t="s">
        <v>3800</v>
      </c>
      <c r="F62" t="s">
        <v>51</v>
      </c>
      <c r="G62" t="s">
        <v>51</v>
      </c>
      <c r="H62" t="s">
        <v>3797</v>
      </c>
    </row>
    <row r="63" spans="1:8" x14ac:dyDescent="0.25">
      <c r="A63">
        <v>179</v>
      </c>
      <c r="B63" t="s">
        <v>51</v>
      </c>
      <c r="C63">
        <v>59</v>
      </c>
      <c r="D63">
        <v>62</v>
      </c>
      <c r="E63" t="s">
        <v>3801</v>
      </c>
      <c r="F63" t="s">
        <v>51</v>
      </c>
      <c r="G63" t="s">
        <v>51</v>
      </c>
      <c r="H63" t="s">
        <v>3797</v>
      </c>
    </row>
    <row r="64" spans="1:8" x14ac:dyDescent="0.25">
      <c r="A64">
        <v>179</v>
      </c>
      <c r="B64" t="s">
        <v>51</v>
      </c>
      <c r="C64">
        <v>60</v>
      </c>
      <c r="D64">
        <v>63</v>
      </c>
      <c r="E64" t="s">
        <v>3802</v>
      </c>
      <c r="F64" t="s">
        <v>51</v>
      </c>
      <c r="G64" t="s">
        <v>51</v>
      </c>
      <c r="H64" t="s">
        <v>3797</v>
      </c>
    </row>
    <row r="65" spans="1:8" x14ac:dyDescent="0.25">
      <c r="A65">
        <v>179</v>
      </c>
      <c r="B65" t="s">
        <v>51</v>
      </c>
      <c r="C65">
        <v>61</v>
      </c>
      <c r="D65">
        <v>64</v>
      </c>
      <c r="E65" t="s">
        <v>3803</v>
      </c>
      <c r="F65" t="s">
        <v>51</v>
      </c>
      <c r="G65" t="s">
        <v>51</v>
      </c>
      <c r="H65" t="s">
        <v>3797</v>
      </c>
    </row>
    <row r="66" spans="1:8" x14ac:dyDescent="0.25">
      <c r="A66">
        <v>179</v>
      </c>
      <c r="B66" t="s">
        <v>51</v>
      </c>
      <c r="C66">
        <v>62</v>
      </c>
      <c r="D66">
        <v>65</v>
      </c>
      <c r="E66" t="s">
        <v>3804</v>
      </c>
      <c r="F66" t="s">
        <v>51</v>
      </c>
      <c r="G66" t="s">
        <v>51</v>
      </c>
      <c r="H66" t="s">
        <v>3797</v>
      </c>
    </row>
    <row r="67" spans="1:8" x14ac:dyDescent="0.25">
      <c r="A67">
        <v>179</v>
      </c>
      <c r="B67" t="s">
        <v>51</v>
      </c>
      <c r="C67">
        <v>63</v>
      </c>
      <c r="D67">
        <v>66</v>
      </c>
      <c r="E67" t="s">
        <v>3805</v>
      </c>
      <c r="F67" t="s">
        <v>51</v>
      </c>
      <c r="G67" t="s">
        <v>51</v>
      </c>
      <c r="H67" t="s">
        <v>3797</v>
      </c>
    </row>
    <row r="68" spans="1:8" x14ac:dyDescent="0.25">
      <c r="A68">
        <v>179</v>
      </c>
      <c r="B68" t="s">
        <v>51</v>
      </c>
      <c r="C68">
        <v>64</v>
      </c>
      <c r="D68">
        <v>67</v>
      </c>
      <c r="E68" t="s">
        <v>3806</v>
      </c>
      <c r="F68" t="s">
        <v>51</v>
      </c>
      <c r="G68" t="s">
        <v>51</v>
      </c>
      <c r="H68" t="s">
        <v>3797</v>
      </c>
    </row>
    <row r="69" spans="1:8" x14ac:dyDescent="0.25">
      <c r="A69">
        <v>179</v>
      </c>
      <c r="B69" t="s">
        <v>51</v>
      </c>
      <c r="C69">
        <v>65</v>
      </c>
      <c r="D69">
        <v>68</v>
      </c>
      <c r="E69" t="s">
        <v>3807</v>
      </c>
      <c r="F69" t="s">
        <v>3808</v>
      </c>
      <c r="G69" t="s">
        <v>51</v>
      </c>
      <c r="H69" t="s">
        <v>3797</v>
      </c>
    </row>
    <row r="70" spans="1:8" x14ac:dyDescent="0.25">
      <c r="A70">
        <v>179</v>
      </c>
      <c r="B70" t="s">
        <v>51</v>
      </c>
      <c r="C70">
        <v>66</v>
      </c>
      <c r="D70">
        <v>69</v>
      </c>
      <c r="E70" t="s">
        <v>3809</v>
      </c>
      <c r="F70" t="s">
        <v>3808</v>
      </c>
      <c r="G70" t="s">
        <v>51</v>
      </c>
      <c r="H70" t="s">
        <v>3797</v>
      </c>
    </row>
    <row r="71" spans="1:8" x14ac:dyDescent="0.25">
      <c r="A71">
        <v>179</v>
      </c>
      <c r="B71" t="s">
        <v>51</v>
      </c>
      <c r="C71">
        <v>67</v>
      </c>
      <c r="D71">
        <v>70</v>
      </c>
      <c r="E71" t="s">
        <v>3810</v>
      </c>
      <c r="F71" t="s">
        <v>3811</v>
      </c>
      <c r="G71" t="s">
        <v>51</v>
      </c>
      <c r="H71" t="s">
        <v>3716</v>
      </c>
    </row>
    <row r="72" spans="1:8" x14ac:dyDescent="0.25">
      <c r="A72">
        <v>179</v>
      </c>
      <c r="B72" t="s">
        <v>51</v>
      </c>
      <c r="C72">
        <v>68</v>
      </c>
      <c r="D72">
        <v>71</v>
      </c>
      <c r="E72" t="s">
        <v>3812</v>
      </c>
      <c r="F72" t="s">
        <v>3811</v>
      </c>
      <c r="G72" t="s">
        <v>51</v>
      </c>
      <c r="H72" t="s">
        <v>3716</v>
      </c>
    </row>
    <row r="73" spans="1:8" x14ac:dyDescent="0.25">
      <c r="A73">
        <v>179</v>
      </c>
      <c r="B73" t="s">
        <v>51</v>
      </c>
      <c r="C73">
        <v>69</v>
      </c>
      <c r="D73">
        <v>72</v>
      </c>
      <c r="E73" t="s">
        <v>3813</v>
      </c>
      <c r="F73" t="s">
        <v>52</v>
      </c>
      <c r="G73" t="s">
        <v>51</v>
      </c>
      <c r="H73" t="s">
        <v>3716</v>
      </c>
    </row>
    <row r="74" spans="1:8" x14ac:dyDescent="0.25">
      <c r="A74">
        <v>179</v>
      </c>
      <c r="B74" t="s">
        <v>51</v>
      </c>
      <c r="C74">
        <v>70</v>
      </c>
      <c r="D74">
        <v>73</v>
      </c>
      <c r="E74" t="s">
        <v>3814</v>
      </c>
      <c r="F74" t="s">
        <v>52</v>
      </c>
      <c r="G74" t="s">
        <v>51</v>
      </c>
      <c r="H74" t="s">
        <v>3716</v>
      </c>
    </row>
    <row r="75" spans="1:8" x14ac:dyDescent="0.25">
      <c r="A75">
        <v>179</v>
      </c>
      <c r="B75" t="s">
        <v>51</v>
      </c>
      <c r="C75">
        <v>71</v>
      </c>
      <c r="D75">
        <v>74</v>
      </c>
      <c r="E75" t="s">
        <v>3815</v>
      </c>
      <c r="F75" t="s">
        <v>52</v>
      </c>
      <c r="G75" t="s">
        <v>51</v>
      </c>
      <c r="H75" t="s">
        <v>3716</v>
      </c>
    </row>
    <row r="76" spans="1:8" x14ac:dyDescent="0.25">
      <c r="A76">
        <v>179</v>
      </c>
      <c r="B76" t="s">
        <v>51</v>
      </c>
      <c r="C76">
        <v>72</v>
      </c>
      <c r="D76">
        <v>75</v>
      </c>
      <c r="E76" t="s">
        <v>3816</v>
      </c>
      <c r="F76" t="s">
        <v>52</v>
      </c>
      <c r="G76" t="s">
        <v>51</v>
      </c>
      <c r="H76" t="s">
        <v>3716</v>
      </c>
    </row>
    <row r="77" spans="1:8" x14ac:dyDescent="0.25">
      <c r="A77">
        <v>179</v>
      </c>
      <c r="B77" t="s">
        <v>51</v>
      </c>
      <c r="C77">
        <v>73</v>
      </c>
      <c r="D77">
        <v>76</v>
      </c>
      <c r="E77" t="s">
        <v>3817</v>
      </c>
      <c r="F77" t="s">
        <v>2169</v>
      </c>
      <c r="G77" t="s">
        <v>51</v>
      </c>
      <c r="H77" t="s">
        <v>3716</v>
      </c>
    </row>
    <row r="78" spans="1:8" x14ac:dyDescent="0.25">
      <c r="A78">
        <v>179</v>
      </c>
      <c r="B78" t="s">
        <v>51</v>
      </c>
      <c r="C78">
        <v>74</v>
      </c>
      <c r="D78">
        <v>77</v>
      </c>
      <c r="E78" t="s">
        <v>3818</v>
      </c>
      <c r="F78" t="s">
        <v>2169</v>
      </c>
      <c r="G78" t="s">
        <v>51</v>
      </c>
      <c r="H78" t="s">
        <v>3716</v>
      </c>
    </row>
    <row r="79" spans="1:8" x14ac:dyDescent="0.25">
      <c r="A79">
        <v>179</v>
      </c>
      <c r="B79" t="s">
        <v>51</v>
      </c>
      <c r="C79">
        <v>75</v>
      </c>
      <c r="D79">
        <v>78</v>
      </c>
      <c r="E79" t="s">
        <v>3819</v>
      </c>
      <c r="F79" t="s">
        <v>2169</v>
      </c>
      <c r="G79" t="s">
        <v>51</v>
      </c>
      <c r="H79" t="s">
        <v>3716</v>
      </c>
    </row>
    <row r="80" spans="1:8" x14ac:dyDescent="0.25">
      <c r="A80">
        <v>179</v>
      </c>
      <c r="B80" t="s">
        <v>51</v>
      </c>
      <c r="C80">
        <v>76</v>
      </c>
      <c r="D80">
        <v>79</v>
      </c>
      <c r="E80" t="s">
        <v>3820</v>
      </c>
      <c r="F80" t="s">
        <v>2169</v>
      </c>
      <c r="G80" t="s">
        <v>51</v>
      </c>
      <c r="H80" t="s">
        <v>3716</v>
      </c>
    </row>
    <row r="81" spans="1:8" x14ac:dyDescent="0.25">
      <c r="A81">
        <v>179</v>
      </c>
      <c r="B81" t="s">
        <v>51</v>
      </c>
      <c r="C81">
        <v>77</v>
      </c>
      <c r="D81">
        <v>80</v>
      </c>
      <c r="E81" t="s">
        <v>3821</v>
      </c>
      <c r="F81" t="s">
        <v>2170</v>
      </c>
      <c r="G81" t="s">
        <v>51</v>
      </c>
      <c r="H81" t="s">
        <v>3716</v>
      </c>
    </row>
    <row r="82" spans="1:8" x14ac:dyDescent="0.25">
      <c r="A82">
        <v>179</v>
      </c>
      <c r="B82" t="s">
        <v>51</v>
      </c>
      <c r="C82">
        <v>78</v>
      </c>
      <c r="D82">
        <v>81</v>
      </c>
      <c r="E82" t="s">
        <v>3822</v>
      </c>
      <c r="F82" t="s">
        <v>2170</v>
      </c>
      <c r="G82" t="s">
        <v>51</v>
      </c>
      <c r="H82" t="s">
        <v>3716</v>
      </c>
    </row>
    <row r="83" spans="1:8" x14ac:dyDescent="0.25">
      <c r="A83">
        <v>179</v>
      </c>
      <c r="B83" t="s">
        <v>51</v>
      </c>
      <c r="C83">
        <v>79</v>
      </c>
      <c r="D83">
        <v>82</v>
      </c>
      <c r="E83" t="s">
        <v>3823</v>
      </c>
      <c r="F83" t="s">
        <v>2170</v>
      </c>
      <c r="G83" t="s">
        <v>51</v>
      </c>
      <c r="H83" t="s">
        <v>3716</v>
      </c>
    </row>
    <row r="84" spans="1:8" x14ac:dyDescent="0.25">
      <c r="A84">
        <v>179</v>
      </c>
      <c r="B84" t="s">
        <v>51</v>
      </c>
      <c r="C84">
        <v>80</v>
      </c>
      <c r="D84">
        <v>83</v>
      </c>
      <c r="E84" t="s">
        <v>3824</v>
      </c>
      <c r="F84" t="s">
        <v>2170</v>
      </c>
      <c r="G84" t="s">
        <v>51</v>
      </c>
      <c r="H84" t="s">
        <v>3716</v>
      </c>
    </row>
    <row r="85" spans="1:8" x14ac:dyDescent="0.25">
      <c r="A85">
        <v>179</v>
      </c>
      <c r="B85" t="s">
        <v>51</v>
      </c>
      <c r="C85">
        <v>81</v>
      </c>
      <c r="D85">
        <v>84</v>
      </c>
      <c r="E85" t="s">
        <v>3825</v>
      </c>
      <c r="F85" t="s">
        <v>3826</v>
      </c>
      <c r="G85" t="s">
        <v>51</v>
      </c>
      <c r="H85" t="s">
        <v>3716</v>
      </c>
    </row>
    <row r="86" spans="1:8" x14ac:dyDescent="0.25">
      <c r="A86">
        <v>179</v>
      </c>
      <c r="B86" t="s">
        <v>51</v>
      </c>
      <c r="C86">
        <v>82</v>
      </c>
      <c r="D86">
        <v>85</v>
      </c>
      <c r="E86" t="s">
        <v>3827</v>
      </c>
      <c r="F86" t="s">
        <v>3828</v>
      </c>
      <c r="G86" t="s">
        <v>51</v>
      </c>
      <c r="H86" t="s">
        <v>3716</v>
      </c>
    </row>
    <row r="87" spans="1:8" x14ac:dyDescent="0.25">
      <c r="A87">
        <v>179</v>
      </c>
      <c r="B87" t="s">
        <v>51</v>
      </c>
      <c r="C87">
        <v>83</v>
      </c>
      <c r="D87">
        <v>86</v>
      </c>
      <c r="E87" t="s">
        <v>3829</v>
      </c>
      <c r="F87" t="s">
        <v>3830</v>
      </c>
      <c r="G87" t="s">
        <v>51</v>
      </c>
      <c r="H87" t="s">
        <v>3716</v>
      </c>
    </row>
    <row r="88" spans="1:8" x14ac:dyDescent="0.25">
      <c r="A88">
        <v>179</v>
      </c>
      <c r="B88" t="s">
        <v>51</v>
      </c>
      <c r="C88">
        <v>84</v>
      </c>
      <c r="D88">
        <v>87</v>
      </c>
      <c r="E88" t="s">
        <v>3831</v>
      </c>
      <c r="F88" t="s">
        <v>3832</v>
      </c>
      <c r="G88" t="s">
        <v>51</v>
      </c>
      <c r="H88" t="s">
        <v>3716</v>
      </c>
    </row>
    <row r="89" spans="1:8" x14ac:dyDescent="0.25">
      <c r="A89">
        <v>179</v>
      </c>
      <c r="B89" t="s">
        <v>51</v>
      </c>
      <c r="C89">
        <v>85</v>
      </c>
      <c r="D89">
        <v>88</v>
      </c>
      <c r="E89" t="s">
        <v>3833</v>
      </c>
      <c r="F89" t="s">
        <v>3834</v>
      </c>
      <c r="G89" t="s">
        <v>51</v>
      </c>
      <c r="H89" t="s">
        <v>3716</v>
      </c>
    </row>
    <row r="90" spans="1:8" x14ac:dyDescent="0.25">
      <c r="A90">
        <v>179</v>
      </c>
      <c r="B90" t="s">
        <v>51</v>
      </c>
      <c r="C90">
        <v>86</v>
      </c>
      <c r="D90">
        <v>89</v>
      </c>
      <c r="E90" t="s">
        <v>3835</v>
      </c>
      <c r="F90" t="s">
        <v>3836</v>
      </c>
      <c r="G90" t="s">
        <v>51</v>
      </c>
      <c r="H90" t="s">
        <v>3716</v>
      </c>
    </row>
    <row r="91" spans="1:8" x14ac:dyDescent="0.25">
      <c r="A91">
        <v>179</v>
      </c>
      <c r="B91" t="s">
        <v>51</v>
      </c>
      <c r="C91">
        <v>87</v>
      </c>
      <c r="D91">
        <v>90</v>
      </c>
      <c r="E91" t="s">
        <v>3837</v>
      </c>
      <c r="F91" t="s">
        <v>3838</v>
      </c>
      <c r="G91" t="s">
        <v>51</v>
      </c>
      <c r="H91" t="s">
        <v>3716</v>
      </c>
    </row>
    <row r="92" spans="1:8" x14ac:dyDescent="0.25">
      <c r="A92">
        <v>179</v>
      </c>
      <c r="B92" t="s">
        <v>51</v>
      </c>
      <c r="C92">
        <v>88</v>
      </c>
      <c r="D92">
        <v>91</v>
      </c>
      <c r="E92" t="s">
        <v>3839</v>
      </c>
      <c r="F92" t="s">
        <v>3838</v>
      </c>
      <c r="G92" t="s">
        <v>51</v>
      </c>
      <c r="H92" t="s">
        <v>3716</v>
      </c>
    </row>
    <row r="93" spans="1:8" x14ac:dyDescent="0.25">
      <c r="A93">
        <v>179</v>
      </c>
      <c r="B93" t="s">
        <v>51</v>
      </c>
      <c r="C93">
        <v>89</v>
      </c>
      <c r="D93">
        <v>92</v>
      </c>
      <c r="E93" t="s">
        <v>3840</v>
      </c>
      <c r="F93" t="s">
        <v>2171</v>
      </c>
      <c r="G93" t="s">
        <v>51</v>
      </c>
      <c r="H93" t="s">
        <v>3716</v>
      </c>
    </row>
    <row r="94" spans="1:8" x14ac:dyDescent="0.25">
      <c r="A94">
        <v>179</v>
      </c>
      <c r="B94" t="s">
        <v>51</v>
      </c>
      <c r="C94">
        <v>90</v>
      </c>
      <c r="D94">
        <v>93</v>
      </c>
      <c r="E94" t="s">
        <v>3841</v>
      </c>
      <c r="F94" t="s">
        <v>2171</v>
      </c>
      <c r="G94" t="s">
        <v>51</v>
      </c>
      <c r="H94" t="s">
        <v>3716</v>
      </c>
    </row>
    <row r="95" spans="1:8" x14ac:dyDescent="0.25">
      <c r="A95">
        <v>179</v>
      </c>
      <c r="B95" t="s">
        <v>51</v>
      </c>
      <c r="C95">
        <v>91</v>
      </c>
      <c r="D95">
        <v>94</v>
      </c>
      <c r="E95" t="s">
        <v>3842</v>
      </c>
      <c r="F95" t="s">
        <v>2171</v>
      </c>
      <c r="G95" t="s">
        <v>51</v>
      </c>
      <c r="H95" t="s">
        <v>3716</v>
      </c>
    </row>
    <row r="96" spans="1:8" x14ac:dyDescent="0.25">
      <c r="A96">
        <v>179</v>
      </c>
      <c r="B96" t="s">
        <v>51</v>
      </c>
      <c r="C96">
        <v>92</v>
      </c>
      <c r="D96">
        <v>95</v>
      </c>
      <c r="E96" t="s">
        <v>3843</v>
      </c>
      <c r="F96" t="s">
        <v>2171</v>
      </c>
      <c r="G96" t="s">
        <v>51</v>
      </c>
      <c r="H96" t="s">
        <v>3716</v>
      </c>
    </row>
    <row r="97" spans="1:8" x14ac:dyDescent="0.25">
      <c r="A97">
        <v>179</v>
      </c>
      <c r="B97" t="s">
        <v>51</v>
      </c>
      <c r="C97" t="s">
        <v>3721</v>
      </c>
      <c r="D97">
        <v>96</v>
      </c>
      <c r="E97" t="s">
        <v>3844</v>
      </c>
      <c r="F97" t="s">
        <v>2171</v>
      </c>
      <c r="G97" t="s">
        <v>51</v>
      </c>
      <c r="H97" t="s">
        <v>3716</v>
      </c>
    </row>
    <row r="98" spans="1:8" x14ac:dyDescent="0.25">
      <c r="A98">
        <v>179</v>
      </c>
      <c r="B98" t="s">
        <v>51</v>
      </c>
      <c r="C98">
        <v>93</v>
      </c>
      <c r="D98">
        <v>97</v>
      </c>
      <c r="E98" t="s">
        <v>3845</v>
      </c>
      <c r="F98" t="s">
        <v>3846</v>
      </c>
      <c r="G98" t="s">
        <v>51</v>
      </c>
      <c r="H98" t="s">
        <v>3716</v>
      </c>
    </row>
    <row r="99" spans="1:8" x14ac:dyDescent="0.25">
      <c r="A99">
        <v>179</v>
      </c>
      <c r="B99" t="s">
        <v>51</v>
      </c>
      <c r="C99">
        <v>94</v>
      </c>
      <c r="D99">
        <v>98</v>
      </c>
      <c r="E99" t="s">
        <v>3847</v>
      </c>
      <c r="F99" t="s">
        <v>3848</v>
      </c>
      <c r="G99" t="s">
        <v>51</v>
      </c>
      <c r="H99" t="s">
        <v>3716</v>
      </c>
    </row>
    <row r="100" spans="1:8" x14ac:dyDescent="0.25">
      <c r="A100">
        <v>179</v>
      </c>
      <c r="B100" t="s">
        <v>51</v>
      </c>
      <c r="C100">
        <v>95</v>
      </c>
      <c r="D100">
        <v>99</v>
      </c>
      <c r="E100" t="s">
        <v>3849</v>
      </c>
      <c r="F100" t="s">
        <v>3846</v>
      </c>
      <c r="G100" t="s">
        <v>51</v>
      </c>
      <c r="H100" t="s">
        <v>3716</v>
      </c>
    </row>
    <row r="101" spans="1:8" x14ac:dyDescent="0.25">
      <c r="A101">
        <v>179</v>
      </c>
      <c r="B101" t="s">
        <v>51</v>
      </c>
      <c r="C101">
        <v>96</v>
      </c>
      <c r="D101">
        <v>100</v>
      </c>
      <c r="E101" t="s">
        <v>3850</v>
      </c>
      <c r="F101" t="s">
        <v>3851</v>
      </c>
      <c r="G101" t="s">
        <v>51</v>
      </c>
      <c r="H101" t="s">
        <v>3716</v>
      </c>
    </row>
    <row r="102" spans="1:8" x14ac:dyDescent="0.25">
      <c r="A102">
        <v>179</v>
      </c>
      <c r="B102" t="s">
        <v>51</v>
      </c>
      <c r="C102">
        <v>97</v>
      </c>
      <c r="D102">
        <v>101</v>
      </c>
      <c r="E102" t="s">
        <v>3852</v>
      </c>
      <c r="F102" t="s">
        <v>3853</v>
      </c>
      <c r="G102" t="s">
        <v>51</v>
      </c>
      <c r="H102" t="s">
        <v>3716</v>
      </c>
    </row>
    <row r="103" spans="1:8" x14ac:dyDescent="0.25">
      <c r="A103">
        <v>179</v>
      </c>
      <c r="B103" t="s">
        <v>51</v>
      </c>
      <c r="C103">
        <v>98</v>
      </c>
      <c r="D103">
        <v>102</v>
      </c>
      <c r="E103" t="s">
        <v>3854</v>
      </c>
      <c r="F103" t="s">
        <v>3853</v>
      </c>
      <c r="G103" t="s">
        <v>51</v>
      </c>
      <c r="H103" t="s">
        <v>3716</v>
      </c>
    </row>
    <row r="104" spans="1:8" x14ac:dyDescent="0.25">
      <c r="A104">
        <v>179</v>
      </c>
      <c r="B104" t="s">
        <v>51</v>
      </c>
      <c r="C104">
        <v>99</v>
      </c>
      <c r="D104">
        <v>103</v>
      </c>
      <c r="E104" t="s">
        <v>3855</v>
      </c>
      <c r="F104" t="s">
        <v>2172</v>
      </c>
      <c r="G104" t="s">
        <v>51</v>
      </c>
      <c r="H104" t="s">
        <v>3716</v>
      </c>
    </row>
    <row r="105" spans="1:8" x14ac:dyDescent="0.25">
      <c r="A105">
        <v>179</v>
      </c>
      <c r="B105" t="s">
        <v>51</v>
      </c>
      <c r="C105">
        <v>100</v>
      </c>
      <c r="D105">
        <v>104</v>
      </c>
      <c r="E105" t="s">
        <v>3856</v>
      </c>
      <c r="F105" t="s">
        <v>2172</v>
      </c>
      <c r="G105" t="s">
        <v>51</v>
      </c>
      <c r="H105" t="s">
        <v>3716</v>
      </c>
    </row>
    <row r="106" spans="1:8" x14ac:dyDescent="0.25">
      <c r="A106">
        <v>179</v>
      </c>
      <c r="B106" t="s">
        <v>51</v>
      </c>
      <c r="C106">
        <v>101</v>
      </c>
      <c r="D106">
        <v>105</v>
      </c>
      <c r="E106" t="s">
        <v>3857</v>
      </c>
      <c r="F106" t="s">
        <v>2172</v>
      </c>
      <c r="G106" t="s">
        <v>51</v>
      </c>
      <c r="H106" t="s">
        <v>3716</v>
      </c>
    </row>
    <row r="107" spans="1:8" x14ac:dyDescent="0.25">
      <c r="A107">
        <v>179</v>
      </c>
      <c r="B107" t="s">
        <v>51</v>
      </c>
      <c r="C107">
        <v>102</v>
      </c>
      <c r="D107">
        <v>106</v>
      </c>
      <c r="E107" t="s">
        <v>3858</v>
      </c>
      <c r="F107" t="s">
        <v>3859</v>
      </c>
      <c r="G107" t="s">
        <v>78</v>
      </c>
      <c r="H107" t="s">
        <v>3716</v>
      </c>
    </row>
    <row r="108" spans="1:8" x14ac:dyDescent="0.25">
      <c r="A108">
        <v>179</v>
      </c>
      <c r="B108" t="s">
        <v>51</v>
      </c>
      <c r="C108">
        <v>103</v>
      </c>
      <c r="D108">
        <v>107</v>
      </c>
      <c r="E108" t="s">
        <v>3860</v>
      </c>
      <c r="F108" t="s">
        <v>3859</v>
      </c>
      <c r="G108" t="s">
        <v>78</v>
      </c>
      <c r="H108" t="s">
        <v>3716</v>
      </c>
    </row>
    <row r="109" spans="1:8" x14ac:dyDescent="0.25">
      <c r="A109">
        <v>179</v>
      </c>
      <c r="B109" t="s">
        <v>51</v>
      </c>
      <c r="C109">
        <v>104</v>
      </c>
      <c r="D109">
        <v>108</v>
      </c>
      <c r="E109" t="s">
        <v>3861</v>
      </c>
      <c r="F109" t="s">
        <v>3862</v>
      </c>
      <c r="G109" t="s">
        <v>78</v>
      </c>
      <c r="H109" t="s">
        <v>3716</v>
      </c>
    </row>
    <row r="110" spans="1:8" x14ac:dyDescent="0.25">
      <c r="A110">
        <v>179</v>
      </c>
      <c r="B110" t="s">
        <v>51</v>
      </c>
      <c r="C110">
        <v>105</v>
      </c>
      <c r="D110">
        <v>109</v>
      </c>
      <c r="E110" t="s">
        <v>3863</v>
      </c>
      <c r="F110" t="s">
        <v>3864</v>
      </c>
      <c r="G110" t="s">
        <v>78</v>
      </c>
      <c r="H110" t="s">
        <v>3716</v>
      </c>
    </row>
    <row r="111" spans="1:8" x14ac:dyDescent="0.25">
      <c r="A111">
        <v>179</v>
      </c>
      <c r="B111" t="s">
        <v>51</v>
      </c>
      <c r="C111">
        <v>106</v>
      </c>
      <c r="D111">
        <v>110</v>
      </c>
      <c r="E111" t="s">
        <v>3865</v>
      </c>
      <c r="F111" t="s">
        <v>2162</v>
      </c>
      <c r="G111" t="s">
        <v>51</v>
      </c>
      <c r="H111" t="s">
        <v>3716</v>
      </c>
    </row>
    <row r="112" spans="1:8" x14ac:dyDescent="0.25">
      <c r="A112">
        <v>179</v>
      </c>
      <c r="B112" t="s">
        <v>51</v>
      </c>
      <c r="C112">
        <v>107</v>
      </c>
      <c r="D112">
        <v>111</v>
      </c>
      <c r="E112" t="s">
        <v>3866</v>
      </c>
      <c r="F112" t="s">
        <v>2162</v>
      </c>
      <c r="G112" t="s">
        <v>51</v>
      </c>
      <c r="H112" t="s">
        <v>3716</v>
      </c>
    </row>
    <row r="113" spans="1:8" x14ac:dyDescent="0.25">
      <c r="A113">
        <v>179</v>
      </c>
      <c r="B113" t="s">
        <v>51</v>
      </c>
      <c r="C113">
        <v>108</v>
      </c>
      <c r="D113">
        <v>112</v>
      </c>
      <c r="E113" t="s">
        <v>3867</v>
      </c>
      <c r="F113" t="s">
        <v>3868</v>
      </c>
      <c r="G113" t="s">
        <v>78</v>
      </c>
      <c r="H113" t="s">
        <v>3716</v>
      </c>
    </row>
    <row r="114" spans="1:8" x14ac:dyDescent="0.25">
      <c r="A114">
        <v>179</v>
      </c>
      <c r="B114" t="s">
        <v>51</v>
      </c>
      <c r="C114">
        <v>109</v>
      </c>
      <c r="D114">
        <v>113</v>
      </c>
      <c r="E114" t="s">
        <v>3869</v>
      </c>
      <c r="F114" t="s">
        <v>3870</v>
      </c>
      <c r="G114" t="s">
        <v>78</v>
      </c>
      <c r="H114" t="s">
        <v>3716</v>
      </c>
    </row>
    <row r="115" spans="1:8" x14ac:dyDescent="0.25">
      <c r="A115">
        <v>179</v>
      </c>
      <c r="B115" t="s">
        <v>51</v>
      </c>
      <c r="C115">
        <v>110</v>
      </c>
      <c r="D115">
        <v>114</v>
      </c>
      <c r="E115" t="s">
        <v>3871</v>
      </c>
      <c r="F115" t="s">
        <v>3872</v>
      </c>
      <c r="G115" t="s">
        <v>78</v>
      </c>
      <c r="H115" t="s">
        <v>3716</v>
      </c>
    </row>
    <row r="116" spans="1:8" x14ac:dyDescent="0.25">
      <c r="A116">
        <v>179</v>
      </c>
      <c r="B116" t="s">
        <v>51</v>
      </c>
      <c r="C116">
        <v>111</v>
      </c>
      <c r="D116">
        <v>115</v>
      </c>
      <c r="E116" t="s">
        <v>3873</v>
      </c>
      <c r="F116" t="s">
        <v>3872</v>
      </c>
      <c r="G116" t="s">
        <v>78</v>
      </c>
      <c r="H116" t="s">
        <v>3716</v>
      </c>
    </row>
    <row r="117" spans="1:8" x14ac:dyDescent="0.25">
      <c r="A117">
        <v>179</v>
      </c>
      <c r="B117" t="s">
        <v>51</v>
      </c>
      <c r="C117">
        <v>112</v>
      </c>
      <c r="D117">
        <v>116</v>
      </c>
      <c r="E117" t="s">
        <v>3874</v>
      </c>
      <c r="F117" t="s">
        <v>3875</v>
      </c>
      <c r="G117" t="s">
        <v>78</v>
      </c>
      <c r="H117" t="s">
        <v>3716</v>
      </c>
    </row>
    <row r="118" spans="1:8" x14ac:dyDescent="0.25">
      <c r="A118">
        <v>179</v>
      </c>
      <c r="B118" t="s">
        <v>51</v>
      </c>
      <c r="C118">
        <v>113</v>
      </c>
      <c r="D118">
        <v>117</v>
      </c>
      <c r="E118" t="s">
        <v>3876</v>
      </c>
      <c r="F118" t="s">
        <v>3877</v>
      </c>
      <c r="G118" t="s">
        <v>78</v>
      </c>
      <c r="H118" t="s">
        <v>3716</v>
      </c>
    </row>
    <row r="119" spans="1:8" x14ac:dyDescent="0.25">
      <c r="A119">
        <v>179</v>
      </c>
      <c r="B119" t="s">
        <v>51</v>
      </c>
      <c r="C119">
        <v>114</v>
      </c>
      <c r="D119">
        <v>118</v>
      </c>
      <c r="E119" t="s">
        <v>3878</v>
      </c>
      <c r="F119" t="s">
        <v>1331</v>
      </c>
      <c r="G119" t="s">
        <v>78</v>
      </c>
      <c r="H119" t="s">
        <v>3716</v>
      </c>
    </row>
    <row r="120" spans="1:8" x14ac:dyDescent="0.25">
      <c r="A120">
        <v>179</v>
      </c>
      <c r="B120" t="s">
        <v>51</v>
      </c>
      <c r="C120">
        <v>115</v>
      </c>
      <c r="D120">
        <v>119</v>
      </c>
      <c r="E120" t="s">
        <v>3879</v>
      </c>
      <c r="F120" t="s">
        <v>1331</v>
      </c>
      <c r="G120" t="s">
        <v>78</v>
      </c>
      <c r="H120" t="s">
        <v>3716</v>
      </c>
    </row>
    <row r="121" spans="1:8" x14ac:dyDescent="0.25">
      <c r="A121">
        <v>179</v>
      </c>
      <c r="B121" t="s">
        <v>51</v>
      </c>
      <c r="C121">
        <v>116</v>
      </c>
      <c r="D121">
        <v>120</v>
      </c>
      <c r="E121" t="s">
        <v>3880</v>
      </c>
      <c r="F121" t="s">
        <v>3881</v>
      </c>
      <c r="G121" t="s">
        <v>78</v>
      </c>
      <c r="H121" t="s">
        <v>3716</v>
      </c>
    </row>
    <row r="122" spans="1:8" x14ac:dyDescent="0.25">
      <c r="A122">
        <v>179</v>
      </c>
      <c r="B122" t="s">
        <v>51</v>
      </c>
      <c r="C122">
        <v>117</v>
      </c>
      <c r="D122">
        <v>121</v>
      </c>
      <c r="E122" t="s">
        <v>3882</v>
      </c>
      <c r="F122" t="s">
        <v>3883</v>
      </c>
      <c r="G122" t="s">
        <v>78</v>
      </c>
      <c r="H122" t="s">
        <v>3716</v>
      </c>
    </row>
    <row r="123" spans="1:8" x14ac:dyDescent="0.25">
      <c r="A123">
        <v>179</v>
      </c>
      <c r="B123" t="s">
        <v>51</v>
      </c>
      <c r="C123">
        <v>118</v>
      </c>
      <c r="D123">
        <v>122</v>
      </c>
      <c r="E123" t="s">
        <v>3884</v>
      </c>
      <c r="F123" t="s">
        <v>3885</v>
      </c>
      <c r="G123" t="s">
        <v>78</v>
      </c>
      <c r="H123" t="s">
        <v>3716</v>
      </c>
    </row>
    <row r="124" spans="1:8" x14ac:dyDescent="0.25">
      <c r="A124">
        <v>179</v>
      </c>
      <c r="B124" t="s">
        <v>51</v>
      </c>
      <c r="C124">
        <v>119</v>
      </c>
      <c r="D124">
        <v>123</v>
      </c>
      <c r="E124" t="s">
        <v>3886</v>
      </c>
      <c r="F124" t="s">
        <v>3887</v>
      </c>
      <c r="G124" t="s">
        <v>78</v>
      </c>
      <c r="H124" t="s">
        <v>3716</v>
      </c>
    </row>
    <row r="125" spans="1:8" x14ac:dyDescent="0.25">
      <c r="A125">
        <v>179</v>
      </c>
      <c r="B125" t="s">
        <v>51</v>
      </c>
      <c r="C125">
        <v>120</v>
      </c>
      <c r="D125">
        <v>124</v>
      </c>
      <c r="E125" t="s">
        <v>3888</v>
      </c>
      <c r="F125" t="s">
        <v>3889</v>
      </c>
      <c r="G125" t="s">
        <v>2163</v>
      </c>
      <c r="H125" t="s">
        <v>3716</v>
      </c>
    </row>
    <row r="126" spans="1:8" x14ac:dyDescent="0.25">
      <c r="A126">
        <v>179</v>
      </c>
      <c r="B126" t="s">
        <v>51</v>
      </c>
      <c r="C126">
        <v>121</v>
      </c>
      <c r="D126">
        <v>125</v>
      </c>
      <c r="E126" t="s">
        <v>3890</v>
      </c>
      <c r="F126" t="s">
        <v>3889</v>
      </c>
      <c r="G126" t="s">
        <v>2163</v>
      </c>
      <c r="H126" t="s">
        <v>3716</v>
      </c>
    </row>
    <row r="127" spans="1:8" x14ac:dyDescent="0.25">
      <c r="A127">
        <v>179</v>
      </c>
      <c r="B127" t="s">
        <v>51</v>
      </c>
      <c r="C127">
        <v>122</v>
      </c>
      <c r="D127">
        <v>126</v>
      </c>
      <c r="E127" t="s">
        <v>3891</v>
      </c>
      <c r="F127" t="s">
        <v>2163</v>
      </c>
      <c r="G127" t="s">
        <v>2163</v>
      </c>
      <c r="H127" t="s">
        <v>3716</v>
      </c>
    </row>
    <row r="128" spans="1:8" x14ac:dyDescent="0.25">
      <c r="A128">
        <v>179</v>
      </c>
      <c r="B128" t="s">
        <v>51</v>
      </c>
      <c r="C128">
        <v>123</v>
      </c>
      <c r="D128">
        <v>127</v>
      </c>
      <c r="E128" t="s">
        <v>3892</v>
      </c>
      <c r="F128" t="s">
        <v>2163</v>
      </c>
      <c r="G128" t="s">
        <v>2163</v>
      </c>
      <c r="H128" t="s">
        <v>3716</v>
      </c>
    </row>
    <row r="129" spans="1:8" x14ac:dyDescent="0.25">
      <c r="A129">
        <v>179</v>
      </c>
      <c r="B129" t="s">
        <v>51</v>
      </c>
      <c r="C129">
        <v>124</v>
      </c>
      <c r="D129">
        <v>128</v>
      </c>
      <c r="E129" t="s">
        <v>3893</v>
      </c>
      <c r="F129" t="s">
        <v>2163</v>
      </c>
      <c r="G129" t="s">
        <v>2163</v>
      </c>
      <c r="H129" t="s">
        <v>3716</v>
      </c>
    </row>
    <row r="130" spans="1:8" x14ac:dyDescent="0.25">
      <c r="A130">
        <v>179</v>
      </c>
      <c r="B130" t="s">
        <v>51</v>
      </c>
      <c r="C130">
        <v>125</v>
      </c>
      <c r="D130">
        <v>129</v>
      </c>
      <c r="E130" t="s">
        <v>3894</v>
      </c>
      <c r="F130" t="s">
        <v>2163</v>
      </c>
      <c r="G130" t="s">
        <v>2163</v>
      </c>
      <c r="H130" t="s">
        <v>3716</v>
      </c>
    </row>
    <row r="131" spans="1:8" x14ac:dyDescent="0.25">
      <c r="A131">
        <v>179</v>
      </c>
      <c r="B131" t="s">
        <v>51</v>
      </c>
      <c r="C131">
        <v>126</v>
      </c>
      <c r="D131">
        <v>130</v>
      </c>
      <c r="E131" t="s">
        <v>3895</v>
      </c>
      <c r="F131" t="s">
        <v>3896</v>
      </c>
      <c r="G131" t="s">
        <v>2163</v>
      </c>
      <c r="H131" t="s">
        <v>3716</v>
      </c>
    </row>
    <row r="132" spans="1:8" x14ac:dyDescent="0.25">
      <c r="A132">
        <v>179</v>
      </c>
      <c r="B132" t="s">
        <v>51</v>
      </c>
      <c r="C132">
        <v>127</v>
      </c>
      <c r="D132">
        <v>131</v>
      </c>
      <c r="E132" t="s">
        <v>3897</v>
      </c>
      <c r="F132" t="s">
        <v>3898</v>
      </c>
      <c r="G132" t="s">
        <v>2163</v>
      </c>
      <c r="H132" t="s">
        <v>3716</v>
      </c>
    </row>
    <row r="133" spans="1:8" x14ac:dyDescent="0.25">
      <c r="A133">
        <v>179</v>
      </c>
      <c r="B133" t="s">
        <v>51</v>
      </c>
      <c r="C133">
        <v>128</v>
      </c>
      <c r="D133">
        <v>132</v>
      </c>
      <c r="E133" t="s">
        <v>3899</v>
      </c>
      <c r="F133" t="s">
        <v>3707</v>
      </c>
      <c r="G133" t="s">
        <v>2163</v>
      </c>
      <c r="H133" t="s">
        <v>3716</v>
      </c>
    </row>
    <row r="134" spans="1:8" x14ac:dyDescent="0.25">
      <c r="A134">
        <v>179</v>
      </c>
      <c r="B134" t="s">
        <v>51</v>
      </c>
      <c r="C134">
        <v>129</v>
      </c>
      <c r="D134">
        <v>133</v>
      </c>
      <c r="E134" t="s">
        <v>3900</v>
      </c>
      <c r="F134" t="s">
        <v>3707</v>
      </c>
      <c r="G134" t="s">
        <v>2163</v>
      </c>
      <c r="H134" t="s">
        <v>3716</v>
      </c>
    </row>
    <row r="135" spans="1:8" x14ac:dyDescent="0.25">
      <c r="A135">
        <v>179</v>
      </c>
      <c r="B135" t="s">
        <v>51</v>
      </c>
      <c r="C135">
        <v>130</v>
      </c>
      <c r="D135">
        <v>134</v>
      </c>
      <c r="E135" t="s">
        <v>3901</v>
      </c>
      <c r="F135" t="s">
        <v>3902</v>
      </c>
      <c r="G135" t="s">
        <v>78</v>
      </c>
      <c r="H135" t="s">
        <v>3716</v>
      </c>
    </row>
    <row r="136" spans="1:8" x14ac:dyDescent="0.25">
      <c r="A136">
        <v>179</v>
      </c>
      <c r="B136" t="s">
        <v>51</v>
      </c>
      <c r="C136">
        <v>131</v>
      </c>
      <c r="D136">
        <v>135</v>
      </c>
      <c r="E136" t="s">
        <v>3903</v>
      </c>
      <c r="F136" t="s">
        <v>3904</v>
      </c>
      <c r="G136" t="s">
        <v>78</v>
      </c>
      <c r="H136" t="s">
        <v>3716</v>
      </c>
    </row>
    <row r="137" spans="1:8" x14ac:dyDescent="0.25">
      <c r="A137">
        <v>179</v>
      </c>
      <c r="B137" t="s">
        <v>51</v>
      </c>
      <c r="C137">
        <v>132</v>
      </c>
      <c r="D137">
        <v>136</v>
      </c>
      <c r="E137" t="s">
        <v>3905</v>
      </c>
      <c r="F137" t="s">
        <v>3906</v>
      </c>
      <c r="G137" t="s">
        <v>78</v>
      </c>
      <c r="H137" t="s">
        <v>3716</v>
      </c>
    </row>
    <row r="138" spans="1:8" x14ac:dyDescent="0.25">
      <c r="A138">
        <v>179</v>
      </c>
      <c r="B138" t="s">
        <v>51</v>
      </c>
      <c r="C138">
        <v>133</v>
      </c>
      <c r="D138">
        <v>137</v>
      </c>
      <c r="E138" t="s">
        <v>3907</v>
      </c>
      <c r="F138" t="s">
        <v>3908</v>
      </c>
      <c r="G138" t="s">
        <v>78</v>
      </c>
      <c r="H138" t="s">
        <v>3716</v>
      </c>
    </row>
    <row r="139" spans="1:8" x14ac:dyDescent="0.25">
      <c r="A139">
        <v>179</v>
      </c>
      <c r="B139" t="s">
        <v>51</v>
      </c>
      <c r="C139">
        <v>134</v>
      </c>
      <c r="D139">
        <v>138</v>
      </c>
      <c r="E139" t="s">
        <v>3909</v>
      </c>
      <c r="F139" t="s">
        <v>3910</v>
      </c>
      <c r="G139" t="s">
        <v>78</v>
      </c>
      <c r="H139" t="s">
        <v>3716</v>
      </c>
    </row>
    <row r="140" spans="1:8" x14ac:dyDescent="0.25">
      <c r="A140">
        <v>179</v>
      </c>
      <c r="B140" t="s">
        <v>51</v>
      </c>
      <c r="C140">
        <v>135</v>
      </c>
      <c r="D140">
        <v>139</v>
      </c>
      <c r="E140" t="s">
        <v>3911</v>
      </c>
      <c r="F140" t="s">
        <v>3910</v>
      </c>
      <c r="G140" t="s">
        <v>78</v>
      </c>
      <c r="H140" t="s">
        <v>3716</v>
      </c>
    </row>
    <row r="141" spans="1:8" x14ac:dyDescent="0.25">
      <c r="A141">
        <v>179</v>
      </c>
      <c r="B141" t="s">
        <v>51</v>
      </c>
      <c r="C141">
        <v>136</v>
      </c>
      <c r="D141">
        <v>140</v>
      </c>
      <c r="E141" t="s">
        <v>3912</v>
      </c>
      <c r="F141" t="s">
        <v>3913</v>
      </c>
      <c r="G141" t="s">
        <v>78</v>
      </c>
      <c r="H141" t="s">
        <v>3716</v>
      </c>
    </row>
    <row r="142" spans="1:8" x14ac:dyDescent="0.25">
      <c r="A142">
        <v>179</v>
      </c>
      <c r="B142" t="s">
        <v>51</v>
      </c>
      <c r="C142">
        <v>137</v>
      </c>
      <c r="D142">
        <v>141</v>
      </c>
      <c r="E142" t="s">
        <v>3914</v>
      </c>
      <c r="F142" t="s">
        <v>3913</v>
      </c>
      <c r="G142" t="s">
        <v>78</v>
      </c>
      <c r="H142" t="s">
        <v>3716</v>
      </c>
    </row>
    <row r="143" spans="1:8" x14ac:dyDescent="0.25">
      <c r="A143">
        <v>179</v>
      </c>
      <c r="B143" t="s">
        <v>51</v>
      </c>
      <c r="C143">
        <v>138</v>
      </c>
      <c r="D143">
        <v>142</v>
      </c>
      <c r="E143" t="s">
        <v>3915</v>
      </c>
      <c r="F143" t="s">
        <v>3916</v>
      </c>
      <c r="G143" t="s">
        <v>78</v>
      </c>
      <c r="H143" t="s">
        <v>3716</v>
      </c>
    </row>
    <row r="144" spans="1:8" x14ac:dyDescent="0.25">
      <c r="A144">
        <v>179</v>
      </c>
      <c r="B144" t="s">
        <v>51</v>
      </c>
      <c r="C144">
        <v>139</v>
      </c>
      <c r="D144">
        <v>143</v>
      </c>
      <c r="E144" t="s">
        <v>3917</v>
      </c>
      <c r="F144" t="s">
        <v>3916</v>
      </c>
      <c r="G144" t="s">
        <v>78</v>
      </c>
      <c r="H144" t="s">
        <v>3716</v>
      </c>
    </row>
    <row r="145" spans="1:8" x14ac:dyDescent="0.25">
      <c r="A145">
        <v>179</v>
      </c>
      <c r="B145" t="s">
        <v>51</v>
      </c>
      <c r="C145">
        <v>140</v>
      </c>
      <c r="D145">
        <v>144</v>
      </c>
      <c r="E145" t="s">
        <v>3918</v>
      </c>
      <c r="F145" t="s">
        <v>3919</v>
      </c>
      <c r="G145" t="s">
        <v>78</v>
      </c>
      <c r="H145" t="s">
        <v>3716</v>
      </c>
    </row>
    <row r="146" spans="1:8" x14ac:dyDescent="0.25">
      <c r="A146">
        <v>179</v>
      </c>
      <c r="B146" t="s">
        <v>51</v>
      </c>
      <c r="C146">
        <v>141</v>
      </c>
      <c r="D146">
        <v>145</v>
      </c>
      <c r="E146" t="s">
        <v>3920</v>
      </c>
      <c r="F146" t="s">
        <v>3919</v>
      </c>
      <c r="G146" t="s">
        <v>78</v>
      </c>
      <c r="H146" t="s">
        <v>3716</v>
      </c>
    </row>
    <row r="147" spans="1:8" x14ac:dyDescent="0.25">
      <c r="A147">
        <v>179</v>
      </c>
      <c r="B147" t="s">
        <v>51</v>
      </c>
      <c r="C147">
        <v>142</v>
      </c>
      <c r="D147">
        <v>146</v>
      </c>
      <c r="E147" t="s">
        <v>3921</v>
      </c>
      <c r="F147" t="s">
        <v>3922</v>
      </c>
      <c r="G147" t="s">
        <v>78</v>
      </c>
      <c r="H147" t="s">
        <v>3716</v>
      </c>
    </row>
    <row r="148" spans="1:8" x14ac:dyDescent="0.25">
      <c r="A148">
        <v>179</v>
      </c>
      <c r="B148" t="s">
        <v>51</v>
      </c>
      <c r="C148">
        <v>143</v>
      </c>
      <c r="D148">
        <v>147</v>
      </c>
      <c r="E148" t="s">
        <v>3923</v>
      </c>
      <c r="F148" t="s">
        <v>3924</v>
      </c>
      <c r="G148" t="s">
        <v>78</v>
      </c>
      <c r="H148" t="s">
        <v>3716</v>
      </c>
    </row>
    <row r="149" spans="1:8" x14ac:dyDescent="0.25">
      <c r="A149">
        <v>179</v>
      </c>
      <c r="B149" t="s">
        <v>51</v>
      </c>
      <c r="C149">
        <v>144</v>
      </c>
      <c r="D149">
        <v>148</v>
      </c>
      <c r="E149" t="s">
        <v>3925</v>
      </c>
      <c r="F149" t="s">
        <v>3926</v>
      </c>
      <c r="G149" t="s">
        <v>78</v>
      </c>
      <c r="H149" t="s">
        <v>3716</v>
      </c>
    </row>
    <row r="150" spans="1:8" x14ac:dyDescent="0.25">
      <c r="A150">
        <v>179</v>
      </c>
      <c r="B150" t="s">
        <v>51</v>
      </c>
      <c r="C150">
        <v>145</v>
      </c>
      <c r="D150">
        <v>149</v>
      </c>
      <c r="E150" t="s">
        <v>3927</v>
      </c>
      <c r="F150" t="s">
        <v>3926</v>
      </c>
      <c r="G150" t="s">
        <v>78</v>
      </c>
      <c r="H150" t="s">
        <v>3716</v>
      </c>
    </row>
    <row r="151" spans="1:8" x14ac:dyDescent="0.25">
      <c r="A151">
        <v>179</v>
      </c>
      <c r="B151" t="s">
        <v>51</v>
      </c>
      <c r="C151">
        <v>146</v>
      </c>
      <c r="D151">
        <v>150</v>
      </c>
      <c r="E151" t="s">
        <v>3928</v>
      </c>
      <c r="F151" t="s">
        <v>3929</v>
      </c>
      <c r="G151" t="s">
        <v>78</v>
      </c>
      <c r="H151" t="s">
        <v>3716</v>
      </c>
    </row>
    <row r="152" spans="1:8" x14ac:dyDescent="0.25">
      <c r="A152">
        <v>179</v>
      </c>
      <c r="B152" t="s">
        <v>51</v>
      </c>
      <c r="C152">
        <v>147</v>
      </c>
      <c r="D152">
        <v>151</v>
      </c>
      <c r="E152" t="s">
        <v>3930</v>
      </c>
      <c r="F152" t="s">
        <v>3931</v>
      </c>
      <c r="G152" t="s">
        <v>78</v>
      </c>
      <c r="H152" t="s">
        <v>3716</v>
      </c>
    </row>
    <row r="153" spans="1:8" x14ac:dyDescent="0.25">
      <c r="A153">
        <v>179</v>
      </c>
      <c r="B153" t="s">
        <v>51</v>
      </c>
      <c r="C153">
        <v>148</v>
      </c>
      <c r="D153">
        <v>152</v>
      </c>
      <c r="E153" t="s">
        <v>3932</v>
      </c>
      <c r="F153" t="s">
        <v>3931</v>
      </c>
      <c r="G153" t="s">
        <v>78</v>
      </c>
      <c r="H153" t="s">
        <v>3716</v>
      </c>
    </row>
    <row r="154" spans="1:8" x14ac:dyDescent="0.25">
      <c r="A154">
        <v>179</v>
      </c>
      <c r="B154" t="s">
        <v>51</v>
      </c>
      <c r="C154">
        <v>149</v>
      </c>
      <c r="D154">
        <v>153</v>
      </c>
      <c r="E154" t="s">
        <v>3933</v>
      </c>
      <c r="F154" t="s">
        <v>2164</v>
      </c>
      <c r="G154" t="s">
        <v>78</v>
      </c>
      <c r="H154" t="s">
        <v>3716</v>
      </c>
    </row>
    <row r="155" spans="1:8" x14ac:dyDescent="0.25">
      <c r="A155">
        <v>179</v>
      </c>
      <c r="B155" t="s">
        <v>51</v>
      </c>
      <c r="C155">
        <v>150</v>
      </c>
      <c r="D155">
        <v>154</v>
      </c>
      <c r="E155" t="s">
        <v>3934</v>
      </c>
      <c r="F155" t="s">
        <v>3935</v>
      </c>
      <c r="G155" t="s">
        <v>78</v>
      </c>
      <c r="H155" t="s">
        <v>3716</v>
      </c>
    </row>
    <row r="156" spans="1:8" x14ac:dyDescent="0.25">
      <c r="A156">
        <v>179</v>
      </c>
      <c r="B156" t="s">
        <v>51</v>
      </c>
      <c r="C156">
        <v>151</v>
      </c>
      <c r="D156">
        <v>155</v>
      </c>
      <c r="E156" t="s">
        <v>3936</v>
      </c>
      <c r="F156" t="s">
        <v>2164</v>
      </c>
      <c r="G156" t="s">
        <v>78</v>
      </c>
      <c r="H156" t="s">
        <v>3716</v>
      </c>
    </row>
    <row r="157" spans="1:8" x14ac:dyDescent="0.25">
      <c r="A157">
        <v>179</v>
      </c>
      <c r="B157" t="s">
        <v>51</v>
      </c>
      <c r="C157">
        <v>152</v>
      </c>
      <c r="D157">
        <v>156</v>
      </c>
      <c r="E157" t="s">
        <v>3937</v>
      </c>
      <c r="F157" t="s">
        <v>2164</v>
      </c>
      <c r="G157" t="s">
        <v>78</v>
      </c>
      <c r="H157" t="s">
        <v>3716</v>
      </c>
    </row>
    <row r="158" spans="1:8" x14ac:dyDescent="0.25">
      <c r="A158">
        <v>179</v>
      </c>
      <c r="B158" t="s">
        <v>51</v>
      </c>
      <c r="C158">
        <v>153</v>
      </c>
      <c r="D158">
        <v>157</v>
      </c>
      <c r="E158" t="s">
        <v>3938</v>
      </c>
      <c r="F158" t="s">
        <v>2161</v>
      </c>
      <c r="G158" t="s">
        <v>78</v>
      </c>
      <c r="H158" t="s">
        <v>3716</v>
      </c>
    </row>
    <row r="159" spans="1:8" x14ac:dyDescent="0.25">
      <c r="A159">
        <v>179</v>
      </c>
      <c r="B159" t="s">
        <v>51</v>
      </c>
      <c r="C159">
        <v>154</v>
      </c>
      <c r="D159">
        <v>158</v>
      </c>
      <c r="E159" t="s">
        <v>3939</v>
      </c>
      <c r="F159" t="s">
        <v>2161</v>
      </c>
      <c r="G159" t="s">
        <v>78</v>
      </c>
      <c r="H159" t="s">
        <v>3716</v>
      </c>
    </row>
    <row r="160" spans="1:8" x14ac:dyDescent="0.25">
      <c r="A160">
        <v>179</v>
      </c>
      <c r="B160" t="s">
        <v>51</v>
      </c>
      <c r="C160">
        <v>155</v>
      </c>
      <c r="D160">
        <v>159</v>
      </c>
      <c r="E160" t="s">
        <v>3940</v>
      </c>
      <c r="F160" t="s">
        <v>2161</v>
      </c>
      <c r="G160" t="s">
        <v>78</v>
      </c>
      <c r="H160" t="s">
        <v>3716</v>
      </c>
    </row>
    <row r="161" spans="1:8" x14ac:dyDescent="0.25">
      <c r="A161">
        <v>179</v>
      </c>
      <c r="B161" t="s">
        <v>51</v>
      </c>
      <c r="C161">
        <v>156</v>
      </c>
      <c r="D161">
        <v>160</v>
      </c>
      <c r="E161" t="s">
        <v>3941</v>
      </c>
      <c r="F161" t="s">
        <v>2165</v>
      </c>
      <c r="G161" t="s">
        <v>78</v>
      </c>
      <c r="H161" t="s">
        <v>3716</v>
      </c>
    </row>
    <row r="162" spans="1:8" x14ac:dyDescent="0.25">
      <c r="A162">
        <v>179</v>
      </c>
      <c r="B162" t="s">
        <v>51</v>
      </c>
      <c r="C162">
        <v>157</v>
      </c>
      <c r="D162">
        <v>161</v>
      </c>
      <c r="E162" t="s">
        <v>3942</v>
      </c>
      <c r="F162" t="s">
        <v>2165</v>
      </c>
      <c r="G162" t="s">
        <v>78</v>
      </c>
      <c r="H162" t="s">
        <v>3716</v>
      </c>
    </row>
    <row r="163" spans="1:8" x14ac:dyDescent="0.25">
      <c r="A163">
        <v>179</v>
      </c>
      <c r="B163" t="s">
        <v>51</v>
      </c>
      <c r="C163">
        <v>158</v>
      </c>
      <c r="D163">
        <v>162</v>
      </c>
      <c r="E163" t="s">
        <v>3943</v>
      </c>
      <c r="F163" t="s">
        <v>2165</v>
      </c>
      <c r="G163" t="s">
        <v>78</v>
      </c>
      <c r="H163" t="s">
        <v>3716</v>
      </c>
    </row>
    <row r="164" spans="1:8" x14ac:dyDescent="0.25">
      <c r="A164">
        <v>179</v>
      </c>
      <c r="B164" t="s">
        <v>51</v>
      </c>
      <c r="C164">
        <v>159</v>
      </c>
      <c r="D164">
        <v>163</v>
      </c>
      <c r="E164" t="s">
        <v>3944</v>
      </c>
      <c r="F164" t="s">
        <v>2166</v>
      </c>
      <c r="G164" t="s">
        <v>78</v>
      </c>
      <c r="H164" t="s">
        <v>3716</v>
      </c>
    </row>
    <row r="165" spans="1:8" x14ac:dyDescent="0.25">
      <c r="A165">
        <v>179</v>
      </c>
      <c r="B165" t="s">
        <v>51</v>
      </c>
      <c r="C165">
        <v>160</v>
      </c>
      <c r="D165">
        <v>164</v>
      </c>
      <c r="E165" t="s">
        <v>3945</v>
      </c>
      <c r="F165" t="s">
        <v>2166</v>
      </c>
      <c r="G165" t="s">
        <v>78</v>
      </c>
      <c r="H165" t="s">
        <v>3716</v>
      </c>
    </row>
    <row r="166" spans="1:8" x14ac:dyDescent="0.25">
      <c r="A166">
        <v>179</v>
      </c>
      <c r="B166" t="s">
        <v>51</v>
      </c>
      <c r="C166" t="s">
        <v>3721</v>
      </c>
      <c r="D166">
        <v>165</v>
      </c>
      <c r="E166" t="s">
        <v>3946</v>
      </c>
      <c r="F166" t="s">
        <v>2166</v>
      </c>
      <c r="G166" t="s">
        <v>78</v>
      </c>
      <c r="H166" t="s">
        <v>3716</v>
      </c>
    </row>
    <row r="167" spans="1:8" x14ac:dyDescent="0.25">
      <c r="A167">
        <v>179</v>
      </c>
      <c r="B167" t="s">
        <v>51</v>
      </c>
      <c r="C167">
        <v>161</v>
      </c>
      <c r="D167">
        <v>166</v>
      </c>
      <c r="E167" t="s">
        <v>3947</v>
      </c>
      <c r="F167" t="s">
        <v>3948</v>
      </c>
      <c r="G167" t="s">
        <v>78</v>
      </c>
      <c r="H167" t="s">
        <v>3716</v>
      </c>
    </row>
    <row r="168" spans="1:8" x14ac:dyDescent="0.25">
      <c r="A168">
        <v>179</v>
      </c>
      <c r="B168" t="s">
        <v>51</v>
      </c>
      <c r="C168">
        <v>162</v>
      </c>
      <c r="D168">
        <v>167</v>
      </c>
      <c r="E168" t="s">
        <v>3949</v>
      </c>
      <c r="F168" t="s">
        <v>3950</v>
      </c>
      <c r="G168" t="s">
        <v>78</v>
      </c>
      <c r="H168" t="s">
        <v>3716</v>
      </c>
    </row>
    <row r="169" spans="1:8" x14ac:dyDescent="0.25">
      <c r="A169">
        <v>179</v>
      </c>
      <c r="B169" t="s">
        <v>51</v>
      </c>
      <c r="C169">
        <v>163</v>
      </c>
      <c r="D169">
        <v>168</v>
      </c>
      <c r="E169" t="s">
        <v>3951</v>
      </c>
      <c r="F169" t="s">
        <v>3950</v>
      </c>
      <c r="G169" t="s">
        <v>78</v>
      </c>
      <c r="H169" t="s">
        <v>3716</v>
      </c>
    </row>
    <row r="170" spans="1:8" x14ac:dyDescent="0.25">
      <c r="A170">
        <v>179</v>
      </c>
      <c r="B170" t="s">
        <v>51</v>
      </c>
      <c r="C170">
        <v>164</v>
      </c>
      <c r="D170">
        <v>169</v>
      </c>
      <c r="E170" t="s">
        <v>3952</v>
      </c>
      <c r="F170" t="s">
        <v>3953</v>
      </c>
      <c r="G170" t="s">
        <v>78</v>
      </c>
      <c r="H170" t="s">
        <v>3716</v>
      </c>
    </row>
    <row r="171" spans="1:8" x14ac:dyDescent="0.25">
      <c r="A171">
        <v>179</v>
      </c>
      <c r="B171" t="s">
        <v>51</v>
      </c>
      <c r="C171">
        <v>165</v>
      </c>
      <c r="D171">
        <v>170</v>
      </c>
      <c r="E171" t="s">
        <v>3954</v>
      </c>
      <c r="F171" t="s">
        <v>3955</v>
      </c>
      <c r="G171" t="s">
        <v>78</v>
      </c>
      <c r="H171" t="s">
        <v>3716</v>
      </c>
    </row>
    <row r="172" spans="1:8" x14ac:dyDescent="0.25">
      <c r="A172">
        <v>179</v>
      </c>
      <c r="B172" t="s">
        <v>51</v>
      </c>
      <c r="C172">
        <v>166</v>
      </c>
      <c r="D172">
        <v>171</v>
      </c>
      <c r="E172" t="s">
        <v>3956</v>
      </c>
      <c r="F172" t="s">
        <v>78</v>
      </c>
      <c r="G172" t="s">
        <v>78</v>
      </c>
      <c r="H172" t="s">
        <v>3797</v>
      </c>
    </row>
    <row r="173" spans="1:8" x14ac:dyDescent="0.25">
      <c r="A173">
        <v>179</v>
      </c>
      <c r="B173" t="s">
        <v>51</v>
      </c>
      <c r="C173">
        <v>167</v>
      </c>
      <c r="D173">
        <v>172</v>
      </c>
      <c r="E173" t="s">
        <v>3957</v>
      </c>
      <c r="F173" t="s">
        <v>78</v>
      </c>
      <c r="G173" t="s">
        <v>78</v>
      </c>
      <c r="H173" t="s">
        <v>3797</v>
      </c>
    </row>
    <row r="174" spans="1:8" x14ac:dyDescent="0.25">
      <c r="A174">
        <v>179</v>
      </c>
      <c r="B174" t="s">
        <v>51</v>
      </c>
      <c r="C174">
        <v>168</v>
      </c>
      <c r="D174">
        <v>173</v>
      </c>
      <c r="E174" t="s">
        <v>3958</v>
      </c>
      <c r="F174" t="s">
        <v>78</v>
      </c>
      <c r="G174" t="s">
        <v>78</v>
      </c>
      <c r="H174" t="s">
        <v>3797</v>
      </c>
    </row>
    <row r="175" spans="1:8" x14ac:dyDescent="0.25">
      <c r="A175">
        <v>179</v>
      </c>
      <c r="B175" t="s">
        <v>51</v>
      </c>
      <c r="C175">
        <v>169</v>
      </c>
      <c r="D175">
        <v>174</v>
      </c>
      <c r="E175" t="s">
        <v>3959</v>
      </c>
      <c r="F175" t="s">
        <v>78</v>
      </c>
      <c r="G175" t="s">
        <v>78</v>
      </c>
      <c r="H175" t="s">
        <v>3797</v>
      </c>
    </row>
    <row r="176" spans="1:8" x14ac:dyDescent="0.25">
      <c r="A176">
        <v>179</v>
      </c>
      <c r="B176" t="s">
        <v>51</v>
      </c>
      <c r="C176">
        <v>170</v>
      </c>
      <c r="D176">
        <v>175</v>
      </c>
      <c r="E176" t="s">
        <v>3960</v>
      </c>
      <c r="F176" t="s">
        <v>78</v>
      </c>
      <c r="G176" t="s">
        <v>78</v>
      </c>
      <c r="H176" t="s">
        <v>3797</v>
      </c>
    </row>
    <row r="177" spans="1:8" x14ac:dyDescent="0.25">
      <c r="A177">
        <v>179</v>
      </c>
      <c r="B177" t="s">
        <v>51</v>
      </c>
      <c r="C177">
        <v>171</v>
      </c>
      <c r="D177">
        <v>176</v>
      </c>
      <c r="E177" t="s">
        <v>3961</v>
      </c>
      <c r="F177" t="s">
        <v>78</v>
      </c>
      <c r="G177" t="s">
        <v>78</v>
      </c>
      <c r="H177" t="s">
        <v>3797</v>
      </c>
    </row>
    <row r="178" spans="1:8" x14ac:dyDescent="0.25">
      <c r="A178">
        <v>179</v>
      </c>
      <c r="B178" t="s">
        <v>51</v>
      </c>
      <c r="C178">
        <v>172</v>
      </c>
      <c r="D178">
        <v>177</v>
      </c>
      <c r="E178" t="s">
        <v>3962</v>
      </c>
      <c r="F178" t="s">
        <v>78</v>
      </c>
      <c r="G178" t="s">
        <v>78</v>
      </c>
      <c r="H178" t="s">
        <v>3797</v>
      </c>
    </row>
    <row r="179" spans="1:8" x14ac:dyDescent="0.25">
      <c r="A179">
        <v>179</v>
      </c>
      <c r="B179" t="s">
        <v>51</v>
      </c>
      <c r="C179">
        <v>173</v>
      </c>
      <c r="D179">
        <v>178</v>
      </c>
      <c r="E179" t="s">
        <v>3963</v>
      </c>
      <c r="F179" t="s">
        <v>78</v>
      </c>
      <c r="G179" t="s">
        <v>78</v>
      </c>
      <c r="H179" t="s">
        <v>3797</v>
      </c>
    </row>
    <row r="180" spans="1:8" x14ac:dyDescent="0.25">
      <c r="A180">
        <v>179</v>
      </c>
      <c r="B180" t="s">
        <v>51</v>
      </c>
      <c r="C180">
        <v>174</v>
      </c>
      <c r="D180">
        <v>179</v>
      </c>
      <c r="E180" t="s">
        <v>3964</v>
      </c>
      <c r="F180" t="s">
        <v>78</v>
      </c>
      <c r="G180" t="s">
        <v>78</v>
      </c>
      <c r="H180" t="s">
        <v>3797</v>
      </c>
    </row>
    <row r="181" spans="1:8" x14ac:dyDescent="0.25">
      <c r="A181">
        <v>179</v>
      </c>
      <c r="B181" t="s">
        <v>51</v>
      </c>
      <c r="C181">
        <v>175</v>
      </c>
      <c r="D181">
        <v>180</v>
      </c>
      <c r="E181" t="s">
        <v>3965</v>
      </c>
      <c r="F181" t="s">
        <v>78</v>
      </c>
      <c r="G181" t="s">
        <v>78</v>
      </c>
      <c r="H181" t="s">
        <v>3797</v>
      </c>
    </row>
    <row r="182" spans="1:8" x14ac:dyDescent="0.25">
      <c r="A182">
        <v>179</v>
      </c>
      <c r="B182" t="s">
        <v>51</v>
      </c>
      <c r="C182">
        <v>176</v>
      </c>
      <c r="D182">
        <v>181</v>
      </c>
      <c r="E182" t="s">
        <v>3966</v>
      </c>
      <c r="F182" t="s">
        <v>78</v>
      </c>
      <c r="G182" t="s">
        <v>78</v>
      </c>
      <c r="H182" t="s">
        <v>3797</v>
      </c>
    </row>
    <row r="183" spans="1:8" x14ac:dyDescent="0.25">
      <c r="A183">
        <v>179</v>
      </c>
      <c r="B183" t="s">
        <v>51</v>
      </c>
      <c r="C183">
        <v>177</v>
      </c>
      <c r="D183">
        <v>182</v>
      </c>
      <c r="E183" t="s">
        <v>3967</v>
      </c>
      <c r="F183" t="s">
        <v>78</v>
      </c>
      <c r="G183" t="s">
        <v>78</v>
      </c>
      <c r="H183" t="s">
        <v>3797</v>
      </c>
    </row>
    <row r="184" spans="1:8" x14ac:dyDescent="0.25">
      <c r="A184">
        <v>179</v>
      </c>
      <c r="B184" t="s">
        <v>51</v>
      </c>
      <c r="C184">
        <v>178</v>
      </c>
      <c r="D184">
        <v>183</v>
      </c>
      <c r="E184" t="s">
        <v>3968</v>
      </c>
      <c r="F184" t="s">
        <v>78</v>
      </c>
      <c r="G184" t="s">
        <v>78</v>
      </c>
      <c r="H184" t="s">
        <v>3797</v>
      </c>
    </row>
    <row r="185" spans="1:8" x14ac:dyDescent="0.25">
      <c r="A185">
        <v>179</v>
      </c>
      <c r="B185" t="s">
        <v>51</v>
      </c>
      <c r="C185">
        <v>179</v>
      </c>
      <c r="D185">
        <v>184</v>
      </c>
      <c r="E185" t="s">
        <v>3969</v>
      </c>
      <c r="F185" t="s">
        <v>78</v>
      </c>
      <c r="G185" t="s">
        <v>78</v>
      </c>
      <c r="H185" t="s">
        <v>3797</v>
      </c>
    </row>
    <row r="186" spans="1:8" x14ac:dyDescent="0.25">
      <c r="A186">
        <v>179</v>
      </c>
      <c r="B186" t="s">
        <v>51</v>
      </c>
      <c r="C186">
        <v>180</v>
      </c>
      <c r="D186">
        <v>185</v>
      </c>
      <c r="E186" t="s">
        <v>3970</v>
      </c>
      <c r="F186" t="s">
        <v>3971</v>
      </c>
      <c r="G186" t="s">
        <v>78</v>
      </c>
      <c r="H186" t="s">
        <v>3716</v>
      </c>
    </row>
    <row r="187" spans="1:8" x14ac:dyDescent="0.25">
      <c r="A187">
        <v>179</v>
      </c>
      <c r="B187" t="s">
        <v>51</v>
      </c>
      <c r="C187">
        <v>181</v>
      </c>
      <c r="D187">
        <v>186</v>
      </c>
      <c r="E187" t="s">
        <v>3972</v>
      </c>
      <c r="F187" t="s">
        <v>3971</v>
      </c>
      <c r="G187" t="s">
        <v>78</v>
      </c>
      <c r="H187" t="s">
        <v>3716</v>
      </c>
    </row>
    <row r="188" spans="1:8" x14ac:dyDescent="0.25">
      <c r="A188">
        <v>179</v>
      </c>
      <c r="B188" t="s">
        <v>51</v>
      </c>
      <c r="C188">
        <v>182</v>
      </c>
      <c r="D188">
        <v>187</v>
      </c>
      <c r="E188" t="s">
        <v>3973</v>
      </c>
      <c r="F188" t="s">
        <v>3974</v>
      </c>
      <c r="G188" t="s">
        <v>78</v>
      </c>
      <c r="H188" t="s">
        <v>3716</v>
      </c>
    </row>
    <row r="189" spans="1:8" x14ac:dyDescent="0.25">
      <c r="A189">
        <v>179</v>
      </c>
      <c r="B189" t="s">
        <v>51</v>
      </c>
      <c r="C189">
        <v>183</v>
      </c>
      <c r="D189">
        <v>188</v>
      </c>
      <c r="E189" t="s">
        <v>3975</v>
      </c>
      <c r="F189" t="s">
        <v>3976</v>
      </c>
      <c r="G189" t="s">
        <v>78</v>
      </c>
      <c r="H189" t="s">
        <v>3716</v>
      </c>
    </row>
    <row r="190" spans="1:8" x14ac:dyDescent="0.25">
      <c r="A190">
        <v>179</v>
      </c>
      <c r="B190" t="s">
        <v>51</v>
      </c>
      <c r="C190">
        <v>184</v>
      </c>
      <c r="D190">
        <v>189</v>
      </c>
      <c r="E190" t="s">
        <v>3977</v>
      </c>
      <c r="F190" t="s">
        <v>79</v>
      </c>
      <c r="G190" t="s">
        <v>78</v>
      </c>
      <c r="H190" t="s">
        <v>3797</v>
      </c>
    </row>
    <row r="191" spans="1:8" x14ac:dyDescent="0.25">
      <c r="A191">
        <v>179</v>
      </c>
      <c r="B191" t="s">
        <v>51</v>
      </c>
      <c r="C191">
        <v>185</v>
      </c>
      <c r="D191">
        <v>190</v>
      </c>
      <c r="E191" t="s">
        <v>3978</v>
      </c>
      <c r="F191" t="s">
        <v>79</v>
      </c>
      <c r="G191" t="s">
        <v>78</v>
      </c>
      <c r="H191" t="s">
        <v>3797</v>
      </c>
    </row>
    <row r="192" spans="1:8" x14ac:dyDescent="0.25">
      <c r="A192">
        <v>179</v>
      </c>
      <c r="B192" t="s">
        <v>51</v>
      </c>
      <c r="C192">
        <v>186</v>
      </c>
      <c r="D192">
        <v>191</v>
      </c>
      <c r="E192" t="s">
        <v>3979</v>
      </c>
      <c r="F192" t="s">
        <v>79</v>
      </c>
      <c r="G192" t="s">
        <v>78</v>
      </c>
      <c r="H192" t="s">
        <v>3797</v>
      </c>
    </row>
    <row r="193" spans="1:8" x14ac:dyDescent="0.25">
      <c r="A193">
        <v>179</v>
      </c>
      <c r="B193" t="s">
        <v>51</v>
      </c>
      <c r="C193">
        <v>187</v>
      </c>
      <c r="D193">
        <v>192</v>
      </c>
      <c r="E193" t="s">
        <v>3980</v>
      </c>
      <c r="F193" t="s">
        <v>79</v>
      </c>
      <c r="G193" t="s">
        <v>78</v>
      </c>
      <c r="H193" t="s">
        <v>3797</v>
      </c>
    </row>
    <row r="194" spans="1:8" x14ac:dyDescent="0.25">
      <c r="A194">
        <v>179</v>
      </c>
      <c r="B194" t="s">
        <v>51</v>
      </c>
      <c r="C194">
        <v>188</v>
      </c>
      <c r="D194">
        <v>193</v>
      </c>
      <c r="E194" t="s">
        <v>3981</v>
      </c>
      <c r="F194" t="s">
        <v>79</v>
      </c>
      <c r="G194" t="s">
        <v>78</v>
      </c>
      <c r="H194" t="s">
        <v>3797</v>
      </c>
    </row>
    <row r="195" spans="1:8" x14ac:dyDescent="0.25">
      <c r="A195">
        <v>179</v>
      </c>
      <c r="B195" t="s">
        <v>51</v>
      </c>
      <c r="C195">
        <v>189</v>
      </c>
      <c r="D195">
        <v>194</v>
      </c>
      <c r="E195" t="s">
        <v>3982</v>
      </c>
      <c r="F195" t="s">
        <v>79</v>
      </c>
      <c r="G195" t="s">
        <v>78</v>
      </c>
      <c r="H195" t="s">
        <v>3797</v>
      </c>
    </row>
    <row r="196" spans="1:8" x14ac:dyDescent="0.25">
      <c r="A196">
        <v>179</v>
      </c>
      <c r="B196" t="s">
        <v>51</v>
      </c>
      <c r="C196">
        <v>190</v>
      </c>
      <c r="D196">
        <v>195</v>
      </c>
      <c r="E196" t="s">
        <v>3983</v>
      </c>
      <c r="F196" t="s">
        <v>79</v>
      </c>
      <c r="G196" t="s">
        <v>78</v>
      </c>
      <c r="H196" t="s">
        <v>3797</v>
      </c>
    </row>
    <row r="197" spans="1:8" x14ac:dyDescent="0.25">
      <c r="A197">
        <v>179</v>
      </c>
      <c r="B197" t="s">
        <v>51</v>
      </c>
      <c r="C197" t="s">
        <v>3721</v>
      </c>
      <c r="D197">
        <v>196</v>
      </c>
      <c r="E197" t="s">
        <v>3984</v>
      </c>
      <c r="F197" t="s">
        <v>79</v>
      </c>
      <c r="G197" t="s">
        <v>78</v>
      </c>
      <c r="H197" t="s">
        <v>3797</v>
      </c>
    </row>
    <row r="198" spans="1:8" x14ac:dyDescent="0.25">
      <c r="A198">
        <v>179</v>
      </c>
      <c r="B198" t="s">
        <v>51</v>
      </c>
      <c r="C198">
        <v>191</v>
      </c>
      <c r="D198">
        <v>197</v>
      </c>
      <c r="E198" t="s">
        <v>3985</v>
      </c>
      <c r="F198" t="s">
        <v>3986</v>
      </c>
      <c r="G198" t="s">
        <v>78</v>
      </c>
      <c r="H198" t="s">
        <v>3716</v>
      </c>
    </row>
    <row r="199" spans="1:8" x14ac:dyDescent="0.25">
      <c r="A199">
        <v>179</v>
      </c>
      <c r="B199" t="s">
        <v>51</v>
      </c>
      <c r="C199">
        <v>192</v>
      </c>
      <c r="D199">
        <v>198</v>
      </c>
      <c r="E199" t="s">
        <v>3987</v>
      </c>
      <c r="F199" t="s">
        <v>3986</v>
      </c>
      <c r="G199" t="s">
        <v>78</v>
      </c>
      <c r="H199" t="s">
        <v>3716</v>
      </c>
    </row>
    <row r="200" spans="1:8" x14ac:dyDescent="0.25">
      <c r="A200">
        <v>179</v>
      </c>
      <c r="B200" t="s">
        <v>51</v>
      </c>
      <c r="C200">
        <v>193</v>
      </c>
      <c r="D200">
        <v>199</v>
      </c>
      <c r="E200" t="s">
        <v>3988</v>
      </c>
      <c r="F200" t="s">
        <v>3989</v>
      </c>
      <c r="G200" t="s">
        <v>78</v>
      </c>
      <c r="H200" t="s">
        <v>3716</v>
      </c>
    </row>
    <row r="201" spans="1:8" x14ac:dyDescent="0.25">
      <c r="A201">
        <v>179</v>
      </c>
      <c r="B201" t="s">
        <v>51</v>
      </c>
      <c r="C201">
        <v>194</v>
      </c>
      <c r="D201">
        <v>200</v>
      </c>
      <c r="E201" t="s">
        <v>3990</v>
      </c>
      <c r="F201" t="s">
        <v>3991</v>
      </c>
      <c r="G201" t="s">
        <v>78</v>
      </c>
      <c r="H201" t="s">
        <v>3716</v>
      </c>
    </row>
    <row r="202" spans="1:8" x14ac:dyDescent="0.25">
      <c r="A202">
        <v>179</v>
      </c>
      <c r="B202" t="s">
        <v>51</v>
      </c>
      <c r="C202">
        <v>195</v>
      </c>
      <c r="D202">
        <v>201</v>
      </c>
      <c r="E202" t="s">
        <v>3992</v>
      </c>
      <c r="F202" t="s">
        <v>3991</v>
      </c>
      <c r="G202" t="s">
        <v>78</v>
      </c>
      <c r="H202" t="s">
        <v>3716</v>
      </c>
    </row>
    <row r="203" spans="1:8" x14ac:dyDescent="0.25">
      <c r="A203">
        <v>179</v>
      </c>
      <c r="B203" t="s">
        <v>51</v>
      </c>
      <c r="C203">
        <v>196</v>
      </c>
      <c r="D203">
        <v>202</v>
      </c>
      <c r="E203" t="s">
        <v>3993</v>
      </c>
      <c r="F203" t="s">
        <v>3994</v>
      </c>
      <c r="G203" t="s">
        <v>78</v>
      </c>
      <c r="H203" t="s">
        <v>3716</v>
      </c>
    </row>
    <row r="204" spans="1:8" x14ac:dyDescent="0.25">
      <c r="A204">
        <v>179</v>
      </c>
      <c r="B204" t="s">
        <v>51</v>
      </c>
      <c r="C204">
        <v>197</v>
      </c>
      <c r="D204">
        <v>203</v>
      </c>
      <c r="E204" t="s">
        <v>3995</v>
      </c>
      <c r="F204" t="s">
        <v>3996</v>
      </c>
      <c r="G204" t="s">
        <v>78</v>
      </c>
      <c r="H204" t="s">
        <v>3716</v>
      </c>
    </row>
    <row r="205" spans="1:8" x14ac:dyDescent="0.25">
      <c r="A205">
        <v>179</v>
      </c>
      <c r="B205" t="s">
        <v>51</v>
      </c>
      <c r="C205">
        <v>198</v>
      </c>
      <c r="D205">
        <v>204</v>
      </c>
      <c r="E205" t="s">
        <v>3997</v>
      </c>
      <c r="F205" t="s">
        <v>3998</v>
      </c>
      <c r="G205" t="s">
        <v>78</v>
      </c>
      <c r="H205" t="s">
        <v>3716</v>
      </c>
    </row>
    <row r="206" spans="1:8" x14ac:dyDescent="0.25">
      <c r="A206">
        <v>179</v>
      </c>
      <c r="B206" t="s">
        <v>51</v>
      </c>
      <c r="C206">
        <v>199</v>
      </c>
      <c r="D206">
        <v>205</v>
      </c>
      <c r="E206" t="s">
        <v>3999</v>
      </c>
      <c r="F206" t="s">
        <v>4000</v>
      </c>
      <c r="G206" t="s">
        <v>78</v>
      </c>
      <c r="H206" t="s">
        <v>3716</v>
      </c>
    </row>
    <row r="207" spans="1:8" x14ac:dyDescent="0.25">
      <c r="A207">
        <v>179</v>
      </c>
      <c r="B207" t="s">
        <v>51</v>
      </c>
      <c r="C207">
        <v>200</v>
      </c>
      <c r="D207">
        <v>206</v>
      </c>
      <c r="E207" t="s">
        <v>4001</v>
      </c>
      <c r="F207" t="s">
        <v>4002</v>
      </c>
      <c r="G207" t="s">
        <v>78</v>
      </c>
      <c r="H207" t="s">
        <v>3716</v>
      </c>
    </row>
    <row r="208" spans="1:8" x14ac:dyDescent="0.25">
      <c r="A208">
        <v>179</v>
      </c>
      <c r="B208" t="s">
        <v>51</v>
      </c>
      <c r="C208">
        <v>201</v>
      </c>
      <c r="D208">
        <v>207</v>
      </c>
      <c r="E208" t="s">
        <v>4003</v>
      </c>
      <c r="F208" t="s">
        <v>2161</v>
      </c>
      <c r="G208" t="s">
        <v>78</v>
      </c>
      <c r="H208" t="s">
        <v>3716</v>
      </c>
    </row>
    <row r="209" spans="1:8" x14ac:dyDescent="0.25">
      <c r="A209">
        <v>179</v>
      </c>
      <c r="B209" t="s">
        <v>51</v>
      </c>
      <c r="C209">
        <v>202</v>
      </c>
      <c r="D209">
        <v>208</v>
      </c>
      <c r="E209" t="s">
        <v>4004</v>
      </c>
      <c r="F209" t="s">
        <v>4005</v>
      </c>
      <c r="G209" t="s">
        <v>78</v>
      </c>
      <c r="H209" t="s">
        <v>3716</v>
      </c>
    </row>
    <row r="210" spans="1:8" x14ac:dyDescent="0.25">
      <c r="A210">
        <v>179</v>
      </c>
      <c r="B210" t="s">
        <v>51</v>
      </c>
      <c r="C210">
        <v>203</v>
      </c>
      <c r="D210">
        <v>209</v>
      </c>
      <c r="E210" t="s">
        <v>4006</v>
      </c>
      <c r="F210" t="s">
        <v>4007</v>
      </c>
      <c r="G210" t="s">
        <v>78</v>
      </c>
      <c r="H210" t="s">
        <v>3716</v>
      </c>
    </row>
    <row r="211" spans="1:8" x14ac:dyDescent="0.25">
      <c r="A211">
        <v>179</v>
      </c>
      <c r="B211" t="s">
        <v>51</v>
      </c>
      <c r="C211">
        <v>204</v>
      </c>
      <c r="D211">
        <v>210</v>
      </c>
      <c r="E211" t="s">
        <v>4008</v>
      </c>
      <c r="F211" t="s">
        <v>4007</v>
      </c>
      <c r="G211" t="s">
        <v>78</v>
      </c>
      <c r="H211" t="s">
        <v>3716</v>
      </c>
    </row>
    <row r="212" spans="1:8" x14ac:dyDescent="0.25">
      <c r="A212">
        <v>179</v>
      </c>
      <c r="B212" t="s">
        <v>51</v>
      </c>
      <c r="C212">
        <v>205</v>
      </c>
      <c r="D212">
        <v>211</v>
      </c>
      <c r="E212" t="s">
        <v>4009</v>
      </c>
      <c r="F212" t="s">
        <v>4010</v>
      </c>
      <c r="G212" t="s">
        <v>78</v>
      </c>
      <c r="H212" t="s">
        <v>3716</v>
      </c>
    </row>
    <row r="213" spans="1:8" x14ac:dyDescent="0.25">
      <c r="A213">
        <v>179</v>
      </c>
      <c r="B213" t="s">
        <v>51</v>
      </c>
      <c r="C213">
        <v>206</v>
      </c>
      <c r="D213">
        <v>212</v>
      </c>
      <c r="E213" t="s">
        <v>4011</v>
      </c>
      <c r="F213" t="s">
        <v>4012</v>
      </c>
      <c r="G213" t="s">
        <v>78</v>
      </c>
      <c r="H213" t="s">
        <v>3716</v>
      </c>
    </row>
    <row r="214" spans="1:8" x14ac:dyDescent="0.25">
      <c r="A214">
        <v>179</v>
      </c>
      <c r="B214" t="s">
        <v>51</v>
      </c>
      <c r="C214">
        <v>207</v>
      </c>
      <c r="D214">
        <v>213</v>
      </c>
      <c r="E214" t="s">
        <v>4013</v>
      </c>
      <c r="F214" t="s">
        <v>4012</v>
      </c>
      <c r="G214" t="s">
        <v>78</v>
      </c>
      <c r="H214" t="s">
        <v>3716</v>
      </c>
    </row>
    <row r="215" spans="1:8" x14ac:dyDescent="0.25">
      <c r="A215">
        <v>179</v>
      </c>
      <c r="B215" t="s">
        <v>51</v>
      </c>
      <c r="C215">
        <v>208</v>
      </c>
      <c r="D215">
        <v>214</v>
      </c>
      <c r="E215" t="s">
        <v>4014</v>
      </c>
      <c r="F215" t="s">
        <v>111</v>
      </c>
      <c r="G215" t="s">
        <v>78</v>
      </c>
      <c r="H215" t="s">
        <v>3716</v>
      </c>
    </row>
    <row r="216" spans="1:8" x14ac:dyDescent="0.25">
      <c r="A216">
        <v>179</v>
      </c>
      <c r="B216" t="s">
        <v>51</v>
      </c>
      <c r="C216">
        <v>209</v>
      </c>
      <c r="D216">
        <v>215</v>
      </c>
      <c r="E216" t="s">
        <v>4015</v>
      </c>
      <c r="F216" t="s">
        <v>111</v>
      </c>
      <c r="G216" t="s">
        <v>78</v>
      </c>
      <c r="H216" t="s">
        <v>3716</v>
      </c>
    </row>
    <row r="217" spans="1:8" x14ac:dyDescent="0.25">
      <c r="A217">
        <v>179</v>
      </c>
      <c r="B217" t="s">
        <v>51</v>
      </c>
      <c r="C217">
        <v>210</v>
      </c>
      <c r="D217">
        <v>216</v>
      </c>
      <c r="E217" t="s">
        <v>4016</v>
      </c>
      <c r="F217" t="s">
        <v>111</v>
      </c>
      <c r="G217" t="s">
        <v>78</v>
      </c>
      <c r="H217" t="s">
        <v>3716</v>
      </c>
    </row>
    <row r="218" spans="1:8" x14ac:dyDescent="0.25">
      <c r="A218">
        <v>179</v>
      </c>
      <c r="B218" t="s">
        <v>51</v>
      </c>
      <c r="C218">
        <v>211</v>
      </c>
      <c r="D218">
        <v>217</v>
      </c>
      <c r="E218" t="s">
        <v>4017</v>
      </c>
      <c r="F218" t="s">
        <v>111</v>
      </c>
      <c r="G218" t="s">
        <v>78</v>
      </c>
      <c r="H218" t="s">
        <v>3716</v>
      </c>
    </row>
    <row r="219" spans="1:8" x14ac:dyDescent="0.25">
      <c r="A219">
        <v>179</v>
      </c>
      <c r="B219" t="s">
        <v>51</v>
      </c>
      <c r="C219">
        <v>212</v>
      </c>
      <c r="D219">
        <v>218</v>
      </c>
      <c r="E219" t="s">
        <v>4018</v>
      </c>
      <c r="F219" t="s">
        <v>324</v>
      </c>
      <c r="G219" t="s">
        <v>78</v>
      </c>
      <c r="H219" t="s">
        <v>3716</v>
      </c>
    </row>
    <row r="220" spans="1:8" x14ac:dyDescent="0.25">
      <c r="A220">
        <v>179</v>
      </c>
      <c r="B220" t="s">
        <v>51</v>
      </c>
      <c r="C220">
        <v>213</v>
      </c>
      <c r="D220">
        <v>219</v>
      </c>
      <c r="E220" t="s">
        <v>4019</v>
      </c>
      <c r="F220" t="s">
        <v>324</v>
      </c>
      <c r="G220" t="s">
        <v>78</v>
      </c>
      <c r="H220" t="s">
        <v>3716</v>
      </c>
    </row>
    <row r="221" spans="1:8" x14ac:dyDescent="0.25">
      <c r="A221">
        <v>179</v>
      </c>
      <c r="B221" t="s">
        <v>51</v>
      </c>
      <c r="C221" t="s">
        <v>3721</v>
      </c>
      <c r="D221">
        <v>220</v>
      </c>
      <c r="E221" t="s">
        <v>4020</v>
      </c>
      <c r="F221" t="s">
        <v>324</v>
      </c>
      <c r="G221" t="s">
        <v>78</v>
      </c>
      <c r="H221" t="s">
        <v>3716</v>
      </c>
    </row>
    <row r="222" spans="1:8" x14ac:dyDescent="0.25">
      <c r="A222">
        <v>179</v>
      </c>
      <c r="B222" t="s">
        <v>51</v>
      </c>
      <c r="C222">
        <v>214</v>
      </c>
      <c r="D222">
        <v>221</v>
      </c>
      <c r="E222" t="s">
        <v>4021</v>
      </c>
      <c r="F222" t="s">
        <v>3836</v>
      </c>
      <c r="G222" t="s">
        <v>78</v>
      </c>
      <c r="H222" t="s">
        <v>3716</v>
      </c>
    </row>
    <row r="223" spans="1:8" x14ac:dyDescent="0.25">
      <c r="A223">
        <v>179</v>
      </c>
      <c r="B223" t="s">
        <v>51</v>
      </c>
      <c r="C223">
        <v>215</v>
      </c>
      <c r="D223">
        <v>222</v>
      </c>
      <c r="E223" t="s">
        <v>4022</v>
      </c>
      <c r="F223" t="s">
        <v>3836</v>
      </c>
      <c r="G223" t="s">
        <v>78</v>
      </c>
      <c r="H223" t="s">
        <v>3716</v>
      </c>
    </row>
    <row r="224" spans="1:8" x14ac:dyDescent="0.25">
      <c r="A224">
        <v>179</v>
      </c>
      <c r="B224" t="s">
        <v>51</v>
      </c>
      <c r="C224">
        <v>216</v>
      </c>
      <c r="D224">
        <v>223</v>
      </c>
      <c r="E224" t="s">
        <v>4023</v>
      </c>
      <c r="F224" t="s">
        <v>4024</v>
      </c>
      <c r="G224" t="s">
        <v>78</v>
      </c>
      <c r="H224" t="s">
        <v>3716</v>
      </c>
    </row>
    <row r="225" spans="1:8" x14ac:dyDescent="0.25">
      <c r="A225">
        <v>179</v>
      </c>
      <c r="B225" t="s">
        <v>51</v>
      </c>
      <c r="C225">
        <v>217</v>
      </c>
      <c r="D225">
        <v>224</v>
      </c>
      <c r="E225" t="s">
        <v>4025</v>
      </c>
      <c r="F225" t="s">
        <v>4024</v>
      </c>
      <c r="G225" t="s">
        <v>78</v>
      </c>
      <c r="H225" t="s">
        <v>3716</v>
      </c>
    </row>
    <row r="226" spans="1:8" x14ac:dyDescent="0.25">
      <c r="A226">
        <v>179</v>
      </c>
      <c r="B226" t="s">
        <v>51</v>
      </c>
      <c r="C226">
        <v>218</v>
      </c>
      <c r="D226">
        <v>225</v>
      </c>
      <c r="E226" t="s">
        <v>4026</v>
      </c>
      <c r="F226" t="s">
        <v>4027</v>
      </c>
      <c r="G226" t="s">
        <v>78</v>
      </c>
      <c r="H226" t="s">
        <v>3716</v>
      </c>
    </row>
    <row r="227" spans="1:8" x14ac:dyDescent="0.25">
      <c r="A227">
        <v>179</v>
      </c>
      <c r="B227" t="s">
        <v>51</v>
      </c>
      <c r="C227">
        <v>219</v>
      </c>
      <c r="D227">
        <v>226</v>
      </c>
      <c r="E227" t="s">
        <v>4028</v>
      </c>
      <c r="F227" t="s">
        <v>4029</v>
      </c>
      <c r="G227" t="s">
        <v>78</v>
      </c>
      <c r="H227" t="s">
        <v>3716</v>
      </c>
    </row>
    <row r="228" spans="1:8" x14ac:dyDescent="0.25">
      <c r="A228">
        <v>179</v>
      </c>
      <c r="B228" t="s">
        <v>51</v>
      </c>
      <c r="C228">
        <v>220</v>
      </c>
      <c r="D228">
        <v>227</v>
      </c>
      <c r="E228" t="s">
        <v>4030</v>
      </c>
      <c r="F228" t="s">
        <v>1038</v>
      </c>
      <c r="G228" t="s">
        <v>78</v>
      </c>
      <c r="H228" t="s">
        <v>3716</v>
      </c>
    </row>
    <row r="229" spans="1:8" x14ac:dyDescent="0.25">
      <c r="A229">
        <v>179</v>
      </c>
      <c r="B229" t="s">
        <v>51</v>
      </c>
      <c r="C229">
        <v>221</v>
      </c>
      <c r="D229">
        <v>228</v>
      </c>
      <c r="E229" t="s">
        <v>4031</v>
      </c>
      <c r="F229" t="s">
        <v>4032</v>
      </c>
      <c r="G229" t="s">
        <v>78</v>
      </c>
      <c r="H229" t="s">
        <v>3716</v>
      </c>
    </row>
    <row r="230" spans="1:8" x14ac:dyDescent="0.25">
      <c r="A230">
        <v>179</v>
      </c>
      <c r="B230" t="s">
        <v>51</v>
      </c>
      <c r="C230">
        <v>222</v>
      </c>
      <c r="D230">
        <v>229</v>
      </c>
      <c r="E230" t="s">
        <v>4033</v>
      </c>
      <c r="F230" t="s">
        <v>1038</v>
      </c>
      <c r="G230" t="s">
        <v>78</v>
      </c>
      <c r="H230" t="s">
        <v>3716</v>
      </c>
    </row>
    <row r="231" spans="1:8" x14ac:dyDescent="0.25">
      <c r="A231">
        <v>179</v>
      </c>
      <c r="B231" t="s">
        <v>51</v>
      </c>
      <c r="C231">
        <v>223</v>
      </c>
      <c r="D231">
        <v>230</v>
      </c>
      <c r="E231" t="s">
        <v>4034</v>
      </c>
      <c r="F231" t="s">
        <v>1038</v>
      </c>
      <c r="G231" t="s">
        <v>78</v>
      </c>
      <c r="H231" t="s">
        <v>3716</v>
      </c>
    </row>
    <row r="232" spans="1:8" x14ac:dyDescent="0.25">
      <c r="A232">
        <v>179</v>
      </c>
      <c r="B232" t="s">
        <v>51</v>
      </c>
      <c r="C232">
        <v>224</v>
      </c>
      <c r="D232">
        <v>231</v>
      </c>
      <c r="E232" t="s">
        <v>4035</v>
      </c>
      <c r="F232" t="s">
        <v>817</v>
      </c>
      <c r="G232" t="s">
        <v>78</v>
      </c>
      <c r="H232" t="s">
        <v>3716</v>
      </c>
    </row>
    <row r="233" spans="1:8" x14ac:dyDescent="0.25">
      <c r="A233">
        <v>179</v>
      </c>
      <c r="B233" t="s">
        <v>51</v>
      </c>
      <c r="C233">
        <v>225</v>
      </c>
      <c r="D233">
        <v>232</v>
      </c>
      <c r="E233" t="s">
        <v>4036</v>
      </c>
      <c r="F233" t="s">
        <v>4037</v>
      </c>
      <c r="G233" t="s">
        <v>78</v>
      </c>
      <c r="H233" t="s">
        <v>3716</v>
      </c>
    </row>
    <row r="234" spans="1:8" x14ac:dyDescent="0.25">
      <c r="A234">
        <v>179</v>
      </c>
      <c r="B234" t="s">
        <v>51</v>
      </c>
      <c r="C234">
        <v>226</v>
      </c>
      <c r="D234">
        <v>233</v>
      </c>
      <c r="E234" t="s">
        <v>4038</v>
      </c>
      <c r="F234" t="s">
        <v>817</v>
      </c>
      <c r="G234" t="s">
        <v>78</v>
      </c>
      <c r="H234" t="s">
        <v>3716</v>
      </c>
    </row>
    <row r="235" spans="1:8" x14ac:dyDescent="0.25">
      <c r="A235">
        <v>179</v>
      </c>
      <c r="B235" t="s">
        <v>51</v>
      </c>
      <c r="C235">
        <v>227</v>
      </c>
      <c r="D235">
        <v>234</v>
      </c>
      <c r="E235" t="s">
        <v>4039</v>
      </c>
      <c r="F235" t="s">
        <v>817</v>
      </c>
      <c r="G235" t="s">
        <v>78</v>
      </c>
      <c r="H235" t="s">
        <v>3716</v>
      </c>
    </row>
    <row r="236" spans="1:8" x14ac:dyDescent="0.25">
      <c r="A236">
        <v>179</v>
      </c>
      <c r="B236" t="s">
        <v>51</v>
      </c>
      <c r="C236">
        <v>228</v>
      </c>
      <c r="D236">
        <v>235</v>
      </c>
      <c r="E236" t="s">
        <v>4040</v>
      </c>
      <c r="F236" t="s">
        <v>817</v>
      </c>
      <c r="G236" t="s">
        <v>78</v>
      </c>
      <c r="H236" t="s">
        <v>3716</v>
      </c>
    </row>
    <row r="237" spans="1:8" x14ac:dyDescent="0.25">
      <c r="A237">
        <v>179</v>
      </c>
      <c r="B237" t="s">
        <v>51</v>
      </c>
      <c r="C237">
        <v>229</v>
      </c>
      <c r="D237">
        <v>236</v>
      </c>
      <c r="E237" t="s">
        <v>4041</v>
      </c>
      <c r="F237" t="s">
        <v>817</v>
      </c>
      <c r="G237" t="s">
        <v>78</v>
      </c>
      <c r="H237" t="s">
        <v>3716</v>
      </c>
    </row>
    <row r="238" spans="1:8" x14ac:dyDescent="0.25">
      <c r="A238">
        <v>179</v>
      </c>
      <c r="B238" t="s">
        <v>51</v>
      </c>
      <c r="C238">
        <v>230</v>
      </c>
      <c r="D238">
        <v>237</v>
      </c>
      <c r="E238" t="s">
        <v>4042</v>
      </c>
      <c r="F238" t="s">
        <v>4043</v>
      </c>
      <c r="G238" t="s">
        <v>78</v>
      </c>
      <c r="H238" t="s">
        <v>3716</v>
      </c>
    </row>
    <row r="239" spans="1:8" x14ac:dyDescent="0.25">
      <c r="A239">
        <v>179</v>
      </c>
      <c r="B239" t="s">
        <v>51</v>
      </c>
      <c r="C239">
        <v>231</v>
      </c>
      <c r="D239">
        <v>238</v>
      </c>
      <c r="E239" t="s">
        <v>4044</v>
      </c>
      <c r="F239" t="s">
        <v>511</v>
      </c>
      <c r="G239" t="s">
        <v>78</v>
      </c>
      <c r="H239" t="s">
        <v>3716</v>
      </c>
    </row>
    <row r="240" spans="1:8" x14ac:dyDescent="0.25">
      <c r="A240">
        <v>179</v>
      </c>
      <c r="B240" t="s">
        <v>51</v>
      </c>
      <c r="C240">
        <v>232</v>
      </c>
      <c r="D240">
        <v>239</v>
      </c>
      <c r="E240" t="s">
        <v>4045</v>
      </c>
      <c r="F240" t="s">
        <v>511</v>
      </c>
      <c r="G240" t="s">
        <v>78</v>
      </c>
      <c r="H240" t="s">
        <v>3716</v>
      </c>
    </row>
    <row r="241" spans="1:8" x14ac:dyDescent="0.25">
      <c r="A241">
        <v>179</v>
      </c>
      <c r="B241" t="s">
        <v>51</v>
      </c>
      <c r="C241">
        <v>233</v>
      </c>
      <c r="D241">
        <v>240</v>
      </c>
      <c r="E241" t="s">
        <v>4046</v>
      </c>
      <c r="F241" t="s">
        <v>511</v>
      </c>
      <c r="G241" t="s">
        <v>78</v>
      </c>
      <c r="H241" t="s">
        <v>3716</v>
      </c>
    </row>
    <row r="242" spans="1:8" x14ac:dyDescent="0.25">
      <c r="A242">
        <v>179</v>
      </c>
      <c r="B242" t="s">
        <v>51</v>
      </c>
      <c r="C242">
        <v>234</v>
      </c>
      <c r="D242">
        <v>241</v>
      </c>
      <c r="E242" t="s">
        <v>4047</v>
      </c>
      <c r="F242" t="s">
        <v>4048</v>
      </c>
      <c r="G242" t="s">
        <v>78</v>
      </c>
      <c r="H242" t="s">
        <v>3716</v>
      </c>
    </row>
    <row r="243" spans="1:8" x14ac:dyDescent="0.25">
      <c r="A243">
        <v>179</v>
      </c>
      <c r="B243" t="s">
        <v>51</v>
      </c>
      <c r="C243">
        <v>235</v>
      </c>
      <c r="D243">
        <v>242</v>
      </c>
      <c r="E243" t="s">
        <v>4049</v>
      </c>
      <c r="F243" t="s">
        <v>4050</v>
      </c>
      <c r="G243" t="s">
        <v>78</v>
      </c>
      <c r="H243" t="s">
        <v>3716</v>
      </c>
    </row>
    <row r="244" spans="1:8" x14ac:dyDescent="0.25">
      <c r="A244">
        <v>179</v>
      </c>
      <c r="B244" t="s">
        <v>51</v>
      </c>
      <c r="C244">
        <v>236</v>
      </c>
      <c r="D244">
        <v>243</v>
      </c>
      <c r="E244" t="s">
        <v>4051</v>
      </c>
      <c r="F244" t="s">
        <v>4050</v>
      </c>
      <c r="G244" t="s">
        <v>78</v>
      </c>
      <c r="H244" t="s">
        <v>3716</v>
      </c>
    </row>
    <row r="245" spans="1:8" x14ac:dyDescent="0.25">
      <c r="A245">
        <v>179</v>
      </c>
      <c r="B245" t="s">
        <v>51</v>
      </c>
      <c r="C245">
        <v>237</v>
      </c>
      <c r="D245">
        <v>244</v>
      </c>
      <c r="E245" t="s">
        <v>4052</v>
      </c>
      <c r="F245" t="s">
        <v>4050</v>
      </c>
      <c r="G245" t="s">
        <v>78</v>
      </c>
      <c r="H245" t="s">
        <v>3716</v>
      </c>
    </row>
    <row r="246" spans="1:8" x14ac:dyDescent="0.25">
      <c r="A246">
        <v>179</v>
      </c>
      <c r="B246" t="s">
        <v>51</v>
      </c>
      <c r="C246">
        <v>238</v>
      </c>
      <c r="D246">
        <v>245</v>
      </c>
      <c r="E246" t="s">
        <v>4053</v>
      </c>
      <c r="F246" t="s">
        <v>1331</v>
      </c>
      <c r="G246" t="s">
        <v>78</v>
      </c>
      <c r="H246" t="s">
        <v>3716</v>
      </c>
    </row>
    <row r="247" spans="1:8" x14ac:dyDescent="0.25">
      <c r="A247">
        <v>179</v>
      </c>
      <c r="B247" t="s">
        <v>51</v>
      </c>
      <c r="C247">
        <v>239</v>
      </c>
      <c r="D247">
        <v>246</v>
      </c>
      <c r="E247" t="s">
        <v>4054</v>
      </c>
      <c r="F247" t="s">
        <v>1331</v>
      </c>
      <c r="G247" t="s">
        <v>78</v>
      </c>
      <c r="H247" t="s">
        <v>3716</v>
      </c>
    </row>
    <row r="248" spans="1:8" x14ac:dyDescent="0.25">
      <c r="A248">
        <v>179</v>
      </c>
      <c r="B248" t="s">
        <v>51</v>
      </c>
      <c r="C248">
        <v>240</v>
      </c>
      <c r="D248">
        <v>247</v>
      </c>
      <c r="E248" t="s">
        <v>4055</v>
      </c>
      <c r="F248" t="s">
        <v>4056</v>
      </c>
      <c r="G248" t="s">
        <v>78</v>
      </c>
      <c r="H248" t="s">
        <v>3716</v>
      </c>
    </row>
    <row r="249" spans="1:8" x14ac:dyDescent="0.25">
      <c r="A249">
        <v>179</v>
      </c>
      <c r="B249" t="s">
        <v>51</v>
      </c>
      <c r="C249">
        <v>241</v>
      </c>
      <c r="D249">
        <v>248</v>
      </c>
      <c r="E249" t="s">
        <v>4055</v>
      </c>
      <c r="F249" t="s">
        <v>4056</v>
      </c>
      <c r="G249" t="s">
        <v>78</v>
      </c>
      <c r="H249" t="s">
        <v>3716</v>
      </c>
    </row>
    <row r="250" spans="1:8" x14ac:dyDescent="0.25">
      <c r="A250">
        <v>179</v>
      </c>
      <c r="B250" t="s">
        <v>51</v>
      </c>
      <c r="C250">
        <v>242</v>
      </c>
      <c r="D250">
        <v>249</v>
      </c>
      <c r="E250" t="s">
        <v>4057</v>
      </c>
      <c r="F250" t="s">
        <v>4056</v>
      </c>
      <c r="G250" t="s">
        <v>78</v>
      </c>
      <c r="H250" t="s">
        <v>3716</v>
      </c>
    </row>
    <row r="251" spans="1:8" x14ac:dyDescent="0.25">
      <c r="A251">
        <v>179</v>
      </c>
      <c r="B251" t="s">
        <v>51</v>
      </c>
      <c r="C251">
        <v>243</v>
      </c>
      <c r="D251">
        <v>250</v>
      </c>
      <c r="E251" t="s">
        <v>4058</v>
      </c>
      <c r="F251" t="s">
        <v>4059</v>
      </c>
      <c r="G251" t="s">
        <v>78</v>
      </c>
      <c r="H251" t="s">
        <v>3716</v>
      </c>
    </row>
    <row r="252" spans="1:8" x14ac:dyDescent="0.25">
      <c r="A252">
        <v>179</v>
      </c>
      <c r="B252" t="s">
        <v>51</v>
      </c>
      <c r="C252">
        <v>244</v>
      </c>
      <c r="D252">
        <v>251</v>
      </c>
      <c r="E252" t="s">
        <v>4060</v>
      </c>
      <c r="F252" t="s">
        <v>4059</v>
      </c>
      <c r="G252" t="s">
        <v>78</v>
      </c>
      <c r="H252" t="s">
        <v>3716</v>
      </c>
    </row>
    <row r="253" spans="1:8" x14ac:dyDescent="0.25">
      <c r="A253">
        <v>179</v>
      </c>
      <c r="B253" t="s">
        <v>51</v>
      </c>
      <c r="C253">
        <v>245</v>
      </c>
      <c r="D253">
        <v>252</v>
      </c>
      <c r="E253" t="s">
        <v>4061</v>
      </c>
      <c r="F253" t="s">
        <v>4062</v>
      </c>
      <c r="G253" t="s">
        <v>78</v>
      </c>
      <c r="H253" t="s">
        <v>3716</v>
      </c>
    </row>
    <row r="254" spans="1:8" x14ac:dyDescent="0.25">
      <c r="A254">
        <v>179</v>
      </c>
      <c r="B254" t="s">
        <v>51</v>
      </c>
      <c r="C254">
        <v>246</v>
      </c>
      <c r="D254">
        <v>253</v>
      </c>
      <c r="E254" t="s">
        <v>4063</v>
      </c>
      <c r="F254" t="s">
        <v>4064</v>
      </c>
      <c r="G254" t="s">
        <v>78</v>
      </c>
      <c r="H254" t="s">
        <v>3716</v>
      </c>
    </row>
    <row r="255" spans="1:8" x14ac:dyDescent="0.25">
      <c r="A255">
        <v>179</v>
      </c>
      <c r="B255" t="s">
        <v>51</v>
      </c>
      <c r="C255">
        <v>247</v>
      </c>
      <c r="D255">
        <v>254</v>
      </c>
      <c r="E255" t="s">
        <v>4065</v>
      </c>
      <c r="F255" t="s">
        <v>4066</v>
      </c>
      <c r="G255" t="s">
        <v>78</v>
      </c>
      <c r="H255" t="s">
        <v>3716</v>
      </c>
    </row>
    <row r="256" spans="1:8" x14ac:dyDescent="0.25">
      <c r="A256">
        <v>179</v>
      </c>
      <c r="B256" t="s">
        <v>51</v>
      </c>
      <c r="C256">
        <v>248</v>
      </c>
      <c r="D256">
        <v>255</v>
      </c>
      <c r="E256" t="s">
        <v>4067</v>
      </c>
      <c r="F256" t="s">
        <v>4068</v>
      </c>
      <c r="G256" t="s">
        <v>78</v>
      </c>
      <c r="H256" t="s">
        <v>3716</v>
      </c>
    </row>
    <row r="257" spans="1:7" x14ac:dyDescent="0.25">
      <c r="A257">
        <v>179</v>
      </c>
      <c r="B257" t="s">
        <v>51</v>
      </c>
      <c r="C257" t="s">
        <v>4069</v>
      </c>
      <c r="D257" t="s">
        <v>4069</v>
      </c>
      <c r="E257" t="s">
        <v>3721</v>
      </c>
      <c r="F257" t="s">
        <v>4069</v>
      </c>
      <c r="G257" t="s">
        <v>4069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A185-E194-4C43-905D-A163E9D9CD65}">
  <dimension ref="A1:N11"/>
  <sheetViews>
    <sheetView workbookViewId="0">
      <selection activeCell="E23" sqref="E23"/>
    </sheetView>
  </sheetViews>
  <sheetFormatPr defaultRowHeight="13.2" x14ac:dyDescent="0.25"/>
  <cols>
    <col min="1" max="1" width="29.21875" bestFit="1" customWidth="1"/>
    <col min="5" max="6" width="26.33203125" bestFit="1" customWidth="1"/>
    <col min="10" max="10" width="12.21875" bestFit="1" customWidth="1"/>
    <col min="11" max="11" width="26.33203125" bestFit="1" customWidth="1"/>
    <col min="12" max="12" width="8.33203125" bestFit="1" customWidth="1"/>
    <col min="13" max="13" width="8.44140625" bestFit="1" customWidth="1"/>
    <col min="14" max="14" width="7.6640625" bestFit="1" customWidth="1"/>
  </cols>
  <sheetData>
    <row r="1" spans="1:14" x14ac:dyDescent="0.25">
      <c r="A1" t="s">
        <v>427</v>
      </c>
      <c r="B1" t="s">
        <v>420</v>
      </c>
      <c r="E1" s="9" t="s">
        <v>1271</v>
      </c>
      <c r="F1" s="9" t="s">
        <v>421</v>
      </c>
      <c r="J1" t="s">
        <v>1270</v>
      </c>
      <c r="K1" t="s">
        <v>1271</v>
      </c>
      <c r="L1" t="s">
        <v>1272</v>
      </c>
      <c r="M1" t="s">
        <v>1273</v>
      </c>
      <c r="N1" t="s">
        <v>1274</v>
      </c>
    </row>
    <row r="2" spans="1:14" x14ac:dyDescent="0.25">
      <c r="A2" s="4" t="s">
        <v>101</v>
      </c>
      <c r="B2" t="s">
        <v>428</v>
      </c>
      <c r="E2" t="s">
        <v>269</v>
      </c>
      <c r="F2" t="s">
        <v>269</v>
      </c>
      <c r="J2" t="s">
        <v>51</v>
      </c>
      <c r="K2" t="s">
        <v>269</v>
      </c>
      <c r="L2" s="8">
        <v>280</v>
      </c>
      <c r="M2" s="8">
        <v>10</v>
      </c>
      <c r="N2" s="8">
        <v>270</v>
      </c>
    </row>
    <row r="3" spans="1:14" x14ac:dyDescent="0.25">
      <c r="A3" s="4" t="s">
        <v>41</v>
      </c>
      <c r="B3" t="s">
        <v>432</v>
      </c>
      <c r="E3" t="s">
        <v>42</v>
      </c>
      <c r="F3" t="s">
        <v>42</v>
      </c>
      <c r="J3" t="s">
        <v>51</v>
      </c>
      <c r="K3" t="s">
        <v>42</v>
      </c>
      <c r="L3" s="8">
        <v>160</v>
      </c>
      <c r="M3" s="8">
        <v>6</v>
      </c>
      <c r="N3" s="8">
        <v>154</v>
      </c>
    </row>
    <row r="4" spans="1:14" x14ac:dyDescent="0.25">
      <c r="A4" s="4" t="s">
        <v>114</v>
      </c>
      <c r="B4" t="s">
        <v>429</v>
      </c>
      <c r="E4" t="s">
        <v>89</v>
      </c>
      <c r="F4" t="s">
        <v>89</v>
      </c>
      <c r="J4" t="s">
        <v>51</v>
      </c>
      <c r="K4" t="s">
        <v>89</v>
      </c>
      <c r="L4" s="8">
        <v>129</v>
      </c>
      <c r="M4" s="8">
        <v>13</v>
      </c>
      <c r="N4" s="8">
        <v>116</v>
      </c>
    </row>
    <row r="5" spans="1:14" x14ac:dyDescent="0.25">
      <c r="A5" s="4" t="s">
        <v>62</v>
      </c>
      <c r="B5" t="s">
        <v>430</v>
      </c>
      <c r="E5" t="s">
        <v>118</v>
      </c>
      <c r="F5" t="s">
        <v>118</v>
      </c>
      <c r="J5" t="s">
        <v>51</v>
      </c>
      <c r="K5" t="s">
        <v>118</v>
      </c>
      <c r="L5" s="8">
        <v>100</v>
      </c>
      <c r="M5" s="8">
        <v>3</v>
      </c>
      <c r="N5" s="8">
        <v>97</v>
      </c>
    </row>
    <row r="6" spans="1:14" x14ac:dyDescent="0.25">
      <c r="A6" s="4" t="s">
        <v>178</v>
      </c>
      <c r="B6" t="s">
        <v>431</v>
      </c>
      <c r="E6" t="s">
        <v>519</v>
      </c>
      <c r="F6" t="s">
        <v>519</v>
      </c>
      <c r="J6" t="s">
        <v>51</v>
      </c>
      <c r="K6" t="s">
        <v>519</v>
      </c>
      <c r="L6" s="8">
        <v>100</v>
      </c>
      <c r="M6" s="8">
        <v>0</v>
      </c>
      <c r="N6" s="8">
        <v>100</v>
      </c>
    </row>
    <row r="7" spans="1:14" x14ac:dyDescent="0.25">
      <c r="A7" t="s">
        <v>477</v>
      </c>
      <c r="B7" t="s">
        <v>432</v>
      </c>
      <c r="E7" t="s">
        <v>70</v>
      </c>
      <c r="F7" t="s">
        <v>70</v>
      </c>
      <c r="J7" t="s">
        <v>51</v>
      </c>
      <c r="K7" t="s">
        <v>70</v>
      </c>
      <c r="L7" s="8">
        <v>90</v>
      </c>
      <c r="M7" s="8">
        <v>2</v>
      </c>
      <c r="N7" s="8">
        <v>88</v>
      </c>
    </row>
    <row r="8" spans="1:14" x14ac:dyDescent="0.25">
      <c r="A8" t="s">
        <v>857</v>
      </c>
      <c r="B8" t="s">
        <v>433</v>
      </c>
      <c r="E8" t="s">
        <v>278</v>
      </c>
      <c r="F8" t="s">
        <v>278</v>
      </c>
      <c r="J8" t="s">
        <v>51</v>
      </c>
      <c r="K8" t="s">
        <v>278</v>
      </c>
      <c r="L8" s="8">
        <v>81</v>
      </c>
      <c r="M8" s="8">
        <v>8</v>
      </c>
      <c r="N8" s="8">
        <v>73</v>
      </c>
    </row>
    <row r="9" spans="1:14" x14ac:dyDescent="0.25">
      <c r="A9" t="s">
        <v>1179</v>
      </c>
      <c r="B9" t="s">
        <v>438</v>
      </c>
      <c r="E9" t="s">
        <v>129</v>
      </c>
      <c r="F9" t="s">
        <v>129</v>
      </c>
      <c r="J9" t="s">
        <v>51</v>
      </c>
      <c r="K9" t="s">
        <v>129</v>
      </c>
      <c r="L9" s="8">
        <v>40</v>
      </c>
      <c r="M9" s="8">
        <v>9</v>
      </c>
      <c r="N9" s="8">
        <v>31</v>
      </c>
    </row>
    <row r="10" spans="1:14" x14ac:dyDescent="0.25">
      <c r="A10" t="s">
        <v>295</v>
      </c>
      <c r="B10" t="s">
        <v>439</v>
      </c>
      <c r="E10" t="s">
        <v>1269</v>
      </c>
      <c r="F10" t="s">
        <v>1269</v>
      </c>
      <c r="J10" t="s">
        <v>51</v>
      </c>
      <c r="K10" t="s">
        <v>1269</v>
      </c>
      <c r="L10" s="8">
        <v>20</v>
      </c>
      <c r="M10" s="8">
        <v>6</v>
      </c>
      <c r="N10" s="8">
        <v>14</v>
      </c>
    </row>
    <row r="11" spans="1:14" x14ac:dyDescent="0.25">
      <c r="A11" t="s">
        <v>87</v>
      </c>
      <c r="B11" t="s">
        <v>434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95122-96F1-48A7-A562-E34C54681230}">
  <dimension ref="A1:F455"/>
  <sheetViews>
    <sheetView topLeftCell="A444" workbookViewId="0">
      <selection activeCell="F463" sqref="F463"/>
    </sheetView>
  </sheetViews>
  <sheetFormatPr defaultRowHeight="13.2" x14ac:dyDescent="0.25"/>
  <cols>
    <col min="1" max="1" width="15.5546875" bestFit="1" customWidth="1"/>
    <col min="2" max="2" width="10.33203125" bestFit="1" customWidth="1"/>
  </cols>
  <sheetData>
    <row r="1" spans="1:6" x14ac:dyDescent="0.25">
      <c r="A1" t="s">
        <v>1</v>
      </c>
      <c r="B1" t="s">
        <v>424</v>
      </c>
      <c r="C1" t="s">
        <v>4</v>
      </c>
      <c r="D1" t="s">
        <v>7</v>
      </c>
      <c r="E1" t="s">
        <v>2178</v>
      </c>
      <c r="F1" t="s">
        <v>33</v>
      </c>
    </row>
    <row r="2" spans="1:6" x14ac:dyDescent="0.25">
      <c r="A2">
        <v>45868.691477220287</v>
      </c>
      <c r="B2">
        <v>45868</v>
      </c>
      <c r="C2" t="s">
        <v>243</v>
      </c>
      <c r="D2" t="s">
        <v>244</v>
      </c>
      <c r="E2" t="s">
        <v>2179</v>
      </c>
      <c r="F2" t="s">
        <v>2180</v>
      </c>
    </row>
    <row r="3" spans="1:6" x14ac:dyDescent="0.25">
      <c r="A3">
        <v>45868.694301387812</v>
      </c>
      <c r="B3">
        <v>45868</v>
      </c>
      <c r="C3" t="s">
        <v>250</v>
      </c>
      <c r="D3" t="s">
        <v>244</v>
      </c>
      <c r="E3" t="s">
        <v>2179</v>
      </c>
      <c r="F3" t="s">
        <v>2180</v>
      </c>
    </row>
    <row r="4" spans="1:6" x14ac:dyDescent="0.25">
      <c r="A4">
        <v>45868.702169858887</v>
      </c>
      <c r="B4">
        <v>45868</v>
      </c>
      <c r="C4" t="s">
        <v>256</v>
      </c>
      <c r="D4" t="s">
        <v>244</v>
      </c>
      <c r="E4" t="s">
        <v>2179</v>
      </c>
      <c r="F4" t="s">
        <v>2180</v>
      </c>
    </row>
    <row r="5" spans="1:6" x14ac:dyDescent="0.25">
      <c r="A5">
        <v>45868.704438783345</v>
      </c>
      <c r="B5">
        <v>45868</v>
      </c>
      <c r="C5" t="s">
        <v>261</v>
      </c>
      <c r="D5" t="s">
        <v>244</v>
      </c>
      <c r="E5" t="s">
        <v>2179</v>
      </c>
      <c r="F5" t="s">
        <v>2180</v>
      </c>
    </row>
    <row r="6" spans="1:6" x14ac:dyDescent="0.25">
      <c r="A6">
        <v>45868.708025282976</v>
      </c>
      <c r="B6">
        <v>45868</v>
      </c>
      <c r="C6" t="s">
        <v>267</v>
      </c>
      <c r="D6" t="s">
        <v>244</v>
      </c>
      <c r="E6" t="s">
        <v>2181</v>
      </c>
      <c r="F6" t="s">
        <v>2182</v>
      </c>
    </row>
    <row r="7" spans="1:6" x14ac:dyDescent="0.25">
      <c r="A7">
        <v>45868.711102010093</v>
      </c>
      <c r="B7">
        <v>45868</v>
      </c>
      <c r="C7" t="s">
        <v>282</v>
      </c>
      <c r="D7" t="s">
        <v>244</v>
      </c>
      <c r="E7" t="s">
        <v>2181</v>
      </c>
      <c r="F7" t="s">
        <v>2182</v>
      </c>
    </row>
    <row r="8" spans="1:6" x14ac:dyDescent="0.25">
      <c r="A8">
        <v>45868.712844094007</v>
      </c>
      <c r="B8">
        <v>45868</v>
      </c>
      <c r="C8" t="s">
        <v>287</v>
      </c>
      <c r="D8" t="s">
        <v>244</v>
      </c>
      <c r="E8" t="s">
        <v>2179</v>
      </c>
      <c r="F8" t="s">
        <v>2183</v>
      </c>
    </row>
    <row r="9" spans="1:6" x14ac:dyDescent="0.25">
      <c r="A9">
        <v>45868.716864127244</v>
      </c>
      <c r="B9">
        <v>45868</v>
      </c>
      <c r="C9" t="s">
        <v>293</v>
      </c>
      <c r="D9" t="s">
        <v>244</v>
      </c>
      <c r="E9" t="s">
        <v>2181</v>
      </c>
      <c r="F9" t="s">
        <v>2184</v>
      </c>
    </row>
    <row r="10" spans="1:6" x14ac:dyDescent="0.25">
      <c r="A10">
        <v>45868.719520954524</v>
      </c>
      <c r="B10">
        <v>45868</v>
      </c>
      <c r="C10" t="s">
        <v>306</v>
      </c>
      <c r="D10" t="s">
        <v>244</v>
      </c>
      <c r="E10" t="s">
        <v>2179</v>
      </c>
      <c r="F10" t="s">
        <v>2180</v>
      </c>
    </row>
    <row r="11" spans="1:6" x14ac:dyDescent="0.25">
      <c r="A11">
        <v>45868.723679161274</v>
      </c>
      <c r="B11">
        <v>45868</v>
      </c>
      <c r="C11" t="s">
        <v>311</v>
      </c>
      <c r="D11" t="s">
        <v>244</v>
      </c>
      <c r="E11" t="s">
        <v>2181</v>
      </c>
      <c r="F11" t="s">
        <v>2185</v>
      </c>
    </row>
    <row r="12" spans="1:6" x14ac:dyDescent="0.25">
      <c r="A12">
        <v>45868.727306820801</v>
      </c>
      <c r="B12">
        <v>45868</v>
      </c>
      <c r="C12" t="s">
        <v>323</v>
      </c>
      <c r="D12" t="s">
        <v>244</v>
      </c>
      <c r="E12" t="s">
        <v>2179</v>
      </c>
      <c r="F12" t="s">
        <v>2186</v>
      </c>
    </row>
    <row r="13" spans="1:6" x14ac:dyDescent="0.25">
      <c r="A13">
        <v>45868.729701296739</v>
      </c>
      <c r="B13">
        <v>45868</v>
      </c>
      <c r="C13" t="s">
        <v>329</v>
      </c>
      <c r="D13" t="s">
        <v>244</v>
      </c>
      <c r="E13" t="s">
        <v>2179</v>
      </c>
      <c r="F13" t="s">
        <v>2187</v>
      </c>
    </row>
    <row r="14" spans="1:6" x14ac:dyDescent="0.25">
      <c r="A14">
        <v>45868.732631126099</v>
      </c>
      <c r="B14">
        <v>45868</v>
      </c>
      <c r="C14" t="s">
        <v>334</v>
      </c>
      <c r="D14" t="s">
        <v>244</v>
      </c>
      <c r="E14" t="s">
        <v>2188</v>
      </c>
      <c r="F14" t="s">
        <v>2189</v>
      </c>
    </row>
    <row r="15" spans="1:6" x14ac:dyDescent="0.25">
      <c r="A15">
        <v>45868.762911086611</v>
      </c>
      <c r="B15">
        <v>45868</v>
      </c>
      <c r="C15" t="s">
        <v>352</v>
      </c>
      <c r="D15" t="s">
        <v>244</v>
      </c>
      <c r="E15" t="s">
        <v>2179</v>
      </c>
    </row>
    <row r="16" spans="1:6" x14ac:dyDescent="0.25">
      <c r="A16">
        <v>45868.769304473055</v>
      </c>
      <c r="B16">
        <v>45868</v>
      </c>
      <c r="C16" t="s">
        <v>365</v>
      </c>
      <c r="D16" t="s">
        <v>244</v>
      </c>
      <c r="E16" t="s">
        <v>2179</v>
      </c>
    </row>
    <row r="17" spans="1:6" x14ac:dyDescent="0.25">
      <c r="A17">
        <v>45868.771788117694</v>
      </c>
      <c r="B17">
        <v>45868</v>
      </c>
      <c r="C17" t="s">
        <v>370</v>
      </c>
      <c r="D17" t="s">
        <v>244</v>
      </c>
      <c r="E17" t="s">
        <v>2179</v>
      </c>
    </row>
    <row r="18" spans="1:6" x14ac:dyDescent="0.25">
      <c r="A18">
        <v>45868.776366355603</v>
      </c>
      <c r="B18">
        <v>45868</v>
      </c>
      <c r="C18" t="s">
        <v>375</v>
      </c>
      <c r="D18" t="s">
        <v>244</v>
      </c>
      <c r="E18" t="s">
        <v>2190</v>
      </c>
      <c r="F18" t="s">
        <v>2191</v>
      </c>
    </row>
    <row r="19" spans="1:6" x14ac:dyDescent="0.25">
      <c r="A19">
        <v>45868.780021363389</v>
      </c>
      <c r="B19">
        <v>45868</v>
      </c>
      <c r="C19" t="s">
        <v>380</v>
      </c>
      <c r="D19" t="s">
        <v>244</v>
      </c>
      <c r="E19" t="s">
        <v>2179</v>
      </c>
    </row>
    <row r="20" spans="1:6" x14ac:dyDescent="0.25">
      <c r="A20">
        <v>45868.783654098937</v>
      </c>
      <c r="B20">
        <v>45868</v>
      </c>
      <c r="C20" t="s">
        <v>386</v>
      </c>
      <c r="D20" t="s">
        <v>244</v>
      </c>
      <c r="E20" t="s">
        <v>2192</v>
      </c>
      <c r="F20" t="s">
        <v>2193</v>
      </c>
    </row>
    <row r="21" spans="1:6" x14ac:dyDescent="0.25">
      <c r="A21">
        <v>45868.786443178506</v>
      </c>
      <c r="B21">
        <v>45868</v>
      </c>
      <c r="C21" t="s">
        <v>392</v>
      </c>
      <c r="D21" t="s">
        <v>244</v>
      </c>
      <c r="E21" t="s">
        <v>2192</v>
      </c>
      <c r="F21" t="s">
        <v>2194</v>
      </c>
    </row>
    <row r="22" spans="1:6" x14ac:dyDescent="0.25">
      <c r="A22">
        <v>45868.791680407383</v>
      </c>
      <c r="B22">
        <v>45868</v>
      </c>
      <c r="C22" t="s">
        <v>398</v>
      </c>
      <c r="D22" t="s">
        <v>244</v>
      </c>
      <c r="E22" t="s">
        <v>2181</v>
      </c>
      <c r="F22" t="s">
        <v>2195</v>
      </c>
    </row>
    <row r="23" spans="1:6" x14ac:dyDescent="0.25">
      <c r="A23">
        <v>45868.493388593968</v>
      </c>
      <c r="B23">
        <v>45868</v>
      </c>
      <c r="C23" t="s">
        <v>47</v>
      </c>
      <c r="D23" t="s">
        <v>48</v>
      </c>
      <c r="E23" t="s">
        <v>2179</v>
      </c>
      <c r="F23" t="s">
        <v>2196</v>
      </c>
    </row>
    <row r="24" spans="1:6" x14ac:dyDescent="0.25">
      <c r="A24">
        <v>45868.574444661092</v>
      </c>
      <c r="B24">
        <v>45868</v>
      </c>
      <c r="C24" t="s">
        <v>75</v>
      </c>
      <c r="D24" t="s">
        <v>76</v>
      </c>
      <c r="E24" t="s">
        <v>2190</v>
      </c>
      <c r="F24" t="s">
        <v>2197</v>
      </c>
    </row>
    <row r="25" spans="1:6" x14ac:dyDescent="0.25">
      <c r="A25">
        <v>45868.583909512119</v>
      </c>
      <c r="B25">
        <v>45868</v>
      </c>
      <c r="C25" t="s">
        <v>94</v>
      </c>
      <c r="D25" t="s">
        <v>76</v>
      </c>
      <c r="E25" t="s">
        <v>2192</v>
      </c>
      <c r="F25" t="s">
        <v>2194</v>
      </c>
    </row>
    <row r="26" spans="1:6" x14ac:dyDescent="0.25">
      <c r="A26">
        <v>45868.649949653984</v>
      </c>
      <c r="B26">
        <v>45868</v>
      </c>
      <c r="C26" t="s">
        <v>190</v>
      </c>
      <c r="D26" t="s">
        <v>76</v>
      </c>
      <c r="E26" t="s">
        <v>2188</v>
      </c>
    </row>
    <row r="27" spans="1:6" x14ac:dyDescent="0.25">
      <c r="A27">
        <v>45868.709927524898</v>
      </c>
      <c r="B27">
        <v>45868</v>
      </c>
      <c r="C27" t="s">
        <v>274</v>
      </c>
      <c r="D27" t="s">
        <v>76</v>
      </c>
      <c r="E27" t="s">
        <v>2188</v>
      </c>
    </row>
    <row r="28" spans="1:6" x14ac:dyDescent="0.25">
      <c r="A28">
        <v>45868.717044500765</v>
      </c>
      <c r="B28">
        <v>45868</v>
      </c>
      <c r="C28" t="s">
        <v>299</v>
      </c>
      <c r="D28" t="s">
        <v>76</v>
      </c>
      <c r="E28" t="s">
        <v>2188</v>
      </c>
    </row>
    <row r="29" spans="1:6" x14ac:dyDescent="0.25">
      <c r="A29">
        <v>45868.724007867109</v>
      </c>
      <c r="B29">
        <v>45868</v>
      </c>
      <c r="C29" t="s">
        <v>316</v>
      </c>
      <c r="D29" t="s">
        <v>76</v>
      </c>
      <c r="E29" t="s">
        <v>2188</v>
      </c>
    </row>
    <row r="30" spans="1:6" x14ac:dyDescent="0.25">
      <c r="A30">
        <v>45868.736776077465</v>
      </c>
      <c r="B30">
        <v>45868</v>
      </c>
      <c r="C30" t="s">
        <v>341</v>
      </c>
      <c r="D30" t="s">
        <v>76</v>
      </c>
      <c r="E30" t="s">
        <v>2188</v>
      </c>
    </row>
    <row r="31" spans="1:6" x14ac:dyDescent="0.25">
      <c r="A31">
        <v>45868.74370775943</v>
      </c>
      <c r="B31">
        <v>45868</v>
      </c>
      <c r="C31" t="s">
        <v>346</v>
      </c>
      <c r="D31" t="s">
        <v>76</v>
      </c>
      <c r="E31" t="s">
        <v>2192</v>
      </c>
      <c r="F31" t="s">
        <v>2194</v>
      </c>
    </row>
    <row r="32" spans="1:6" x14ac:dyDescent="0.25">
      <c r="A32">
        <v>45868.765670570407</v>
      </c>
      <c r="B32">
        <v>45868</v>
      </c>
      <c r="C32" t="s">
        <v>358</v>
      </c>
      <c r="D32" t="s">
        <v>76</v>
      </c>
      <c r="E32" t="s">
        <v>2192</v>
      </c>
      <c r="F32" t="s">
        <v>2198</v>
      </c>
    </row>
    <row r="33" spans="1:6" x14ac:dyDescent="0.25">
      <c r="A33">
        <v>45868.80355497211</v>
      </c>
      <c r="B33">
        <v>45868</v>
      </c>
      <c r="C33" t="s">
        <v>405</v>
      </c>
      <c r="D33" t="s">
        <v>76</v>
      </c>
      <c r="E33" t="s">
        <v>2188</v>
      </c>
    </row>
    <row r="34" spans="1:6" x14ac:dyDescent="0.25">
      <c r="A34">
        <v>45868.814280853418</v>
      </c>
      <c r="B34">
        <v>45868</v>
      </c>
      <c r="C34" t="s">
        <v>411</v>
      </c>
      <c r="D34" t="s">
        <v>76</v>
      </c>
      <c r="E34" t="s">
        <v>2192</v>
      </c>
      <c r="F34" t="s">
        <v>2194</v>
      </c>
    </row>
    <row r="35" spans="1:6" x14ac:dyDescent="0.25">
      <c r="A35">
        <v>45868.818569948111</v>
      </c>
      <c r="B35">
        <v>45868</v>
      </c>
      <c r="C35" t="s">
        <v>416</v>
      </c>
      <c r="D35" t="s">
        <v>76</v>
      </c>
      <c r="E35" t="s">
        <v>2192</v>
      </c>
      <c r="F35" t="s">
        <v>2194</v>
      </c>
    </row>
    <row r="36" spans="1:6" x14ac:dyDescent="0.25">
      <c r="A36">
        <v>45868.596870299698</v>
      </c>
      <c r="B36">
        <v>45868</v>
      </c>
      <c r="C36" t="s">
        <v>108</v>
      </c>
      <c r="D36" t="s">
        <v>109</v>
      </c>
      <c r="E36" t="s">
        <v>2192</v>
      </c>
      <c r="F36" t="s">
        <v>2194</v>
      </c>
    </row>
    <row r="37" spans="1:6" x14ac:dyDescent="0.25">
      <c r="A37">
        <v>45868.601743089304</v>
      </c>
      <c r="B37">
        <v>45868</v>
      </c>
      <c r="C37" t="s">
        <v>122</v>
      </c>
      <c r="D37" t="s">
        <v>109</v>
      </c>
      <c r="E37" t="s">
        <v>2192</v>
      </c>
      <c r="F37" t="s">
        <v>2194</v>
      </c>
    </row>
    <row r="38" spans="1:6" x14ac:dyDescent="0.25">
      <c r="A38">
        <v>45868.607763767002</v>
      </c>
      <c r="B38">
        <v>45868</v>
      </c>
      <c r="C38" t="s">
        <v>133</v>
      </c>
      <c r="D38" t="s">
        <v>109</v>
      </c>
      <c r="E38" t="s">
        <v>2188</v>
      </c>
    </row>
    <row r="39" spans="1:6" x14ac:dyDescent="0.25">
      <c r="A39">
        <v>45868.613091185936</v>
      </c>
      <c r="B39">
        <v>45868</v>
      </c>
      <c r="C39" t="s">
        <v>142</v>
      </c>
      <c r="D39" t="s">
        <v>109</v>
      </c>
      <c r="E39" t="s">
        <v>2188</v>
      </c>
    </row>
    <row r="40" spans="1:6" x14ac:dyDescent="0.25">
      <c r="A40">
        <v>45868.619322605067</v>
      </c>
      <c r="B40">
        <v>45868</v>
      </c>
      <c r="C40" t="s">
        <v>147</v>
      </c>
      <c r="D40" t="s">
        <v>109</v>
      </c>
      <c r="E40" t="s">
        <v>2188</v>
      </c>
    </row>
    <row r="41" spans="1:6" x14ac:dyDescent="0.25">
      <c r="A41">
        <v>45868.632545813169</v>
      </c>
      <c r="B41">
        <v>45868</v>
      </c>
      <c r="C41" t="s">
        <v>163</v>
      </c>
      <c r="D41" t="s">
        <v>109</v>
      </c>
      <c r="E41" t="s">
        <v>2188</v>
      </c>
    </row>
    <row r="42" spans="1:6" x14ac:dyDescent="0.25">
      <c r="A42">
        <v>45868.635377341991</v>
      </c>
      <c r="B42">
        <v>45868</v>
      </c>
      <c r="C42" t="s">
        <v>169</v>
      </c>
      <c r="D42" t="s">
        <v>109</v>
      </c>
      <c r="E42" t="s">
        <v>2192</v>
      </c>
      <c r="F42" t="s">
        <v>2194</v>
      </c>
    </row>
    <row r="43" spans="1:6" x14ac:dyDescent="0.25">
      <c r="A43">
        <v>45868.640858726299</v>
      </c>
      <c r="B43">
        <v>45868</v>
      </c>
      <c r="C43" t="s">
        <v>174</v>
      </c>
      <c r="D43" t="s">
        <v>109</v>
      </c>
      <c r="E43" t="s">
        <v>2188</v>
      </c>
    </row>
    <row r="44" spans="1:6" x14ac:dyDescent="0.25">
      <c r="A44">
        <v>45868.646451945322</v>
      </c>
      <c r="B44">
        <v>45868</v>
      </c>
      <c r="C44" t="s">
        <v>183</v>
      </c>
      <c r="D44" t="s">
        <v>109</v>
      </c>
      <c r="E44" t="s">
        <v>2188</v>
      </c>
    </row>
    <row r="45" spans="1:6" x14ac:dyDescent="0.25">
      <c r="A45">
        <v>45868.654379299725</v>
      </c>
      <c r="B45">
        <v>45868</v>
      </c>
      <c r="C45" t="s">
        <v>195</v>
      </c>
      <c r="D45" t="s">
        <v>109</v>
      </c>
      <c r="E45" t="s">
        <v>2192</v>
      </c>
      <c r="F45" t="s">
        <v>2194</v>
      </c>
    </row>
    <row r="46" spans="1:6" x14ac:dyDescent="0.25">
      <c r="A46">
        <v>45868.658950289791</v>
      </c>
      <c r="B46">
        <v>45868</v>
      </c>
      <c r="C46" t="s">
        <v>201</v>
      </c>
      <c r="D46" t="s">
        <v>109</v>
      </c>
      <c r="E46" t="s">
        <v>2188</v>
      </c>
    </row>
    <row r="47" spans="1:6" x14ac:dyDescent="0.25">
      <c r="A47">
        <v>45868.662280366785</v>
      </c>
      <c r="B47">
        <v>45868</v>
      </c>
      <c r="C47" t="s">
        <v>207</v>
      </c>
      <c r="D47" t="s">
        <v>109</v>
      </c>
      <c r="E47" t="s">
        <v>2188</v>
      </c>
    </row>
    <row r="48" spans="1:6" x14ac:dyDescent="0.25">
      <c r="A48">
        <v>45868.667157847405</v>
      </c>
      <c r="B48">
        <v>45868</v>
      </c>
      <c r="C48" t="s">
        <v>212</v>
      </c>
      <c r="D48" t="s">
        <v>109</v>
      </c>
      <c r="E48" t="s">
        <v>2188</v>
      </c>
    </row>
    <row r="49" spans="1:5" x14ac:dyDescent="0.25">
      <c r="A49">
        <v>45868.669175911258</v>
      </c>
      <c r="B49">
        <v>45868</v>
      </c>
      <c r="C49" t="s">
        <v>217</v>
      </c>
      <c r="D49" t="s">
        <v>109</v>
      </c>
      <c r="E49" t="s">
        <v>2188</v>
      </c>
    </row>
    <row r="50" spans="1:5" x14ac:dyDescent="0.25">
      <c r="A50">
        <v>45868.672027856068</v>
      </c>
      <c r="B50">
        <v>45868</v>
      </c>
      <c r="C50" t="s">
        <v>223</v>
      </c>
      <c r="D50" t="s">
        <v>109</v>
      </c>
      <c r="E50" t="s">
        <v>2188</v>
      </c>
    </row>
    <row r="51" spans="1:5" x14ac:dyDescent="0.25">
      <c r="A51">
        <v>45868.673732913841</v>
      </c>
      <c r="B51">
        <v>45868</v>
      </c>
      <c r="C51" t="s">
        <v>228</v>
      </c>
      <c r="D51" t="s">
        <v>109</v>
      </c>
      <c r="E51" t="s">
        <v>2188</v>
      </c>
    </row>
    <row r="52" spans="1:5" x14ac:dyDescent="0.25">
      <c r="A52">
        <v>45869.371824639042</v>
      </c>
      <c r="B52">
        <v>45869</v>
      </c>
      <c r="C52" t="s">
        <v>445</v>
      </c>
      <c r="D52" t="s">
        <v>48</v>
      </c>
      <c r="E52" t="s">
        <v>2188</v>
      </c>
    </row>
    <row r="53" spans="1:5" x14ac:dyDescent="0.25">
      <c r="A53">
        <v>45869.385457306285</v>
      </c>
      <c r="B53">
        <v>45869</v>
      </c>
      <c r="C53" t="s">
        <v>451</v>
      </c>
      <c r="D53" t="s">
        <v>76</v>
      </c>
      <c r="E53" t="s">
        <v>2188</v>
      </c>
    </row>
    <row r="54" spans="1:5" x14ac:dyDescent="0.25">
      <c r="A54">
        <v>45869.389485774169</v>
      </c>
      <c r="B54">
        <v>45869</v>
      </c>
      <c r="C54" t="s">
        <v>457</v>
      </c>
      <c r="D54" t="s">
        <v>76</v>
      </c>
      <c r="E54" t="s">
        <v>2188</v>
      </c>
    </row>
    <row r="55" spans="1:5" x14ac:dyDescent="0.25">
      <c r="A55">
        <v>45869.439232889017</v>
      </c>
      <c r="B55">
        <v>45869</v>
      </c>
      <c r="C55" t="s">
        <v>463</v>
      </c>
      <c r="D55" t="s">
        <v>76</v>
      </c>
      <c r="E55" t="s">
        <v>2188</v>
      </c>
    </row>
    <row r="56" spans="1:5" x14ac:dyDescent="0.25">
      <c r="A56">
        <v>45869.444558896575</v>
      </c>
      <c r="B56">
        <v>45869</v>
      </c>
      <c r="C56" t="s">
        <v>469</v>
      </c>
      <c r="D56" t="s">
        <v>76</v>
      </c>
      <c r="E56" t="s">
        <v>2188</v>
      </c>
    </row>
    <row r="57" spans="1:5" x14ac:dyDescent="0.25">
      <c r="A57">
        <v>45869.450770754222</v>
      </c>
      <c r="B57">
        <v>45869</v>
      </c>
      <c r="C57" t="s">
        <v>475</v>
      </c>
      <c r="D57" t="s">
        <v>76</v>
      </c>
      <c r="E57" t="s">
        <v>2181</v>
      </c>
    </row>
    <row r="58" spans="1:5" x14ac:dyDescent="0.25">
      <c r="A58">
        <v>45869.453914965292</v>
      </c>
      <c r="B58">
        <v>45869</v>
      </c>
      <c r="C58" t="s">
        <v>483</v>
      </c>
      <c r="D58" t="s">
        <v>76</v>
      </c>
      <c r="E58" t="s">
        <v>2188</v>
      </c>
    </row>
    <row r="59" spans="1:5" x14ac:dyDescent="0.25">
      <c r="A59">
        <v>45869.458286469824</v>
      </c>
      <c r="B59">
        <v>45869</v>
      </c>
      <c r="C59" t="s">
        <v>488</v>
      </c>
      <c r="D59" t="s">
        <v>76</v>
      </c>
      <c r="E59" t="s">
        <v>2188</v>
      </c>
    </row>
    <row r="60" spans="1:5" x14ac:dyDescent="0.25">
      <c r="A60">
        <v>45869.463451036623</v>
      </c>
      <c r="B60">
        <v>45869</v>
      </c>
      <c r="C60" t="s">
        <v>494</v>
      </c>
      <c r="D60" t="s">
        <v>76</v>
      </c>
      <c r="E60" t="s">
        <v>2188</v>
      </c>
    </row>
    <row r="61" spans="1:5" x14ac:dyDescent="0.25">
      <c r="A61">
        <v>45869.469257998331</v>
      </c>
      <c r="B61">
        <v>45869</v>
      </c>
      <c r="C61" t="s">
        <v>499</v>
      </c>
      <c r="D61" t="s">
        <v>76</v>
      </c>
      <c r="E61" t="s">
        <v>2188</v>
      </c>
    </row>
    <row r="62" spans="1:5" x14ac:dyDescent="0.25">
      <c r="A62">
        <v>45869.472425205058</v>
      </c>
      <c r="B62">
        <v>45869</v>
      </c>
      <c r="C62" t="s">
        <v>504</v>
      </c>
      <c r="D62" t="s">
        <v>76</v>
      </c>
      <c r="E62" t="s">
        <v>2188</v>
      </c>
    </row>
    <row r="63" spans="1:5" x14ac:dyDescent="0.25">
      <c r="A63">
        <v>45869.477570967851</v>
      </c>
      <c r="B63">
        <v>45869</v>
      </c>
      <c r="C63" t="s">
        <v>510</v>
      </c>
      <c r="D63" t="s">
        <v>109</v>
      </c>
      <c r="E63" t="s">
        <v>2188</v>
      </c>
    </row>
    <row r="64" spans="1:5" x14ac:dyDescent="0.25">
      <c r="A64">
        <v>45869.481280559274</v>
      </c>
      <c r="B64">
        <v>45869</v>
      </c>
      <c r="C64" t="s">
        <v>517</v>
      </c>
      <c r="D64" t="s">
        <v>109</v>
      </c>
      <c r="E64" t="s">
        <v>2181</v>
      </c>
    </row>
    <row r="65" spans="1:6" x14ac:dyDescent="0.25">
      <c r="A65">
        <v>45869.483338086866</v>
      </c>
      <c r="B65">
        <v>45869</v>
      </c>
      <c r="C65" t="s">
        <v>523</v>
      </c>
      <c r="D65" t="s">
        <v>109</v>
      </c>
      <c r="E65" t="s">
        <v>2179</v>
      </c>
      <c r="F65" t="s">
        <v>2199</v>
      </c>
    </row>
    <row r="66" spans="1:6" x14ac:dyDescent="0.25">
      <c r="A66">
        <v>45869.483979712742</v>
      </c>
      <c r="B66">
        <v>45869</v>
      </c>
      <c r="C66" t="s">
        <v>528</v>
      </c>
      <c r="D66" t="s">
        <v>76</v>
      </c>
      <c r="E66" t="s">
        <v>2188</v>
      </c>
    </row>
    <row r="67" spans="1:6" x14ac:dyDescent="0.25">
      <c r="A67">
        <v>45869.487004530958</v>
      </c>
      <c r="B67">
        <v>45869</v>
      </c>
      <c r="C67" t="s">
        <v>534</v>
      </c>
      <c r="D67" t="s">
        <v>109</v>
      </c>
      <c r="E67" t="s">
        <v>2188</v>
      </c>
    </row>
    <row r="68" spans="1:6" x14ac:dyDescent="0.25">
      <c r="A68">
        <v>45869.48745209448</v>
      </c>
      <c r="B68">
        <v>45869</v>
      </c>
      <c r="C68" t="s">
        <v>539</v>
      </c>
      <c r="D68" t="s">
        <v>76</v>
      </c>
      <c r="E68" t="s">
        <v>2188</v>
      </c>
    </row>
    <row r="69" spans="1:6" x14ac:dyDescent="0.25">
      <c r="A69">
        <v>45869.489141215228</v>
      </c>
      <c r="B69">
        <v>45869</v>
      </c>
      <c r="C69" t="s">
        <v>544</v>
      </c>
      <c r="D69" t="s">
        <v>109</v>
      </c>
      <c r="E69" t="s">
        <v>2179</v>
      </c>
      <c r="F69" t="s">
        <v>2200</v>
      </c>
    </row>
    <row r="70" spans="1:6" x14ac:dyDescent="0.25">
      <c r="A70">
        <v>45869.491490688633</v>
      </c>
      <c r="B70">
        <v>45869</v>
      </c>
      <c r="C70" t="s">
        <v>549</v>
      </c>
      <c r="D70" t="s">
        <v>109</v>
      </c>
      <c r="E70" t="s">
        <v>2181</v>
      </c>
    </row>
    <row r="71" spans="1:6" x14ac:dyDescent="0.25">
      <c r="A71">
        <v>45869.492774107814</v>
      </c>
      <c r="B71">
        <v>45869</v>
      </c>
      <c r="C71" t="s">
        <v>554</v>
      </c>
      <c r="D71" t="s">
        <v>76</v>
      </c>
      <c r="E71" t="s">
        <v>2188</v>
      </c>
    </row>
    <row r="72" spans="1:6" x14ac:dyDescent="0.25">
      <c r="A72">
        <v>45869.493874246982</v>
      </c>
      <c r="B72">
        <v>45869</v>
      </c>
      <c r="C72" t="s">
        <v>561</v>
      </c>
      <c r="D72" t="s">
        <v>109</v>
      </c>
      <c r="E72" t="s">
        <v>2181</v>
      </c>
      <c r="F72" t="s">
        <v>2200</v>
      </c>
    </row>
    <row r="73" spans="1:6" x14ac:dyDescent="0.25">
      <c r="A73">
        <v>45869.497310649887</v>
      </c>
      <c r="B73">
        <v>45869</v>
      </c>
      <c r="C73" t="s">
        <v>567</v>
      </c>
      <c r="D73" t="s">
        <v>76</v>
      </c>
      <c r="E73" t="s">
        <v>2188</v>
      </c>
    </row>
    <row r="74" spans="1:6" x14ac:dyDescent="0.25">
      <c r="A74">
        <v>45869.498885990404</v>
      </c>
      <c r="B74">
        <v>45869</v>
      </c>
      <c r="C74" t="s">
        <v>574</v>
      </c>
      <c r="D74" t="s">
        <v>109</v>
      </c>
      <c r="E74" t="s">
        <v>2188</v>
      </c>
    </row>
    <row r="75" spans="1:6" x14ac:dyDescent="0.25">
      <c r="A75">
        <v>45869.501191135161</v>
      </c>
      <c r="B75">
        <v>45869</v>
      </c>
      <c r="C75" t="s">
        <v>578</v>
      </c>
      <c r="D75" t="s">
        <v>76</v>
      </c>
      <c r="E75" t="s">
        <v>2188</v>
      </c>
    </row>
    <row r="76" spans="1:6" x14ac:dyDescent="0.25">
      <c r="A76">
        <v>45869.501433543221</v>
      </c>
      <c r="B76">
        <v>45869</v>
      </c>
      <c r="C76" t="s">
        <v>583</v>
      </c>
      <c r="D76" t="s">
        <v>109</v>
      </c>
      <c r="E76" t="s">
        <v>2179</v>
      </c>
    </row>
    <row r="77" spans="1:6" x14ac:dyDescent="0.25">
      <c r="A77">
        <v>45869.507966466423</v>
      </c>
      <c r="B77">
        <v>45869</v>
      </c>
      <c r="C77" t="s">
        <v>589</v>
      </c>
      <c r="D77" t="s">
        <v>109</v>
      </c>
      <c r="E77" t="s">
        <v>2190</v>
      </c>
    </row>
    <row r="78" spans="1:6" x14ac:dyDescent="0.25">
      <c r="A78">
        <v>45869.518100057699</v>
      </c>
      <c r="B78">
        <v>45869</v>
      </c>
      <c r="C78" t="s">
        <v>595</v>
      </c>
      <c r="D78" t="s">
        <v>109</v>
      </c>
      <c r="E78" t="s">
        <v>2181</v>
      </c>
    </row>
    <row r="79" spans="1:6" x14ac:dyDescent="0.25">
      <c r="A79">
        <v>45869.520859585442</v>
      </c>
      <c r="B79">
        <v>45869</v>
      </c>
      <c r="C79" t="s">
        <v>600</v>
      </c>
      <c r="D79" t="s">
        <v>109</v>
      </c>
      <c r="E79" t="s">
        <v>2181</v>
      </c>
    </row>
    <row r="80" spans="1:6" x14ac:dyDescent="0.25">
      <c r="A80">
        <v>45869.537529196132</v>
      </c>
      <c r="B80">
        <v>45869</v>
      </c>
      <c r="C80" t="s">
        <v>605</v>
      </c>
      <c r="D80" t="s">
        <v>244</v>
      </c>
      <c r="E80" t="s">
        <v>2179</v>
      </c>
    </row>
    <row r="81" spans="1:6" x14ac:dyDescent="0.25">
      <c r="A81">
        <v>45869.54010380683</v>
      </c>
      <c r="B81">
        <v>45869</v>
      </c>
      <c r="C81" t="s">
        <v>610</v>
      </c>
      <c r="D81" t="s">
        <v>244</v>
      </c>
      <c r="E81" t="s">
        <v>2179</v>
      </c>
    </row>
    <row r="82" spans="1:6" x14ac:dyDescent="0.25">
      <c r="A82">
        <v>45869.542833362291</v>
      </c>
      <c r="B82">
        <v>45869</v>
      </c>
      <c r="C82" t="s">
        <v>615</v>
      </c>
      <c r="D82" t="s">
        <v>244</v>
      </c>
      <c r="E82" t="s">
        <v>2181</v>
      </c>
      <c r="F82" t="s">
        <v>2201</v>
      </c>
    </row>
    <row r="83" spans="1:6" x14ac:dyDescent="0.25">
      <c r="A83">
        <v>45869.545850442177</v>
      </c>
      <c r="B83">
        <v>45869</v>
      </c>
      <c r="C83" t="s">
        <v>620</v>
      </c>
      <c r="D83" t="s">
        <v>244</v>
      </c>
      <c r="E83" t="s">
        <v>2181</v>
      </c>
      <c r="F83" t="s">
        <v>2201</v>
      </c>
    </row>
    <row r="84" spans="1:6" x14ac:dyDescent="0.25">
      <c r="A84">
        <v>45869.550367698655</v>
      </c>
      <c r="B84">
        <v>45869</v>
      </c>
      <c r="C84" t="s">
        <v>627</v>
      </c>
      <c r="D84" t="s">
        <v>244</v>
      </c>
      <c r="E84" t="s">
        <v>2181</v>
      </c>
    </row>
    <row r="85" spans="1:6" x14ac:dyDescent="0.25">
      <c r="A85">
        <v>45869.554541707184</v>
      </c>
      <c r="B85">
        <v>45869</v>
      </c>
      <c r="C85" t="s">
        <v>632</v>
      </c>
      <c r="D85" t="s">
        <v>109</v>
      </c>
      <c r="E85" t="s">
        <v>2190</v>
      </c>
    </row>
    <row r="86" spans="1:6" x14ac:dyDescent="0.25">
      <c r="A86">
        <v>45869.558430977289</v>
      </c>
      <c r="B86">
        <v>45869</v>
      </c>
      <c r="C86" t="s">
        <v>639</v>
      </c>
      <c r="D86" t="s">
        <v>244</v>
      </c>
      <c r="E86" t="s">
        <v>2181</v>
      </c>
      <c r="F86" t="s">
        <v>2201</v>
      </c>
    </row>
    <row r="87" spans="1:6" x14ac:dyDescent="0.25">
      <c r="A87">
        <v>45869.560767672061</v>
      </c>
      <c r="B87">
        <v>45869</v>
      </c>
      <c r="C87" t="s">
        <v>645</v>
      </c>
      <c r="D87" t="s">
        <v>109</v>
      </c>
      <c r="E87" t="s">
        <v>2190</v>
      </c>
    </row>
    <row r="88" spans="1:6" x14ac:dyDescent="0.25">
      <c r="A88">
        <v>45869.564319299789</v>
      </c>
      <c r="B88">
        <v>45869</v>
      </c>
      <c r="C88" t="s">
        <v>651</v>
      </c>
      <c r="D88" t="s">
        <v>109</v>
      </c>
      <c r="E88" t="s">
        <v>2188</v>
      </c>
    </row>
    <row r="89" spans="1:6" x14ac:dyDescent="0.25">
      <c r="A89">
        <v>45869.568325099317</v>
      </c>
      <c r="B89">
        <v>45869</v>
      </c>
      <c r="C89" t="s">
        <v>656</v>
      </c>
      <c r="D89" t="s">
        <v>244</v>
      </c>
      <c r="E89" t="s">
        <v>2181</v>
      </c>
    </row>
    <row r="90" spans="1:6" x14ac:dyDescent="0.25">
      <c r="A90">
        <v>45869.571891193242</v>
      </c>
      <c r="B90">
        <v>45869</v>
      </c>
      <c r="C90" t="s">
        <v>661</v>
      </c>
      <c r="D90" t="s">
        <v>109</v>
      </c>
      <c r="E90" t="s">
        <v>2190</v>
      </c>
      <c r="F90" t="s">
        <v>2200</v>
      </c>
    </row>
    <row r="91" spans="1:6" x14ac:dyDescent="0.25">
      <c r="A91">
        <v>45869.578670823124</v>
      </c>
      <c r="B91">
        <v>45869</v>
      </c>
      <c r="C91" t="s">
        <v>666</v>
      </c>
      <c r="D91" t="s">
        <v>244</v>
      </c>
      <c r="E91" t="s">
        <v>2181</v>
      </c>
    </row>
    <row r="92" spans="1:6" x14ac:dyDescent="0.25">
      <c r="A92">
        <v>45869.579660033494</v>
      </c>
      <c r="B92">
        <v>45869</v>
      </c>
      <c r="C92" t="s">
        <v>671</v>
      </c>
      <c r="D92" t="s">
        <v>109</v>
      </c>
      <c r="E92" t="s">
        <v>2190</v>
      </c>
    </row>
    <row r="93" spans="1:6" x14ac:dyDescent="0.25">
      <c r="A93">
        <v>45869.581854190372</v>
      </c>
      <c r="B93">
        <v>45869</v>
      </c>
      <c r="C93" t="s">
        <v>677</v>
      </c>
      <c r="D93" t="s">
        <v>76</v>
      </c>
      <c r="E93" t="s">
        <v>2188</v>
      </c>
    </row>
    <row r="94" spans="1:6" x14ac:dyDescent="0.25">
      <c r="A94">
        <v>45869.585734025997</v>
      </c>
      <c r="B94">
        <v>45869</v>
      </c>
      <c r="C94" t="s">
        <v>682</v>
      </c>
      <c r="D94" t="s">
        <v>109</v>
      </c>
      <c r="E94" t="s">
        <v>2181</v>
      </c>
    </row>
    <row r="95" spans="1:6" x14ac:dyDescent="0.25">
      <c r="A95">
        <v>45869.587290639538</v>
      </c>
      <c r="B95">
        <v>45869</v>
      </c>
      <c r="C95" t="s">
        <v>687</v>
      </c>
      <c r="D95" t="s">
        <v>244</v>
      </c>
      <c r="E95" t="s">
        <v>2190</v>
      </c>
    </row>
    <row r="96" spans="1:6" x14ac:dyDescent="0.25">
      <c r="A96">
        <v>45869.588460194907</v>
      </c>
      <c r="B96">
        <v>45869</v>
      </c>
      <c r="C96" t="s">
        <v>693</v>
      </c>
      <c r="D96" t="s">
        <v>76</v>
      </c>
      <c r="E96" t="s">
        <v>2188</v>
      </c>
    </row>
    <row r="97" spans="1:6" x14ac:dyDescent="0.25">
      <c r="A97">
        <v>45869.590251836977</v>
      </c>
      <c r="B97">
        <v>45869</v>
      </c>
      <c r="C97" t="s">
        <v>698</v>
      </c>
      <c r="D97" t="s">
        <v>109</v>
      </c>
      <c r="E97" t="s">
        <v>2188</v>
      </c>
    </row>
    <row r="98" spans="1:6" x14ac:dyDescent="0.25">
      <c r="A98">
        <v>45869.59304151986</v>
      </c>
      <c r="B98">
        <v>45869</v>
      </c>
      <c r="C98" t="s">
        <v>703</v>
      </c>
      <c r="D98" t="s">
        <v>109</v>
      </c>
      <c r="E98" t="s">
        <v>2188</v>
      </c>
    </row>
    <row r="99" spans="1:6" x14ac:dyDescent="0.25">
      <c r="A99">
        <v>45869.593805245509</v>
      </c>
      <c r="B99">
        <v>45869</v>
      </c>
      <c r="C99" t="s">
        <v>708</v>
      </c>
      <c r="D99" t="s">
        <v>244</v>
      </c>
      <c r="E99" t="s">
        <v>2179</v>
      </c>
    </row>
    <row r="100" spans="1:6" x14ac:dyDescent="0.25">
      <c r="A100">
        <v>45869.59421694366</v>
      </c>
      <c r="B100">
        <v>45869</v>
      </c>
      <c r="C100" t="s">
        <v>713</v>
      </c>
      <c r="D100" t="s">
        <v>76</v>
      </c>
      <c r="E100" t="s">
        <v>2188</v>
      </c>
    </row>
    <row r="101" spans="1:6" x14ac:dyDescent="0.25">
      <c r="A101">
        <v>45869.598268534144</v>
      </c>
      <c r="B101">
        <v>45869</v>
      </c>
      <c r="C101" t="s">
        <v>718</v>
      </c>
      <c r="D101" t="s">
        <v>244</v>
      </c>
      <c r="E101" t="s">
        <v>2179</v>
      </c>
      <c r="F101" t="s">
        <v>2202</v>
      </c>
    </row>
    <row r="102" spans="1:6" x14ac:dyDescent="0.25">
      <c r="A102">
        <v>45869.599420319129</v>
      </c>
      <c r="B102">
        <v>45869</v>
      </c>
      <c r="C102" t="s">
        <v>724</v>
      </c>
      <c r="D102" t="s">
        <v>76</v>
      </c>
      <c r="E102" t="s">
        <v>2188</v>
      </c>
    </row>
    <row r="103" spans="1:6" x14ac:dyDescent="0.25">
      <c r="A103">
        <v>45869.604975922026</v>
      </c>
      <c r="B103">
        <v>45869</v>
      </c>
      <c r="C103" t="s">
        <v>729</v>
      </c>
      <c r="D103" t="s">
        <v>76</v>
      </c>
      <c r="E103" t="s">
        <v>2188</v>
      </c>
    </row>
    <row r="104" spans="1:6" x14ac:dyDescent="0.25">
      <c r="A104">
        <v>45869.609140611989</v>
      </c>
      <c r="B104">
        <v>45869</v>
      </c>
      <c r="C104" t="s">
        <v>734</v>
      </c>
      <c r="D104" t="s">
        <v>76</v>
      </c>
      <c r="E104" t="s">
        <v>2188</v>
      </c>
    </row>
    <row r="105" spans="1:6" x14ac:dyDescent="0.25">
      <c r="A105">
        <v>45869.609308256346</v>
      </c>
      <c r="B105">
        <v>45869</v>
      </c>
      <c r="C105" t="s">
        <v>739</v>
      </c>
      <c r="D105" t="s">
        <v>244</v>
      </c>
      <c r="E105" t="s">
        <v>2179</v>
      </c>
      <c r="F105" t="s">
        <v>2202</v>
      </c>
    </row>
    <row r="106" spans="1:6" x14ac:dyDescent="0.25">
      <c r="A106">
        <v>45869.616544841403</v>
      </c>
      <c r="B106">
        <v>45869</v>
      </c>
      <c r="C106" t="s">
        <v>745</v>
      </c>
      <c r="D106" t="s">
        <v>244</v>
      </c>
      <c r="E106" t="s">
        <v>2181</v>
      </c>
      <c r="F106" t="s">
        <v>2203</v>
      </c>
    </row>
    <row r="107" spans="1:6" x14ac:dyDescent="0.25">
      <c r="A107">
        <v>45869.617062234007</v>
      </c>
      <c r="B107">
        <v>45869</v>
      </c>
      <c r="C107" t="s">
        <v>750</v>
      </c>
      <c r="D107" t="s">
        <v>76</v>
      </c>
      <c r="E107" t="s">
        <v>2188</v>
      </c>
    </row>
    <row r="108" spans="1:6" x14ac:dyDescent="0.25">
      <c r="A108">
        <v>45869.618657429746</v>
      </c>
      <c r="B108">
        <v>45869</v>
      </c>
      <c r="C108" t="s">
        <v>757</v>
      </c>
      <c r="D108" t="s">
        <v>244</v>
      </c>
      <c r="E108" t="s">
        <v>2190</v>
      </c>
    </row>
    <row r="109" spans="1:6" x14ac:dyDescent="0.25">
      <c r="A109">
        <v>45869.622149339499</v>
      </c>
      <c r="B109">
        <v>45869</v>
      </c>
      <c r="C109" t="s">
        <v>761</v>
      </c>
      <c r="D109" t="s">
        <v>244</v>
      </c>
      <c r="E109" t="s">
        <v>2190</v>
      </c>
    </row>
    <row r="110" spans="1:6" x14ac:dyDescent="0.25">
      <c r="A110">
        <v>45869.624638965266</v>
      </c>
      <c r="B110">
        <v>45869</v>
      </c>
      <c r="C110" t="s">
        <v>767</v>
      </c>
      <c r="D110" t="s">
        <v>244</v>
      </c>
      <c r="E110" t="s">
        <v>2179</v>
      </c>
    </row>
    <row r="111" spans="1:6" x14ac:dyDescent="0.25">
      <c r="A111">
        <v>45869.626936890148</v>
      </c>
      <c r="B111">
        <v>45869</v>
      </c>
      <c r="C111" t="s">
        <v>773</v>
      </c>
      <c r="D111" t="s">
        <v>76</v>
      </c>
      <c r="E111" t="s">
        <v>2188</v>
      </c>
    </row>
    <row r="112" spans="1:6" x14ac:dyDescent="0.25">
      <c r="A112">
        <v>45869.627548570264</v>
      </c>
      <c r="B112">
        <v>45869</v>
      </c>
      <c r="C112" t="s">
        <v>779</v>
      </c>
      <c r="D112" t="s">
        <v>244</v>
      </c>
      <c r="E112" t="s">
        <v>2179</v>
      </c>
    </row>
    <row r="113" spans="1:6" x14ac:dyDescent="0.25">
      <c r="A113">
        <v>45869.629112837501</v>
      </c>
      <c r="B113">
        <v>45869</v>
      </c>
      <c r="C113" t="s">
        <v>784</v>
      </c>
      <c r="D113" t="s">
        <v>244</v>
      </c>
      <c r="E113" t="s">
        <v>2179</v>
      </c>
    </row>
    <row r="114" spans="1:6" x14ac:dyDescent="0.25">
      <c r="A114">
        <v>45869.631153265625</v>
      </c>
      <c r="B114">
        <v>45869</v>
      </c>
      <c r="C114" t="s">
        <v>789</v>
      </c>
      <c r="D114" t="s">
        <v>244</v>
      </c>
      <c r="E114" t="s">
        <v>2179</v>
      </c>
    </row>
    <row r="115" spans="1:6" x14ac:dyDescent="0.25">
      <c r="A115">
        <v>45869.633118565478</v>
      </c>
      <c r="B115">
        <v>45869</v>
      </c>
      <c r="C115" t="s">
        <v>794</v>
      </c>
      <c r="D115" t="s">
        <v>244</v>
      </c>
      <c r="E115" t="s">
        <v>2179</v>
      </c>
    </row>
    <row r="116" spans="1:6" x14ac:dyDescent="0.25">
      <c r="A116">
        <v>45869.637370618446</v>
      </c>
      <c r="B116">
        <v>45869</v>
      </c>
      <c r="C116" t="s">
        <v>799</v>
      </c>
      <c r="D116" t="s">
        <v>244</v>
      </c>
      <c r="E116" t="s">
        <v>2188</v>
      </c>
    </row>
    <row r="117" spans="1:6" x14ac:dyDescent="0.25">
      <c r="A117">
        <v>45869.638035931734</v>
      </c>
      <c r="B117">
        <v>45869</v>
      </c>
      <c r="C117" t="s">
        <v>805</v>
      </c>
      <c r="D117" t="s">
        <v>76</v>
      </c>
      <c r="E117" t="s">
        <v>2188</v>
      </c>
    </row>
    <row r="118" spans="1:6" x14ac:dyDescent="0.25">
      <c r="A118">
        <v>45869.644577493229</v>
      </c>
      <c r="B118">
        <v>45869</v>
      </c>
      <c r="C118" t="s">
        <v>811</v>
      </c>
      <c r="D118" t="s">
        <v>109</v>
      </c>
      <c r="E118" t="s">
        <v>2181</v>
      </c>
    </row>
    <row r="119" spans="1:6" x14ac:dyDescent="0.25">
      <c r="A119">
        <v>45869.649281048034</v>
      </c>
      <c r="B119">
        <v>45869</v>
      </c>
      <c r="C119" t="s">
        <v>816</v>
      </c>
      <c r="D119" t="s">
        <v>109</v>
      </c>
      <c r="E119" t="s">
        <v>2188</v>
      </c>
    </row>
    <row r="120" spans="1:6" x14ac:dyDescent="0.25">
      <c r="A120">
        <v>45869.653018354802</v>
      </c>
      <c r="B120">
        <v>45869</v>
      </c>
      <c r="C120" t="s">
        <v>823</v>
      </c>
      <c r="D120" t="s">
        <v>76</v>
      </c>
      <c r="E120" t="s">
        <v>2188</v>
      </c>
    </row>
    <row r="121" spans="1:6" x14ac:dyDescent="0.25">
      <c r="A121">
        <v>45869.653389133724</v>
      </c>
      <c r="B121">
        <v>45869</v>
      </c>
      <c r="C121" t="s">
        <v>828</v>
      </c>
      <c r="D121" t="s">
        <v>109</v>
      </c>
      <c r="E121" t="s">
        <v>2181</v>
      </c>
    </row>
    <row r="122" spans="1:6" x14ac:dyDescent="0.25">
      <c r="A122">
        <v>45869.655759857284</v>
      </c>
      <c r="B122">
        <v>45869</v>
      </c>
      <c r="C122" t="s">
        <v>835</v>
      </c>
      <c r="D122" t="s">
        <v>244</v>
      </c>
      <c r="E122" t="s">
        <v>2190</v>
      </c>
      <c r="F122" t="s">
        <v>2204</v>
      </c>
    </row>
    <row r="123" spans="1:6" x14ac:dyDescent="0.25">
      <c r="A123">
        <v>45869.656079483415</v>
      </c>
      <c r="B123">
        <v>45869</v>
      </c>
      <c r="C123" t="s">
        <v>840</v>
      </c>
      <c r="D123" t="s">
        <v>76</v>
      </c>
      <c r="E123" t="s">
        <v>2188</v>
      </c>
    </row>
    <row r="124" spans="1:6" x14ac:dyDescent="0.25">
      <c r="A124">
        <v>45869.659355271033</v>
      </c>
      <c r="B124">
        <v>45869</v>
      </c>
      <c r="C124" t="s">
        <v>850</v>
      </c>
      <c r="D124" t="s">
        <v>244</v>
      </c>
      <c r="E124" t="s">
        <v>2179</v>
      </c>
    </row>
    <row r="125" spans="1:6" x14ac:dyDescent="0.25">
      <c r="A125">
        <v>45869.662329470928</v>
      </c>
      <c r="B125">
        <v>45869</v>
      </c>
      <c r="C125" t="s">
        <v>855</v>
      </c>
      <c r="D125" t="s">
        <v>76</v>
      </c>
      <c r="E125" t="s">
        <v>2188</v>
      </c>
    </row>
    <row r="126" spans="1:6" x14ac:dyDescent="0.25">
      <c r="A126">
        <v>45869.666350592837</v>
      </c>
      <c r="B126">
        <v>45869</v>
      </c>
      <c r="C126" t="s">
        <v>871</v>
      </c>
      <c r="D126" t="s">
        <v>244</v>
      </c>
      <c r="E126" t="s">
        <v>2179</v>
      </c>
    </row>
    <row r="127" spans="1:6" x14ac:dyDescent="0.25">
      <c r="A127">
        <v>45869.667349521449</v>
      </c>
      <c r="B127">
        <v>45869</v>
      </c>
      <c r="C127" t="s">
        <v>877</v>
      </c>
      <c r="D127" t="s">
        <v>76</v>
      </c>
      <c r="E127" t="s">
        <v>2188</v>
      </c>
    </row>
    <row r="128" spans="1:6" x14ac:dyDescent="0.25">
      <c r="A128">
        <v>45869.668457288841</v>
      </c>
      <c r="B128">
        <v>45869</v>
      </c>
      <c r="C128" t="s">
        <v>882</v>
      </c>
      <c r="D128" t="s">
        <v>244</v>
      </c>
      <c r="E128" t="s">
        <v>2188</v>
      </c>
    </row>
    <row r="129" spans="1:6" x14ac:dyDescent="0.25">
      <c r="A129">
        <v>45869.673044364536</v>
      </c>
      <c r="B129">
        <v>45869</v>
      </c>
      <c r="C129" t="s">
        <v>893</v>
      </c>
      <c r="D129" t="s">
        <v>244</v>
      </c>
      <c r="E129" t="s">
        <v>2179</v>
      </c>
    </row>
    <row r="130" spans="1:6" x14ac:dyDescent="0.25">
      <c r="A130">
        <v>45869.677079167974</v>
      </c>
      <c r="B130">
        <v>45869</v>
      </c>
      <c r="C130" t="s">
        <v>898</v>
      </c>
      <c r="D130" t="s">
        <v>244</v>
      </c>
      <c r="E130" t="s">
        <v>2179</v>
      </c>
    </row>
    <row r="131" spans="1:6" x14ac:dyDescent="0.25">
      <c r="A131">
        <v>45869.680742304736</v>
      </c>
      <c r="B131">
        <v>45869</v>
      </c>
      <c r="C131" t="s">
        <v>908</v>
      </c>
      <c r="D131" t="s">
        <v>244</v>
      </c>
      <c r="E131" t="s">
        <v>2181</v>
      </c>
    </row>
    <row r="132" spans="1:6" x14ac:dyDescent="0.25">
      <c r="A132">
        <v>45869.68375883883</v>
      </c>
      <c r="B132">
        <v>45869</v>
      </c>
      <c r="C132" t="s">
        <v>915</v>
      </c>
      <c r="D132" t="s">
        <v>109</v>
      </c>
      <c r="E132" t="s">
        <v>2190</v>
      </c>
      <c r="F132" t="s">
        <v>2200</v>
      </c>
    </row>
    <row r="133" spans="1:6" x14ac:dyDescent="0.25">
      <c r="A133">
        <v>45869.684152642723</v>
      </c>
      <c r="B133">
        <v>45869</v>
      </c>
      <c r="C133" t="s">
        <v>920</v>
      </c>
      <c r="D133" t="s">
        <v>244</v>
      </c>
      <c r="E133" t="s">
        <v>2179</v>
      </c>
    </row>
    <row r="134" spans="1:6" x14ac:dyDescent="0.25">
      <c r="A134">
        <v>45869.687161071088</v>
      </c>
      <c r="B134">
        <v>45869</v>
      </c>
      <c r="C134" t="s">
        <v>925</v>
      </c>
      <c r="D134" t="s">
        <v>244</v>
      </c>
      <c r="E134" t="s">
        <v>2179</v>
      </c>
    </row>
    <row r="135" spans="1:6" x14ac:dyDescent="0.25">
      <c r="A135">
        <v>45869.692924711249</v>
      </c>
      <c r="B135">
        <v>45869</v>
      </c>
      <c r="C135" t="s">
        <v>930</v>
      </c>
      <c r="D135" t="s">
        <v>109</v>
      </c>
      <c r="E135" t="s">
        <v>2190</v>
      </c>
    </row>
    <row r="136" spans="1:6" x14ac:dyDescent="0.25">
      <c r="A136">
        <v>45869.696413879974</v>
      </c>
      <c r="B136">
        <v>45869</v>
      </c>
      <c r="C136" t="s">
        <v>935</v>
      </c>
      <c r="D136" t="s">
        <v>244</v>
      </c>
      <c r="E136" t="s">
        <v>2179</v>
      </c>
      <c r="F136" t="s">
        <v>2205</v>
      </c>
    </row>
    <row r="137" spans="1:6" x14ac:dyDescent="0.25">
      <c r="A137">
        <v>45869.700224714732</v>
      </c>
      <c r="B137">
        <v>45869</v>
      </c>
      <c r="C137" t="s">
        <v>940</v>
      </c>
      <c r="D137" t="s">
        <v>244</v>
      </c>
      <c r="E137" t="s">
        <v>2179</v>
      </c>
    </row>
    <row r="138" spans="1:6" x14ac:dyDescent="0.25">
      <c r="A138">
        <v>45869.70041766818</v>
      </c>
      <c r="B138">
        <v>45869</v>
      </c>
      <c r="C138" t="s">
        <v>945</v>
      </c>
      <c r="D138" t="s">
        <v>109</v>
      </c>
      <c r="E138" t="s">
        <v>2181</v>
      </c>
    </row>
    <row r="139" spans="1:6" x14ac:dyDescent="0.25">
      <c r="A139">
        <v>45869.704757432868</v>
      </c>
      <c r="B139">
        <v>45869</v>
      </c>
      <c r="C139" t="s">
        <v>950</v>
      </c>
      <c r="D139" t="s">
        <v>244</v>
      </c>
      <c r="E139" t="s">
        <v>2179</v>
      </c>
    </row>
    <row r="140" spans="1:6" x14ac:dyDescent="0.25">
      <c r="A140">
        <v>45869.707889190926</v>
      </c>
      <c r="B140">
        <v>45869</v>
      </c>
      <c r="C140" t="s">
        <v>956</v>
      </c>
      <c r="D140" t="s">
        <v>109</v>
      </c>
      <c r="E140" t="s">
        <v>2190</v>
      </c>
    </row>
    <row r="141" spans="1:6" x14ac:dyDescent="0.25">
      <c r="A141">
        <v>45869.7097013686</v>
      </c>
      <c r="B141">
        <v>45869</v>
      </c>
      <c r="C141" t="s">
        <v>961</v>
      </c>
      <c r="D141" t="s">
        <v>244</v>
      </c>
      <c r="E141" t="s">
        <v>2190</v>
      </c>
    </row>
    <row r="142" spans="1:6" x14ac:dyDescent="0.25">
      <c r="A142">
        <v>45869.713345608805</v>
      </c>
      <c r="B142">
        <v>45869</v>
      </c>
      <c r="C142" t="s">
        <v>966</v>
      </c>
      <c r="D142" t="s">
        <v>244</v>
      </c>
      <c r="E142" t="s">
        <v>2179</v>
      </c>
    </row>
    <row r="143" spans="1:6" x14ac:dyDescent="0.25">
      <c r="A143">
        <v>45869.715089533289</v>
      </c>
      <c r="B143">
        <v>45869</v>
      </c>
      <c r="C143" t="s">
        <v>970</v>
      </c>
      <c r="D143" t="s">
        <v>109</v>
      </c>
      <c r="E143" t="s">
        <v>2190</v>
      </c>
    </row>
    <row r="144" spans="1:6" x14ac:dyDescent="0.25">
      <c r="A144">
        <v>45869.717036751703</v>
      </c>
      <c r="B144">
        <v>45869</v>
      </c>
      <c r="C144" t="s">
        <v>975</v>
      </c>
      <c r="D144" t="s">
        <v>244</v>
      </c>
      <c r="E144" t="s">
        <v>2179</v>
      </c>
    </row>
    <row r="145" spans="1:6" x14ac:dyDescent="0.25">
      <c r="A145">
        <v>45869.718698154036</v>
      </c>
      <c r="B145">
        <v>45869</v>
      </c>
      <c r="C145" t="s">
        <v>980</v>
      </c>
      <c r="D145" t="s">
        <v>109</v>
      </c>
      <c r="E145" t="s">
        <v>2190</v>
      </c>
    </row>
    <row r="146" spans="1:6" x14ac:dyDescent="0.25">
      <c r="A146">
        <v>45869.722391528354</v>
      </c>
      <c r="B146">
        <v>45869</v>
      </c>
      <c r="C146" t="s">
        <v>984</v>
      </c>
      <c r="D146" t="s">
        <v>244</v>
      </c>
      <c r="E146" t="s">
        <v>2190</v>
      </c>
    </row>
    <row r="147" spans="1:6" x14ac:dyDescent="0.25">
      <c r="A147">
        <v>45869.723999033857</v>
      </c>
      <c r="B147">
        <v>45869</v>
      </c>
      <c r="C147" t="s">
        <v>989</v>
      </c>
      <c r="D147" t="s">
        <v>109</v>
      </c>
      <c r="E147" t="s">
        <v>2190</v>
      </c>
    </row>
    <row r="148" spans="1:6" x14ac:dyDescent="0.25">
      <c r="A148">
        <v>45869.726602620205</v>
      </c>
      <c r="B148">
        <v>45869</v>
      </c>
      <c r="C148" t="s">
        <v>994</v>
      </c>
      <c r="D148" t="s">
        <v>244</v>
      </c>
      <c r="E148" t="s">
        <v>2188</v>
      </c>
    </row>
    <row r="149" spans="1:6" x14ac:dyDescent="0.25">
      <c r="A149">
        <v>45869.728807807456</v>
      </c>
      <c r="B149">
        <v>45869</v>
      </c>
      <c r="C149" t="s">
        <v>999</v>
      </c>
      <c r="D149" t="s">
        <v>109</v>
      </c>
      <c r="E149" t="s">
        <v>2179</v>
      </c>
    </row>
    <row r="150" spans="1:6" x14ac:dyDescent="0.25">
      <c r="A150">
        <v>45869.732574312351</v>
      </c>
      <c r="B150">
        <v>45869</v>
      </c>
      <c r="C150" t="s">
        <v>1004</v>
      </c>
      <c r="D150" t="s">
        <v>244</v>
      </c>
      <c r="E150" t="s">
        <v>2179</v>
      </c>
      <c r="F150" t="s">
        <v>2206</v>
      </c>
    </row>
    <row r="151" spans="1:6" x14ac:dyDescent="0.25">
      <c r="A151">
        <v>45869.733225124743</v>
      </c>
      <c r="B151">
        <v>45869</v>
      </c>
      <c r="C151" t="s">
        <v>1010</v>
      </c>
      <c r="D151" t="s">
        <v>109</v>
      </c>
      <c r="E151" t="s">
        <v>2181</v>
      </c>
    </row>
    <row r="152" spans="1:6" x14ac:dyDescent="0.25">
      <c r="A152">
        <v>45869.734780651561</v>
      </c>
      <c r="B152">
        <v>45869</v>
      </c>
      <c r="C152" t="s">
        <v>1016</v>
      </c>
      <c r="D152" t="s">
        <v>109</v>
      </c>
      <c r="E152" t="s">
        <v>2190</v>
      </c>
    </row>
    <row r="153" spans="1:6" x14ac:dyDescent="0.25">
      <c r="A153">
        <v>45869.737344824644</v>
      </c>
      <c r="B153">
        <v>45869</v>
      </c>
      <c r="C153" t="s">
        <v>1021</v>
      </c>
      <c r="D153" t="s">
        <v>109</v>
      </c>
      <c r="E153" t="s">
        <v>2179</v>
      </c>
    </row>
    <row r="154" spans="1:6" x14ac:dyDescent="0.25">
      <c r="A154">
        <v>45869.739412841183</v>
      </c>
      <c r="B154">
        <v>45869</v>
      </c>
      <c r="C154" t="s">
        <v>1026</v>
      </c>
      <c r="D154" t="s">
        <v>109</v>
      </c>
      <c r="E154" t="s">
        <v>2190</v>
      </c>
    </row>
    <row r="155" spans="1:6" x14ac:dyDescent="0.25">
      <c r="A155">
        <v>45869.741508945393</v>
      </c>
      <c r="B155">
        <v>45869</v>
      </c>
      <c r="C155" t="s">
        <v>1031</v>
      </c>
      <c r="D155" t="s">
        <v>244</v>
      </c>
      <c r="E155" t="s">
        <v>2188</v>
      </c>
    </row>
    <row r="156" spans="1:6" x14ac:dyDescent="0.25">
      <c r="A156">
        <v>45869.751945872289</v>
      </c>
      <c r="B156">
        <v>45869</v>
      </c>
      <c r="C156" t="s">
        <v>1037</v>
      </c>
      <c r="D156" t="s">
        <v>109</v>
      </c>
      <c r="E156" t="s">
        <v>2181</v>
      </c>
    </row>
    <row r="157" spans="1:6" x14ac:dyDescent="0.25">
      <c r="A157">
        <v>45869.7540878933</v>
      </c>
      <c r="B157">
        <v>45869</v>
      </c>
      <c r="C157" t="s">
        <v>1043</v>
      </c>
      <c r="D157" t="s">
        <v>244</v>
      </c>
      <c r="E157" t="s">
        <v>2190</v>
      </c>
      <c r="F157" t="s">
        <v>2204</v>
      </c>
    </row>
    <row r="158" spans="1:6" x14ac:dyDescent="0.25">
      <c r="A158">
        <v>45869.754553407744</v>
      </c>
      <c r="B158">
        <v>45869</v>
      </c>
      <c r="C158" t="s">
        <v>1049</v>
      </c>
      <c r="D158" t="s">
        <v>76</v>
      </c>
      <c r="E158" t="s">
        <v>2188</v>
      </c>
    </row>
    <row r="159" spans="1:6" x14ac:dyDescent="0.25">
      <c r="A159">
        <v>45869.758375834121</v>
      </c>
      <c r="B159">
        <v>45869</v>
      </c>
      <c r="C159" t="s">
        <v>1055</v>
      </c>
      <c r="D159" t="s">
        <v>76</v>
      </c>
      <c r="E159" t="s">
        <v>2188</v>
      </c>
    </row>
    <row r="160" spans="1:6" x14ac:dyDescent="0.25">
      <c r="A160">
        <v>45869.759956272625</v>
      </c>
      <c r="B160">
        <v>45869</v>
      </c>
      <c r="C160" t="s">
        <v>1061</v>
      </c>
      <c r="D160" t="s">
        <v>109</v>
      </c>
      <c r="E160" t="s">
        <v>2188</v>
      </c>
    </row>
    <row r="161" spans="1:5" x14ac:dyDescent="0.25">
      <c r="A161">
        <v>45869.762666455325</v>
      </c>
      <c r="B161">
        <v>45869</v>
      </c>
      <c r="C161" t="s">
        <v>1066</v>
      </c>
      <c r="D161" t="s">
        <v>76</v>
      </c>
      <c r="E161" t="s">
        <v>2188</v>
      </c>
    </row>
    <row r="162" spans="1:5" x14ac:dyDescent="0.25">
      <c r="A162">
        <v>45869.76420158118</v>
      </c>
      <c r="B162">
        <v>45869</v>
      </c>
      <c r="C162" t="s">
        <v>1071</v>
      </c>
      <c r="D162" t="s">
        <v>244</v>
      </c>
      <c r="E162" t="s">
        <v>2190</v>
      </c>
    </row>
    <row r="163" spans="1:5" x14ac:dyDescent="0.25">
      <c r="A163">
        <v>45869.76540384168</v>
      </c>
      <c r="B163">
        <v>45869</v>
      </c>
      <c r="C163" t="s">
        <v>1076</v>
      </c>
      <c r="D163" t="s">
        <v>76</v>
      </c>
      <c r="E163" t="s">
        <v>2188</v>
      </c>
    </row>
    <row r="164" spans="1:5" x14ac:dyDescent="0.25">
      <c r="A164">
        <v>45869.765980258482</v>
      </c>
      <c r="B164">
        <v>45869</v>
      </c>
      <c r="C164" t="s">
        <v>1082</v>
      </c>
      <c r="D164" t="s">
        <v>109</v>
      </c>
      <c r="E164" t="s">
        <v>2190</v>
      </c>
    </row>
    <row r="165" spans="1:5" x14ac:dyDescent="0.25">
      <c r="A165">
        <v>45869.769664604501</v>
      </c>
      <c r="B165">
        <v>45869</v>
      </c>
      <c r="C165" t="s">
        <v>1088</v>
      </c>
      <c r="D165" t="s">
        <v>76</v>
      </c>
      <c r="E165" t="s">
        <v>2188</v>
      </c>
    </row>
    <row r="166" spans="1:5" x14ac:dyDescent="0.25">
      <c r="A166">
        <v>45869.770457547544</v>
      </c>
      <c r="B166">
        <v>45869</v>
      </c>
      <c r="C166" t="s">
        <v>1094</v>
      </c>
      <c r="D166" t="s">
        <v>244</v>
      </c>
      <c r="E166" t="s">
        <v>2190</v>
      </c>
    </row>
    <row r="167" spans="1:5" x14ac:dyDescent="0.25">
      <c r="A167">
        <v>45869.772392840889</v>
      </c>
      <c r="B167">
        <v>45869</v>
      </c>
      <c r="C167" t="s">
        <v>1100</v>
      </c>
      <c r="D167" t="s">
        <v>109</v>
      </c>
      <c r="E167" t="s">
        <v>2179</v>
      </c>
    </row>
    <row r="168" spans="1:5" x14ac:dyDescent="0.25">
      <c r="A168">
        <v>45869.774388619837</v>
      </c>
      <c r="B168">
        <v>45869</v>
      </c>
      <c r="C168" t="s">
        <v>1105</v>
      </c>
      <c r="D168" t="s">
        <v>76</v>
      </c>
      <c r="E168" t="s">
        <v>2188</v>
      </c>
    </row>
    <row r="169" spans="1:5" x14ac:dyDescent="0.25">
      <c r="A169">
        <v>45869.775346282106</v>
      </c>
      <c r="B169">
        <v>45869</v>
      </c>
      <c r="C169" t="s">
        <v>1110</v>
      </c>
      <c r="D169" t="s">
        <v>244</v>
      </c>
      <c r="E169" t="s">
        <v>2190</v>
      </c>
    </row>
    <row r="170" spans="1:5" x14ac:dyDescent="0.25">
      <c r="A170">
        <v>45869.775445700507</v>
      </c>
      <c r="B170">
        <v>45869</v>
      </c>
      <c r="C170" t="s">
        <v>1115</v>
      </c>
      <c r="D170" t="s">
        <v>109</v>
      </c>
      <c r="E170" t="s">
        <v>2179</v>
      </c>
    </row>
    <row r="171" spans="1:5" x14ac:dyDescent="0.25">
      <c r="A171">
        <v>45869.77825718189</v>
      </c>
      <c r="B171">
        <v>45869</v>
      </c>
      <c r="C171" t="s">
        <v>1119</v>
      </c>
      <c r="D171" t="s">
        <v>76</v>
      </c>
      <c r="E171" t="s">
        <v>2188</v>
      </c>
    </row>
    <row r="172" spans="1:5" x14ac:dyDescent="0.25">
      <c r="A172">
        <v>45869.783140591411</v>
      </c>
      <c r="B172">
        <v>45869</v>
      </c>
      <c r="C172" t="s">
        <v>1125</v>
      </c>
      <c r="D172" t="s">
        <v>76</v>
      </c>
      <c r="E172" t="s">
        <v>2188</v>
      </c>
    </row>
    <row r="173" spans="1:5" x14ac:dyDescent="0.25">
      <c r="A173">
        <v>45869.784636062534</v>
      </c>
      <c r="B173">
        <v>45869</v>
      </c>
      <c r="C173" t="s">
        <v>1131</v>
      </c>
      <c r="D173" t="s">
        <v>109</v>
      </c>
      <c r="E173" t="s">
        <v>2188</v>
      </c>
    </row>
    <row r="174" spans="1:5" x14ac:dyDescent="0.25">
      <c r="A174">
        <v>45869.785185589986</v>
      </c>
      <c r="B174">
        <v>45869</v>
      </c>
      <c r="C174" t="s">
        <v>1136</v>
      </c>
      <c r="D174" t="s">
        <v>244</v>
      </c>
      <c r="E174" t="s">
        <v>2190</v>
      </c>
    </row>
    <row r="175" spans="1:5" x14ac:dyDescent="0.25">
      <c r="A175">
        <v>45869.786523004412</v>
      </c>
      <c r="B175">
        <v>45869</v>
      </c>
      <c r="C175" t="s">
        <v>1141</v>
      </c>
      <c r="D175" t="s">
        <v>76</v>
      </c>
      <c r="E175" t="s">
        <v>2188</v>
      </c>
    </row>
    <row r="176" spans="1:5" x14ac:dyDescent="0.25">
      <c r="A176">
        <v>45869.788088452442</v>
      </c>
      <c r="B176">
        <v>45869</v>
      </c>
      <c r="C176" t="s">
        <v>1146</v>
      </c>
      <c r="D176" t="s">
        <v>244</v>
      </c>
      <c r="E176" t="s">
        <v>2190</v>
      </c>
    </row>
    <row r="177" spans="1:6" x14ac:dyDescent="0.25">
      <c r="A177">
        <v>45869.788453623034</v>
      </c>
      <c r="B177">
        <v>45869</v>
      </c>
      <c r="C177" t="s">
        <v>1151</v>
      </c>
      <c r="D177" t="s">
        <v>109</v>
      </c>
      <c r="E177" t="s">
        <v>2179</v>
      </c>
    </row>
    <row r="178" spans="1:6" x14ac:dyDescent="0.25">
      <c r="A178">
        <v>45869.790115123542</v>
      </c>
      <c r="B178">
        <v>45869</v>
      </c>
      <c r="C178" t="s">
        <v>1156</v>
      </c>
      <c r="D178" t="s">
        <v>109</v>
      </c>
      <c r="E178" t="s">
        <v>2179</v>
      </c>
    </row>
    <row r="179" spans="1:6" x14ac:dyDescent="0.25">
      <c r="A179">
        <v>45869.791355505811</v>
      </c>
      <c r="B179">
        <v>45869</v>
      </c>
      <c r="C179" t="s">
        <v>1161</v>
      </c>
      <c r="D179" t="s">
        <v>76</v>
      </c>
      <c r="E179" t="s">
        <v>2188</v>
      </c>
    </row>
    <row r="180" spans="1:6" x14ac:dyDescent="0.25">
      <c r="A180">
        <v>45869.792867825985</v>
      </c>
      <c r="B180">
        <v>45869</v>
      </c>
      <c r="C180" t="s">
        <v>1167</v>
      </c>
      <c r="D180" t="s">
        <v>244</v>
      </c>
      <c r="E180" t="s">
        <v>2181</v>
      </c>
    </row>
    <row r="181" spans="1:6" x14ac:dyDescent="0.25">
      <c r="A181">
        <v>45869.794539677896</v>
      </c>
      <c r="B181">
        <v>45869</v>
      </c>
      <c r="C181" t="s">
        <v>1172</v>
      </c>
      <c r="D181" t="s">
        <v>109</v>
      </c>
      <c r="E181" t="s">
        <v>2179</v>
      </c>
    </row>
    <row r="182" spans="1:6" x14ac:dyDescent="0.25">
      <c r="A182">
        <v>45869.796333088852</v>
      </c>
      <c r="B182">
        <v>45869</v>
      </c>
      <c r="C182" t="s">
        <v>1177</v>
      </c>
      <c r="D182" t="s">
        <v>76</v>
      </c>
      <c r="E182" t="s">
        <v>2188</v>
      </c>
    </row>
    <row r="183" spans="1:6" x14ac:dyDescent="0.25">
      <c r="A183">
        <v>45869.79713309426</v>
      </c>
      <c r="B183">
        <v>45869</v>
      </c>
      <c r="C183" t="s">
        <v>1183</v>
      </c>
      <c r="D183" t="s">
        <v>109</v>
      </c>
      <c r="E183" t="s">
        <v>2190</v>
      </c>
      <c r="F183" t="s">
        <v>2207</v>
      </c>
    </row>
    <row r="184" spans="1:6" x14ac:dyDescent="0.25">
      <c r="A184">
        <v>45869.797494623614</v>
      </c>
      <c r="B184">
        <v>45869</v>
      </c>
      <c r="C184" t="s">
        <v>1189</v>
      </c>
      <c r="D184" t="s">
        <v>244</v>
      </c>
      <c r="E184" t="s">
        <v>2190</v>
      </c>
    </row>
    <row r="185" spans="1:6" x14ac:dyDescent="0.25">
      <c r="A185">
        <v>45869.801039845799</v>
      </c>
      <c r="B185">
        <v>45869</v>
      </c>
      <c r="C185" t="s">
        <v>1194</v>
      </c>
      <c r="D185" t="s">
        <v>109</v>
      </c>
      <c r="E185" t="s">
        <v>2181</v>
      </c>
    </row>
    <row r="186" spans="1:6" x14ac:dyDescent="0.25">
      <c r="A186">
        <v>45869.80187633539</v>
      </c>
      <c r="B186">
        <v>45869</v>
      </c>
      <c r="C186" t="s">
        <v>1199</v>
      </c>
      <c r="D186" t="s">
        <v>244</v>
      </c>
      <c r="E186" t="s">
        <v>2190</v>
      </c>
    </row>
    <row r="187" spans="1:6" x14ac:dyDescent="0.25">
      <c r="A187">
        <v>45869.802635652835</v>
      </c>
      <c r="B187">
        <v>45869</v>
      </c>
      <c r="C187" t="s">
        <v>1203</v>
      </c>
      <c r="D187" t="s">
        <v>76</v>
      </c>
      <c r="E187" t="s">
        <v>2188</v>
      </c>
    </row>
    <row r="188" spans="1:6" x14ac:dyDescent="0.25">
      <c r="A188">
        <v>45869.803019059662</v>
      </c>
      <c r="B188">
        <v>45869</v>
      </c>
      <c r="C188" t="s">
        <v>1209</v>
      </c>
      <c r="D188" t="s">
        <v>109</v>
      </c>
      <c r="E188" t="s">
        <v>2179</v>
      </c>
    </row>
    <row r="189" spans="1:6" x14ac:dyDescent="0.25">
      <c r="A189">
        <v>45869.80460084178</v>
      </c>
      <c r="B189">
        <v>45869</v>
      </c>
      <c r="C189" t="s">
        <v>1214</v>
      </c>
      <c r="D189" t="s">
        <v>109</v>
      </c>
      <c r="E189" t="s">
        <v>2190</v>
      </c>
      <c r="F189" t="s">
        <v>2208</v>
      </c>
    </row>
    <row r="190" spans="1:6" x14ac:dyDescent="0.25">
      <c r="A190">
        <v>45869.805190691171</v>
      </c>
      <c r="B190">
        <v>45869</v>
      </c>
      <c r="C190" t="s">
        <v>1219</v>
      </c>
      <c r="D190" t="s">
        <v>76</v>
      </c>
      <c r="E190" t="s">
        <v>2188</v>
      </c>
    </row>
    <row r="191" spans="1:6" x14ac:dyDescent="0.25">
      <c r="A191">
        <v>45869.806744199537</v>
      </c>
      <c r="B191">
        <v>45869</v>
      </c>
      <c r="C191" t="s">
        <v>1224</v>
      </c>
      <c r="D191" t="s">
        <v>109</v>
      </c>
      <c r="E191" t="s">
        <v>2181</v>
      </c>
    </row>
    <row r="192" spans="1:6" x14ac:dyDescent="0.25">
      <c r="A192">
        <v>45869.810041130506</v>
      </c>
      <c r="B192">
        <v>45869</v>
      </c>
      <c r="C192" t="s">
        <v>1230</v>
      </c>
      <c r="D192" t="s">
        <v>109</v>
      </c>
      <c r="E192" t="s">
        <v>2188</v>
      </c>
    </row>
    <row r="193" spans="1:6" x14ac:dyDescent="0.25">
      <c r="A193">
        <v>45869.810366804013</v>
      </c>
      <c r="B193">
        <v>45869</v>
      </c>
      <c r="C193" t="s">
        <v>1235</v>
      </c>
      <c r="D193" t="s">
        <v>76</v>
      </c>
      <c r="E193" t="s">
        <v>2188</v>
      </c>
    </row>
    <row r="194" spans="1:6" x14ac:dyDescent="0.25">
      <c r="A194">
        <v>45869.811898681561</v>
      </c>
      <c r="B194">
        <v>45869</v>
      </c>
      <c r="C194" t="s">
        <v>1241</v>
      </c>
      <c r="D194" t="s">
        <v>48</v>
      </c>
      <c r="E194" t="s">
        <v>2188</v>
      </c>
    </row>
    <row r="195" spans="1:6" x14ac:dyDescent="0.25">
      <c r="A195">
        <v>45869.812212772209</v>
      </c>
      <c r="B195">
        <v>45869</v>
      </c>
      <c r="C195" t="s">
        <v>1245</v>
      </c>
      <c r="D195" t="s">
        <v>109</v>
      </c>
      <c r="E195" t="s">
        <v>2179</v>
      </c>
    </row>
    <row r="196" spans="1:6" x14ac:dyDescent="0.25">
      <c r="A196">
        <v>45869.814234602636</v>
      </c>
      <c r="B196">
        <v>45869</v>
      </c>
      <c r="C196" t="s">
        <v>1250</v>
      </c>
      <c r="D196" t="s">
        <v>109</v>
      </c>
      <c r="E196" t="s">
        <v>2179</v>
      </c>
    </row>
    <row r="197" spans="1:6" x14ac:dyDescent="0.25">
      <c r="A197">
        <v>45869.816149473219</v>
      </c>
      <c r="B197">
        <v>45869</v>
      </c>
      <c r="C197" t="s">
        <v>1255</v>
      </c>
      <c r="D197" t="s">
        <v>109</v>
      </c>
      <c r="E197" t="s">
        <v>2179</v>
      </c>
    </row>
    <row r="198" spans="1:6" x14ac:dyDescent="0.25">
      <c r="A198">
        <v>45869.82128894933</v>
      </c>
      <c r="B198">
        <v>45869</v>
      </c>
      <c r="C198" t="s">
        <v>1260</v>
      </c>
      <c r="D198" t="s">
        <v>109</v>
      </c>
      <c r="E198" t="s">
        <v>2190</v>
      </c>
    </row>
    <row r="199" spans="1:6" x14ac:dyDescent="0.25">
      <c r="A199">
        <v>45869.823290329157</v>
      </c>
      <c r="B199">
        <v>45869</v>
      </c>
      <c r="C199" t="s">
        <v>1265</v>
      </c>
      <c r="D199" t="s">
        <v>109</v>
      </c>
      <c r="E199" t="s">
        <v>2190</v>
      </c>
      <c r="F199" t="s">
        <v>2208</v>
      </c>
    </row>
    <row r="200" spans="1:6" x14ac:dyDescent="0.25">
      <c r="A200">
        <v>45873.552450387419</v>
      </c>
      <c r="B200">
        <v>45873</v>
      </c>
      <c r="C200" t="s">
        <v>1352</v>
      </c>
      <c r="D200" t="s">
        <v>244</v>
      </c>
      <c r="E200" t="s">
        <v>2188</v>
      </c>
    </row>
    <row r="201" spans="1:6" x14ac:dyDescent="0.25">
      <c r="A201">
        <v>45873.564127726866</v>
      </c>
      <c r="B201">
        <v>45873</v>
      </c>
      <c r="C201" t="s">
        <v>1392</v>
      </c>
      <c r="D201" t="s">
        <v>244</v>
      </c>
      <c r="E201" t="s">
        <v>2188</v>
      </c>
    </row>
    <row r="202" spans="1:6" x14ac:dyDescent="0.25">
      <c r="A202">
        <v>45873.574044945279</v>
      </c>
      <c r="B202">
        <v>45873</v>
      </c>
      <c r="C202" t="s">
        <v>1413</v>
      </c>
      <c r="D202" t="s">
        <v>244</v>
      </c>
      <c r="E202" t="s">
        <v>2188</v>
      </c>
    </row>
    <row r="203" spans="1:6" x14ac:dyDescent="0.25">
      <c r="A203">
        <v>45873.604332850126</v>
      </c>
      <c r="B203">
        <v>45873</v>
      </c>
      <c r="C203" t="s">
        <v>1467</v>
      </c>
      <c r="D203" t="s">
        <v>244</v>
      </c>
      <c r="E203" t="s">
        <v>2188</v>
      </c>
    </row>
    <row r="204" spans="1:6" x14ac:dyDescent="0.25">
      <c r="A204">
        <v>45873.613103705349</v>
      </c>
      <c r="B204">
        <v>45873</v>
      </c>
      <c r="C204" t="s">
        <v>1493</v>
      </c>
      <c r="D204" t="s">
        <v>244</v>
      </c>
      <c r="E204" t="s">
        <v>2188</v>
      </c>
    </row>
    <row r="205" spans="1:6" x14ac:dyDescent="0.25">
      <c r="A205">
        <v>45873.637352444326</v>
      </c>
      <c r="B205">
        <v>45873</v>
      </c>
      <c r="C205" t="s">
        <v>1536</v>
      </c>
      <c r="D205" t="s">
        <v>244</v>
      </c>
      <c r="E205" t="s">
        <v>2188</v>
      </c>
    </row>
    <row r="206" spans="1:6" x14ac:dyDescent="0.25">
      <c r="A206">
        <v>45873.653220513173</v>
      </c>
      <c r="B206">
        <v>45873</v>
      </c>
      <c r="C206" t="s">
        <v>1576</v>
      </c>
      <c r="D206" t="s">
        <v>244</v>
      </c>
      <c r="E206" t="s">
        <v>2188</v>
      </c>
    </row>
    <row r="207" spans="1:6" x14ac:dyDescent="0.25">
      <c r="A207">
        <v>45873.671883171941</v>
      </c>
      <c r="B207">
        <v>45873</v>
      </c>
      <c r="C207" t="s">
        <v>1611</v>
      </c>
      <c r="D207" t="s">
        <v>244</v>
      </c>
      <c r="E207" t="s">
        <v>2188</v>
      </c>
    </row>
    <row r="208" spans="1:6" x14ac:dyDescent="0.25">
      <c r="A208">
        <v>45873.525714284813</v>
      </c>
      <c r="B208">
        <v>45873</v>
      </c>
      <c r="C208" t="s">
        <v>1288</v>
      </c>
      <c r="D208" t="s">
        <v>1289</v>
      </c>
      <c r="E208" t="s">
        <v>2179</v>
      </c>
      <c r="F208" t="s">
        <v>2196</v>
      </c>
    </row>
    <row r="209" spans="1:6" x14ac:dyDescent="0.25">
      <c r="A209">
        <v>45873.529379076375</v>
      </c>
      <c r="B209">
        <v>45873</v>
      </c>
      <c r="C209" t="s">
        <v>1300</v>
      </c>
      <c r="D209" t="s">
        <v>1289</v>
      </c>
      <c r="E209" t="s">
        <v>2188</v>
      </c>
    </row>
    <row r="210" spans="1:6" x14ac:dyDescent="0.25">
      <c r="A210">
        <v>45873.534645771935</v>
      </c>
      <c r="B210">
        <v>45873</v>
      </c>
      <c r="C210" t="s">
        <v>1310</v>
      </c>
      <c r="D210" t="s">
        <v>1289</v>
      </c>
      <c r="E210" t="s">
        <v>2188</v>
      </c>
    </row>
    <row r="211" spans="1:6" x14ac:dyDescent="0.25">
      <c r="A211">
        <v>45873.539124627721</v>
      </c>
      <c r="B211">
        <v>45873</v>
      </c>
      <c r="C211" t="s">
        <v>1320</v>
      </c>
      <c r="D211" t="s">
        <v>1289</v>
      </c>
      <c r="E211" t="s">
        <v>2188</v>
      </c>
    </row>
    <row r="212" spans="1:6" x14ac:dyDescent="0.25">
      <c r="A212">
        <v>45873.546334468439</v>
      </c>
      <c r="B212">
        <v>45873</v>
      </c>
      <c r="C212" t="s">
        <v>1341</v>
      </c>
      <c r="D212" t="s">
        <v>1289</v>
      </c>
      <c r="E212" t="s">
        <v>2188</v>
      </c>
    </row>
    <row r="213" spans="1:6" x14ac:dyDescent="0.25">
      <c r="A213">
        <v>45873.552436324295</v>
      </c>
      <c r="B213">
        <v>45873</v>
      </c>
      <c r="C213" t="s">
        <v>1346</v>
      </c>
      <c r="D213" t="s">
        <v>1289</v>
      </c>
      <c r="E213" t="s">
        <v>2181</v>
      </c>
      <c r="F213" t="s">
        <v>2209</v>
      </c>
    </row>
    <row r="214" spans="1:6" x14ac:dyDescent="0.25">
      <c r="A214">
        <v>45873.560082553078</v>
      </c>
      <c r="B214">
        <v>45873</v>
      </c>
      <c r="C214" t="s">
        <v>1376</v>
      </c>
      <c r="D214" t="s">
        <v>1289</v>
      </c>
      <c r="E214" t="s">
        <v>2188</v>
      </c>
    </row>
    <row r="215" spans="1:6" x14ac:dyDescent="0.25">
      <c r="A215">
        <v>45873.568995562433</v>
      </c>
      <c r="B215">
        <v>45873</v>
      </c>
      <c r="C215" t="s">
        <v>1402</v>
      </c>
      <c r="D215" t="s">
        <v>1289</v>
      </c>
      <c r="E215" t="s">
        <v>2190</v>
      </c>
      <c r="F215" t="s">
        <v>2210</v>
      </c>
    </row>
    <row r="216" spans="1:6" x14ac:dyDescent="0.25">
      <c r="A216">
        <v>45873.576925159767</v>
      </c>
      <c r="B216">
        <v>45873</v>
      </c>
      <c r="C216" t="s">
        <v>1423</v>
      </c>
      <c r="D216" t="s">
        <v>1289</v>
      </c>
      <c r="E216" t="s">
        <v>2188</v>
      </c>
    </row>
    <row r="217" spans="1:6" x14ac:dyDescent="0.25">
      <c r="A217">
        <v>45873.601315803819</v>
      </c>
      <c r="B217">
        <v>45873</v>
      </c>
      <c r="C217" t="s">
        <v>1454</v>
      </c>
      <c r="D217" t="s">
        <v>1289</v>
      </c>
      <c r="E217" t="s">
        <v>2188</v>
      </c>
    </row>
    <row r="218" spans="1:6" x14ac:dyDescent="0.25">
      <c r="A218">
        <v>45873.610438032127</v>
      </c>
      <c r="B218">
        <v>45873</v>
      </c>
      <c r="C218" t="s">
        <v>1488</v>
      </c>
      <c r="D218" t="s">
        <v>1289</v>
      </c>
      <c r="E218" t="s">
        <v>2190</v>
      </c>
      <c r="F218" t="s">
        <v>2211</v>
      </c>
    </row>
    <row r="219" spans="1:6" x14ac:dyDescent="0.25">
      <c r="A219">
        <v>45873.617228738971</v>
      </c>
      <c r="B219">
        <v>45873</v>
      </c>
      <c r="C219" t="s">
        <v>1510</v>
      </c>
      <c r="D219" t="s">
        <v>1289</v>
      </c>
      <c r="E219" t="s">
        <v>2188</v>
      </c>
    </row>
    <row r="220" spans="1:6" x14ac:dyDescent="0.25">
      <c r="A220">
        <v>45873.644952609153</v>
      </c>
      <c r="B220">
        <v>45873</v>
      </c>
      <c r="C220" t="s">
        <v>1553</v>
      </c>
      <c r="D220" t="s">
        <v>1289</v>
      </c>
      <c r="E220" t="s">
        <v>2188</v>
      </c>
    </row>
    <row r="221" spans="1:6" x14ac:dyDescent="0.25">
      <c r="A221">
        <v>45873.651958420982</v>
      </c>
      <c r="B221">
        <v>45873</v>
      </c>
      <c r="C221" t="s">
        <v>1565</v>
      </c>
      <c r="D221" t="s">
        <v>1289</v>
      </c>
      <c r="E221" t="s">
        <v>2212</v>
      </c>
    </row>
    <row r="222" spans="1:6" x14ac:dyDescent="0.25">
      <c r="A222">
        <v>45873.661317219099</v>
      </c>
      <c r="B222">
        <v>45873</v>
      </c>
      <c r="C222" t="s">
        <v>1588</v>
      </c>
      <c r="D222" t="s">
        <v>1289</v>
      </c>
      <c r="E222" t="s">
        <v>2212</v>
      </c>
    </row>
    <row r="223" spans="1:6" x14ac:dyDescent="0.25">
      <c r="A223">
        <v>45873.664920813782</v>
      </c>
      <c r="B223">
        <v>45873</v>
      </c>
      <c r="C223" t="s">
        <v>1600</v>
      </c>
      <c r="D223" t="s">
        <v>1289</v>
      </c>
      <c r="E223" t="s">
        <v>2188</v>
      </c>
    </row>
    <row r="224" spans="1:6" x14ac:dyDescent="0.25">
      <c r="A224">
        <v>45873.681081948736</v>
      </c>
      <c r="B224">
        <v>45873</v>
      </c>
      <c r="C224" t="s">
        <v>1623</v>
      </c>
      <c r="D224" t="s">
        <v>1289</v>
      </c>
      <c r="E224" t="s">
        <v>2190</v>
      </c>
      <c r="F224" t="s">
        <v>2213</v>
      </c>
    </row>
    <row r="225" spans="1:6" x14ac:dyDescent="0.25">
      <c r="A225">
        <v>45873.686232764732</v>
      </c>
      <c r="B225">
        <v>45873</v>
      </c>
      <c r="C225" t="s">
        <v>1629</v>
      </c>
      <c r="D225" t="s">
        <v>1289</v>
      </c>
      <c r="E225" t="s">
        <v>2188</v>
      </c>
    </row>
    <row r="226" spans="1:6" x14ac:dyDescent="0.25">
      <c r="A226">
        <v>45873.690650558776</v>
      </c>
      <c r="B226">
        <v>45873</v>
      </c>
      <c r="C226" t="s">
        <v>1640</v>
      </c>
      <c r="D226" t="s">
        <v>1289</v>
      </c>
      <c r="E226" t="s">
        <v>2188</v>
      </c>
    </row>
    <row r="227" spans="1:6" x14ac:dyDescent="0.25">
      <c r="A227">
        <v>45873.524587349304</v>
      </c>
      <c r="B227">
        <v>45873</v>
      </c>
      <c r="C227" t="s">
        <v>1280</v>
      </c>
      <c r="D227" t="s">
        <v>1281</v>
      </c>
      <c r="E227" t="s">
        <v>2188</v>
      </c>
    </row>
    <row r="228" spans="1:6" x14ac:dyDescent="0.25">
      <c r="A228">
        <v>45873.528498359701</v>
      </c>
      <c r="B228">
        <v>45873</v>
      </c>
      <c r="C228" t="s">
        <v>1295</v>
      </c>
      <c r="D228" t="s">
        <v>1281</v>
      </c>
      <c r="E228" t="s">
        <v>2212</v>
      </c>
    </row>
    <row r="229" spans="1:6" x14ac:dyDescent="0.25">
      <c r="A229">
        <v>45873.532543568843</v>
      </c>
      <c r="B229">
        <v>45873</v>
      </c>
      <c r="C229" t="s">
        <v>1305</v>
      </c>
      <c r="D229" t="s">
        <v>1281</v>
      </c>
      <c r="E229" t="s">
        <v>2188</v>
      </c>
    </row>
    <row r="230" spans="1:6" x14ac:dyDescent="0.25">
      <c r="A230">
        <v>45873.535740249499</v>
      </c>
      <c r="B230">
        <v>45873</v>
      </c>
      <c r="C230" t="s">
        <v>1315</v>
      </c>
      <c r="D230" t="s">
        <v>1281</v>
      </c>
      <c r="E230" t="s">
        <v>2190</v>
      </c>
      <c r="F230" t="s">
        <v>2214</v>
      </c>
    </row>
    <row r="231" spans="1:6" x14ac:dyDescent="0.25">
      <c r="A231">
        <v>45873.540166672108</v>
      </c>
      <c r="B231">
        <v>45873</v>
      </c>
      <c r="C231" t="s">
        <v>1324</v>
      </c>
      <c r="D231" t="s">
        <v>1281</v>
      </c>
      <c r="E231" t="s">
        <v>2188</v>
      </c>
    </row>
    <row r="232" spans="1:6" x14ac:dyDescent="0.25">
      <c r="A232">
        <v>45873.543794756319</v>
      </c>
      <c r="B232">
        <v>45873</v>
      </c>
      <c r="C232" t="s">
        <v>1336</v>
      </c>
      <c r="D232" t="s">
        <v>1281</v>
      </c>
      <c r="E232" t="s">
        <v>2188</v>
      </c>
    </row>
    <row r="233" spans="1:6" x14ac:dyDescent="0.25">
      <c r="A233">
        <v>45873.554809533452</v>
      </c>
      <c r="B233">
        <v>45873</v>
      </c>
      <c r="C233" t="s">
        <v>1363</v>
      </c>
      <c r="D233" t="s">
        <v>1281</v>
      </c>
      <c r="E233" t="s">
        <v>2188</v>
      </c>
    </row>
    <row r="234" spans="1:6" x14ac:dyDescent="0.25">
      <c r="A234">
        <v>45873.560207793758</v>
      </c>
      <c r="B234">
        <v>45873</v>
      </c>
      <c r="C234" t="s">
        <v>1382</v>
      </c>
      <c r="D234" t="s">
        <v>1281</v>
      </c>
      <c r="E234" t="s">
        <v>2188</v>
      </c>
    </row>
    <row r="235" spans="1:6" x14ac:dyDescent="0.25">
      <c r="A235">
        <v>45873.563881166978</v>
      </c>
      <c r="B235">
        <v>45873</v>
      </c>
      <c r="C235" t="s">
        <v>1387</v>
      </c>
      <c r="D235" t="s">
        <v>1281</v>
      </c>
      <c r="E235" t="s">
        <v>2212</v>
      </c>
    </row>
    <row r="236" spans="1:6" x14ac:dyDescent="0.25">
      <c r="A236">
        <v>45873.56836630153</v>
      </c>
      <c r="B236">
        <v>45873</v>
      </c>
      <c r="C236" t="s">
        <v>1397</v>
      </c>
      <c r="D236" t="s">
        <v>1281</v>
      </c>
      <c r="E236" t="s">
        <v>2188</v>
      </c>
    </row>
    <row r="237" spans="1:6" x14ac:dyDescent="0.25">
      <c r="A237">
        <v>45873.597080317304</v>
      </c>
      <c r="B237">
        <v>45873</v>
      </c>
      <c r="C237" t="s">
        <v>1448</v>
      </c>
      <c r="D237" t="s">
        <v>1281</v>
      </c>
      <c r="E237" t="s">
        <v>2188</v>
      </c>
    </row>
    <row r="238" spans="1:6" x14ac:dyDescent="0.25">
      <c r="A238">
        <v>45873.609656674002</v>
      </c>
      <c r="B238">
        <v>45873</v>
      </c>
      <c r="C238" t="s">
        <v>1479</v>
      </c>
      <c r="D238" t="s">
        <v>1281</v>
      </c>
      <c r="E238" t="s">
        <v>2188</v>
      </c>
    </row>
    <row r="239" spans="1:6" x14ac:dyDescent="0.25">
      <c r="A239">
        <v>45873.616616192034</v>
      </c>
      <c r="B239">
        <v>45873</v>
      </c>
      <c r="C239" t="s">
        <v>1504</v>
      </c>
      <c r="D239" t="s">
        <v>1281</v>
      </c>
      <c r="E239" t="s">
        <v>2188</v>
      </c>
    </row>
    <row r="240" spans="1:6" x14ac:dyDescent="0.25">
      <c r="A240">
        <v>45873.620376948078</v>
      </c>
      <c r="B240">
        <v>45873</v>
      </c>
      <c r="C240" t="s">
        <v>1516</v>
      </c>
      <c r="D240" t="s">
        <v>1281</v>
      </c>
      <c r="E240" t="s">
        <v>2190</v>
      </c>
      <c r="F240" t="s">
        <v>2215</v>
      </c>
    </row>
    <row r="241" spans="1:6" x14ac:dyDescent="0.25">
      <c r="A241">
        <v>45873.647954781562</v>
      </c>
      <c r="B241">
        <v>45873</v>
      </c>
      <c r="C241" t="s">
        <v>1559</v>
      </c>
      <c r="D241" t="s">
        <v>1281</v>
      </c>
      <c r="E241" t="s">
        <v>2188</v>
      </c>
    </row>
    <row r="242" spans="1:6" x14ac:dyDescent="0.25">
      <c r="A242">
        <v>45873.65243617411</v>
      </c>
      <c r="B242">
        <v>45873</v>
      </c>
      <c r="C242" t="s">
        <v>1570</v>
      </c>
      <c r="D242" t="s">
        <v>1281</v>
      </c>
      <c r="E242" t="s">
        <v>2188</v>
      </c>
    </row>
    <row r="243" spans="1:6" x14ac:dyDescent="0.25">
      <c r="A243">
        <v>45873.662229926653</v>
      </c>
      <c r="B243">
        <v>45873</v>
      </c>
      <c r="C243" t="s">
        <v>1594</v>
      </c>
      <c r="D243" t="s">
        <v>1281</v>
      </c>
      <c r="E243" t="s">
        <v>2188</v>
      </c>
    </row>
    <row r="244" spans="1:6" x14ac:dyDescent="0.25">
      <c r="A244">
        <v>45873.667469078369</v>
      </c>
      <c r="B244">
        <v>45873</v>
      </c>
      <c r="C244" t="s">
        <v>1605</v>
      </c>
      <c r="D244" t="s">
        <v>1281</v>
      </c>
      <c r="E244" t="s">
        <v>2188</v>
      </c>
    </row>
    <row r="245" spans="1:6" x14ac:dyDescent="0.25">
      <c r="A245">
        <v>45873.680641254708</v>
      </c>
      <c r="B245">
        <v>45873</v>
      </c>
      <c r="C245" t="s">
        <v>1617</v>
      </c>
      <c r="D245" t="s">
        <v>1281</v>
      </c>
      <c r="E245" t="s">
        <v>2192</v>
      </c>
      <c r="F245" t="s">
        <v>2216</v>
      </c>
    </row>
    <row r="246" spans="1:6" x14ac:dyDescent="0.25">
      <c r="A246">
        <v>45873.687388873979</v>
      </c>
      <c r="B246">
        <v>45873</v>
      </c>
      <c r="C246" t="s">
        <v>1635</v>
      </c>
      <c r="D246" t="s">
        <v>1281</v>
      </c>
      <c r="E246" t="s">
        <v>2212</v>
      </c>
    </row>
    <row r="247" spans="1:6" x14ac:dyDescent="0.25">
      <c r="A247">
        <v>45873.543036895462</v>
      </c>
      <c r="B247">
        <v>45873</v>
      </c>
      <c r="C247" t="s">
        <v>1330</v>
      </c>
      <c r="D247" t="s">
        <v>109</v>
      </c>
      <c r="E247" t="s">
        <v>2188</v>
      </c>
    </row>
    <row r="248" spans="1:6" x14ac:dyDescent="0.25">
      <c r="A248">
        <v>45873.553854208112</v>
      </c>
      <c r="B248">
        <v>45873</v>
      </c>
      <c r="C248" t="s">
        <v>1357</v>
      </c>
      <c r="D248" t="s">
        <v>109</v>
      </c>
      <c r="E248" t="s">
        <v>2212</v>
      </c>
    </row>
    <row r="249" spans="1:6" x14ac:dyDescent="0.25">
      <c r="A249">
        <v>45873.559941736276</v>
      </c>
      <c r="B249">
        <v>45873</v>
      </c>
      <c r="C249" t="s">
        <v>1370</v>
      </c>
      <c r="D249" t="s">
        <v>109</v>
      </c>
      <c r="E249" t="s">
        <v>2212</v>
      </c>
    </row>
    <row r="250" spans="1:6" x14ac:dyDescent="0.25">
      <c r="A250">
        <v>45873.57197436272</v>
      </c>
      <c r="B250">
        <v>45873</v>
      </c>
      <c r="C250" t="s">
        <v>1407</v>
      </c>
      <c r="D250" t="s">
        <v>109</v>
      </c>
      <c r="E250" t="s">
        <v>2188</v>
      </c>
    </row>
    <row r="251" spans="1:6" x14ac:dyDescent="0.25">
      <c r="A251">
        <v>45873.575450813209</v>
      </c>
      <c r="B251">
        <v>45873</v>
      </c>
      <c r="C251" t="s">
        <v>1418</v>
      </c>
      <c r="D251" t="s">
        <v>109</v>
      </c>
      <c r="E251" t="s">
        <v>2188</v>
      </c>
    </row>
    <row r="252" spans="1:6" x14ac:dyDescent="0.25">
      <c r="A252">
        <v>45873.578232683343</v>
      </c>
      <c r="B252">
        <v>45873</v>
      </c>
      <c r="C252" t="s">
        <v>1429</v>
      </c>
      <c r="D252" t="s">
        <v>109</v>
      </c>
      <c r="E252" t="s">
        <v>2192</v>
      </c>
      <c r="F252" t="s">
        <v>2216</v>
      </c>
    </row>
    <row r="253" spans="1:6" x14ac:dyDescent="0.25">
      <c r="A253">
        <v>45873.583059271055</v>
      </c>
      <c r="B253">
        <v>45873</v>
      </c>
      <c r="C253" t="s">
        <v>1433</v>
      </c>
      <c r="D253" t="s">
        <v>109</v>
      </c>
      <c r="E253" t="s">
        <v>2188</v>
      </c>
    </row>
    <row r="254" spans="1:6" x14ac:dyDescent="0.25">
      <c r="A254">
        <v>45873.588586970509</v>
      </c>
      <c r="B254">
        <v>45873</v>
      </c>
      <c r="C254" t="s">
        <v>1437</v>
      </c>
      <c r="D254" t="s">
        <v>109</v>
      </c>
      <c r="E254" t="s">
        <v>2188</v>
      </c>
    </row>
    <row r="255" spans="1:6" x14ac:dyDescent="0.25">
      <c r="A255">
        <v>45873.595500899421</v>
      </c>
      <c r="B255">
        <v>45873</v>
      </c>
      <c r="C255" t="s">
        <v>1442</v>
      </c>
      <c r="D255" t="s">
        <v>109</v>
      </c>
      <c r="E255" t="s">
        <v>2188</v>
      </c>
    </row>
    <row r="256" spans="1:6" x14ac:dyDescent="0.25">
      <c r="A256">
        <v>45873.604013968441</v>
      </c>
      <c r="B256">
        <v>45873</v>
      </c>
      <c r="C256" t="s">
        <v>1461</v>
      </c>
      <c r="D256" t="s">
        <v>109</v>
      </c>
      <c r="E256" t="s">
        <v>2212</v>
      </c>
    </row>
    <row r="257" spans="1:6" x14ac:dyDescent="0.25">
      <c r="A257">
        <v>45873.607810857226</v>
      </c>
      <c r="B257">
        <v>45873</v>
      </c>
      <c r="C257" t="s">
        <v>1473</v>
      </c>
      <c r="D257" t="s">
        <v>109</v>
      </c>
      <c r="E257" t="s">
        <v>2212</v>
      </c>
    </row>
    <row r="258" spans="1:6" x14ac:dyDescent="0.25">
      <c r="A258">
        <v>45873.610336552127</v>
      </c>
      <c r="B258">
        <v>45873</v>
      </c>
      <c r="C258" t="s">
        <v>1485</v>
      </c>
      <c r="D258" t="s">
        <v>109</v>
      </c>
      <c r="E258" t="s">
        <v>2190</v>
      </c>
      <c r="F258" t="s">
        <v>2217</v>
      </c>
    </row>
    <row r="259" spans="1:6" x14ac:dyDescent="0.25">
      <c r="A259">
        <v>45873.614455266099</v>
      </c>
      <c r="B259">
        <v>45873</v>
      </c>
      <c r="C259" t="s">
        <v>1499</v>
      </c>
      <c r="D259" t="s">
        <v>109</v>
      </c>
      <c r="E259" t="s">
        <v>2190</v>
      </c>
      <c r="F259" t="s">
        <v>2218</v>
      </c>
    </row>
    <row r="260" spans="1:6" x14ac:dyDescent="0.25">
      <c r="A260">
        <v>45873.622535100047</v>
      </c>
      <c r="B260">
        <v>45873</v>
      </c>
      <c r="C260" t="s">
        <v>1521</v>
      </c>
      <c r="D260" t="s">
        <v>109</v>
      </c>
      <c r="E260" t="s">
        <v>2190</v>
      </c>
      <c r="F260" t="s">
        <v>2219</v>
      </c>
    </row>
    <row r="261" spans="1:6" x14ac:dyDescent="0.25">
      <c r="A261">
        <v>45873.625381422768</v>
      </c>
      <c r="B261">
        <v>45873</v>
      </c>
      <c r="C261" t="s">
        <v>1526</v>
      </c>
      <c r="D261" t="s">
        <v>109</v>
      </c>
      <c r="E261" t="s">
        <v>2190</v>
      </c>
      <c r="F261" t="s">
        <v>2218</v>
      </c>
    </row>
    <row r="262" spans="1:6" x14ac:dyDescent="0.25">
      <c r="A262">
        <v>45873.635850759696</v>
      </c>
      <c r="B262">
        <v>45873</v>
      </c>
      <c r="C262" t="s">
        <v>1531</v>
      </c>
      <c r="D262" t="s">
        <v>109</v>
      </c>
      <c r="E262" t="s">
        <v>2188</v>
      </c>
    </row>
    <row r="263" spans="1:6" x14ac:dyDescent="0.25">
      <c r="A263">
        <v>45873.638241000685</v>
      </c>
      <c r="B263">
        <v>45873</v>
      </c>
      <c r="C263" t="s">
        <v>1541</v>
      </c>
      <c r="D263" t="s">
        <v>109</v>
      </c>
      <c r="E263" t="s">
        <v>2188</v>
      </c>
    </row>
    <row r="264" spans="1:6" x14ac:dyDescent="0.25">
      <c r="A264">
        <v>45873.641911145714</v>
      </c>
      <c r="B264">
        <v>45873</v>
      </c>
      <c r="C264" t="s">
        <v>1545</v>
      </c>
      <c r="D264" t="s">
        <v>109</v>
      </c>
      <c r="E264" t="s">
        <v>2188</v>
      </c>
    </row>
    <row r="265" spans="1:6" x14ac:dyDescent="0.25">
      <c r="A265">
        <v>45873.644489960323</v>
      </c>
      <c r="B265">
        <v>45873</v>
      </c>
      <c r="C265" t="s">
        <v>1549</v>
      </c>
      <c r="D265" t="s">
        <v>109</v>
      </c>
      <c r="E265" t="s">
        <v>2181</v>
      </c>
      <c r="F265" t="s">
        <v>2220</v>
      </c>
    </row>
    <row r="266" spans="1:6" x14ac:dyDescent="0.25">
      <c r="A266">
        <v>45873.655490848461</v>
      </c>
      <c r="B266">
        <v>45873</v>
      </c>
      <c r="C266" t="s">
        <v>1582</v>
      </c>
      <c r="D266" t="s">
        <v>109</v>
      </c>
      <c r="E266" t="s">
        <v>2181</v>
      </c>
      <c r="F266" t="s">
        <v>2221</v>
      </c>
    </row>
    <row r="267" spans="1:6" x14ac:dyDescent="0.25">
      <c r="A267" t="s">
        <v>1</v>
      </c>
      <c r="B267" t="s">
        <v>424</v>
      </c>
      <c r="C267" t="s">
        <v>4</v>
      </c>
      <c r="D267" t="s">
        <v>7</v>
      </c>
      <c r="E267" t="s">
        <v>2178</v>
      </c>
      <c r="F267" t="s">
        <v>33</v>
      </c>
    </row>
    <row r="268" spans="1:6" x14ac:dyDescent="0.25">
      <c r="A268">
        <v>45874.496226047617</v>
      </c>
      <c r="B268">
        <v>45874</v>
      </c>
      <c r="C268" t="s">
        <v>1645</v>
      </c>
      <c r="D268" t="s">
        <v>1281</v>
      </c>
      <c r="E268" t="s">
        <v>2188</v>
      </c>
      <c r="F268" t="s">
        <v>2222</v>
      </c>
    </row>
    <row r="269" spans="1:6" x14ac:dyDescent="0.25">
      <c r="A269">
        <v>45874.500211222767</v>
      </c>
      <c r="B269">
        <v>45874</v>
      </c>
      <c r="C269" t="s">
        <v>1650</v>
      </c>
      <c r="D269" t="s">
        <v>1289</v>
      </c>
      <c r="E269" t="s">
        <v>2188</v>
      </c>
    </row>
    <row r="270" spans="1:6" x14ac:dyDescent="0.25">
      <c r="A270">
        <v>45874.508968208742</v>
      </c>
      <c r="B270">
        <v>45874</v>
      </c>
      <c r="C270" t="s">
        <v>1655</v>
      </c>
      <c r="D270" t="s">
        <v>1281</v>
      </c>
      <c r="E270" t="s">
        <v>2188</v>
      </c>
    </row>
    <row r="271" spans="1:6" x14ac:dyDescent="0.25">
      <c r="A271">
        <v>45874.509785850103</v>
      </c>
      <c r="B271">
        <v>45874</v>
      </c>
      <c r="C271" t="s">
        <v>1661</v>
      </c>
      <c r="D271" t="s">
        <v>1289</v>
      </c>
      <c r="E271" t="s">
        <v>2188</v>
      </c>
      <c r="F271" t="s">
        <v>2223</v>
      </c>
    </row>
    <row r="272" spans="1:6" x14ac:dyDescent="0.25">
      <c r="A272">
        <v>45874.57190831186</v>
      </c>
      <c r="B272">
        <v>45874</v>
      </c>
      <c r="C272" t="s">
        <v>1667</v>
      </c>
      <c r="D272" t="s">
        <v>1281</v>
      </c>
      <c r="E272" t="s">
        <v>2188</v>
      </c>
    </row>
    <row r="273" spans="1:6" x14ac:dyDescent="0.25">
      <c r="A273">
        <v>45874.574339619714</v>
      </c>
      <c r="B273">
        <v>45874</v>
      </c>
      <c r="C273" t="s">
        <v>1673</v>
      </c>
      <c r="D273" t="s">
        <v>1289</v>
      </c>
      <c r="E273" t="s">
        <v>2188</v>
      </c>
      <c r="F273" t="s">
        <v>2224</v>
      </c>
    </row>
    <row r="274" spans="1:6" x14ac:dyDescent="0.25">
      <c r="A274">
        <v>45874.577292822127</v>
      </c>
      <c r="B274">
        <v>45874</v>
      </c>
      <c r="C274" t="s">
        <v>1678</v>
      </c>
      <c r="D274" t="s">
        <v>1281</v>
      </c>
      <c r="E274" t="s">
        <v>2188</v>
      </c>
      <c r="F274" t="s">
        <v>2225</v>
      </c>
    </row>
    <row r="275" spans="1:6" x14ac:dyDescent="0.25">
      <c r="A275">
        <v>45874.580367254457</v>
      </c>
      <c r="B275">
        <v>45874</v>
      </c>
      <c r="C275" t="s">
        <v>1682</v>
      </c>
      <c r="D275" t="s">
        <v>1289</v>
      </c>
      <c r="E275" t="s">
        <v>2188</v>
      </c>
    </row>
    <row r="276" spans="1:6" x14ac:dyDescent="0.25">
      <c r="A276">
        <v>45874.586113822559</v>
      </c>
      <c r="B276">
        <v>45874</v>
      </c>
      <c r="C276" t="s">
        <v>1688</v>
      </c>
      <c r="D276" t="s">
        <v>1281</v>
      </c>
      <c r="E276" t="s">
        <v>2188</v>
      </c>
      <c r="F276" t="s">
        <v>2226</v>
      </c>
    </row>
    <row r="277" spans="1:6" x14ac:dyDescent="0.25">
      <c r="A277">
        <v>45874.588733051249</v>
      </c>
      <c r="B277">
        <v>45874</v>
      </c>
      <c r="C277" t="s">
        <v>1694</v>
      </c>
      <c r="D277" t="s">
        <v>1289</v>
      </c>
      <c r="E277" t="s">
        <v>2188</v>
      </c>
      <c r="F277" t="s">
        <v>2227</v>
      </c>
    </row>
    <row r="278" spans="1:6" x14ac:dyDescent="0.25">
      <c r="A278">
        <v>45874.591679305362</v>
      </c>
      <c r="B278">
        <v>45874</v>
      </c>
      <c r="C278" t="s">
        <v>1700</v>
      </c>
      <c r="D278" t="s">
        <v>1281</v>
      </c>
      <c r="E278" t="s">
        <v>2188</v>
      </c>
      <c r="F278" t="s">
        <v>2228</v>
      </c>
    </row>
    <row r="279" spans="1:6" x14ac:dyDescent="0.25">
      <c r="A279">
        <v>45874.59450483117</v>
      </c>
      <c r="B279">
        <v>45874</v>
      </c>
      <c r="C279" t="s">
        <v>1706</v>
      </c>
      <c r="D279" t="s">
        <v>1289</v>
      </c>
      <c r="E279" t="s">
        <v>2188</v>
      </c>
      <c r="F279" t="s">
        <v>2229</v>
      </c>
    </row>
    <row r="280" spans="1:6" x14ac:dyDescent="0.25">
      <c r="A280">
        <v>45874.596288064698</v>
      </c>
      <c r="B280">
        <v>45874</v>
      </c>
      <c r="C280" t="s">
        <v>1712</v>
      </c>
      <c r="D280" t="s">
        <v>1281</v>
      </c>
      <c r="E280" t="s">
        <v>2188</v>
      </c>
      <c r="F280" t="s">
        <v>2230</v>
      </c>
    </row>
    <row r="281" spans="1:6" x14ac:dyDescent="0.25">
      <c r="A281">
        <v>45874.600689562882</v>
      </c>
      <c r="B281">
        <v>45874</v>
      </c>
      <c r="C281" t="s">
        <v>1716</v>
      </c>
      <c r="D281" t="s">
        <v>1289</v>
      </c>
      <c r="E281" t="s">
        <v>2188</v>
      </c>
      <c r="F281" t="s">
        <v>2231</v>
      </c>
    </row>
    <row r="282" spans="1:6" x14ac:dyDescent="0.25">
      <c r="A282">
        <v>45874.622979091968</v>
      </c>
      <c r="B282">
        <v>45874</v>
      </c>
      <c r="C282" t="s">
        <v>1722</v>
      </c>
      <c r="D282" t="s">
        <v>1281</v>
      </c>
      <c r="E282" t="s">
        <v>2188</v>
      </c>
      <c r="F282" t="s">
        <v>2232</v>
      </c>
    </row>
    <row r="283" spans="1:6" x14ac:dyDescent="0.25">
      <c r="A283">
        <v>45874.625150710774</v>
      </c>
      <c r="B283">
        <v>45874</v>
      </c>
      <c r="C283" t="s">
        <v>1727</v>
      </c>
      <c r="D283" t="s">
        <v>1289</v>
      </c>
      <c r="E283" t="s">
        <v>2188</v>
      </c>
    </row>
    <row r="284" spans="1:6" x14ac:dyDescent="0.25">
      <c r="A284">
        <v>45874.633780912569</v>
      </c>
      <c r="B284">
        <v>45874</v>
      </c>
      <c r="C284" t="s">
        <v>1733</v>
      </c>
      <c r="D284" t="s">
        <v>1281</v>
      </c>
      <c r="E284" t="s">
        <v>2188</v>
      </c>
      <c r="F284" t="s">
        <v>2233</v>
      </c>
    </row>
    <row r="285" spans="1:6" x14ac:dyDescent="0.25">
      <c r="A285">
        <v>45874.637269352126</v>
      </c>
      <c r="B285">
        <v>45874</v>
      </c>
      <c r="C285" t="s">
        <v>1739</v>
      </c>
      <c r="D285" t="s">
        <v>1289</v>
      </c>
      <c r="E285" t="s">
        <v>2188</v>
      </c>
    </row>
    <row r="286" spans="1:6" x14ac:dyDescent="0.25">
      <c r="A286">
        <v>45874.642157828552</v>
      </c>
      <c r="B286">
        <v>45874</v>
      </c>
      <c r="C286" t="s">
        <v>1745</v>
      </c>
      <c r="D286" t="s">
        <v>1289</v>
      </c>
      <c r="E286" t="s">
        <v>2188</v>
      </c>
      <c r="F286" t="s">
        <v>2234</v>
      </c>
    </row>
    <row r="287" spans="1:6" x14ac:dyDescent="0.25">
      <c r="A287">
        <v>45874.642622673637</v>
      </c>
      <c r="B287">
        <v>45874</v>
      </c>
      <c r="C287" t="s">
        <v>1750</v>
      </c>
      <c r="D287" t="s">
        <v>1281</v>
      </c>
      <c r="E287" t="s">
        <v>2188</v>
      </c>
      <c r="F287" t="s">
        <v>2235</v>
      </c>
    </row>
    <row r="288" spans="1:6" x14ac:dyDescent="0.25">
      <c r="A288">
        <v>45874.647135032792</v>
      </c>
      <c r="B288">
        <v>45874</v>
      </c>
      <c r="C288" t="s">
        <v>1755</v>
      </c>
      <c r="D288" t="s">
        <v>1289</v>
      </c>
      <c r="E288" t="s">
        <v>2188</v>
      </c>
      <c r="F288" t="s">
        <v>2236</v>
      </c>
    </row>
    <row r="289" spans="1:6" x14ac:dyDescent="0.25">
      <c r="A289">
        <v>45874.647380571099</v>
      </c>
      <c r="B289">
        <v>45874</v>
      </c>
      <c r="C289" t="s">
        <v>1761</v>
      </c>
      <c r="D289" t="s">
        <v>1281</v>
      </c>
      <c r="E289" t="s">
        <v>2188</v>
      </c>
    </row>
    <row r="290" spans="1:6" x14ac:dyDescent="0.25">
      <c r="A290">
        <v>45874.655435353357</v>
      </c>
      <c r="B290">
        <v>45874</v>
      </c>
      <c r="C290" t="s">
        <v>1766</v>
      </c>
      <c r="D290" t="s">
        <v>1281</v>
      </c>
      <c r="E290" t="s">
        <v>2188</v>
      </c>
      <c r="F290" t="s">
        <v>2237</v>
      </c>
    </row>
    <row r="291" spans="1:6" x14ac:dyDescent="0.25">
      <c r="A291">
        <v>45874.657205718926</v>
      </c>
      <c r="B291">
        <v>45874</v>
      </c>
      <c r="C291" t="s">
        <v>1771</v>
      </c>
      <c r="D291" t="s">
        <v>1289</v>
      </c>
      <c r="E291" t="s">
        <v>2188</v>
      </c>
      <c r="F291" t="s">
        <v>2238</v>
      </c>
    </row>
    <row r="292" spans="1:6" x14ac:dyDescent="0.25">
      <c r="A292">
        <v>45874.662965255913</v>
      </c>
      <c r="B292" s="7">
        <v>45874</v>
      </c>
      <c r="C292" t="s">
        <v>1776</v>
      </c>
      <c r="D292" t="s">
        <v>1281</v>
      </c>
      <c r="E292" t="s">
        <v>2188</v>
      </c>
    </row>
    <row r="293" spans="1:6" x14ac:dyDescent="0.25">
      <c r="A293">
        <v>45874.663040389387</v>
      </c>
      <c r="B293">
        <v>45874</v>
      </c>
      <c r="C293" t="s">
        <v>1780</v>
      </c>
      <c r="D293" t="s">
        <v>1289</v>
      </c>
      <c r="E293" t="s">
        <v>2188</v>
      </c>
    </row>
    <row r="294" spans="1:6" x14ac:dyDescent="0.25">
      <c r="A294" s="20">
        <v>45875.493020833332</v>
      </c>
      <c r="B294" s="7">
        <v>45875</v>
      </c>
      <c r="C294" t="s">
        <v>1786</v>
      </c>
      <c r="D294" t="s">
        <v>1281</v>
      </c>
      <c r="E294" t="s">
        <v>2188</v>
      </c>
      <c r="F294" t="s">
        <v>2750</v>
      </c>
    </row>
    <row r="295" spans="1:6" x14ac:dyDescent="0.25">
      <c r="A295" s="20">
        <v>45875.49690972222</v>
      </c>
      <c r="B295" s="7">
        <v>45875</v>
      </c>
      <c r="C295" t="s">
        <v>1792</v>
      </c>
      <c r="D295" t="s">
        <v>48</v>
      </c>
      <c r="E295" t="s">
        <v>2192</v>
      </c>
    </row>
    <row r="296" spans="1:6" x14ac:dyDescent="0.25">
      <c r="A296" s="20">
        <v>45875.499050925922</v>
      </c>
      <c r="B296" s="7">
        <v>45875</v>
      </c>
      <c r="C296" t="s">
        <v>1797</v>
      </c>
      <c r="D296" t="s">
        <v>1289</v>
      </c>
      <c r="E296" t="s">
        <v>2188</v>
      </c>
      <c r="F296" t="s">
        <v>2750</v>
      </c>
    </row>
    <row r="297" spans="1:6" x14ac:dyDescent="0.25">
      <c r="A297" s="20">
        <v>45875.504351851851</v>
      </c>
      <c r="B297" s="7">
        <v>45875</v>
      </c>
      <c r="C297" t="s">
        <v>1803</v>
      </c>
      <c r="D297" t="s">
        <v>1281</v>
      </c>
      <c r="E297" t="s">
        <v>2188</v>
      </c>
    </row>
    <row r="298" spans="1:6" x14ac:dyDescent="0.25">
      <c r="A298" s="20">
        <v>45875.506157407406</v>
      </c>
      <c r="B298" s="7">
        <v>45875</v>
      </c>
      <c r="C298" t="s">
        <v>1808</v>
      </c>
      <c r="D298" t="s">
        <v>1289</v>
      </c>
      <c r="E298" t="s">
        <v>2188</v>
      </c>
    </row>
    <row r="299" spans="1:6" x14ac:dyDescent="0.25">
      <c r="A299" s="20">
        <v>45875.507638888892</v>
      </c>
      <c r="B299" s="7">
        <v>45875</v>
      </c>
      <c r="C299" t="s">
        <v>1814</v>
      </c>
      <c r="D299" t="s">
        <v>48</v>
      </c>
      <c r="E299" t="s">
        <v>2188</v>
      </c>
    </row>
    <row r="300" spans="1:6" x14ac:dyDescent="0.25">
      <c r="A300" s="20">
        <v>45875.514351851853</v>
      </c>
      <c r="B300" s="7">
        <v>45875</v>
      </c>
      <c r="C300" t="s">
        <v>1820</v>
      </c>
      <c r="D300" t="s">
        <v>1289</v>
      </c>
      <c r="E300" t="s">
        <v>2188</v>
      </c>
      <c r="F300" t="s">
        <v>2751</v>
      </c>
    </row>
    <row r="301" spans="1:6" x14ac:dyDescent="0.25">
      <c r="A301" s="20">
        <v>45875.514641203707</v>
      </c>
      <c r="B301" s="7">
        <v>45875</v>
      </c>
      <c r="C301" t="s">
        <v>1825</v>
      </c>
      <c r="D301" t="s">
        <v>48</v>
      </c>
      <c r="E301" t="s">
        <v>2188</v>
      </c>
      <c r="F301" t="s">
        <v>2752</v>
      </c>
    </row>
    <row r="302" spans="1:6" x14ac:dyDescent="0.25">
      <c r="A302" s="20">
        <v>45875.518842592595</v>
      </c>
      <c r="B302" s="7">
        <v>45875</v>
      </c>
      <c r="C302" t="s">
        <v>1831</v>
      </c>
      <c r="D302" t="s">
        <v>1281</v>
      </c>
      <c r="E302" t="s">
        <v>2188</v>
      </c>
    </row>
    <row r="303" spans="1:6" x14ac:dyDescent="0.25">
      <c r="A303" s="20">
        <v>45875.522037037037</v>
      </c>
      <c r="B303" s="7">
        <v>45875</v>
      </c>
      <c r="C303" t="s">
        <v>1837</v>
      </c>
      <c r="D303" t="s">
        <v>1289</v>
      </c>
      <c r="E303" t="s">
        <v>2188</v>
      </c>
      <c r="F303" t="s">
        <v>2753</v>
      </c>
    </row>
    <row r="304" spans="1:6" x14ac:dyDescent="0.25">
      <c r="A304" s="20">
        <v>45875.524386574078</v>
      </c>
      <c r="B304" s="7">
        <v>45875</v>
      </c>
      <c r="C304" t="s">
        <v>1843</v>
      </c>
      <c r="D304" t="s">
        <v>1281</v>
      </c>
      <c r="E304" t="s">
        <v>2188</v>
      </c>
    </row>
    <row r="305" spans="1:6" x14ac:dyDescent="0.25">
      <c r="A305" s="20">
        <v>45875.530081018522</v>
      </c>
      <c r="B305" s="7">
        <v>45875</v>
      </c>
      <c r="C305" t="s">
        <v>1849</v>
      </c>
      <c r="D305" t="s">
        <v>1281</v>
      </c>
      <c r="E305" t="s">
        <v>2188</v>
      </c>
      <c r="F305" t="s">
        <v>2754</v>
      </c>
    </row>
    <row r="306" spans="1:6" x14ac:dyDescent="0.25">
      <c r="A306" s="20">
        <v>45875.530474537038</v>
      </c>
      <c r="B306" s="7">
        <v>45875</v>
      </c>
      <c r="C306" t="s">
        <v>1854</v>
      </c>
      <c r="D306" t="s">
        <v>1289</v>
      </c>
      <c r="E306" t="s">
        <v>2188</v>
      </c>
      <c r="F306" t="s">
        <v>2755</v>
      </c>
    </row>
    <row r="307" spans="1:6" x14ac:dyDescent="0.25">
      <c r="A307" s="20">
        <v>45875.534513888888</v>
      </c>
      <c r="B307" s="7">
        <v>45875</v>
      </c>
      <c r="C307" t="s">
        <v>1860</v>
      </c>
      <c r="D307" t="s">
        <v>48</v>
      </c>
      <c r="E307" t="s">
        <v>2188</v>
      </c>
    </row>
    <row r="308" spans="1:6" x14ac:dyDescent="0.25">
      <c r="A308" s="20">
        <v>45875.53837962963</v>
      </c>
      <c r="B308" s="7">
        <v>45875</v>
      </c>
      <c r="C308" t="s">
        <v>1866</v>
      </c>
      <c r="D308" t="s">
        <v>1289</v>
      </c>
      <c r="E308" t="s">
        <v>2188</v>
      </c>
    </row>
    <row r="309" spans="1:6" x14ac:dyDescent="0.25">
      <c r="A309" s="20">
        <v>45875.540393518517</v>
      </c>
      <c r="B309" s="7">
        <v>45875</v>
      </c>
      <c r="C309" t="s">
        <v>1872</v>
      </c>
      <c r="D309" t="s">
        <v>1281</v>
      </c>
      <c r="E309" t="s">
        <v>2179</v>
      </c>
      <c r="F309" t="s">
        <v>2756</v>
      </c>
    </row>
    <row r="310" spans="1:6" x14ac:dyDescent="0.25">
      <c r="A310" s="20">
        <v>45875.542858796296</v>
      </c>
      <c r="B310" s="7">
        <v>45875</v>
      </c>
      <c r="C310" t="s">
        <v>1877</v>
      </c>
      <c r="D310" t="s">
        <v>1289</v>
      </c>
      <c r="E310" t="s">
        <v>2188</v>
      </c>
      <c r="F310" t="s">
        <v>2757</v>
      </c>
    </row>
    <row r="311" spans="1:6" x14ac:dyDescent="0.25">
      <c r="A311" s="20">
        <v>45875.544849537036</v>
      </c>
      <c r="B311" s="7">
        <v>45875</v>
      </c>
      <c r="C311" t="s">
        <v>1882</v>
      </c>
      <c r="D311" t="s">
        <v>48</v>
      </c>
      <c r="E311" t="s">
        <v>2188</v>
      </c>
    </row>
    <row r="312" spans="1:6" x14ac:dyDescent="0.25">
      <c r="A312" s="20">
        <v>45875.5469212963</v>
      </c>
      <c r="B312" s="7">
        <v>45875</v>
      </c>
      <c r="C312" t="s">
        <v>1889</v>
      </c>
      <c r="D312" t="s">
        <v>1281</v>
      </c>
      <c r="E312" t="s">
        <v>2188</v>
      </c>
      <c r="F312" t="s">
        <v>2758</v>
      </c>
    </row>
    <row r="313" spans="1:6" x14ac:dyDescent="0.25">
      <c r="A313" s="20">
        <v>45875.54954861111</v>
      </c>
      <c r="B313" s="7">
        <v>45875</v>
      </c>
      <c r="C313" t="s">
        <v>1895</v>
      </c>
      <c r="D313" t="s">
        <v>1289</v>
      </c>
      <c r="E313" t="s">
        <v>2188</v>
      </c>
      <c r="F313" t="s">
        <v>2759</v>
      </c>
    </row>
    <row r="314" spans="1:6" x14ac:dyDescent="0.25">
      <c r="A314" s="20">
        <v>45875.551689814813</v>
      </c>
      <c r="B314" s="7">
        <v>45875</v>
      </c>
      <c r="C314" t="s">
        <v>1900</v>
      </c>
      <c r="D314" t="s">
        <v>1281</v>
      </c>
      <c r="E314" t="s">
        <v>2188</v>
      </c>
    </row>
    <row r="315" spans="1:6" x14ac:dyDescent="0.25">
      <c r="A315" s="20">
        <v>45875.555706018517</v>
      </c>
      <c r="B315" s="7">
        <v>45875</v>
      </c>
      <c r="C315" t="s">
        <v>1904</v>
      </c>
      <c r="D315" t="s">
        <v>1289</v>
      </c>
      <c r="E315" t="s">
        <v>2188</v>
      </c>
      <c r="F315" t="s">
        <v>2760</v>
      </c>
    </row>
    <row r="316" spans="1:6" x14ac:dyDescent="0.25">
      <c r="A316" s="20">
        <v>45875.55572916667</v>
      </c>
      <c r="B316" s="7">
        <v>45875</v>
      </c>
      <c r="C316" t="s">
        <v>1910</v>
      </c>
      <c r="D316" t="s">
        <v>48</v>
      </c>
      <c r="E316" t="s">
        <v>2190</v>
      </c>
      <c r="F316" t="s">
        <v>2761</v>
      </c>
    </row>
    <row r="317" spans="1:6" x14ac:dyDescent="0.25">
      <c r="A317" s="20">
        <v>45875.557141203702</v>
      </c>
      <c r="B317" s="7">
        <v>45875</v>
      </c>
      <c r="C317" t="s">
        <v>1916</v>
      </c>
      <c r="D317" t="s">
        <v>1281</v>
      </c>
      <c r="E317" t="s">
        <v>2190</v>
      </c>
      <c r="F317" t="s">
        <v>2762</v>
      </c>
    </row>
    <row r="318" spans="1:6" x14ac:dyDescent="0.25">
      <c r="A318" s="20">
        <v>45875.561226851853</v>
      </c>
      <c r="B318" s="7">
        <v>45875</v>
      </c>
      <c r="C318" t="s">
        <v>1920</v>
      </c>
      <c r="D318" t="s">
        <v>1289</v>
      </c>
      <c r="E318" t="s">
        <v>2188</v>
      </c>
    </row>
    <row r="319" spans="1:6" x14ac:dyDescent="0.25">
      <c r="A319" s="20">
        <v>45875.562395833331</v>
      </c>
      <c r="B319" s="7">
        <v>45875</v>
      </c>
      <c r="C319" t="s">
        <v>1925</v>
      </c>
      <c r="D319" t="s">
        <v>48</v>
      </c>
      <c r="E319" t="s">
        <v>2188</v>
      </c>
    </row>
    <row r="320" spans="1:6" x14ac:dyDescent="0.25">
      <c r="A320" s="20">
        <v>45875.566354166665</v>
      </c>
      <c r="B320" s="7">
        <v>45875</v>
      </c>
      <c r="C320" t="s">
        <v>1930</v>
      </c>
      <c r="D320" t="s">
        <v>1281</v>
      </c>
      <c r="E320" t="s">
        <v>2188</v>
      </c>
      <c r="F320" t="s">
        <v>2763</v>
      </c>
    </row>
    <row r="321" spans="1:6" x14ac:dyDescent="0.25">
      <c r="A321" s="20">
        <v>45875.567106481481</v>
      </c>
      <c r="B321" s="7">
        <v>45875</v>
      </c>
      <c r="C321" t="s">
        <v>1935</v>
      </c>
      <c r="D321" t="s">
        <v>1289</v>
      </c>
      <c r="E321" t="s">
        <v>2188</v>
      </c>
    </row>
    <row r="322" spans="1:6" x14ac:dyDescent="0.25">
      <c r="A322" s="20">
        <v>45875.57</v>
      </c>
      <c r="B322" s="7">
        <v>45875</v>
      </c>
      <c r="C322" t="s">
        <v>1940</v>
      </c>
      <c r="D322" t="s">
        <v>1281</v>
      </c>
      <c r="E322" t="s">
        <v>2188</v>
      </c>
      <c r="F322" t="s">
        <v>2755</v>
      </c>
    </row>
    <row r="323" spans="1:6" x14ac:dyDescent="0.25">
      <c r="A323" s="20">
        <v>45875.572662037041</v>
      </c>
      <c r="B323" s="7">
        <v>45875</v>
      </c>
      <c r="C323" t="s">
        <v>1945</v>
      </c>
      <c r="D323" t="s">
        <v>1289</v>
      </c>
      <c r="E323" t="s">
        <v>2188</v>
      </c>
    </row>
    <row r="324" spans="1:6" x14ac:dyDescent="0.25">
      <c r="A324" s="20">
        <v>45875.573148148149</v>
      </c>
      <c r="B324" s="7">
        <v>45875</v>
      </c>
      <c r="C324" t="s">
        <v>1950</v>
      </c>
      <c r="D324" t="s">
        <v>1281</v>
      </c>
      <c r="E324" t="s">
        <v>2188</v>
      </c>
      <c r="F324" t="s">
        <v>2755</v>
      </c>
    </row>
    <row r="325" spans="1:6" x14ac:dyDescent="0.25">
      <c r="A325" s="20">
        <v>45875.576574074075</v>
      </c>
      <c r="B325" s="7">
        <v>45875</v>
      </c>
      <c r="C325" t="s">
        <v>1956</v>
      </c>
      <c r="D325" t="s">
        <v>48</v>
      </c>
      <c r="E325" t="s">
        <v>2188</v>
      </c>
    </row>
    <row r="326" spans="1:6" x14ac:dyDescent="0.25">
      <c r="A326" s="20">
        <v>45875.578738425924</v>
      </c>
      <c r="B326" s="7">
        <v>45875</v>
      </c>
      <c r="C326" t="s">
        <v>1963</v>
      </c>
      <c r="D326" t="s">
        <v>1281</v>
      </c>
      <c r="E326" t="s">
        <v>2188</v>
      </c>
    </row>
    <row r="327" spans="1:6" x14ac:dyDescent="0.25">
      <c r="A327" s="20">
        <v>45875.579247685186</v>
      </c>
      <c r="B327" s="7">
        <v>45875</v>
      </c>
      <c r="C327" t="s">
        <v>1968</v>
      </c>
      <c r="D327" t="s">
        <v>1289</v>
      </c>
      <c r="E327" t="s">
        <v>2188</v>
      </c>
    </row>
    <row r="328" spans="1:6" x14ac:dyDescent="0.25">
      <c r="A328" s="20">
        <v>45875.603865740741</v>
      </c>
      <c r="B328" s="7">
        <v>45875</v>
      </c>
      <c r="C328" t="s">
        <v>1974</v>
      </c>
      <c r="D328" t="s">
        <v>48</v>
      </c>
      <c r="E328" t="s">
        <v>2190</v>
      </c>
      <c r="F328" t="s">
        <v>2764</v>
      </c>
    </row>
    <row r="329" spans="1:6" x14ac:dyDescent="0.25">
      <c r="A329" s="20">
        <v>45875.610034722224</v>
      </c>
      <c r="B329" s="7">
        <v>45875</v>
      </c>
      <c r="C329" t="s">
        <v>1981</v>
      </c>
      <c r="D329" t="s">
        <v>48</v>
      </c>
      <c r="E329" t="s">
        <v>2188</v>
      </c>
    </row>
    <row r="330" spans="1:6" x14ac:dyDescent="0.25">
      <c r="A330" s="20">
        <v>45875.612557870372</v>
      </c>
      <c r="B330" s="7">
        <v>45875</v>
      </c>
      <c r="C330" t="s">
        <v>1987</v>
      </c>
      <c r="D330" t="s">
        <v>1289</v>
      </c>
      <c r="E330" t="s">
        <v>2188</v>
      </c>
    </row>
    <row r="331" spans="1:6" x14ac:dyDescent="0.25">
      <c r="A331" s="20">
        <v>45875.614629629628</v>
      </c>
      <c r="B331" s="7">
        <v>45875</v>
      </c>
      <c r="C331" t="s">
        <v>1993</v>
      </c>
      <c r="D331" t="s">
        <v>1281</v>
      </c>
      <c r="E331" t="s">
        <v>2190</v>
      </c>
      <c r="F331" t="s">
        <v>2765</v>
      </c>
    </row>
    <row r="332" spans="1:6" x14ac:dyDescent="0.25">
      <c r="A332" s="20">
        <v>45875.616574074076</v>
      </c>
      <c r="B332" s="7">
        <v>45875</v>
      </c>
      <c r="C332" t="s">
        <v>1998</v>
      </c>
      <c r="D332" t="s">
        <v>48</v>
      </c>
      <c r="E332" t="s">
        <v>2188</v>
      </c>
    </row>
    <row r="333" spans="1:6" x14ac:dyDescent="0.25">
      <c r="A333" s="20">
        <v>45875.620462962965</v>
      </c>
      <c r="B333" s="7">
        <v>45875</v>
      </c>
      <c r="C333" t="s">
        <v>2003</v>
      </c>
      <c r="D333" t="s">
        <v>1281</v>
      </c>
      <c r="E333" t="s">
        <v>2188</v>
      </c>
    </row>
    <row r="334" spans="1:6" x14ac:dyDescent="0.25">
      <c r="A334" s="20">
        <v>45875.621655092589</v>
      </c>
      <c r="B334" s="7">
        <v>45875</v>
      </c>
      <c r="C334" t="s">
        <v>2009</v>
      </c>
      <c r="D334" t="s">
        <v>1289</v>
      </c>
      <c r="E334" t="s">
        <v>2188</v>
      </c>
    </row>
    <row r="335" spans="1:6" x14ac:dyDescent="0.25">
      <c r="A335" s="20">
        <v>45875.625196759262</v>
      </c>
      <c r="B335" s="7">
        <v>45875</v>
      </c>
      <c r="C335" t="s">
        <v>2014</v>
      </c>
      <c r="D335" t="s">
        <v>48</v>
      </c>
      <c r="E335" t="s">
        <v>2188</v>
      </c>
    </row>
    <row r="336" spans="1:6" x14ac:dyDescent="0.25">
      <c r="A336" s="20">
        <v>45875.628576388888</v>
      </c>
      <c r="B336" s="7">
        <v>45875</v>
      </c>
      <c r="C336" t="s">
        <v>2021</v>
      </c>
      <c r="D336" t="s">
        <v>1289</v>
      </c>
      <c r="E336" t="s">
        <v>2188</v>
      </c>
    </row>
    <row r="337" spans="1:6" x14ac:dyDescent="0.25">
      <c r="A337" s="20">
        <v>45875.632199074076</v>
      </c>
      <c r="B337" s="7">
        <v>45875</v>
      </c>
      <c r="C337" t="s">
        <v>2027</v>
      </c>
      <c r="D337" t="s">
        <v>1281</v>
      </c>
      <c r="E337" t="s">
        <v>2190</v>
      </c>
      <c r="F337" t="s">
        <v>2766</v>
      </c>
    </row>
    <row r="338" spans="1:6" x14ac:dyDescent="0.25">
      <c r="A338" s="20">
        <v>45875.635289351849</v>
      </c>
      <c r="B338" s="7">
        <v>45875</v>
      </c>
      <c r="C338" t="s">
        <v>2033</v>
      </c>
      <c r="D338" t="s">
        <v>1289</v>
      </c>
      <c r="E338" t="s">
        <v>2188</v>
      </c>
    </row>
    <row r="339" spans="1:6" x14ac:dyDescent="0.25">
      <c r="A339" s="20">
        <v>45875.636956018519</v>
      </c>
      <c r="B339" s="7">
        <v>45875</v>
      </c>
      <c r="C339" t="s">
        <v>2039</v>
      </c>
      <c r="D339" t="s">
        <v>48</v>
      </c>
      <c r="E339" t="s">
        <v>2188</v>
      </c>
    </row>
    <row r="340" spans="1:6" x14ac:dyDescent="0.25">
      <c r="A340" s="20">
        <v>45875.638043981482</v>
      </c>
      <c r="B340" s="7">
        <v>45875</v>
      </c>
      <c r="C340" t="s">
        <v>2046</v>
      </c>
      <c r="D340" t="s">
        <v>1281</v>
      </c>
      <c r="E340" t="s">
        <v>2188</v>
      </c>
    </row>
    <row r="341" spans="1:6" x14ac:dyDescent="0.25">
      <c r="A341" s="20">
        <v>45875.638414351852</v>
      </c>
      <c r="B341" s="7">
        <v>45875</v>
      </c>
      <c r="C341" t="s">
        <v>2051</v>
      </c>
      <c r="D341" t="s">
        <v>1289</v>
      </c>
      <c r="E341" t="s">
        <v>2188</v>
      </c>
      <c r="F341" t="s">
        <v>2767</v>
      </c>
    </row>
    <row r="342" spans="1:6" x14ac:dyDescent="0.25">
      <c r="A342" s="20">
        <v>45875.645844907405</v>
      </c>
      <c r="B342" s="7">
        <v>45875</v>
      </c>
      <c r="C342" t="s">
        <v>2056</v>
      </c>
      <c r="D342" t="s">
        <v>1281</v>
      </c>
      <c r="E342" t="s">
        <v>2188</v>
      </c>
      <c r="F342" t="s">
        <v>2768</v>
      </c>
    </row>
    <row r="343" spans="1:6" x14ac:dyDescent="0.25">
      <c r="A343" s="20">
        <v>45875.646770833337</v>
      </c>
      <c r="B343" s="7">
        <v>45875</v>
      </c>
      <c r="C343" t="s">
        <v>2061</v>
      </c>
      <c r="D343" t="s">
        <v>1289</v>
      </c>
      <c r="E343" t="s">
        <v>2188</v>
      </c>
    </row>
    <row r="344" spans="1:6" x14ac:dyDescent="0.25">
      <c r="A344" s="20">
        <v>45875.650057870371</v>
      </c>
      <c r="B344" s="7">
        <v>45875</v>
      </c>
      <c r="C344" t="s">
        <v>2066</v>
      </c>
      <c r="D344" t="s">
        <v>1281</v>
      </c>
      <c r="E344" t="s">
        <v>2188</v>
      </c>
    </row>
    <row r="345" spans="1:6" x14ac:dyDescent="0.25">
      <c r="A345" s="20">
        <v>45875.65121527778</v>
      </c>
      <c r="B345" s="7">
        <v>45875</v>
      </c>
      <c r="C345" t="s">
        <v>2071</v>
      </c>
      <c r="D345" t="s">
        <v>1289</v>
      </c>
      <c r="E345" t="s">
        <v>2188</v>
      </c>
      <c r="F345" t="s">
        <v>2769</v>
      </c>
    </row>
    <row r="346" spans="1:6" x14ac:dyDescent="0.25">
      <c r="A346" s="20">
        <v>45875.654247685183</v>
      </c>
      <c r="B346" s="7">
        <v>45875</v>
      </c>
      <c r="C346" t="s">
        <v>2076</v>
      </c>
      <c r="D346" t="s">
        <v>1281</v>
      </c>
      <c r="E346" t="s">
        <v>2188</v>
      </c>
      <c r="F346" t="s">
        <v>2769</v>
      </c>
    </row>
    <row r="347" spans="1:6" x14ac:dyDescent="0.25">
      <c r="A347" s="20">
        <v>45875.65797453704</v>
      </c>
      <c r="B347" s="7">
        <v>45875</v>
      </c>
      <c r="C347" t="s">
        <v>2082</v>
      </c>
      <c r="D347" t="s">
        <v>48</v>
      </c>
      <c r="E347" t="s">
        <v>2188</v>
      </c>
    </row>
    <row r="348" spans="1:6" x14ac:dyDescent="0.25">
      <c r="A348" s="20">
        <v>45875.668229166666</v>
      </c>
      <c r="B348" s="7">
        <v>45875</v>
      </c>
      <c r="C348" t="s">
        <v>2089</v>
      </c>
      <c r="D348" t="s">
        <v>48</v>
      </c>
      <c r="E348" t="s">
        <v>2188</v>
      </c>
    </row>
    <row r="349" spans="1:6" x14ac:dyDescent="0.25">
      <c r="A349" s="20">
        <v>45875.679965277777</v>
      </c>
      <c r="B349" s="7">
        <v>45875</v>
      </c>
      <c r="C349" t="s">
        <v>2095</v>
      </c>
      <c r="D349" t="s">
        <v>48</v>
      </c>
      <c r="E349" t="s">
        <v>2188</v>
      </c>
    </row>
    <row r="350" spans="1:6" x14ac:dyDescent="0.25">
      <c r="A350" s="20">
        <v>45875.708148148151</v>
      </c>
      <c r="B350" s="7">
        <v>45875</v>
      </c>
      <c r="C350" t="s">
        <v>2099</v>
      </c>
      <c r="D350" t="s">
        <v>2100</v>
      </c>
      <c r="E350" t="s">
        <v>2188</v>
      </c>
    </row>
    <row r="351" spans="1:6" x14ac:dyDescent="0.25">
      <c r="A351" s="20">
        <v>45875.717557870368</v>
      </c>
      <c r="B351" s="7">
        <v>45875</v>
      </c>
      <c r="C351" t="s">
        <v>2107</v>
      </c>
      <c r="D351" t="s">
        <v>2100</v>
      </c>
      <c r="E351" t="s">
        <v>2188</v>
      </c>
    </row>
    <row r="352" spans="1:6" x14ac:dyDescent="0.25">
      <c r="A352" s="20">
        <v>45875.721539351849</v>
      </c>
      <c r="B352" s="7">
        <v>45875</v>
      </c>
      <c r="C352" t="s">
        <v>2113</v>
      </c>
      <c r="D352" t="s">
        <v>2100</v>
      </c>
      <c r="E352" t="s">
        <v>2188</v>
      </c>
    </row>
    <row r="353" spans="1:6" x14ac:dyDescent="0.25">
      <c r="A353" s="20">
        <v>45875.729375000003</v>
      </c>
      <c r="B353" s="7">
        <v>45875</v>
      </c>
      <c r="C353" t="s">
        <v>2119</v>
      </c>
      <c r="D353" t="s">
        <v>2100</v>
      </c>
      <c r="E353" t="s">
        <v>2188</v>
      </c>
    </row>
    <row r="354" spans="1:6" x14ac:dyDescent="0.25">
      <c r="A354" s="20">
        <v>45875.754131944443</v>
      </c>
      <c r="B354" s="7">
        <v>45875</v>
      </c>
      <c r="C354" t="s">
        <v>2126</v>
      </c>
      <c r="D354" t="s">
        <v>2100</v>
      </c>
      <c r="E354" t="s">
        <v>2190</v>
      </c>
      <c r="F354" t="s">
        <v>2770</v>
      </c>
    </row>
    <row r="355" spans="1:6" x14ac:dyDescent="0.25">
      <c r="A355" s="20">
        <v>45875.762326388889</v>
      </c>
      <c r="B355" s="7">
        <v>45875</v>
      </c>
      <c r="C355" t="s">
        <v>2132</v>
      </c>
      <c r="D355" t="s">
        <v>2100</v>
      </c>
      <c r="E355" t="s">
        <v>2188</v>
      </c>
    </row>
    <row r="356" spans="1:6" x14ac:dyDescent="0.25">
      <c r="A356" s="20">
        <v>45875.773518518516</v>
      </c>
      <c r="B356" s="7">
        <v>45875</v>
      </c>
      <c r="C356" t="s">
        <v>2139</v>
      </c>
      <c r="D356" t="s">
        <v>2100</v>
      </c>
      <c r="E356" t="s">
        <v>2188</v>
      </c>
    </row>
    <row r="357" spans="1:6" x14ac:dyDescent="0.25">
      <c r="A357" s="20">
        <v>45875.7812037037</v>
      </c>
      <c r="B357" s="7">
        <v>45875</v>
      </c>
      <c r="C357" t="s">
        <v>2144</v>
      </c>
      <c r="D357" t="s">
        <v>2100</v>
      </c>
      <c r="E357" t="s">
        <v>2188</v>
      </c>
    </row>
    <row r="358" spans="1:6" x14ac:dyDescent="0.25">
      <c r="A358" s="20">
        <v>45875.788946759261</v>
      </c>
      <c r="B358" s="7">
        <v>45875</v>
      </c>
      <c r="C358" t="s">
        <v>2150</v>
      </c>
      <c r="D358" t="s">
        <v>2100</v>
      </c>
      <c r="E358" t="s">
        <v>2188</v>
      </c>
    </row>
    <row r="359" spans="1:6" x14ac:dyDescent="0.25">
      <c r="A359" s="20">
        <v>45875.795914351853</v>
      </c>
      <c r="B359" s="7">
        <v>45875</v>
      </c>
      <c r="C359" t="s">
        <v>2157</v>
      </c>
      <c r="D359" t="s">
        <v>2100</v>
      </c>
      <c r="E359" t="s">
        <v>2188</v>
      </c>
    </row>
    <row r="360" spans="1:6" x14ac:dyDescent="0.25">
      <c r="A360" s="26" t="s">
        <v>1</v>
      </c>
      <c r="B360" s="26" t="s">
        <v>424</v>
      </c>
      <c r="C360" s="26" t="s">
        <v>4</v>
      </c>
      <c r="D360" s="26" t="s">
        <v>7</v>
      </c>
      <c r="E360" s="26" t="s">
        <v>2178</v>
      </c>
      <c r="F360" s="26" t="s">
        <v>33</v>
      </c>
    </row>
    <row r="361" spans="1:6" x14ac:dyDescent="0.25">
      <c r="A361" s="29">
        <v>45876.414528296584</v>
      </c>
      <c r="B361" s="28">
        <v>45846</v>
      </c>
      <c r="C361" s="27" t="s">
        <v>2248</v>
      </c>
      <c r="D361" s="26" t="s">
        <v>48</v>
      </c>
      <c r="E361" s="26" t="s">
        <v>2188</v>
      </c>
      <c r="F361" s="26"/>
    </row>
    <row r="362" spans="1:6" x14ac:dyDescent="0.25">
      <c r="A362" s="29">
        <v>45876.419108611379</v>
      </c>
      <c r="B362" s="28">
        <v>45846</v>
      </c>
      <c r="C362" s="27" t="s">
        <v>2253</v>
      </c>
      <c r="D362" s="26" t="s">
        <v>48</v>
      </c>
      <c r="E362" s="26" t="s">
        <v>2188</v>
      </c>
      <c r="F362" s="26"/>
    </row>
    <row r="363" spans="1:6" x14ac:dyDescent="0.25">
      <c r="A363" s="29">
        <v>45876.419436866076</v>
      </c>
      <c r="B363" s="28">
        <v>45846</v>
      </c>
      <c r="C363" s="27" t="s">
        <v>2258</v>
      </c>
      <c r="D363" s="26" t="s">
        <v>2100</v>
      </c>
      <c r="E363" s="26" t="s">
        <v>2188</v>
      </c>
      <c r="F363" s="30" t="s">
        <v>2786</v>
      </c>
    </row>
    <row r="364" spans="1:6" x14ac:dyDescent="0.25">
      <c r="A364" s="29">
        <v>45876.424265403817</v>
      </c>
      <c r="B364" s="28">
        <v>45846</v>
      </c>
      <c r="C364" s="27" t="s">
        <v>2263</v>
      </c>
      <c r="D364" s="26" t="s">
        <v>48</v>
      </c>
      <c r="E364" s="26" t="s">
        <v>2188</v>
      </c>
      <c r="F364" s="26"/>
    </row>
    <row r="365" spans="1:6" x14ac:dyDescent="0.25">
      <c r="A365" s="29">
        <v>45876.438120498984</v>
      </c>
      <c r="B365" s="28">
        <v>45846</v>
      </c>
      <c r="C365" s="27" t="s">
        <v>2270</v>
      </c>
      <c r="D365" s="26" t="s">
        <v>48</v>
      </c>
      <c r="E365" s="26" t="s">
        <v>2188</v>
      </c>
      <c r="F365" s="30" t="s">
        <v>2787</v>
      </c>
    </row>
    <row r="366" spans="1:6" x14ac:dyDescent="0.25">
      <c r="A366" s="29">
        <v>45876.450751966055</v>
      </c>
      <c r="B366" s="28">
        <v>45846</v>
      </c>
      <c r="C366" s="27" t="s">
        <v>2276</v>
      </c>
      <c r="D366" s="26" t="s">
        <v>48</v>
      </c>
      <c r="E366" s="26" t="s">
        <v>2188</v>
      </c>
      <c r="F366" s="26"/>
    </row>
    <row r="367" spans="1:6" x14ac:dyDescent="0.25">
      <c r="A367" s="29">
        <v>45876.459483943785</v>
      </c>
      <c r="B367" s="28">
        <v>45846</v>
      </c>
      <c r="C367" s="27" t="s">
        <v>2281</v>
      </c>
      <c r="D367" s="26" t="s">
        <v>48</v>
      </c>
      <c r="E367" s="26" t="s">
        <v>2181</v>
      </c>
      <c r="F367" s="30" t="s">
        <v>2788</v>
      </c>
    </row>
    <row r="368" spans="1:6" x14ac:dyDescent="0.25">
      <c r="A368" s="29">
        <v>45876.467071075982</v>
      </c>
      <c r="B368" s="28">
        <v>45846</v>
      </c>
      <c r="C368" s="27" t="s">
        <v>2286</v>
      </c>
      <c r="D368" s="26" t="s">
        <v>48</v>
      </c>
      <c r="E368" s="26" t="s">
        <v>2190</v>
      </c>
      <c r="F368" s="30" t="s">
        <v>2789</v>
      </c>
    </row>
    <row r="369" spans="1:6" x14ac:dyDescent="0.25">
      <c r="A369" s="29">
        <v>45876.468277263404</v>
      </c>
      <c r="B369" s="28">
        <v>45846</v>
      </c>
      <c r="C369" s="27" t="s">
        <v>2291</v>
      </c>
      <c r="D369" s="26" t="s">
        <v>1289</v>
      </c>
      <c r="E369" s="26" t="s">
        <v>2188</v>
      </c>
      <c r="F369" s="26"/>
    </row>
    <row r="370" spans="1:6" x14ac:dyDescent="0.25">
      <c r="A370" s="29">
        <v>45876.468896141945</v>
      </c>
      <c r="B370" s="28">
        <v>45846</v>
      </c>
      <c r="C370" s="27" t="s">
        <v>2297</v>
      </c>
      <c r="D370" s="26" t="s">
        <v>1281</v>
      </c>
      <c r="E370" s="26" t="s">
        <v>2188</v>
      </c>
      <c r="F370" s="30" t="s">
        <v>2790</v>
      </c>
    </row>
    <row r="371" spans="1:6" x14ac:dyDescent="0.25">
      <c r="A371" s="29">
        <v>45876.475696575588</v>
      </c>
      <c r="B371" s="28">
        <v>45846</v>
      </c>
      <c r="C371" s="27" t="s">
        <v>2303</v>
      </c>
      <c r="D371" s="26" t="s">
        <v>1289</v>
      </c>
      <c r="E371" s="26" t="s">
        <v>2188</v>
      </c>
      <c r="F371" s="30" t="s">
        <v>2791</v>
      </c>
    </row>
    <row r="372" spans="1:6" x14ac:dyDescent="0.25">
      <c r="A372" s="29">
        <v>45876.477358517615</v>
      </c>
      <c r="B372" s="28">
        <v>45846</v>
      </c>
      <c r="C372" s="27" t="s">
        <v>2309</v>
      </c>
      <c r="D372" s="26" t="s">
        <v>1281</v>
      </c>
      <c r="E372" s="26" t="s">
        <v>2188</v>
      </c>
      <c r="F372" s="30" t="s">
        <v>2792</v>
      </c>
    </row>
    <row r="373" spans="1:6" x14ac:dyDescent="0.25">
      <c r="A373" s="29">
        <v>45876.480325227763</v>
      </c>
      <c r="B373" s="28">
        <v>45846</v>
      </c>
      <c r="C373" s="27" t="s">
        <v>2315</v>
      </c>
      <c r="D373" s="26" t="s">
        <v>48</v>
      </c>
      <c r="E373" s="26" t="s">
        <v>2188</v>
      </c>
      <c r="F373" s="26"/>
    </row>
    <row r="374" spans="1:6" x14ac:dyDescent="0.25">
      <c r="A374" s="29">
        <v>45876.481262903391</v>
      </c>
      <c r="B374" s="28">
        <v>45846</v>
      </c>
      <c r="C374" s="27" t="s">
        <v>2320</v>
      </c>
      <c r="D374" s="26" t="s">
        <v>1289</v>
      </c>
      <c r="E374" s="26" t="s">
        <v>2188</v>
      </c>
      <c r="F374" s="30" t="s">
        <v>2793</v>
      </c>
    </row>
    <row r="375" spans="1:6" x14ac:dyDescent="0.25">
      <c r="A375" s="29">
        <v>45876.482381723858</v>
      </c>
      <c r="B375" s="28">
        <v>45846</v>
      </c>
      <c r="C375" s="27" t="s">
        <v>2326</v>
      </c>
      <c r="D375" s="26" t="s">
        <v>1281</v>
      </c>
      <c r="E375" s="26" t="s">
        <v>2188</v>
      </c>
      <c r="F375" s="30" t="s">
        <v>2794</v>
      </c>
    </row>
    <row r="376" spans="1:6" x14ac:dyDescent="0.25">
      <c r="A376" s="29">
        <v>45876.485682892904</v>
      </c>
      <c r="B376" s="28">
        <v>45846</v>
      </c>
      <c r="C376" s="27" t="s">
        <v>2332</v>
      </c>
      <c r="D376" s="26" t="s">
        <v>48</v>
      </c>
      <c r="E376" s="26" t="s">
        <v>2181</v>
      </c>
      <c r="F376" s="30" t="s">
        <v>2795</v>
      </c>
    </row>
    <row r="377" spans="1:6" x14ac:dyDescent="0.25">
      <c r="A377" s="29">
        <v>45876.487114926225</v>
      </c>
      <c r="B377" s="28">
        <v>45846</v>
      </c>
      <c r="C377" s="27" t="s">
        <v>2336</v>
      </c>
      <c r="D377" s="26" t="s">
        <v>1289</v>
      </c>
      <c r="E377" s="26" t="s">
        <v>2188</v>
      </c>
      <c r="F377" s="26"/>
    </row>
    <row r="378" spans="1:6" x14ac:dyDescent="0.25">
      <c r="A378" s="29">
        <v>45876.487857820983</v>
      </c>
      <c r="B378" s="28">
        <v>45846</v>
      </c>
      <c r="C378" s="27" t="s">
        <v>2342</v>
      </c>
      <c r="D378" s="26" t="s">
        <v>1281</v>
      </c>
      <c r="E378" s="26" t="s">
        <v>2188</v>
      </c>
      <c r="F378" s="30" t="s">
        <v>2796</v>
      </c>
    </row>
    <row r="379" spans="1:6" x14ac:dyDescent="0.25">
      <c r="A379" s="29">
        <v>45876.491719195437</v>
      </c>
      <c r="B379" s="28">
        <v>45846</v>
      </c>
      <c r="C379" s="27" t="s">
        <v>2348</v>
      </c>
      <c r="D379" s="26" t="s">
        <v>48</v>
      </c>
      <c r="E379" s="26" t="s">
        <v>2188</v>
      </c>
      <c r="F379" s="26"/>
    </row>
    <row r="380" spans="1:6" x14ac:dyDescent="0.25">
      <c r="A380" s="29">
        <v>45876.494471816142</v>
      </c>
      <c r="B380" s="28">
        <v>45846</v>
      </c>
      <c r="C380" s="27" t="s">
        <v>2352</v>
      </c>
      <c r="D380" s="26" t="s">
        <v>1289</v>
      </c>
      <c r="E380" s="26" t="s">
        <v>2188</v>
      </c>
      <c r="F380" s="26"/>
    </row>
    <row r="381" spans="1:6" x14ac:dyDescent="0.25">
      <c r="A381" s="29">
        <v>45876.496562480912</v>
      </c>
      <c r="B381" s="28">
        <v>45846</v>
      </c>
      <c r="C381" s="27" t="s">
        <v>2358</v>
      </c>
      <c r="D381" s="26" t="s">
        <v>1281</v>
      </c>
      <c r="E381" s="26" t="s">
        <v>2188</v>
      </c>
      <c r="F381" s="26"/>
    </row>
    <row r="382" spans="1:6" x14ac:dyDescent="0.25">
      <c r="A382" s="29">
        <v>45876.500532241022</v>
      </c>
      <c r="B382" s="28">
        <v>45846</v>
      </c>
      <c r="C382" s="27" t="s">
        <v>2364</v>
      </c>
      <c r="D382" s="26" t="s">
        <v>1281</v>
      </c>
      <c r="E382" s="26" t="s">
        <v>2188</v>
      </c>
      <c r="F382" s="26"/>
    </row>
    <row r="383" spans="1:6" x14ac:dyDescent="0.25">
      <c r="A383" s="29">
        <v>45876.502016228194</v>
      </c>
      <c r="B383" s="28">
        <v>45846</v>
      </c>
      <c r="C383" s="27" t="s">
        <v>2370</v>
      </c>
      <c r="D383" s="26" t="s">
        <v>2100</v>
      </c>
      <c r="E383" s="26" t="s">
        <v>2188</v>
      </c>
      <c r="F383" s="26"/>
    </row>
    <row r="384" spans="1:6" x14ac:dyDescent="0.25">
      <c r="A384" s="29">
        <v>45876.502894383841</v>
      </c>
      <c r="B384" s="28">
        <v>45846</v>
      </c>
      <c r="C384" s="27" t="s">
        <v>2376</v>
      </c>
      <c r="D384" s="26" t="s">
        <v>48</v>
      </c>
      <c r="E384" s="26" t="s">
        <v>2188</v>
      </c>
      <c r="F384" s="26"/>
    </row>
    <row r="385" spans="1:6" x14ac:dyDescent="0.25">
      <c r="A385" s="29">
        <v>45876.503089651531</v>
      </c>
      <c r="B385" s="28">
        <v>45846</v>
      </c>
      <c r="C385" s="27" t="s">
        <v>2381</v>
      </c>
      <c r="D385" s="26" t="s">
        <v>1289</v>
      </c>
      <c r="E385" s="26" t="s">
        <v>2188</v>
      </c>
      <c r="F385" s="30" t="s">
        <v>2797</v>
      </c>
    </row>
    <row r="386" spans="1:6" x14ac:dyDescent="0.25">
      <c r="A386" s="29">
        <v>45876.505242754261</v>
      </c>
      <c r="B386" s="28">
        <v>45846</v>
      </c>
      <c r="C386" s="27" t="s">
        <v>2385</v>
      </c>
      <c r="D386" s="26" t="s">
        <v>1281</v>
      </c>
      <c r="E386" s="26" t="s">
        <v>2188</v>
      </c>
      <c r="F386" s="26"/>
    </row>
    <row r="387" spans="1:6" x14ac:dyDescent="0.25">
      <c r="A387" s="29">
        <v>45876.510457247787</v>
      </c>
      <c r="B387" s="28">
        <v>45846</v>
      </c>
      <c r="C387" s="27" t="s">
        <v>2390</v>
      </c>
      <c r="D387" s="26" t="s">
        <v>1281</v>
      </c>
      <c r="E387" s="26" t="s">
        <v>2188</v>
      </c>
      <c r="F387" s="26"/>
    </row>
    <row r="388" spans="1:6" x14ac:dyDescent="0.25">
      <c r="A388" s="29">
        <v>45876.512253349661</v>
      </c>
      <c r="B388" s="28">
        <v>45846</v>
      </c>
      <c r="C388" s="27" t="s">
        <v>2396</v>
      </c>
      <c r="D388" s="26" t="s">
        <v>1289</v>
      </c>
      <c r="E388" s="26" t="s">
        <v>2190</v>
      </c>
      <c r="F388" s="30" t="s">
        <v>2798</v>
      </c>
    </row>
    <row r="389" spans="1:6" x14ac:dyDescent="0.25">
      <c r="A389" s="29">
        <v>45876.513766195785</v>
      </c>
      <c r="B389" s="28">
        <v>45846</v>
      </c>
      <c r="C389" s="27" t="s">
        <v>2402</v>
      </c>
      <c r="D389" s="26" t="s">
        <v>2100</v>
      </c>
      <c r="E389" s="26" t="s">
        <v>2188</v>
      </c>
      <c r="F389" s="26"/>
    </row>
    <row r="390" spans="1:6" x14ac:dyDescent="0.25">
      <c r="A390" s="29">
        <v>45876.514080627996</v>
      </c>
      <c r="B390" s="28">
        <v>45846</v>
      </c>
      <c r="C390" s="27" t="s">
        <v>2407</v>
      </c>
      <c r="D390" s="26" t="s">
        <v>1281</v>
      </c>
      <c r="E390" s="26" t="s">
        <v>2190</v>
      </c>
      <c r="F390" s="30" t="s">
        <v>2798</v>
      </c>
    </row>
    <row r="391" spans="1:6" x14ac:dyDescent="0.25">
      <c r="A391" s="29">
        <v>45876.517793130559</v>
      </c>
      <c r="B391" s="28">
        <v>45846</v>
      </c>
      <c r="C391" s="27" t="s">
        <v>2413</v>
      </c>
      <c r="D391" s="26" t="s">
        <v>1289</v>
      </c>
      <c r="E391" s="26" t="s">
        <v>2188</v>
      </c>
      <c r="F391" s="30" t="s">
        <v>2799</v>
      </c>
    </row>
    <row r="392" spans="1:6" x14ac:dyDescent="0.25">
      <c r="A392" s="29">
        <v>45876.518062020543</v>
      </c>
      <c r="B392" s="28">
        <v>45846</v>
      </c>
      <c r="C392" s="27" t="s">
        <v>2418</v>
      </c>
      <c r="D392" s="26" t="s">
        <v>1281</v>
      </c>
      <c r="E392" s="26" t="s">
        <v>2188</v>
      </c>
      <c r="F392" s="30" t="s">
        <v>2800</v>
      </c>
    </row>
    <row r="393" spans="1:6" x14ac:dyDescent="0.25">
      <c r="A393" s="29">
        <v>45876.5213642444</v>
      </c>
      <c r="B393" s="28">
        <v>45846</v>
      </c>
      <c r="C393" s="27" t="s">
        <v>2424</v>
      </c>
      <c r="D393" s="26" t="s">
        <v>2100</v>
      </c>
      <c r="E393" s="26" t="s">
        <v>2188</v>
      </c>
      <c r="F393" s="26"/>
    </row>
    <row r="394" spans="1:6" x14ac:dyDescent="0.25">
      <c r="A394" s="29">
        <v>45876.523280480869</v>
      </c>
      <c r="B394" s="28">
        <v>45846</v>
      </c>
      <c r="C394" s="27" t="s">
        <v>2429</v>
      </c>
      <c r="D394" s="26" t="s">
        <v>1281</v>
      </c>
      <c r="E394" s="26" t="s">
        <v>2188</v>
      </c>
      <c r="F394" s="26"/>
    </row>
    <row r="395" spans="1:6" x14ac:dyDescent="0.25">
      <c r="A395" s="29">
        <v>45876.523689086156</v>
      </c>
      <c r="B395" s="28">
        <v>45846</v>
      </c>
      <c r="C395" s="27" t="s">
        <v>2434</v>
      </c>
      <c r="D395" s="26" t="s">
        <v>1289</v>
      </c>
      <c r="E395" s="26" t="s">
        <v>2188</v>
      </c>
      <c r="F395" s="26"/>
    </row>
    <row r="396" spans="1:6" x14ac:dyDescent="0.25">
      <c r="A396" s="29">
        <v>45876.526972029598</v>
      </c>
      <c r="B396" s="28">
        <v>45846</v>
      </c>
      <c r="C396" s="27" t="s">
        <v>2438</v>
      </c>
      <c r="D396" s="26" t="s">
        <v>1289</v>
      </c>
      <c r="E396" s="26" t="s">
        <v>2188</v>
      </c>
      <c r="F396" s="30" t="s">
        <v>2801</v>
      </c>
    </row>
    <row r="397" spans="1:6" x14ac:dyDescent="0.25">
      <c r="A397" s="29">
        <v>45876.527168754328</v>
      </c>
      <c r="B397" s="28">
        <v>45846</v>
      </c>
      <c r="C397" s="27" t="s">
        <v>2443</v>
      </c>
      <c r="D397" s="26" t="s">
        <v>2100</v>
      </c>
      <c r="E397" s="26" t="s">
        <v>2188</v>
      </c>
      <c r="F397" s="26"/>
    </row>
    <row r="398" spans="1:6" x14ac:dyDescent="0.25">
      <c r="A398" s="29">
        <v>45876.533725097906</v>
      </c>
      <c r="B398" s="28">
        <v>45846</v>
      </c>
      <c r="C398" s="27" t="s">
        <v>2448</v>
      </c>
      <c r="D398" s="26" t="s">
        <v>1281</v>
      </c>
      <c r="E398" s="26" t="s">
        <v>2188</v>
      </c>
      <c r="F398" s="30" t="s">
        <v>2796</v>
      </c>
    </row>
    <row r="399" spans="1:6" x14ac:dyDescent="0.25">
      <c r="A399" s="29">
        <v>45876.533752341595</v>
      </c>
      <c r="B399" s="28">
        <v>45846</v>
      </c>
      <c r="C399" s="27" t="s">
        <v>2453</v>
      </c>
      <c r="D399" s="26" t="s">
        <v>1289</v>
      </c>
      <c r="E399" s="26" t="s">
        <v>2188</v>
      </c>
      <c r="F399" s="26"/>
    </row>
    <row r="400" spans="1:6" x14ac:dyDescent="0.25">
      <c r="A400" s="29">
        <v>45876.538526480101</v>
      </c>
      <c r="B400" s="28">
        <v>45846</v>
      </c>
      <c r="C400" s="27" t="s">
        <v>2458</v>
      </c>
      <c r="D400" s="26" t="s">
        <v>1281</v>
      </c>
      <c r="E400" s="26" t="s">
        <v>2188</v>
      </c>
      <c r="F400" s="30" t="s">
        <v>2802</v>
      </c>
    </row>
    <row r="401" spans="1:6" x14ac:dyDescent="0.25">
      <c r="A401" s="29">
        <v>45876.540330554606</v>
      </c>
      <c r="B401" s="28">
        <v>45846</v>
      </c>
      <c r="C401" s="27" t="s">
        <v>2462</v>
      </c>
      <c r="D401" s="26" t="s">
        <v>1289</v>
      </c>
      <c r="E401" s="26" t="s">
        <v>2188</v>
      </c>
      <c r="F401" s="30" t="s">
        <v>2803</v>
      </c>
    </row>
    <row r="402" spans="1:6" x14ac:dyDescent="0.25">
      <c r="A402" s="29">
        <v>45876.545881783532</v>
      </c>
      <c r="B402" s="28">
        <v>45846</v>
      </c>
      <c r="C402" s="27" t="s">
        <v>2468</v>
      </c>
      <c r="D402" s="26" t="s">
        <v>1289</v>
      </c>
      <c r="E402" s="26" t="s">
        <v>2188</v>
      </c>
      <c r="F402" s="30" t="s">
        <v>2804</v>
      </c>
    </row>
    <row r="403" spans="1:6" x14ac:dyDescent="0.25">
      <c r="A403" s="29">
        <v>45876.546441004626</v>
      </c>
      <c r="B403" s="28">
        <v>45846</v>
      </c>
      <c r="C403" s="27" t="s">
        <v>2473</v>
      </c>
      <c r="D403" s="26" t="s">
        <v>1281</v>
      </c>
      <c r="E403" s="26" t="s">
        <v>2188</v>
      </c>
      <c r="F403" s="30" t="s">
        <v>2805</v>
      </c>
    </row>
    <row r="404" spans="1:6" x14ac:dyDescent="0.25">
      <c r="A404" s="29">
        <v>45876.548274839479</v>
      </c>
      <c r="B404" s="28">
        <v>45846</v>
      </c>
      <c r="C404" s="27" t="s">
        <v>2479</v>
      </c>
      <c r="D404" s="26" t="s">
        <v>2100</v>
      </c>
      <c r="E404" s="26" t="s">
        <v>2188</v>
      </c>
      <c r="F404" s="26"/>
    </row>
    <row r="405" spans="1:6" x14ac:dyDescent="0.25">
      <c r="A405" s="29">
        <v>45876.550027999911</v>
      </c>
      <c r="B405" s="28">
        <v>45846</v>
      </c>
      <c r="C405" s="27" t="s">
        <v>2484</v>
      </c>
      <c r="D405" s="26" t="s">
        <v>1289</v>
      </c>
      <c r="E405" s="26" t="s">
        <v>2188</v>
      </c>
      <c r="F405" s="26"/>
    </row>
    <row r="406" spans="1:6" x14ac:dyDescent="0.25">
      <c r="A406" s="29">
        <v>45876.557151688103</v>
      </c>
      <c r="B406" s="28">
        <v>45846</v>
      </c>
      <c r="C406" s="27" t="s">
        <v>2490</v>
      </c>
      <c r="D406" s="26" t="s">
        <v>1289</v>
      </c>
      <c r="E406" s="26" t="s">
        <v>2188</v>
      </c>
      <c r="F406" s="26"/>
    </row>
    <row r="407" spans="1:6" x14ac:dyDescent="0.25">
      <c r="A407" s="29">
        <v>45876.557161446552</v>
      </c>
      <c r="B407" s="28">
        <v>45846</v>
      </c>
      <c r="C407" s="27" t="s">
        <v>2495</v>
      </c>
      <c r="D407" s="26" t="s">
        <v>1281</v>
      </c>
      <c r="E407" s="26" t="s">
        <v>2188</v>
      </c>
      <c r="F407" s="30" t="s">
        <v>2806</v>
      </c>
    </row>
    <row r="408" spans="1:6" x14ac:dyDescent="0.25">
      <c r="A408" s="29">
        <v>45876.560654119989</v>
      </c>
      <c r="B408" s="28">
        <v>45846</v>
      </c>
      <c r="C408" s="27" t="s">
        <v>2500</v>
      </c>
      <c r="D408" s="26" t="s">
        <v>1281</v>
      </c>
      <c r="E408" s="26" t="s">
        <v>2188</v>
      </c>
      <c r="F408" s="30" t="s">
        <v>2807</v>
      </c>
    </row>
    <row r="409" spans="1:6" x14ac:dyDescent="0.25">
      <c r="A409" s="29">
        <v>45876.562340536271</v>
      </c>
      <c r="B409" s="28">
        <v>45846</v>
      </c>
      <c r="C409" s="27" t="s">
        <v>2505</v>
      </c>
      <c r="D409" s="26" t="s">
        <v>1289</v>
      </c>
      <c r="E409" s="26" t="s">
        <v>2188</v>
      </c>
      <c r="F409" s="30" t="s">
        <v>2808</v>
      </c>
    </row>
    <row r="410" spans="1:6" x14ac:dyDescent="0.25">
      <c r="A410" s="29">
        <v>45876.562793224504</v>
      </c>
      <c r="B410" s="28">
        <v>45846</v>
      </c>
      <c r="C410" s="27" t="s">
        <v>2511</v>
      </c>
      <c r="D410" s="26" t="s">
        <v>2100</v>
      </c>
      <c r="E410" s="26" t="s">
        <v>2188</v>
      </c>
      <c r="F410" s="26"/>
    </row>
    <row r="411" spans="1:6" x14ac:dyDescent="0.25">
      <c r="A411" s="29">
        <v>45876.568748964237</v>
      </c>
      <c r="B411" s="28">
        <v>45846</v>
      </c>
      <c r="C411" s="27" t="s">
        <v>2516</v>
      </c>
      <c r="D411" s="26" t="s">
        <v>1281</v>
      </c>
      <c r="E411" s="26" t="s">
        <v>2188</v>
      </c>
      <c r="F411" s="30" t="s">
        <v>2809</v>
      </c>
    </row>
    <row r="412" spans="1:6" x14ac:dyDescent="0.25">
      <c r="A412" s="29">
        <v>45876.569730725983</v>
      </c>
      <c r="B412" s="28">
        <v>45846</v>
      </c>
      <c r="C412" s="27" t="s">
        <v>2521</v>
      </c>
      <c r="D412" s="26" t="s">
        <v>1289</v>
      </c>
      <c r="E412" s="26" t="s">
        <v>2188</v>
      </c>
      <c r="F412" s="30" t="s">
        <v>2810</v>
      </c>
    </row>
    <row r="413" spans="1:6" x14ac:dyDescent="0.25">
      <c r="A413" s="29">
        <v>45876.573345748067</v>
      </c>
      <c r="B413" s="28">
        <v>45846</v>
      </c>
      <c r="C413" s="27" t="s">
        <v>2526</v>
      </c>
      <c r="D413" s="26" t="s">
        <v>1281</v>
      </c>
      <c r="E413" s="26" t="s">
        <v>2188</v>
      </c>
      <c r="F413" s="30" t="s">
        <v>2811</v>
      </c>
    </row>
    <row r="414" spans="1:6" x14ac:dyDescent="0.25">
      <c r="A414" s="29">
        <v>45876.573482115266</v>
      </c>
      <c r="B414" s="28">
        <v>45846</v>
      </c>
      <c r="C414" s="27" t="s">
        <v>2530</v>
      </c>
      <c r="D414" s="26" t="s">
        <v>1289</v>
      </c>
      <c r="E414" s="26" t="s">
        <v>2188</v>
      </c>
      <c r="F414" s="30" t="s">
        <v>2812</v>
      </c>
    </row>
    <row r="415" spans="1:6" x14ac:dyDescent="0.25">
      <c r="A415" s="29">
        <v>45876.578113951102</v>
      </c>
      <c r="B415" s="28">
        <v>45846</v>
      </c>
      <c r="C415" s="27" t="s">
        <v>2534</v>
      </c>
      <c r="D415" s="26" t="s">
        <v>1289</v>
      </c>
      <c r="E415" s="26" t="s">
        <v>2188</v>
      </c>
      <c r="F415" s="26"/>
    </row>
    <row r="416" spans="1:6" x14ac:dyDescent="0.25">
      <c r="A416" s="29">
        <v>45876.580156966251</v>
      </c>
      <c r="B416" s="28">
        <v>45846</v>
      </c>
      <c r="C416" s="27" t="s">
        <v>2539</v>
      </c>
      <c r="D416" s="26" t="s">
        <v>48</v>
      </c>
      <c r="E416" s="26" t="s">
        <v>2188</v>
      </c>
      <c r="F416" s="26"/>
    </row>
    <row r="417" spans="1:6" x14ac:dyDescent="0.25">
      <c r="A417" s="29">
        <v>45876.593173593807</v>
      </c>
      <c r="B417" s="28">
        <v>45846</v>
      </c>
      <c r="C417" s="27" t="s">
        <v>2545</v>
      </c>
      <c r="D417" s="26" t="s">
        <v>48</v>
      </c>
      <c r="E417" s="26" t="s">
        <v>2188</v>
      </c>
      <c r="F417" s="26"/>
    </row>
    <row r="418" spans="1:6" x14ac:dyDescent="0.25">
      <c r="A418" s="29">
        <v>45876.636439351954</v>
      </c>
      <c r="B418" s="28">
        <v>45846</v>
      </c>
      <c r="C418" s="27" t="s">
        <v>2550</v>
      </c>
      <c r="D418" s="26" t="s">
        <v>1281</v>
      </c>
      <c r="E418" s="26" t="s">
        <v>2188</v>
      </c>
      <c r="F418" s="30" t="s">
        <v>2813</v>
      </c>
    </row>
    <row r="419" spans="1:6" x14ac:dyDescent="0.25">
      <c r="A419" s="29">
        <v>45876.636496289168</v>
      </c>
      <c r="B419" s="28">
        <v>45846</v>
      </c>
      <c r="C419" s="27" t="s">
        <v>2555</v>
      </c>
      <c r="D419" s="26" t="s">
        <v>1289</v>
      </c>
      <c r="E419" s="26" t="s">
        <v>2179</v>
      </c>
      <c r="F419" s="30" t="s">
        <v>2814</v>
      </c>
    </row>
    <row r="420" spans="1:6" x14ac:dyDescent="0.25">
      <c r="A420" s="29">
        <v>45876.641053935615</v>
      </c>
      <c r="B420" s="28">
        <v>45846</v>
      </c>
      <c r="C420" s="27" t="s">
        <v>2560</v>
      </c>
      <c r="D420" s="26" t="s">
        <v>1289</v>
      </c>
      <c r="E420" s="26" t="s">
        <v>2188</v>
      </c>
      <c r="F420" s="30" t="s">
        <v>2815</v>
      </c>
    </row>
    <row r="421" spans="1:6" x14ac:dyDescent="0.25">
      <c r="A421" s="29">
        <v>45876.641269650958</v>
      </c>
      <c r="B421" s="28">
        <v>45846</v>
      </c>
      <c r="C421" s="27" t="s">
        <v>2565</v>
      </c>
      <c r="D421" s="26" t="s">
        <v>1281</v>
      </c>
      <c r="E421" s="26" t="s">
        <v>2188</v>
      </c>
      <c r="F421" s="30" t="s">
        <v>2815</v>
      </c>
    </row>
    <row r="422" spans="1:6" x14ac:dyDescent="0.25">
      <c r="A422" s="29">
        <v>45876.652251215957</v>
      </c>
      <c r="B422" s="28">
        <v>45846</v>
      </c>
      <c r="C422" s="27" t="s">
        <v>2570</v>
      </c>
      <c r="D422" s="26" t="s">
        <v>1281</v>
      </c>
      <c r="E422" s="26" t="s">
        <v>2188</v>
      </c>
      <c r="F422" s="30" t="s">
        <v>2815</v>
      </c>
    </row>
    <row r="423" spans="1:6" x14ac:dyDescent="0.25">
      <c r="A423" s="29">
        <v>45876.655128745253</v>
      </c>
      <c r="B423" s="28">
        <v>45846</v>
      </c>
      <c r="C423" s="27" t="s">
        <v>2574</v>
      </c>
      <c r="D423" s="26" t="s">
        <v>1289</v>
      </c>
      <c r="E423" s="26" t="s">
        <v>2188</v>
      </c>
      <c r="F423" s="30" t="s">
        <v>2815</v>
      </c>
    </row>
    <row r="424" spans="1:6" x14ac:dyDescent="0.25">
      <c r="A424" s="29">
        <v>45876.662020170937</v>
      </c>
      <c r="B424" s="28">
        <v>45846</v>
      </c>
      <c r="C424" s="27" t="s">
        <v>2579</v>
      </c>
      <c r="D424" s="26" t="s">
        <v>1289</v>
      </c>
      <c r="E424" s="26" t="s">
        <v>2188</v>
      </c>
      <c r="F424" s="30" t="s">
        <v>2815</v>
      </c>
    </row>
    <row r="425" spans="1:6" x14ac:dyDescent="0.25">
      <c r="A425" s="29">
        <v>45876.662276490853</v>
      </c>
      <c r="B425" s="28">
        <v>45846</v>
      </c>
      <c r="C425" s="27" t="s">
        <v>2585</v>
      </c>
      <c r="D425" s="26" t="s">
        <v>1281</v>
      </c>
      <c r="E425" s="26" t="s">
        <v>2188</v>
      </c>
      <c r="F425" s="30" t="s">
        <v>2815</v>
      </c>
    </row>
    <row r="426" spans="1:6" x14ac:dyDescent="0.25">
      <c r="A426" s="29">
        <v>45876.666280067708</v>
      </c>
      <c r="B426" s="28">
        <v>45846</v>
      </c>
      <c r="C426" s="27" t="s">
        <v>2590</v>
      </c>
      <c r="D426" s="26" t="s">
        <v>1289</v>
      </c>
      <c r="E426" s="26" t="s">
        <v>2188</v>
      </c>
      <c r="F426" s="30" t="s">
        <v>2815</v>
      </c>
    </row>
    <row r="427" spans="1:6" x14ac:dyDescent="0.25">
      <c r="A427" s="29">
        <v>45876.671037355765</v>
      </c>
      <c r="B427" s="28">
        <v>45846</v>
      </c>
      <c r="C427" s="27" t="s">
        <v>2596</v>
      </c>
      <c r="D427" s="26" t="s">
        <v>2100</v>
      </c>
      <c r="E427" s="26" t="s">
        <v>2188</v>
      </c>
      <c r="F427" s="26"/>
    </row>
    <row r="428" spans="1:6" x14ac:dyDescent="0.25">
      <c r="A428" s="29">
        <v>45876.673589251724</v>
      </c>
      <c r="B428" s="28">
        <v>45846</v>
      </c>
      <c r="C428" s="27" t="s">
        <v>2601</v>
      </c>
      <c r="D428" s="26" t="s">
        <v>1281</v>
      </c>
      <c r="E428" s="26" t="s">
        <v>2188</v>
      </c>
      <c r="F428" s="30" t="s">
        <v>2815</v>
      </c>
    </row>
    <row r="429" spans="1:6" x14ac:dyDescent="0.25">
      <c r="A429" s="29">
        <v>45876.673806833613</v>
      </c>
      <c r="B429" s="28">
        <v>45846</v>
      </c>
      <c r="C429" s="27" t="s">
        <v>2606</v>
      </c>
      <c r="D429" s="26" t="s">
        <v>1289</v>
      </c>
      <c r="E429" s="26" t="s">
        <v>2188</v>
      </c>
      <c r="F429" s="30" t="s">
        <v>2815</v>
      </c>
    </row>
    <row r="430" spans="1:6" x14ac:dyDescent="0.25">
      <c r="A430" s="29">
        <v>45876.679450097916</v>
      </c>
      <c r="B430" s="28">
        <v>45846</v>
      </c>
      <c r="C430" s="27" t="s">
        <v>2612</v>
      </c>
      <c r="D430" s="26" t="s">
        <v>48</v>
      </c>
      <c r="E430" s="26" t="s">
        <v>2188</v>
      </c>
      <c r="F430" s="26"/>
    </row>
    <row r="431" spans="1:6" x14ac:dyDescent="0.25">
      <c r="A431" s="29">
        <v>45876.679639023023</v>
      </c>
      <c r="B431" s="28">
        <v>45846</v>
      </c>
      <c r="C431" s="27" t="s">
        <v>2617</v>
      </c>
      <c r="D431" s="26" t="s">
        <v>1289</v>
      </c>
      <c r="E431" s="26" t="s">
        <v>2188</v>
      </c>
      <c r="F431" s="26"/>
    </row>
    <row r="432" spans="1:6" x14ac:dyDescent="0.25">
      <c r="A432" s="29">
        <v>45876.679904244083</v>
      </c>
      <c r="B432" s="28">
        <v>45846</v>
      </c>
      <c r="C432" s="27" t="s">
        <v>2623</v>
      </c>
      <c r="D432" s="26" t="s">
        <v>1281</v>
      </c>
      <c r="E432" s="26" t="s">
        <v>2188</v>
      </c>
      <c r="F432" s="30" t="s">
        <v>2816</v>
      </c>
    </row>
    <row r="433" spans="1:6" x14ac:dyDescent="0.25">
      <c r="A433" s="29">
        <v>45876.683905588718</v>
      </c>
      <c r="B433" s="28">
        <v>45846</v>
      </c>
      <c r="C433" s="27" t="s">
        <v>2628</v>
      </c>
      <c r="D433" s="26" t="s">
        <v>1281</v>
      </c>
      <c r="E433" s="26" t="s">
        <v>2188</v>
      </c>
      <c r="F433" s="30" t="s">
        <v>2816</v>
      </c>
    </row>
    <row r="434" spans="1:6" x14ac:dyDescent="0.25">
      <c r="A434" s="29">
        <v>45876.68619808479</v>
      </c>
      <c r="B434" s="28">
        <v>45846</v>
      </c>
      <c r="C434" s="27" t="s">
        <v>2633</v>
      </c>
      <c r="D434" s="26" t="s">
        <v>2100</v>
      </c>
      <c r="E434" s="26" t="s">
        <v>2179</v>
      </c>
      <c r="F434" s="26"/>
    </row>
    <row r="435" spans="1:6" x14ac:dyDescent="0.25">
      <c r="A435" s="29">
        <v>45876.688679163934</v>
      </c>
      <c r="B435" s="28">
        <v>45846</v>
      </c>
      <c r="C435" s="27" t="s">
        <v>2639</v>
      </c>
      <c r="D435" s="26" t="s">
        <v>1289</v>
      </c>
      <c r="E435" s="26" t="s">
        <v>2188</v>
      </c>
      <c r="F435" s="26"/>
    </row>
    <row r="436" spans="1:6" x14ac:dyDescent="0.25">
      <c r="A436" s="29">
        <v>45876.696949811099</v>
      </c>
      <c r="B436" s="28">
        <v>45846</v>
      </c>
      <c r="C436" s="27" t="s">
        <v>2644</v>
      </c>
      <c r="D436" s="26" t="s">
        <v>1289</v>
      </c>
      <c r="E436" s="26" t="s">
        <v>2188</v>
      </c>
      <c r="F436" s="30" t="s">
        <v>2817</v>
      </c>
    </row>
    <row r="437" spans="1:6" x14ac:dyDescent="0.25">
      <c r="A437" s="29">
        <v>45876.700574910014</v>
      </c>
      <c r="B437" s="28">
        <v>45846</v>
      </c>
      <c r="C437" s="27" t="s">
        <v>2650</v>
      </c>
      <c r="D437" s="26" t="s">
        <v>1281</v>
      </c>
      <c r="E437" s="26" t="s">
        <v>2190</v>
      </c>
      <c r="F437" s="30" t="s">
        <v>2818</v>
      </c>
    </row>
    <row r="438" spans="1:6" x14ac:dyDescent="0.25">
      <c r="A438" s="29">
        <v>45876.705686620837</v>
      </c>
      <c r="B438" s="28">
        <v>45846</v>
      </c>
      <c r="C438" s="27" t="s">
        <v>2656</v>
      </c>
      <c r="D438" s="26" t="s">
        <v>1289</v>
      </c>
      <c r="E438" s="26" t="s">
        <v>2188</v>
      </c>
      <c r="F438" s="30" t="s">
        <v>2819</v>
      </c>
    </row>
    <row r="439" spans="1:6" x14ac:dyDescent="0.25">
      <c r="A439" s="29">
        <v>45876.706374327616</v>
      </c>
      <c r="B439" s="28">
        <v>45846</v>
      </c>
      <c r="C439" s="27" t="s">
        <v>2662</v>
      </c>
      <c r="D439" s="26" t="s">
        <v>1281</v>
      </c>
      <c r="E439" s="26" t="s">
        <v>2188</v>
      </c>
      <c r="F439" s="30" t="s">
        <v>2819</v>
      </c>
    </row>
    <row r="440" spans="1:6" x14ac:dyDescent="0.25">
      <c r="A440" s="29">
        <v>45876.710454215579</v>
      </c>
      <c r="B440" s="28">
        <v>45846</v>
      </c>
      <c r="C440" s="27" t="s">
        <v>2667</v>
      </c>
      <c r="D440" s="26" t="s">
        <v>48</v>
      </c>
      <c r="E440" s="26" t="s">
        <v>2190</v>
      </c>
      <c r="F440" s="30" t="s">
        <v>2820</v>
      </c>
    </row>
    <row r="441" spans="1:6" x14ac:dyDescent="0.25">
      <c r="A441" s="29">
        <v>45876.712715906157</v>
      </c>
      <c r="B441" s="28">
        <v>45846</v>
      </c>
      <c r="C441" s="27" t="s">
        <v>2673</v>
      </c>
      <c r="D441" s="26" t="s">
        <v>1281</v>
      </c>
      <c r="E441" s="26" t="s">
        <v>2190</v>
      </c>
      <c r="F441" s="30" t="s">
        <v>2821</v>
      </c>
    </row>
    <row r="442" spans="1:6" x14ac:dyDescent="0.25">
      <c r="A442" s="29">
        <v>45876.713148256262</v>
      </c>
      <c r="B442" s="28">
        <v>45846</v>
      </c>
      <c r="C442" s="27" t="s">
        <v>2678</v>
      </c>
      <c r="D442" s="26" t="s">
        <v>1289</v>
      </c>
      <c r="E442" s="26" t="s">
        <v>2188</v>
      </c>
      <c r="F442" s="26"/>
    </row>
    <row r="443" spans="1:6" x14ac:dyDescent="0.25">
      <c r="A443" s="29">
        <v>45876.716512776577</v>
      </c>
      <c r="B443" s="28">
        <v>45846</v>
      </c>
      <c r="C443" s="27" t="s">
        <v>2683</v>
      </c>
      <c r="D443" s="26" t="s">
        <v>1281</v>
      </c>
      <c r="E443" s="26" t="s">
        <v>2188</v>
      </c>
      <c r="F443" s="30" t="s">
        <v>2822</v>
      </c>
    </row>
    <row r="444" spans="1:6" x14ac:dyDescent="0.25">
      <c r="A444" s="29">
        <v>45876.722528257538</v>
      </c>
      <c r="B444" s="28">
        <v>45846</v>
      </c>
      <c r="C444" s="27" t="s">
        <v>2689</v>
      </c>
      <c r="D444" s="26" t="s">
        <v>48</v>
      </c>
      <c r="E444" s="26" t="s">
        <v>2188</v>
      </c>
      <c r="F444" s="26"/>
    </row>
    <row r="445" spans="1:6" x14ac:dyDescent="0.25">
      <c r="A445" s="29">
        <v>45876.727128079598</v>
      </c>
      <c r="B445" s="28">
        <v>45846</v>
      </c>
      <c r="C445" s="30" t="s">
        <v>38</v>
      </c>
      <c r="D445" s="26" t="s">
        <v>2100</v>
      </c>
      <c r="E445" s="26" t="s">
        <v>2188</v>
      </c>
      <c r="F445" s="30" t="s">
        <v>2823</v>
      </c>
    </row>
    <row r="446" spans="1:6" x14ac:dyDescent="0.25">
      <c r="A446" s="29">
        <v>45876.730460307168</v>
      </c>
      <c r="B446" s="28">
        <v>45846</v>
      </c>
      <c r="C446" s="27" t="s">
        <v>2699</v>
      </c>
      <c r="D446" s="26" t="s">
        <v>48</v>
      </c>
      <c r="E446" s="26" t="s">
        <v>2188</v>
      </c>
      <c r="F446" s="26"/>
    </row>
    <row r="447" spans="1:6" x14ac:dyDescent="0.25">
      <c r="A447" s="29">
        <v>45876.747484199041</v>
      </c>
      <c r="B447" s="28">
        <v>45846</v>
      </c>
      <c r="C447" s="27" t="s">
        <v>2704</v>
      </c>
      <c r="D447" s="26" t="s">
        <v>48</v>
      </c>
      <c r="E447" s="26" t="s">
        <v>2188</v>
      </c>
      <c r="F447" s="26"/>
    </row>
    <row r="448" spans="1:6" x14ac:dyDescent="0.25">
      <c r="A448" s="29">
        <v>45876.759479706576</v>
      </c>
      <c r="B448" s="28">
        <v>45846</v>
      </c>
      <c r="C448" s="27" t="s">
        <v>2710</v>
      </c>
      <c r="D448" s="26" t="s">
        <v>2100</v>
      </c>
      <c r="E448" s="26" t="s">
        <v>2188</v>
      </c>
      <c r="F448" s="26"/>
    </row>
    <row r="449" spans="1:6" x14ac:dyDescent="0.25">
      <c r="A449" s="29">
        <v>45876.761354297058</v>
      </c>
      <c r="B449" s="28">
        <v>45846</v>
      </c>
      <c r="C449" s="27" t="s">
        <v>2715</v>
      </c>
      <c r="D449" s="26" t="s">
        <v>48</v>
      </c>
      <c r="E449" s="26" t="s">
        <v>2188</v>
      </c>
      <c r="F449" s="26"/>
    </row>
    <row r="450" spans="1:6" x14ac:dyDescent="0.25">
      <c r="A450" s="29">
        <v>45876.77101540353</v>
      </c>
      <c r="B450" s="28">
        <v>45846</v>
      </c>
      <c r="C450" s="27" t="s">
        <v>2720</v>
      </c>
      <c r="D450" s="26" t="s">
        <v>2100</v>
      </c>
      <c r="E450" s="26" t="s">
        <v>2188</v>
      </c>
      <c r="F450" s="26"/>
    </row>
    <row r="451" spans="1:6" x14ac:dyDescent="0.25">
      <c r="A451" s="29">
        <v>45876.785228458808</v>
      </c>
      <c r="B451" s="28">
        <v>45846</v>
      </c>
      <c r="C451" s="27" t="s">
        <v>2725</v>
      </c>
      <c r="D451" s="26" t="s">
        <v>48</v>
      </c>
      <c r="E451" s="26" t="s">
        <v>2188</v>
      </c>
      <c r="F451" s="26"/>
    </row>
    <row r="452" spans="1:6" x14ac:dyDescent="0.25">
      <c r="A452" s="29">
        <v>45876.791505880021</v>
      </c>
      <c r="B452" s="28">
        <v>45846</v>
      </c>
      <c r="C452" s="27" t="s">
        <v>2731</v>
      </c>
      <c r="D452" s="26" t="s">
        <v>2100</v>
      </c>
      <c r="E452" s="26" t="s">
        <v>2188</v>
      </c>
      <c r="F452" s="26"/>
    </row>
    <row r="453" spans="1:6" x14ac:dyDescent="0.25">
      <c r="A453" s="29">
        <v>45876.810541679894</v>
      </c>
      <c r="B453" s="28">
        <v>45846</v>
      </c>
      <c r="C453" s="27" t="s">
        <v>2736</v>
      </c>
      <c r="D453" s="26" t="s">
        <v>48</v>
      </c>
      <c r="E453" s="26" t="s">
        <v>2188</v>
      </c>
      <c r="F453" s="26"/>
    </row>
    <row r="454" spans="1:6" x14ac:dyDescent="0.25">
      <c r="A454" s="29">
        <v>45876.816732771746</v>
      </c>
      <c r="B454" s="28">
        <v>45846</v>
      </c>
      <c r="C454" s="27" t="s">
        <v>2742</v>
      </c>
      <c r="D454" s="26" t="s">
        <v>48</v>
      </c>
      <c r="E454" s="26" t="s">
        <v>2188</v>
      </c>
      <c r="F454" s="26"/>
    </row>
    <row r="455" spans="1:6" x14ac:dyDescent="0.25">
      <c r="A455" s="29">
        <v>45876.825211039286</v>
      </c>
      <c r="B455" s="28">
        <v>45846</v>
      </c>
      <c r="C455" s="27" t="s">
        <v>2748</v>
      </c>
      <c r="D455" s="26" t="s">
        <v>48</v>
      </c>
      <c r="E455" s="26" t="s">
        <v>2188</v>
      </c>
      <c r="F455" s="26"/>
    </row>
  </sheetData>
  <hyperlinks>
    <hyperlink ref="C361" r:id="rId1" xr:uid="{09E95E9C-10CF-445A-9058-F8E8D6FD4935}"/>
    <hyperlink ref="C362" r:id="rId2" xr:uid="{0553B114-E26A-4829-AF58-50984BA6A863}"/>
    <hyperlink ref="C363" r:id="rId3" xr:uid="{714BEF46-EF57-4699-A614-A3CDB58F14B1}"/>
    <hyperlink ref="C364" r:id="rId4" xr:uid="{9C9E403F-F1EA-4BED-B286-71A277C7062D}"/>
    <hyperlink ref="C365" r:id="rId5" xr:uid="{B23E0E63-2D29-4C30-B97E-1290E6202A1F}"/>
    <hyperlink ref="C366" r:id="rId6" xr:uid="{EE4C9C3C-117C-4D73-90DD-52168E75DE8B}"/>
    <hyperlink ref="C367" r:id="rId7" xr:uid="{63C81F24-2D85-412A-AB0A-1CD3C30892F3}"/>
    <hyperlink ref="C368" r:id="rId8" xr:uid="{B0947C59-44E4-45A3-871E-14BF7681C18A}"/>
    <hyperlink ref="C369" r:id="rId9" xr:uid="{9ADE607E-944D-4D87-8B82-95AE0763A9C0}"/>
    <hyperlink ref="C370" r:id="rId10" xr:uid="{1AF3E04A-3985-4B90-97BD-2AE9BB8E2F60}"/>
    <hyperlink ref="C371" r:id="rId11" xr:uid="{18DF6549-1985-4EE2-BCD3-F8C4C7E1FC31}"/>
    <hyperlink ref="C372" r:id="rId12" xr:uid="{A02369B0-2B82-47C1-AA0C-B82C5953068E}"/>
    <hyperlink ref="C373" r:id="rId13" xr:uid="{4E4AEA37-BF07-43A7-B0B9-F11718DE99B5}"/>
    <hyperlink ref="C374" r:id="rId14" xr:uid="{209B801D-B973-4AE6-83BE-7636B76B0DCD}"/>
    <hyperlink ref="C375" r:id="rId15" xr:uid="{350F4019-61A2-42B7-81A2-00D9F272D207}"/>
    <hyperlink ref="C376" r:id="rId16" xr:uid="{AB0EE86E-8824-413B-85B7-9CF677C958CD}"/>
    <hyperlink ref="C377" r:id="rId17" xr:uid="{AD03FB33-8FF0-40CC-B78E-FFE563FE6D5D}"/>
    <hyperlink ref="C378" r:id="rId18" xr:uid="{E19D932C-F1F5-4FF3-9459-33D9CC8593D0}"/>
    <hyperlink ref="C379" r:id="rId19" xr:uid="{BB85E467-1F4D-4174-BD97-E38D79F8B49F}"/>
    <hyperlink ref="C380" r:id="rId20" xr:uid="{054ECC06-0C2B-452E-BBF4-DFE6E8927FE2}"/>
    <hyperlink ref="C381" r:id="rId21" xr:uid="{44A3C174-3936-4800-B037-BD8F68A5BCEB}"/>
    <hyperlink ref="C382" r:id="rId22" xr:uid="{072C62F2-26E1-4B5B-A6CA-FCA7A62D0FB8}"/>
    <hyperlink ref="C383" r:id="rId23" xr:uid="{D1976867-08F0-4174-A2B3-60D75F40A182}"/>
    <hyperlink ref="C384" r:id="rId24" xr:uid="{E951A863-3C5E-4A94-995A-03D24F7F3701}"/>
    <hyperlink ref="C385" r:id="rId25" xr:uid="{426C5D03-8D5A-4F4F-92F2-05FD0D8D2E87}"/>
    <hyperlink ref="C386" r:id="rId26" xr:uid="{27FEE502-16C9-4024-9AAC-FB21B61329B2}"/>
    <hyperlink ref="C387" r:id="rId27" xr:uid="{69296CDD-C4C0-4A0D-99D7-3A8E58A25601}"/>
    <hyperlink ref="C388" r:id="rId28" xr:uid="{8073464F-E579-4387-9227-CD15773E57B6}"/>
    <hyperlink ref="C389" r:id="rId29" xr:uid="{567C068A-48D4-43BD-89C5-1F45EAD9238B}"/>
    <hyperlink ref="C390" r:id="rId30" xr:uid="{2787B4C4-CCCD-4E2D-BAA3-B16F3D7705DA}"/>
    <hyperlink ref="C391" r:id="rId31" xr:uid="{2845B351-F0AC-40CA-9A09-06D1B8E1F195}"/>
    <hyperlink ref="C392" r:id="rId32" xr:uid="{151BB560-6F45-4F04-8972-42FDF912C879}"/>
    <hyperlink ref="C393" r:id="rId33" xr:uid="{31F954F2-530E-46EC-9806-09D3A9683548}"/>
    <hyperlink ref="C394" r:id="rId34" xr:uid="{9226E515-D0EE-4978-B7B8-0D47A603EA0F}"/>
    <hyperlink ref="C395" r:id="rId35" xr:uid="{827A58C4-7BE9-49E9-8BEA-573DE10ACE01}"/>
    <hyperlink ref="C396" r:id="rId36" xr:uid="{3CE82E36-0837-41DB-8F77-ADFF029A62F7}"/>
    <hyperlink ref="C397" r:id="rId37" xr:uid="{D32FC1C3-B532-4E2B-A271-572825198C7D}"/>
    <hyperlink ref="C398" r:id="rId38" xr:uid="{BE3A3B67-348F-49FF-B2D7-2A6555346F12}"/>
    <hyperlink ref="C399" r:id="rId39" xr:uid="{044E5171-0774-457B-8FA0-91462B5D4666}"/>
    <hyperlink ref="C400" r:id="rId40" xr:uid="{F5376D85-1120-49F4-81D5-D2708FDE906D}"/>
    <hyperlink ref="C401" r:id="rId41" xr:uid="{B7DD0B53-16F3-4488-80F6-803E474ED9BF}"/>
    <hyperlink ref="C402" r:id="rId42" xr:uid="{76535C25-A60D-4BCE-9AB9-7EB7FD6075DE}"/>
    <hyperlink ref="C403" r:id="rId43" xr:uid="{B78B7EB0-7876-4131-AE89-5055BFA87588}"/>
    <hyperlink ref="C404" r:id="rId44" xr:uid="{1EB90275-FED3-4B65-B158-E45686DF7E79}"/>
    <hyperlink ref="C405" r:id="rId45" xr:uid="{13861B53-A832-421D-8FED-D885C63833C6}"/>
    <hyperlink ref="C406" r:id="rId46" xr:uid="{F257797C-8818-4BB7-83A7-EC8D9BA93791}"/>
    <hyperlink ref="C407" r:id="rId47" xr:uid="{71FFE747-E797-4276-B7C9-59DBC5E73B44}"/>
    <hyperlink ref="C408" r:id="rId48" xr:uid="{68ED1D2A-B872-42E0-B3BC-470F90280DD9}"/>
    <hyperlink ref="C409" r:id="rId49" xr:uid="{7DA8B4CE-BFE0-467C-831C-0E9EEAEB5493}"/>
    <hyperlink ref="C410" r:id="rId50" xr:uid="{051D8F94-0703-4735-B33C-192825358D53}"/>
    <hyperlink ref="C411" r:id="rId51" xr:uid="{70CDEEE5-7761-4085-8612-4850A1CDD8BA}"/>
    <hyperlink ref="C412" r:id="rId52" xr:uid="{ADBFE70A-A85B-4E2A-9CCB-FC316043CD40}"/>
    <hyperlink ref="C413" r:id="rId53" xr:uid="{A7AC5B8B-AD5A-48B6-B619-C7F4982654DF}"/>
    <hyperlink ref="C414" r:id="rId54" xr:uid="{8C693494-DD63-485D-947E-D03FC2B38F40}"/>
    <hyperlink ref="C415" r:id="rId55" xr:uid="{73FE1653-C486-4188-9579-44B9A5A82131}"/>
    <hyperlink ref="C416" r:id="rId56" xr:uid="{33BFD18F-F35E-4DB1-9B9F-40B48387ACB1}"/>
    <hyperlink ref="C417" r:id="rId57" xr:uid="{6313E725-E1C0-46F7-87C0-F514FF574E72}"/>
    <hyperlink ref="C418" r:id="rId58" xr:uid="{A783A0C1-DFC7-40BB-A39D-DB436557C4CE}"/>
    <hyperlink ref="C419" r:id="rId59" xr:uid="{B7CC456E-9CD4-4406-B18A-F6C7AF3114FF}"/>
    <hyperlink ref="C420" r:id="rId60" xr:uid="{C13EF443-8AC1-4998-BFED-6DE17C3F9503}"/>
    <hyperlink ref="C421" r:id="rId61" xr:uid="{15F8DEA7-7500-4776-92F8-0FA66490BCE6}"/>
    <hyperlink ref="C422" r:id="rId62" xr:uid="{BEBA4B3A-A67B-4CFD-96BE-EFBFD3DE6582}"/>
    <hyperlink ref="C423" r:id="rId63" xr:uid="{DF24EBEB-214C-4F3A-B0C0-A4C64DED965B}"/>
    <hyperlink ref="C424" r:id="rId64" xr:uid="{00C3DDE4-92F7-49C8-A61D-F49A3EC5BB1F}"/>
    <hyperlink ref="C425" r:id="rId65" xr:uid="{9178240D-9CD3-4B7C-B57D-38727C752FF3}"/>
    <hyperlink ref="C426" r:id="rId66" xr:uid="{AF4C9FA7-FD31-448F-A857-1AD23F526293}"/>
    <hyperlink ref="C427" r:id="rId67" xr:uid="{84B95A00-0F7C-4B72-AA68-56A43242F641}"/>
    <hyperlink ref="C428" r:id="rId68" xr:uid="{06DD7CAD-919F-46B3-97BA-797259007821}"/>
    <hyperlink ref="C429" r:id="rId69" xr:uid="{6889A75D-3A32-4F2A-90D1-60EDC0884F54}"/>
    <hyperlink ref="C430" r:id="rId70" xr:uid="{D64F725D-824F-4946-B868-E7973692E775}"/>
    <hyperlink ref="C431" r:id="rId71" xr:uid="{302AB214-B304-4EB1-A3B4-EB491A38EF9C}"/>
    <hyperlink ref="C432" r:id="rId72" xr:uid="{C647E564-1255-4EAA-906E-E3B1AAC6BC81}"/>
    <hyperlink ref="C433" r:id="rId73" xr:uid="{A5554359-1A36-477F-8013-2B19FC19B9DD}"/>
    <hyperlink ref="C434" r:id="rId74" xr:uid="{BC13544C-254B-4CAA-9232-483DCAF7DCC8}"/>
    <hyperlink ref="C435" r:id="rId75" xr:uid="{E01C99DC-66E5-4503-8CB2-9B06EA00D468}"/>
    <hyperlink ref="C436" r:id="rId76" xr:uid="{6C7D9FE4-B825-4994-97F1-F8DB3C6245E8}"/>
    <hyperlink ref="C437" r:id="rId77" xr:uid="{AC75CB86-631D-44D5-A3D4-15313EF58DCB}"/>
    <hyperlink ref="C438" r:id="rId78" xr:uid="{A1220238-E6F7-4F46-99F3-1CD92D29C576}"/>
    <hyperlink ref="C439" r:id="rId79" xr:uid="{50784692-8D53-4812-B9E4-652C69C74F30}"/>
    <hyperlink ref="C440" r:id="rId80" xr:uid="{4A4A02AB-0251-4D04-9DE6-C8BB45DE8DCA}"/>
    <hyperlink ref="C441" r:id="rId81" xr:uid="{E5507280-510D-4D06-8B12-4E30D7AF919E}"/>
    <hyperlink ref="C442" r:id="rId82" xr:uid="{90C5D4BC-0EB4-46C5-8430-A869DABBCD4D}"/>
    <hyperlink ref="C443" r:id="rId83" xr:uid="{D69A5836-E04F-4A74-B202-4FEDE5D05355}"/>
    <hyperlink ref="C444" r:id="rId84" xr:uid="{9BAD3944-BA51-4753-B2F6-D682B3320E91}"/>
    <hyperlink ref="C446" r:id="rId85" xr:uid="{4DAA3A0E-A8BA-4384-BAFE-67F1036209A6}"/>
    <hyperlink ref="C447" r:id="rId86" xr:uid="{79182A94-FA88-49E4-918A-70B59B800AC3}"/>
    <hyperlink ref="C448" r:id="rId87" xr:uid="{26B69FAE-E29D-44C2-AAEA-0942E0B528FC}"/>
    <hyperlink ref="C449" r:id="rId88" xr:uid="{1C6F4E86-2575-438C-9F40-6997C8B04790}"/>
    <hyperlink ref="C450" r:id="rId89" xr:uid="{227ACE28-DAEA-4AD4-83B0-25920879B7E0}"/>
    <hyperlink ref="C451" r:id="rId90" xr:uid="{5DD02207-9A2D-4031-8DC1-DCC538BA185E}"/>
    <hyperlink ref="C452" r:id="rId91" xr:uid="{4C5D6451-BB6D-450D-BEA2-06BE119A94B5}"/>
    <hyperlink ref="C453" r:id="rId92" xr:uid="{7C54AA51-814C-4129-A7CD-1C5CFBECFD5E}"/>
    <hyperlink ref="C454" r:id="rId93" xr:uid="{6A282C28-CA0A-437B-83C8-42DADD5C5CC8}"/>
    <hyperlink ref="C455" r:id="rId94" xr:uid="{C3F1B0E2-9451-4282-ADD7-026987D9A31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AB7D03-9C9C-4EDE-8772-EE5F392C0C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Pviots</vt:lpstr>
      <vt:lpstr>Data Updation</vt:lpstr>
      <vt:lpstr>Factor</vt:lpstr>
      <vt:lpstr>PPT Pviots</vt:lpstr>
      <vt:lpstr>Location and Caste</vt:lpstr>
      <vt:lpstr>Data</vt:lpstr>
      <vt:lpstr>Sheet1</vt:lpstr>
      <vt:lpstr>Sheet2</vt:lpstr>
      <vt:lpstr>MApping</vt:lpstr>
      <vt:lpstr>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Lokesh Kumar</cp:lastModifiedBy>
  <dcterms:created xsi:type="dcterms:W3CDTF">2025-08-09T07:41:06Z</dcterms:created>
  <dcterms:modified xsi:type="dcterms:W3CDTF">2025-08-11T14:04:41Z</dcterms:modified>
</cp:coreProperties>
</file>