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настасия\OneDrive\Рабочий стол\ИИ\Лаба 5\"/>
    </mc:Choice>
  </mc:AlternateContent>
  <xr:revisionPtr revIDLastSave="0" documentId="13_ncr:1_{DD4C00B5-11C3-4094-AF61-B72CC0887198}" xr6:coauthVersionLast="47" xr6:coauthVersionMax="47" xr10:uidLastSave="{00000000-0000-0000-0000-000000000000}"/>
  <bookViews>
    <workbookView xWindow="-108" yWindow="-108" windowWidth="23256" windowHeight="12576" firstSheet="2" activeTab="5" xr2:uid="{AB55A4FC-A376-43C5-98AB-DFAEB4E5E788}"/>
  </bookViews>
  <sheets>
    <sheet name="Пример 1" sheetId="1" r:id="rId1"/>
    <sheet name="Лист1" sheetId="5" r:id="rId2"/>
    <sheet name="Пример 2" sheetId="2" r:id="rId3"/>
    <sheet name="Пример 3" sheetId="3" r:id="rId4"/>
    <sheet name="Лист3" sheetId="6" r:id="rId5"/>
    <sheet name="Пример 4" sheetId="4" r:id="rId6"/>
  </sheets>
  <definedNames>
    <definedName name="FromArray_1">_xlfn.ANCHORARRAY(Лист3!$E$5)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4" l="1"/>
  <c r="M7" i="4"/>
  <c r="N7" i="4"/>
  <c r="C29" i="3" l="1"/>
  <c r="J1" i="3"/>
  <c r="G19" i="2"/>
  <c r="I20" i="2"/>
  <c r="I19" i="2"/>
  <c r="J2" i="2"/>
  <c r="F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G20" i="2" l="1"/>
  <c r="B6" i="4"/>
  <c r="C3" i="4"/>
  <c r="D3" i="4"/>
  <c r="E3" i="4"/>
  <c r="H4" i="4" s="1"/>
  <c r="F3" i="4"/>
  <c r="G3" i="4"/>
  <c r="H3" i="4"/>
  <c r="I3" i="4"/>
  <c r="J3" i="4"/>
  <c r="K3" i="4"/>
  <c r="L3" i="4"/>
  <c r="M3" i="4"/>
  <c r="N3" i="4"/>
  <c r="O3" i="4"/>
  <c r="P3" i="4"/>
  <c r="E4" i="4" l="1"/>
  <c r="E7" i="4"/>
  <c r="C6" i="4"/>
  <c r="D6" i="4" l="1"/>
  <c r="F4" i="4"/>
  <c r="F7" i="4"/>
  <c r="G7" i="4" l="1"/>
  <c r="E6" i="4"/>
  <c r="G4" i="4"/>
  <c r="G2" i="6" a="1"/>
  <c r="G2" i="6" s="1"/>
  <c r="E2" i="6" a="1"/>
  <c r="E2" i="6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" i="6"/>
  <c r="D16" i="3" a="1"/>
  <c r="D16" i="3" s="1"/>
  <c r="D2" i="3" a="1"/>
  <c r="D2" i="3" s="1"/>
  <c r="C2" i="3" a="1"/>
  <c r="C2" i="3" s="1"/>
  <c r="J2" i="3"/>
  <c r="F16" i="3" a="1"/>
  <c r="F16" i="3" s="1"/>
  <c r="C30" i="3" s="1"/>
  <c r="F9" i="3" a="1"/>
  <c r="F9" i="3" s="1"/>
  <c r="F2" i="3" a="1"/>
  <c r="A23" i="2" a="1"/>
  <c r="A23" i="2" s="1"/>
  <c r="I2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G2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F3" i="2"/>
  <c r="F4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E2" i="2" a="1"/>
  <c r="E2" i="2" s="1"/>
  <c r="D2" i="2" a="1"/>
  <c r="D2" i="2" s="1"/>
  <c r="C19" i="2"/>
  <c r="K36" i="1"/>
  <c r="H36" i="1" a="1"/>
  <c r="H36" i="1" s="1"/>
  <c r="H2" i="1" a="1"/>
  <c r="H2" i="1" s="1"/>
  <c r="D14" i="1"/>
  <c r="E14" i="1" s="1"/>
  <c r="B38" i="1" s="1"/>
  <c r="D22" i="1"/>
  <c r="E22" i="1" s="1"/>
  <c r="B40" i="1" s="1"/>
  <c r="C30" i="1"/>
  <c r="C3" i="1"/>
  <c r="D5" i="1" s="1"/>
  <c r="E5" i="1" s="1"/>
  <c r="E36" i="1" s="1"/>
  <c r="C4" i="1"/>
  <c r="D6" i="1" s="1"/>
  <c r="E6" i="1" s="1"/>
  <c r="B36" i="1" s="1"/>
  <c r="C5" i="1"/>
  <c r="C6" i="1"/>
  <c r="C7" i="1"/>
  <c r="D9" i="1" s="1"/>
  <c r="E9" i="1" s="1"/>
  <c r="E37" i="1" s="1"/>
  <c r="C8" i="1"/>
  <c r="C9" i="1"/>
  <c r="C10" i="1"/>
  <c r="C11" i="1"/>
  <c r="D13" i="1" s="1"/>
  <c r="E13" i="1" s="1"/>
  <c r="E38" i="1" s="1"/>
  <c r="C12" i="1"/>
  <c r="C13" i="1"/>
  <c r="C14" i="1"/>
  <c r="C15" i="1"/>
  <c r="D17" i="1" s="1"/>
  <c r="E17" i="1" s="1"/>
  <c r="E39" i="1" s="1"/>
  <c r="C16" i="1"/>
  <c r="C17" i="1"/>
  <c r="C18" i="1"/>
  <c r="C19" i="1"/>
  <c r="D21" i="1" s="1"/>
  <c r="E21" i="1" s="1"/>
  <c r="E40" i="1" s="1"/>
  <c r="C20" i="1"/>
  <c r="C21" i="1"/>
  <c r="C22" i="1"/>
  <c r="C23" i="1"/>
  <c r="C24" i="1"/>
  <c r="D25" i="1" s="1"/>
  <c r="E25" i="1" s="1"/>
  <c r="E41" i="1" s="1"/>
  <c r="C25" i="1"/>
  <c r="C26" i="1"/>
  <c r="C27" i="1"/>
  <c r="D29" i="1" s="1"/>
  <c r="E29" i="1" s="1"/>
  <c r="E42" i="1" s="1"/>
  <c r="C28" i="1"/>
  <c r="D30" i="1" s="1"/>
  <c r="E30" i="1" s="1"/>
  <c r="B42" i="1" s="1"/>
  <c r="C29" i="1"/>
  <c r="D31" i="1" s="1"/>
  <c r="E31" i="1" s="1"/>
  <c r="C42" i="1" s="1"/>
  <c r="C2" i="1"/>
  <c r="D4" i="1" s="1"/>
  <c r="E4" i="1" s="1"/>
  <c r="D36" i="1" s="1"/>
  <c r="B9" i="5"/>
  <c r="B8" i="5"/>
  <c r="B7" i="5"/>
  <c r="B6" i="5"/>
  <c r="B5" i="5"/>
  <c r="B4" i="5"/>
  <c r="B3" i="5"/>
  <c r="B2" i="5"/>
  <c r="F6" i="4" l="1"/>
  <c r="H7" i="4"/>
  <c r="C33" i="3"/>
  <c r="C32" i="3"/>
  <c r="C31" i="3"/>
  <c r="F2" i="3"/>
  <c r="D24" i="1"/>
  <c r="E24" i="1" s="1"/>
  <c r="D41" i="1" s="1"/>
  <c r="D16" i="1"/>
  <c r="E16" i="1" s="1"/>
  <c r="D39" i="1" s="1"/>
  <c r="D15" i="1"/>
  <c r="E15" i="1" s="1"/>
  <c r="C38" i="1" s="1"/>
  <c r="D23" i="1"/>
  <c r="E23" i="1" s="1"/>
  <c r="C40" i="1" s="1"/>
  <c r="D7" i="1"/>
  <c r="E7" i="1" s="1"/>
  <c r="C36" i="1" s="1"/>
  <c r="D28" i="1"/>
  <c r="E28" i="1" s="1"/>
  <c r="D42" i="1" s="1"/>
  <c r="D20" i="1"/>
  <c r="E20" i="1" s="1"/>
  <c r="D40" i="1" s="1"/>
  <c r="D12" i="1"/>
  <c r="E12" i="1" s="1"/>
  <c r="D38" i="1" s="1"/>
  <c r="D26" i="1"/>
  <c r="E26" i="1" s="1"/>
  <c r="B41" i="1" s="1"/>
  <c r="D18" i="1"/>
  <c r="E18" i="1" s="1"/>
  <c r="B39" i="1" s="1"/>
  <c r="D10" i="1"/>
  <c r="E10" i="1" s="1"/>
  <c r="B37" i="1" s="1"/>
  <c r="B43" i="1" s="1"/>
  <c r="D8" i="1"/>
  <c r="E8" i="1" s="1"/>
  <c r="D37" i="1" s="1"/>
  <c r="D43" i="1" s="1"/>
  <c r="D50" i="1"/>
  <c r="D51" i="1"/>
  <c r="D52" i="1"/>
  <c r="D53" i="1"/>
  <c r="D49" i="1"/>
  <c r="E43" i="1"/>
  <c r="D27" i="1"/>
  <c r="E27" i="1" s="1"/>
  <c r="C41" i="1" s="1"/>
  <c r="D19" i="1"/>
  <c r="E19" i="1" s="1"/>
  <c r="C39" i="1" s="1"/>
  <c r="D11" i="1"/>
  <c r="E11" i="1" s="1"/>
  <c r="C37" i="1" s="1"/>
  <c r="C43" i="1" s="1"/>
  <c r="G6" i="4" l="1"/>
  <c r="I4" i="4"/>
  <c r="I7" i="4"/>
  <c r="F43" i="1"/>
  <c r="G43" i="1" s="1"/>
  <c r="B44" i="1" s="1"/>
  <c r="J7" i="4" l="1"/>
  <c r="J4" i="4"/>
  <c r="H6" i="4"/>
  <c r="D44" i="1"/>
  <c r="E51" i="1" s="1"/>
  <c r="F51" i="1" s="1"/>
  <c r="E44" i="1"/>
  <c r="E52" i="1" s="1"/>
  <c r="F52" i="1" s="1"/>
  <c r="E53" i="1"/>
  <c r="F53" i="1" s="1"/>
  <c r="E49" i="1"/>
  <c r="F49" i="1" s="1"/>
  <c r="F4" i="1"/>
  <c r="F12" i="1"/>
  <c r="F20" i="1"/>
  <c r="F28" i="1"/>
  <c r="F8" i="1"/>
  <c r="F24" i="1"/>
  <c r="F16" i="1"/>
  <c r="F32" i="1"/>
  <c r="F5" i="1"/>
  <c r="F13" i="1"/>
  <c r="F21" i="1"/>
  <c r="F29" i="1"/>
  <c r="F17" i="1"/>
  <c r="F25" i="1"/>
  <c r="F33" i="1"/>
  <c r="F10" i="1"/>
  <c r="F18" i="1"/>
  <c r="F26" i="1"/>
  <c r="F2" i="1"/>
  <c r="I2" i="1" s="1"/>
  <c r="J2" i="1" s="1"/>
  <c r="K2" i="1" s="1"/>
  <c r="F6" i="1"/>
  <c r="F14" i="1"/>
  <c r="F22" i="1"/>
  <c r="F30" i="1"/>
  <c r="C44" i="1"/>
  <c r="E50" i="1" s="1"/>
  <c r="F50" i="1" s="1"/>
  <c r="I6" i="4" l="1"/>
  <c r="K7" i="4"/>
  <c r="K4" i="4"/>
  <c r="F9" i="1"/>
  <c r="G32" i="1"/>
  <c r="I32" i="1"/>
  <c r="J32" i="1" s="1"/>
  <c r="K32" i="1" s="1"/>
  <c r="G30" i="1"/>
  <c r="I30" i="1"/>
  <c r="J30" i="1" s="1"/>
  <c r="K30" i="1" s="1"/>
  <c r="G22" i="1"/>
  <c r="I22" i="1"/>
  <c r="J22" i="1" s="1"/>
  <c r="K22" i="1" s="1"/>
  <c r="G25" i="1"/>
  <c r="I25" i="1"/>
  <c r="J25" i="1" s="1"/>
  <c r="K25" i="1" s="1"/>
  <c r="G16" i="1"/>
  <c r="I16" i="1"/>
  <c r="J16" i="1" s="1"/>
  <c r="K16" i="1" s="1"/>
  <c r="G14" i="1"/>
  <c r="I14" i="1"/>
  <c r="J14" i="1" s="1"/>
  <c r="K14" i="1" s="1"/>
  <c r="G17" i="1"/>
  <c r="I17" i="1"/>
  <c r="J17" i="1" s="1"/>
  <c r="K17" i="1" s="1"/>
  <c r="G24" i="1"/>
  <c r="I24" i="1"/>
  <c r="J24" i="1" s="1"/>
  <c r="K24" i="1" s="1"/>
  <c r="G6" i="1"/>
  <c r="I6" i="1"/>
  <c r="J6" i="1" s="1"/>
  <c r="K6" i="1" s="1"/>
  <c r="G9" i="1"/>
  <c r="I9" i="1"/>
  <c r="J9" i="1" s="1"/>
  <c r="K9" i="1" s="1"/>
  <c r="G8" i="1"/>
  <c r="I8" i="1"/>
  <c r="J8" i="1" s="1"/>
  <c r="K8" i="1" s="1"/>
  <c r="G28" i="1"/>
  <c r="I28" i="1"/>
  <c r="J28" i="1" s="1"/>
  <c r="K28" i="1" s="1"/>
  <c r="G33" i="1"/>
  <c r="I33" i="1"/>
  <c r="J33" i="1" s="1"/>
  <c r="K33" i="1" s="1"/>
  <c r="G2" i="1"/>
  <c r="G29" i="1"/>
  <c r="I29" i="1"/>
  <c r="J29" i="1" s="1"/>
  <c r="K29" i="1" s="1"/>
  <c r="I26" i="1"/>
  <c r="J26" i="1" s="1"/>
  <c r="K26" i="1" s="1"/>
  <c r="G26" i="1"/>
  <c r="G21" i="1"/>
  <c r="I21" i="1"/>
  <c r="J21" i="1" s="1"/>
  <c r="K21" i="1" s="1"/>
  <c r="G20" i="1"/>
  <c r="I20" i="1"/>
  <c r="J20" i="1" s="1"/>
  <c r="K20" i="1" s="1"/>
  <c r="G18" i="1"/>
  <c r="I18" i="1"/>
  <c r="J18" i="1" s="1"/>
  <c r="K18" i="1" s="1"/>
  <c r="G13" i="1"/>
  <c r="I13" i="1"/>
  <c r="J13" i="1" s="1"/>
  <c r="K13" i="1" s="1"/>
  <c r="G12" i="1"/>
  <c r="I12" i="1"/>
  <c r="J12" i="1" s="1"/>
  <c r="K12" i="1" s="1"/>
  <c r="F19" i="1"/>
  <c r="F3" i="1"/>
  <c r="F7" i="1"/>
  <c r="F15" i="1"/>
  <c r="F23" i="1"/>
  <c r="F31" i="1"/>
  <c r="F11" i="1"/>
  <c r="F27" i="1"/>
  <c r="G10" i="1"/>
  <c r="I10" i="1"/>
  <c r="J10" i="1" s="1"/>
  <c r="K10" i="1" s="1"/>
  <c r="G5" i="1"/>
  <c r="I5" i="1"/>
  <c r="J5" i="1" s="1"/>
  <c r="K5" i="1" s="1"/>
  <c r="G4" i="1"/>
  <c r="I4" i="1"/>
  <c r="J4" i="1" s="1"/>
  <c r="K4" i="1" s="1"/>
  <c r="J6" i="4" l="1"/>
  <c r="L4" i="4"/>
  <c r="L7" i="4"/>
  <c r="G3" i="1"/>
  <c r="I3" i="1"/>
  <c r="J3" i="1" s="1"/>
  <c r="K3" i="1" s="1"/>
  <c r="G31" i="1"/>
  <c r="I31" i="1"/>
  <c r="J31" i="1" s="1"/>
  <c r="K31" i="1" s="1"/>
  <c r="G23" i="1"/>
  <c r="I23" i="1"/>
  <c r="J23" i="1" s="1"/>
  <c r="K23" i="1" s="1"/>
  <c r="G15" i="1"/>
  <c r="I15" i="1"/>
  <c r="J15" i="1" s="1"/>
  <c r="K15" i="1" s="1"/>
  <c r="G7" i="1"/>
  <c r="I7" i="1"/>
  <c r="J7" i="1" s="1"/>
  <c r="K7" i="1" s="1"/>
  <c r="G19" i="1"/>
  <c r="I19" i="1"/>
  <c r="J19" i="1" s="1"/>
  <c r="K19" i="1" s="1"/>
  <c r="G27" i="1"/>
  <c r="I27" i="1"/>
  <c r="J27" i="1" s="1"/>
  <c r="K27" i="1" s="1"/>
  <c r="G11" i="1"/>
  <c r="I11" i="1"/>
  <c r="J11" i="1" s="1"/>
  <c r="K11" i="1" s="1"/>
  <c r="K6" i="4" l="1"/>
  <c r="M4" i="4"/>
  <c r="K35" i="1"/>
  <c r="K37" i="1" s="1"/>
  <c r="L6" i="4" l="1"/>
  <c r="N4" i="4"/>
  <c r="O7" i="4" l="1"/>
  <c r="M6" i="4"/>
  <c r="O4" i="4"/>
  <c r="N6" i="4" l="1"/>
  <c r="O6" i="4" s="1"/>
  <c r="P6" i="4" s="1"/>
  <c r="P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<sst xmlns="http://schemas.openxmlformats.org/spreadsheetml/2006/main" count="74" uniqueCount="58">
  <si>
    <t>i</t>
  </si>
  <si>
    <t>Месяц</t>
  </si>
  <si>
    <t>x</t>
  </si>
  <si>
    <t>y</t>
  </si>
  <si>
    <t>Год</t>
  </si>
  <si>
    <t>yi</t>
  </si>
  <si>
    <t>Лаг</t>
  </si>
  <si>
    <t>Корреляция</t>
  </si>
  <si>
    <t>Коэффициент корреляции r</t>
  </si>
  <si>
    <t>Номер</t>
  </si>
  <si>
    <t>Сглаживание</t>
  </si>
  <si>
    <t>Центрирование</t>
  </si>
  <si>
    <t>Оценка S</t>
  </si>
  <si>
    <t>Среднее</t>
  </si>
  <si>
    <t>Сумма</t>
  </si>
  <si>
    <t>Поправка</t>
  </si>
  <si>
    <t>S=</t>
  </si>
  <si>
    <t>Циклическое S</t>
  </si>
  <si>
    <t>T+E=y-S</t>
  </si>
  <si>
    <t>Тренд</t>
  </si>
  <si>
    <t>Модель ряда</t>
  </si>
  <si>
    <t>Остатки</t>
  </si>
  <si>
    <t>E^2</t>
  </si>
  <si>
    <t>Da=</t>
  </si>
  <si>
    <t>Dy=</t>
  </si>
  <si>
    <t>Прогноз тенденции</t>
  </si>
  <si>
    <t>Прогноз цикл составл</t>
  </si>
  <si>
    <t>Общий прогноз</t>
  </si>
  <si>
    <t>Rxy=</t>
  </si>
  <si>
    <t>Tx</t>
  </si>
  <si>
    <t>Ty</t>
  </si>
  <si>
    <t>x-Tx</t>
  </si>
  <si>
    <t>y-Ty</t>
  </si>
  <si>
    <t>r1</t>
  </si>
  <si>
    <t>t-критерий</t>
  </si>
  <si>
    <t>t-критическое</t>
  </si>
  <si>
    <t>dx</t>
  </si>
  <si>
    <t>dy</t>
  </si>
  <si>
    <t>r2</t>
  </si>
  <si>
    <t>t-критическ</t>
  </si>
  <si>
    <t>t</t>
  </si>
  <si>
    <t>Y</t>
  </si>
  <si>
    <t>Общая линейная</t>
  </si>
  <si>
    <t>Кусочно-линейная 1</t>
  </si>
  <si>
    <t>Кусочно-линейная 2</t>
  </si>
  <si>
    <t>Статистика</t>
  </si>
  <si>
    <t>Критическое</t>
  </si>
  <si>
    <t>Линейная</t>
  </si>
  <si>
    <t>Кусочно-линейная</t>
  </si>
  <si>
    <t>Z</t>
  </si>
  <si>
    <t>Zt</t>
  </si>
  <si>
    <t>Прогноз</t>
  </si>
  <si>
    <t>Урожайность, y</t>
  </si>
  <si>
    <t>#Н/Д</t>
  </si>
  <si>
    <t>y=16,39+0,36x+0,98t</t>
  </si>
  <si>
    <t>y=2,85t+30,42</t>
  </si>
  <si>
    <t>y=2,05t+35,98</t>
  </si>
  <si>
    <t>y=3,83t+11,36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</si>
</sst>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Уровень</a:t>
            </a:r>
            <a:r>
              <a:rPr lang="ru-RU" baseline="0"/>
              <a:t> воды в водохранилище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'Пример 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'Пример 1'!$B$2:$B$33</c:f>
              <c:numCache>
                <c:formatCode>General</c:formatCode>
                <c:ptCount val="32"/>
                <c:pt idx="0">
                  <c:v>1.3</c:v>
                </c:pt>
                <c:pt idx="1">
                  <c:v>1.1000000000000001</c:v>
                </c:pt>
                <c:pt idx="2">
                  <c:v>1</c:v>
                </c:pt>
                <c:pt idx="3">
                  <c:v>1.6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1.7</c:v>
                </c:pt>
                <c:pt idx="8">
                  <c:v>1.5</c:v>
                </c:pt>
                <c:pt idx="9">
                  <c:v>1.3</c:v>
                </c:pt>
                <c:pt idx="10">
                  <c:v>1.6</c:v>
                </c:pt>
                <c:pt idx="11">
                  <c:v>2.6</c:v>
                </c:pt>
                <c:pt idx="12">
                  <c:v>1.8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2.4</c:v>
                </c:pt>
                <c:pt idx="16">
                  <c:v>1.8</c:v>
                </c:pt>
                <c:pt idx="17">
                  <c:v>1.9</c:v>
                </c:pt>
                <c:pt idx="18">
                  <c:v>2.4</c:v>
                </c:pt>
                <c:pt idx="19">
                  <c:v>2.8</c:v>
                </c:pt>
                <c:pt idx="20">
                  <c:v>2.6</c:v>
                </c:pt>
                <c:pt idx="21">
                  <c:v>2.1</c:v>
                </c:pt>
                <c:pt idx="22">
                  <c:v>2.5</c:v>
                </c:pt>
                <c:pt idx="23">
                  <c:v>3</c:v>
                </c:pt>
                <c:pt idx="24">
                  <c:v>2.9</c:v>
                </c:pt>
                <c:pt idx="25">
                  <c:v>2.6</c:v>
                </c:pt>
                <c:pt idx="26">
                  <c:v>2.5</c:v>
                </c:pt>
                <c:pt idx="27">
                  <c:v>2.9</c:v>
                </c:pt>
                <c:pt idx="28">
                  <c:v>2.9</c:v>
                </c:pt>
                <c:pt idx="29">
                  <c:v>2.7</c:v>
                </c:pt>
                <c:pt idx="30">
                  <c:v>2.9</c:v>
                </c:pt>
                <c:pt idx="3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1-4D77-886C-744B10828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28927"/>
        <c:axId val="1333800607"/>
      </c:lineChart>
      <c:catAx>
        <c:axId val="116352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замера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3800607"/>
        <c:crosses val="autoZero"/>
        <c:auto val="1"/>
        <c:lblAlgn val="ctr"/>
        <c:lblOffset val="100"/>
        <c:noMultiLvlLbl val="0"/>
      </c:catAx>
      <c:valAx>
        <c:axId val="13338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52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 ряд, тренд и модель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Тренд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'Пример 1'!$H$2:$H$33</c:f>
              <c:numCache>
                <c:formatCode>General</c:formatCode>
                <c:ptCount val="32"/>
                <c:pt idx="0">
                  <c:v>1.1494318181818182</c:v>
                </c:pt>
                <c:pt idx="1">
                  <c:v>1.2119684750733137</c:v>
                </c:pt>
                <c:pt idx="2">
                  <c:v>1.2745051319648093</c:v>
                </c:pt>
                <c:pt idx="3">
                  <c:v>1.3370417888563049</c:v>
                </c:pt>
                <c:pt idx="4">
                  <c:v>1.3995784457478004</c:v>
                </c:pt>
                <c:pt idx="5">
                  <c:v>1.4621151026392962</c:v>
                </c:pt>
                <c:pt idx="6">
                  <c:v>1.5246517595307918</c:v>
                </c:pt>
                <c:pt idx="7">
                  <c:v>1.5871884164222874</c:v>
                </c:pt>
                <c:pt idx="8">
                  <c:v>1.6497250733137829</c:v>
                </c:pt>
                <c:pt idx="9">
                  <c:v>1.7122617302052785</c:v>
                </c:pt>
                <c:pt idx="10">
                  <c:v>1.7747983870967743</c:v>
                </c:pt>
                <c:pt idx="11">
                  <c:v>1.8373350439882699</c:v>
                </c:pt>
                <c:pt idx="12">
                  <c:v>1.8998717008797654</c:v>
                </c:pt>
                <c:pt idx="13">
                  <c:v>1.962408357771261</c:v>
                </c:pt>
                <c:pt idx="14">
                  <c:v>2.0249450146627566</c:v>
                </c:pt>
                <c:pt idx="15">
                  <c:v>2.0874816715542521</c:v>
                </c:pt>
                <c:pt idx="16">
                  <c:v>2.1500183284457477</c:v>
                </c:pt>
                <c:pt idx="17">
                  <c:v>2.2125549853372433</c:v>
                </c:pt>
                <c:pt idx="18">
                  <c:v>2.2750916422287388</c:v>
                </c:pt>
                <c:pt idx="19">
                  <c:v>2.3376282991202344</c:v>
                </c:pt>
                <c:pt idx="20">
                  <c:v>2.4001649560117304</c:v>
                </c:pt>
                <c:pt idx="21">
                  <c:v>2.462701612903226</c:v>
                </c:pt>
                <c:pt idx="22">
                  <c:v>2.5252382697947215</c:v>
                </c:pt>
                <c:pt idx="23">
                  <c:v>2.5877749266862171</c:v>
                </c:pt>
                <c:pt idx="24">
                  <c:v>2.6503115835777127</c:v>
                </c:pt>
                <c:pt idx="25">
                  <c:v>2.7128482404692082</c:v>
                </c:pt>
                <c:pt idx="26">
                  <c:v>2.7753848973607038</c:v>
                </c:pt>
                <c:pt idx="27">
                  <c:v>2.8379215542521994</c:v>
                </c:pt>
                <c:pt idx="28">
                  <c:v>2.900458211143695</c:v>
                </c:pt>
                <c:pt idx="29">
                  <c:v>2.9629948680351905</c:v>
                </c:pt>
                <c:pt idx="30">
                  <c:v>3.0255315249266861</c:v>
                </c:pt>
                <c:pt idx="31">
                  <c:v>3.0880681818181817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7-43FF-AA5F-313174A68E3F}"/>
            </c:ext>
          </c:extLst>
        </c:ser>
        <c:ser>
          <c:idx val="1"/>
          <c:order val="1"/>
          <c:tx>
            <c:v>Модель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'Пример 1'!$I$2:$I$33</c:f>
              <c:numCache>
                <c:formatCode>General</c:formatCode>
                <c:ptCount val="32"/>
                <c:pt idx="0">
                  <c:v>1.1302353896103896</c:v>
                </c:pt>
                <c:pt idx="1">
                  <c:v>0.94455776078759945</c:v>
                </c:pt>
                <c:pt idx="2">
                  <c:v>1.2178087033933807</c:v>
                </c:pt>
                <c:pt idx="3">
                  <c:v>1.6803453602848764</c:v>
                </c:pt>
                <c:pt idx="4">
                  <c:v>1.3803820171763719</c:v>
                </c:pt>
                <c:pt idx="5">
                  <c:v>1.1947043883535819</c:v>
                </c:pt>
                <c:pt idx="6">
                  <c:v>1.4679553309593631</c:v>
                </c:pt>
                <c:pt idx="7">
                  <c:v>1.9304919878508588</c:v>
                </c:pt>
                <c:pt idx="8">
                  <c:v>1.6305286447423544</c:v>
                </c:pt>
                <c:pt idx="9">
                  <c:v>1.4448510159195642</c:v>
                </c:pt>
                <c:pt idx="10">
                  <c:v>1.7181019585253456</c:v>
                </c:pt>
                <c:pt idx="11">
                  <c:v>2.1806386154168411</c:v>
                </c:pt>
                <c:pt idx="12">
                  <c:v>1.8806752723083369</c:v>
                </c:pt>
                <c:pt idx="13">
                  <c:v>1.6949976434855467</c:v>
                </c:pt>
                <c:pt idx="14">
                  <c:v>1.9682485860913279</c:v>
                </c:pt>
                <c:pt idx="15">
                  <c:v>2.4307852429828234</c:v>
                </c:pt>
                <c:pt idx="16">
                  <c:v>2.1308218998743191</c:v>
                </c:pt>
                <c:pt idx="17">
                  <c:v>1.945144271051529</c:v>
                </c:pt>
                <c:pt idx="18">
                  <c:v>2.2183952136573102</c:v>
                </c:pt>
                <c:pt idx="19">
                  <c:v>2.6809318705488057</c:v>
                </c:pt>
                <c:pt idx="20">
                  <c:v>2.3809685274403019</c:v>
                </c:pt>
                <c:pt idx="21">
                  <c:v>2.1952908986175119</c:v>
                </c:pt>
                <c:pt idx="22">
                  <c:v>2.4685418412232929</c:v>
                </c:pt>
                <c:pt idx="23">
                  <c:v>2.9310784981147884</c:v>
                </c:pt>
                <c:pt idx="24">
                  <c:v>2.6311151550062841</c:v>
                </c:pt>
                <c:pt idx="25">
                  <c:v>2.4454375261834942</c:v>
                </c:pt>
                <c:pt idx="26">
                  <c:v>2.7186884687892752</c:v>
                </c:pt>
                <c:pt idx="27">
                  <c:v>3.1812251256807706</c:v>
                </c:pt>
                <c:pt idx="28">
                  <c:v>2.8812617825722664</c:v>
                </c:pt>
                <c:pt idx="29">
                  <c:v>2.6955841537494765</c:v>
                </c:pt>
                <c:pt idx="30">
                  <c:v>2.9688350963552574</c:v>
                </c:pt>
                <c:pt idx="31">
                  <c:v>3.4313717532467529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7-43FF-AA5F-313174A68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33472"/>
        <c:axId val="1390075503"/>
      </c:lineChart>
      <c:scatterChart>
        <c:scatterStyle val="lineMarker"/>
        <c:varyColors val="0"/>
        <c:ser>
          <c:idx val="3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'Пример 1'!$B$2:$B$33</c:f>
              <c:numCache>
                <c:formatCode>General</c:formatCode>
                <c:ptCount val="32"/>
                <c:pt idx="0">
                  <c:v>1.3</c:v>
                </c:pt>
                <c:pt idx="1">
                  <c:v>1.1000000000000001</c:v>
                </c:pt>
                <c:pt idx="2">
                  <c:v>1</c:v>
                </c:pt>
                <c:pt idx="3">
                  <c:v>1.6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1.7</c:v>
                </c:pt>
                <c:pt idx="8">
                  <c:v>1.5</c:v>
                </c:pt>
                <c:pt idx="9">
                  <c:v>1.3</c:v>
                </c:pt>
                <c:pt idx="10">
                  <c:v>1.6</c:v>
                </c:pt>
                <c:pt idx="11">
                  <c:v>2.6</c:v>
                </c:pt>
                <c:pt idx="12">
                  <c:v>1.8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2.4</c:v>
                </c:pt>
                <c:pt idx="16">
                  <c:v>1.8</c:v>
                </c:pt>
                <c:pt idx="17">
                  <c:v>1.9</c:v>
                </c:pt>
                <c:pt idx="18">
                  <c:v>2.4</c:v>
                </c:pt>
                <c:pt idx="19">
                  <c:v>2.8</c:v>
                </c:pt>
                <c:pt idx="20">
                  <c:v>2.6</c:v>
                </c:pt>
                <c:pt idx="21">
                  <c:v>2.1</c:v>
                </c:pt>
                <c:pt idx="22">
                  <c:v>2.5</c:v>
                </c:pt>
                <c:pt idx="23">
                  <c:v>3</c:v>
                </c:pt>
                <c:pt idx="24">
                  <c:v>2.9</c:v>
                </c:pt>
                <c:pt idx="25">
                  <c:v>2.6</c:v>
                </c:pt>
                <c:pt idx="26">
                  <c:v>2.5</c:v>
                </c:pt>
                <c:pt idx="27">
                  <c:v>2.9</c:v>
                </c:pt>
                <c:pt idx="28">
                  <c:v>2.9</c:v>
                </c:pt>
                <c:pt idx="29">
                  <c:v>2.7</c:v>
                </c:pt>
                <c:pt idx="30">
                  <c:v>2.9</c:v>
                </c:pt>
                <c:pt idx="31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17-43FF-AA5F-313174A68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33472"/>
        <c:axId val="1390075503"/>
      </c:scatterChart>
      <c:catAx>
        <c:axId val="37873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075503"/>
        <c:crosses val="autoZero"/>
        <c:auto val="1"/>
        <c:lblAlgn val="ctr"/>
        <c:lblOffset val="100"/>
        <c:noMultiLvlLbl val="0"/>
      </c:catAx>
      <c:valAx>
        <c:axId val="13900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73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'Пример 1'!$J$2:$J$33</c:f>
              <c:numCache>
                <c:formatCode>General</c:formatCode>
                <c:ptCount val="32"/>
                <c:pt idx="0">
                  <c:v>0.16976461038961044</c:v>
                </c:pt>
                <c:pt idx="1">
                  <c:v>0.15544223921240063</c:v>
                </c:pt>
                <c:pt idx="2">
                  <c:v>-0.21780870339338065</c:v>
                </c:pt>
                <c:pt idx="3">
                  <c:v>-8.0345360284876266E-2</c:v>
                </c:pt>
                <c:pt idx="4">
                  <c:v>1.9617982823628033E-2</c:v>
                </c:pt>
                <c:pt idx="5">
                  <c:v>0.1052956116464181</c:v>
                </c:pt>
                <c:pt idx="6">
                  <c:v>0.13204466904063694</c:v>
                </c:pt>
                <c:pt idx="7">
                  <c:v>-0.23049198785085889</c:v>
                </c:pt>
                <c:pt idx="8">
                  <c:v>-0.13052864474235437</c:v>
                </c:pt>
                <c:pt idx="9">
                  <c:v>-0.14485101591956417</c:v>
                </c:pt>
                <c:pt idx="10">
                  <c:v>-0.11810195852534555</c:v>
                </c:pt>
                <c:pt idx="11">
                  <c:v>0.41936138458315897</c:v>
                </c:pt>
                <c:pt idx="12">
                  <c:v>-8.0675272308336821E-2</c:v>
                </c:pt>
                <c:pt idx="13">
                  <c:v>5.0023565144532434E-3</c:v>
                </c:pt>
                <c:pt idx="14">
                  <c:v>0.23175141390867227</c:v>
                </c:pt>
                <c:pt idx="15">
                  <c:v>-3.078524298282348E-2</c:v>
                </c:pt>
                <c:pt idx="16">
                  <c:v>-0.33082189987431909</c:v>
                </c:pt>
                <c:pt idx="17">
                  <c:v>-4.5144271051529072E-2</c:v>
                </c:pt>
                <c:pt idx="18">
                  <c:v>0.18160478634268973</c:v>
                </c:pt>
                <c:pt idx="19">
                  <c:v>0.11906812945119416</c:v>
                </c:pt>
                <c:pt idx="20">
                  <c:v>0.21903147255969824</c:v>
                </c:pt>
                <c:pt idx="21">
                  <c:v>-9.5290898617511832E-2</c:v>
                </c:pt>
                <c:pt idx="22">
                  <c:v>3.1458158776707101E-2</c:v>
                </c:pt>
                <c:pt idx="23">
                  <c:v>6.8921501885211622E-2</c:v>
                </c:pt>
                <c:pt idx="24">
                  <c:v>0.26888484499371579</c:v>
                </c:pt>
                <c:pt idx="25">
                  <c:v>0.1545624738165059</c:v>
                </c:pt>
                <c:pt idx="26">
                  <c:v>-0.21868846878927517</c:v>
                </c:pt>
                <c:pt idx="27">
                  <c:v>-0.28122512568077074</c:v>
                </c:pt>
                <c:pt idx="28">
                  <c:v>1.8738217427733517E-2</c:v>
                </c:pt>
                <c:pt idx="29">
                  <c:v>4.4158462505237139E-3</c:v>
                </c:pt>
                <c:pt idx="30">
                  <c:v>-6.883509635525753E-2</c:v>
                </c:pt>
                <c:pt idx="31">
                  <c:v>-0.23137175324675274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1-461B-B5A7-B0202C3A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392495"/>
        <c:axId val="1401368911"/>
      </c:lineChart>
      <c:catAx>
        <c:axId val="139039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1368911"/>
        <c:crosses val="autoZero"/>
        <c:auto val="1"/>
        <c:lblAlgn val="ctr"/>
        <c:lblOffset val="100"/>
        <c:noMultiLvlLbl val="0"/>
      </c:catAx>
      <c:valAx>
        <c:axId val="14013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39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Уровень воды в водохранилище (прогноз)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'Пример 1'!$A$2:$A$33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'Пример 1'!$B$2:$B$33</c:f>
              <c:numCache>
                <c:formatCode>General</c:formatCode>
                <c:ptCount val="32"/>
                <c:pt idx="0">
                  <c:v>1.3</c:v>
                </c:pt>
                <c:pt idx="1">
                  <c:v>1.1000000000000001</c:v>
                </c:pt>
                <c:pt idx="2">
                  <c:v>1</c:v>
                </c:pt>
                <c:pt idx="3">
                  <c:v>1.6</c:v>
                </c:pt>
                <c:pt idx="4">
                  <c:v>1.4</c:v>
                </c:pt>
                <c:pt idx="5">
                  <c:v>1.3</c:v>
                </c:pt>
                <c:pt idx="6">
                  <c:v>1.6</c:v>
                </c:pt>
                <c:pt idx="7">
                  <c:v>1.7</c:v>
                </c:pt>
                <c:pt idx="8">
                  <c:v>1.5</c:v>
                </c:pt>
                <c:pt idx="9">
                  <c:v>1.3</c:v>
                </c:pt>
                <c:pt idx="10">
                  <c:v>1.6</c:v>
                </c:pt>
                <c:pt idx="11">
                  <c:v>2.6</c:v>
                </c:pt>
                <c:pt idx="12">
                  <c:v>1.8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2.4</c:v>
                </c:pt>
                <c:pt idx="16">
                  <c:v>1.8</c:v>
                </c:pt>
                <c:pt idx="17">
                  <c:v>1.9</c:v>
                </c:pt>
                <c:pt idx="18">
                  <c:v>2.4</c:v>
                </c:pt>
                <c:pt idx="19">
                  <c:v>2.8</c:v>
                </c:pt>
                <c:pt idx="20">
                  <c:v>2.6</c:v>
                </c:pt>
                <c:pt idx="21">
                  <c:v>2.1</c:v>
                </c:pt>
                <c:pt idx="22">
                  <c:v>2.5</c:v>
                </c:pt>
                <c:pt idx="23">
                  <c:v>3</c:v>
                </c:pt>
                <c:pt idx="24">
                  <c:v>2.9</c:v>
                </c:pt>
                <c:pt idx="25">
                  <c:v>2.6</c:v>
                </c:pt>
                <c:pt idx="26">
                  <c:v>2.5</c:v>
                </c:pt>
                <c:pt idx="27">
                  <c:v>2.9</c:v>
                </c:pt>
                <c:pt idx="28">
                  <c:v>2.9</c:v>
                </c:pt>
                <c:pt idx="29">
                  <c:v>2.7</c:v>
                </c:pt>
                <c:pt idx="30">
                  <c:v>2.9</c:v>
                </c:pt>
                <c:pt idx="31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2-40D2-B0FB-FCCC6A7186D6}"/>
            </c:ext>
          </c:extLst>
        </c:ser>
        <c:ser>
          <c:idx val="1"/>
          <c:order val="1"/>
          <c:tx>
            <c:v>Прогноз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'Пример 1'!$C$49:$C$53</c:f>
              <c:numCache>
                <c:formatCode>General</c:formatCode>
                <c:ptCount val="5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</c:numCache>
            </c:numRef>
          </c:xVal>
          <c:yVal>
            <c:numRef>
              <c:f>'Пример 1'!$F$49:$F$53</c:f>
              <c:numCache>
                <c:formatCode>General</c:formatCode>
                <c:ptCount val="5"/>
                <c:pt idx="0">
                  <c:v>3.1314084101382487</c:v>
                </c:pt>
                <c:pt idx="1">
                  <c:v>2.9457307813154587</c:v>
                </c:pt>
                <c:pt idx="2">
                  <c:v>3.2189817239212397</c:v>
                </c:pt>
                <c:pt idx="3">
                  <c:v>3.6815183808127352</c:v>
                </c:pt>
                <c:pt idx="4">
                  <c:v>3.3815550377042309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12-40D2-B0FB-FCCC6A718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965519"/>
        <c:axId val="757909807"/>
      </c:scatterChart>
      <c:valAx>
        <c:axId val="7339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замера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909807"/>
        <c:crosses val="autoZero"/>
        <c:crossBetween val="midCat"/>
      </c:valAx>
      <c:valAx>
        <c:axId val="7579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Уровень,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96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0.81377940941961935</c:v>
                </c:pt>
                <c:pt idx="1">
                  <c:v>0.65495897100789358</c:v>
                </c:pt>
                <c:pt idx="2">
                  <c:v>0.77759992520615917</c:v>
                </c:pt>
                <c:pt idx="3">
                  <c:v>0.90284575592088945</c:v>
                </c:pt>
                <c:pt idx="4">
                  <c:v>0.76292634711572438</c:v>
                </c:pt>
                <c:pt idx="5">
                  <c:v>0.60491197549975018</c:v>
                </c:pt>
                <c:pt idx="6">
                  <c:v>0.70913732449688627</c:v>
                </c:pt>
                <c:pt idx="7">
                  <c:v>0.8749680119933293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F-4EA0-B6EC-6B4C7CA9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405935"/>
        <c:axId val="1335021535"/>
      </c:lineChart>
      <c:catAx>
        <c:axId val="139040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Лаг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021535"/>
        <c:crosses val="autoZero"/>
        <c:auto val="1"/>
        <c:lblAlgn val="ctr"/>
        <c:lblOffset val="100"/>
        <c:noMultiLvlLbl val="0"/>
      </c:catAx>
      <c:valAx>
        <c:axId val="133502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Коэффициент</a:t>
                </a:r>
                <a:r>
                  <a:rPr lang="ru-RU" baseline="0"/>
                  <a:t> корреляции </a:t>
                </a:r>
                <a:r>
                  <a:rPr lang="en-US" baseline="0"/>
                  <a:t>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40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доходов жителей и число конкурентов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'Пример 2'!$B$2:$B$17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10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17</c:v>
                </c:pt>
                <c:pt idx="11">
                  <c:v>19</c:v>
                </c:pt>
                <c:pt idx="12">
                  <c:v>18</c:v>
                </c:pt>
                <c:pt idx="13">
                  <c:v>21</c:v>
                </c:pt>
                <c:pt idx="14">
                  <c:v>21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5-4F4B-AD4C-111EE84AD2BD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'Пример 2'!$C$2:$C$17</c:f>
              <c:numCache>
                <c:formatCode>General</c:formatCode>
                <c:ptCount val="16"/>
                <c:pt idx="0">
                  <c:v>23</c:v>
                </c:pt>
                <c:pt idx="1">
                  <c:v>26</c:v>
                </c:pt>
                <c:pt idx="2">
                  <c:v>25</c:v>
                </c:pt>
                <c:pt idx="3">
                  <c:v>26</c:v>
                </c:pt>
                <c:pt idx="4">
                  <c:v>29</c:v>
                </c:pt>
                <c:pt idx="5">
                  <c:v>29</c:v>
                </c:pt>
                <c:pt idx="6">
                  <c:v>32</c:v>
                </c:pt>
                <c:pt idx="7">
                  <c:v>32</c:v>
                </c:pt>
                <c:pt idx="8">
                  <c:v>33</c:v>
                </c:pt>
                <c:pt idx="9">
                  <c:v>36</c:v>
                </c:pt>
                <c:pt idx="10">
                  <c:v>37</c:v>
                </c:pt>
                <c:pt idx="11">
                  <c:v>39</c:v>
                </c:pt>
                <c:pt idx="12">
                  <c:v>38</c:v>
                </c:pt>
                <c:pt idx="13">
                  <c:v>43</c:v>
                </c:pt>
                <c:pt idx="14">
                  <c:v>43</c:v>
                </c:pt>
                <c:pt idx="1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5-4F4B-AD4C-111EE84A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34912"/>
        <c:axId val="1331143983"/>
      </c:lineChart>
      <c:catAx>
        <c:axId val="3787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1143983"/>
        <c:crosses val="autoZero"/>
        <c:auto val="1"/>
        <c:lblAlgn val="ctr"/>
        <c:lblOffset val="100"/>
        <c:noMultiLvlLbl val="0"/>
      </c:catAx>
      <c:valAx>
        <c:axId val="13311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7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Уравнение</a:t>
            </a:r>
            <a:r>
              <a:rPr lang="ru-RU" baseline="0"/>
              <a:t> регрессии с учетом фактора времени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'Пример 2'!$J$1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'Пример 2'!$J$2:$J$17</c:f>
              <c:numCache>
                <c:formatCode>General</c:formatCode>
                <c:ptCount val="16"/>
                <c:pt idx="0">
                  <c:v>19.525054814544127</c:v>
                </c:pt>
                <c:pt idx="1">
                  <c:v>21.221884706742195</c:v>
                </c:pt>
                <c:pt idx="2">
                  <c:v>22.199410743650652</c:v>
                </c:pt>
                <c:pt idx="3">
                  <c:v>23.536588708203915</c:v>
                </c:pt>
                <c:pt idx="4">
                  <c:v>25.233418600401976</c:v>
                </c:pt>
                <c:pt idx="5">
                  <c:v>25.851292709665636</c:v>
                </c:pt>
                <c:pt idx="6">
                  <c:v>27.907774529508501</c:v>
                </c:pt>
                <c:pt idx="7">
                  <c:v>29.244952494061764</c:v>
                </c:pt>
                <c:pt idx="8">
                  <c:v>30.582130458615023</c:v>
                </c:pt>
                <c:pt idx="9">
                  <c:v>32.278960350813087</c:v>
                </c:pt>
                <c:pt idx="10">
                  <c:v>33.256486387721552</c:v>
                </c:pt>
                <c:pt idx="11">
                  <c:v>34.953316279919612</c:v>
                </c:pt>
                <c:pt idx="12">
                  <c:v>35.571190389183272</c:v>
                </c:pt>
                <c:pt idx="13">
                  <c:v>37.62767220902613</c:v>
                </c:pt>
                <c:pt idx="14">
                  <c:v>38.605198245934588</c:v>
                </c:pt>
                <c:pt idx="15">
                  <c:v>39.942376210487858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71-4B21-864E-2BC5272F8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15232"/>
        <c:axId val="412501296"/>
      </c:scatterChart>
      <c:valAx>
        <c:axId val="67841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501296"/>
        <c:crosses val="autoZero"/>
        <c:crossBetween val="midCat"/>
      </c:valAx>
      <c:valAx>
        <c:axId val="4125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41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 и кусочно-линейная модель</a:t>
            </a:r>
          </a:p>
        </c:rich>
      </c:tx>
      <c:layout>
        <c:manualLayout>
          <c:xMode val="edge"/>
          <c:yMode val="edge"/>
          <c:x val="0.22535411198600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Линейная модель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'Пример 3'!$C$2:$C$26</c:f>
              <c:numCache>
                <c:formatCode>General</c:formatCode>
                <c:ptCount val="25"/>
                <c:pt idx="0">
                  <c:v>33.267692307692315</c:v>
                </c:pt>
                <c:pt idx="1">
                  <c:v>36.11538461538462</c:v>
                </c:pt>
                <c:pt idx="2">
                  <c:v>38.963076923076926</c:v>
                </c:pt>
                <c:pt idx="3">
                  <c:v>41.810769230769239</c:v>
                </c:pt>
                <c:pt idx="4">
                  <c:v>44.658461538461545</c:v>
                </c:pt>
                <c:pt idx="5">
                  <c:v>47.50615384615385</c:v>
                </c:pt>
                <c:pt idx="6">
                  <c:v>50.353846153846163</c:v>
                </c:pt>
                <c:pt idx="7">
                  <c:v>53.201538461538462</c:v>
                </c:pt>
                <c:pt idx="8">
                  <c:v>56.049230769230775</c:v>
                </c:pt>
                <c:pt idx="9">
                  <c:v>58.89692307692308</c:v>
                </c:pt>
                <c:pt idx="10">
                  <c:v>61.744615384615386</c:v>
                </c:pt>
                <c:pt idx="11">
                  <c:v>64.592307692307685</c:v>
                </c:pt>
                <c:pt idx="12">
                  <c:v>67.44</c:v>
                </c:pt>
                <c:pt idx="13">
                  <c:v>70.287692307692311</c:v>
                </c:pt>
                <c:pt idx="14">
                  <c:v>73.135384615384623</c:v>
                </c:pt>
                <c:pt idx="15">
                  <c:v>75.983076923076922</c:v>
                </c:pt>
                <c:pt idx="16">
                  <c:v>78.830769230769221</c:v>
                </c:pt>
                <c:pt idx="17">
                  <c:v>81.678461538461534</c:v>
                </c:pt>
                <c:pt idx="18">
                  <c:v>84.526153846153846</c:v>
                </c:pt>
                <c:pt idx="19">
                  <c:v>87.373846153846159</c:v>
                </c:pt>
                <c:pt idx="20">
                  <c:v>90.221538461538458</c:v>
                </c:pt>
                <c:pt idx="21">
                  <c:v>93.069230769230757</c:v>
                </c:pt>
                <c:pt idx="22">
                  <c:v>95.916923076923069</c:v>
                </c:pt>
                <c:pt idx="23">
                  <c:v>98.764615384615382</c:v>
                </c:pt>
                <c:pt idx="24">
                  <c:v>101.6123076923077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D-481C-BA57-16810F9794BC}"/>
            </c:ext>
          </c:extLst>
        </c:ser>
        <c:ser>
          <c:idx val="1"/>
          <c:order val="1"/>
          <c:tx>
            <c:v>Кусочно-линейная модель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'Пример 3'!$D$2:$D$26</c:f>
              <c:numCache>
                <c:formatCode>General</c:formatCode>
                <c:ptCount val="25"/>
                <c:pt idx="0">
                  <c:v>38.028571428571425</c:v>
                </c:pt>
                <c:pt idx="1">
                  <c:v>40.079120879120872</c:v>
                </c:pt>
                <c:pt idx="2">
                  <c:v>42.129670329670326</c:v>
                </c:pt>
                <c:pt idx="3">
                  <c:v>44.180219780219772</c:v>
                </c:pt>
                <c:pt idx="4">
                  <c:v>46.230769230769226</c:v>
                </c:pt>
                <c:pt idx="5">
                  <c:v>48.28131868131868</c:v>
                </c:pt>
                <c:pt idx="6">
                  <c:v>50.331868131868134</c:v>
                </c:pt>
                <c:pt idx="7">
                  <c:v>52.382417582417581</c:v>
                </c:pt>
                <c:pt idx="8">
                  <c:v>54.432967032967028</c:v>
                </c:pt>
                <c:pt idx="9">
                  <c:v>56.483516483516482</c:v>
                </c:pt>
                <c:pt idx="10">
                  <c:v>58.534065934065936</c:v>
                </c:pt>
                <c:pt idx="11">
                  <c:v>60.58461538461539</c:v>
                </c:pt>
                <c:pt idx="12">
                  <c:v>62.635164835164836</c:v>
                </c:pt>
                <c:pt idx="13">
                  <c:v>64.685714285714283</c:v>
                </c:pt>
                <c:pt idx="14">
                  <c:v>68.772727272727266</c:v>
                </c:pt>
                <c:pt idx="15">
                  <c:v>72.599999999999994</c:v>
                </c:pt>
                <c:pt idx="16">
                  <c:v>76.427272727272722</c:v>
                </c:pt>
                <c:pt idx="17">
                  <c:v>80.25454545454545</c:v>
                </c:pt>
                <c:pt idx="18">
                  <c:v>84.081818181818178</c:v>
                </c:pt>
                <c:pt idx="19">
                  <c:v>87.909090909090907</c:v>
                </c:pt>
                <c:pt idx="20">
                  <c:v>91.73636363636362</c:v>
                </c:pt>
                <c:pt idx="21">
                  <c:v>95.563636363636348</c:v>
                </c:pt>
                <c:pt idx="22">
                  <c:v>99.390909090909076</c:v>
                </c:pt>
                <c:pt idx="23">
                  <c:v>103.2181818181818</c:v>
                </c:pt>
                <c:pt idx="24">
                  <c:v>107.04545454545453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D-481C-BA57-16810F97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116975"/>
        <c:axId val="1203449519"/>
      </c:lineChart>
      <c:catAx>
        <c:axId val="1262116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3449519"/>
        <c:crosses val="autoZero"/>
        <c:auto val="1"/>
        <c:lblAlgn val="ctr"/>
        <c:lblOffset val="100"/>
        <c:noMultiLvlLbl val="0"/>
      </c:catAx>
      <c:valAx>
        <c:axId val="12034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11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Регрессионная модель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Результаты моделирования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Лист3!$E$2:$E$26</c:f>
              <c:numCache>
                <c:formatCode>General</c:formatCode>
                <c:ptCount val="25"/>
                <c:pt idx="0">
                  <c:v>38.028571428571418</c:v>
                </c:pt>
                <c:pt idx="1">
                  <c:v>40.079120879120865</c:v>
                </c:pt>
                <c:pt idx="2">
                  <c:v>42.129670329670319</c:v>
                </c:pt>
                <c:pt idx="3">
                  <c:v>44.180219780219765</c:v>
                </c:pt>
                <c:pt idx="4">
                  <c:v>46.230769230769219</c:v>
                </c:pt>
                <c:pt idx="5">
                  <c:v>48.281318681318666</c:v>
                </c:pt>
                <c:pt idx="6">
                  <c:v>50.33186813186812</c:v>
                </c:pt>
                <c:pt idx="7">
                  <c:v>52.382417582417574</c:v>
                </c:pt>
                <c:pt idx="8">
                  <c:v>54.432967032967021</c:v>
                </c:pt>
                <c:pt idx="9">
                  <c:v>56.483516483516468</c:v>
                </c:pt>
                <c:pt idx="10">
                  <c:v>58.534065934065922</c:v>
                </c:pt>
                <c:pt idx="11">
                  <c:v>60.584615384615375</c:v>
                </c:pt>
                <c:pt idx="12">
                  <c:v>62.635164835164829</c:v>
                </c:pt>
                <c:pt idx="13">
                  <c:v>64.685714285714283</c:v>
                </c:pt>
                <c:pt idx="14">
                  <c:v>68.77272727272728</c:v>
                </c:pt>
                <c:pt idx="15">
                  <c:v>72.599999999999994</c:v>
                </c:pt>
                <c:pt idx="16">
                  <c:v>76.427272727272737</c:v>
                </c:pt>
                <c:pt idx="17">
                  <c:v>80.25454545454545</c:v>
                </c:pt>
                <c:pt idx="18">
                  <c:v>84.081818181818193</c:v>
                </c:pt>
                <c:pt idx="19">
                  <c:v>87.909090909090907</c:v>
                </c:pt>
                <c:pt idx="20">
                  <c:v>91.736363636363649</c:v>
                </c:pt>
                <c:pt idx="21">
                  <c:v>95.563636363636363</c:v>
                </c:pt>
                <c:pt idx="22">
                  <c:v>99.390909090909105</c:v>
                </c:pt>
                <c:pt idx="23">
                  <c:v>103.21818181818182</c:v>
                </c:pt>
                <c:pt idx="24">
                  <c:v>107.04545454545456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6-4FFF-B584-8FB1EC0F760A}"/>
            </c:ext>
          </c:extLst>
        </c:ser>
        <c:ser>
          <c:idx val="1"/>
          <c:order val="1"/>
          <c:tx>
            <c:v>Исходные данные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Лист3!$A$2:$A$26</c:f>
              <c:numCache>
                <c:formatCode>General</c:formatCode>
                <c:ptCount val="25"/>
                <c:pt idx="0">
                  <c:v>38</c:v>
                </c:pt>
                <c:pt idx="1">
                  <c:v>40</c:v>
                </c:pt>
                <c:pt idx="2">
                  <c:v>41</c:v>
                </c:pt>
                <c:pt idx="3">
                  <c:v>43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53</c:v>
                </c:pt>
                <c:pt idx="8">
                  <c:v>55</c:v>
                </c:pt>
                <c:pt idx="9">
                  <c:v>57</c:v>
                </c:pt>
                <c:pt idx="10">
                  <c:v>58</c:v>
                </c:pt>
                <c:pt idx="11">
                  <c:v>61</c:v>
                </c:pt>
                <c:pt idx="12">
                  <c:v>61</c:v>
                </c:pt>
                <c:pt idx="13">
                  <c:v>65</c:v>
                </c:pt>
                <c:pt idx="14">
                  <c:v>66</c:v>
                </c:pt>
                <c:pt idx="15">
                  <c:v>68</c:v>
                </c:pt>
                <c:pt idx="16">
                  <c:v>79</c:v>
                </c:pt>
                <c:pt idx="17">
                  <c:v>82</c:v>
                </c:pt>
                <c:pt idx="18">
                  <c:v>88</c:v>
                </c:pt>
                <c:pt idx="19">
                  <c:v>89</c:v>
                </c:pt>
                <c:pt idx="20">
                  <c:v>94</c:v>
                </c:pt>
                <c:pt idx="21">
                  <c:v>96</c:v>
                </c:pt>
                <c:pt idx="22">
                  <c:v>99</c:v>
                </c:pt>
                <c:pt idx="23">
                  <c:v>101</c:v>
                </c:pt>
                <c:pt idx="2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6-4682-B2DF-5A123189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6128207"/>
        <c:axId val="1264634799"/>
      </c:lineChart>
      <c:catAx>
        <c:axId val="12661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4634799"/>
        <c:crosses val="autoZero"/>
        <c:auto val="1"/>
        <c:lblAlgn val="ctr"/>
        <c:lblOffset val="100"/>
        <c:noMultiLvlLbl val="0"/>
      </c:catAx>
      <c:valAx>
        <c:axId val="12646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12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'Пример 4'!$B$2:$Q$2</c:f>
              <c:numCache>
                <c:formatCode>General</c:formatCode>
                <c:ptCount val="16"/>
                <c:pt idx="0">
                  <c:v>9.5</c:v>
                </c:pt>
                <c:pt idx="1">
                  <c:v>13.7</c:v>
                </c:pt>
                <c:pt idx="2">
                  <c:v>12.1</c:v>
                </c:pt>
                <c:pt idx="3">
                  <c:v>14</c:v>
                </c:pt>
                <c:pt idx="4">
                  <c:v>13.2</c:v>
                </c:pt>
                <c:pt idx="5">
                  <c:v>15.6</c:v>
                </c:pt>
                <c:pt idx="6">
                  <c:v>15.4</c:v>
                </c:pt>
                <c:pt idx="7">
                  <c:v>14</c:v>
                </c:pt>
                <c:pt idx="8">
                  <c:v>17.600000000000001</c:v>
                </c:pt>
                <c:pt idx="9">
                  <c:v>15.4</c:v>
                </c:pt>
                <c:pt idx="10">
                  <c:v>10.9</c:v>
                </c:pt>
                <c:pt idx="11">
                  <c:v>17.5</c:v>
                </c:pt>
                <c:pt idx="12">
                  <c:v>15</c:v>
                </c:pt>
                <c:pt idx="13">
                  <c:v>18.5</c:v>
                </c:pt>
                <c:pt idx="14">
                  <c:v>14.2</c:v>
                </c:pt>
                <c:pt idx="15">
                  <c:v>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4-4FC6-99FC-86FAB560E7B5}"/>
            </c:ext>
          </c:extLst>
        </c:ser>
        <c:ser>
          <c:idx val="1"/>
          <c:order val="1"/>
          <c:tx>
            <c:v>Прогноз</c:v>
          </c:tx>
          <c:val>
            <c:numRef>
              <c:f>'Пример 4'!$A$3:$P$3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11.766666666666666</c:v>
                </c:pt>
                <c:pt idx="3">
                  <c:v>13.266666666666666</c:v>
                </c:pt>
                <c:pt idx="4">
                  <c:v>13.1</c:v>
                </c:pt>
                <c:pt idx="5">
                  <c:v>14.266666666666666</c:v>
                </c:pt>
                <c:pt idx="6">
                  <c:v>14.733333333333333</c:v>
                </c:pt>
                <c:pt idx="7">
                  <c:v>15</c:v>
                </c:pt>
                <c:pt idx="8">
                  <c:v>15.666666666666666</c:v>
                </c:pt>
                <c:pt idx="9">
                  <c:v>15.666666666666666</c:v>
                </c:pt>
                <c:pt idx="10">
                  <c:v>14.633333333333333</c:v>
                </c:pt>
                <c:pt idx="11">
                  <c:v>14.6</c:v>
                </c:pt>
                <c:pt idx="12">
                  <c:v>14.466666666666667</c:v>
                </c:pt>
                <c:pt idx="13">
                  <c:v>17</c:v>
                </c:pt>
                <c:pt idx="14">
                  <c:v>15.9</c:v>
                </c:pt>
                <c:pt idx="15">
                  <c:v>15.866666666666667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54-4FC6-99FC-86FAB560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119375"/>
        <c:axId val="1271165663"/>
      </c:lineChart>
      <c:catAx>
        <c:axId val="1262119375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271165663"/>
        <c:crosses val="autoZero"/>
        <c:auto val="1"/>
        <c:lblAlgn val="ctr"/>
        <c:lblOffset val="100"/>
        <c:noMultiLvlLbl val="0"/>
      </c:catAx>
      <c:valAx>
        <c:axId val="1271165663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2119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'Пример 4'!$B$2:$Q$2</c:f>
              <c:numCache>
                <c:formatCode>General</c:formatCode>
                <c:ptCount val="16"/>
                <c:pt idx="0">
                  <c:v>9.5</c:v>
                </c:pt>
                <c:pt idx="1">
                  <c:v>13.7</c:v>
                </c:pt>
                <c:pt idx="2">
                  <c:v>12.1</c:v>
                </c:pt>
                <c:pt idx="3">
                  <c:v>14</c:v>
                </c:pt>
                <c:pt idx="4">
                  <c:v>13.2</c:v>
                </c:pt>
                <c:pt idx="5">
                  <c:v>15.6</c:v>
                </c:pt>
                <c:pt idx="6">
                  <c:v>15.4</c:v>
                </c:pt>
                <c:pt idx="7">
                  <c:v>14</c:v>
                </c:pt>
                <c:pt idx="8">
                  <c:v>17.600000000000001</c:v>
                </c:pt>
                <c:pt idx="9">
                  <c:v>15.4</c:v>
                </c:pt>
                <c:pt idx="10">
                  <c:v>10.9</c:v>
                </c:pt>
                <c:pt idx="11">
                  <c:v>17.5</c:v>
                </c:pt>
                <c:pt idx="12">
                  <c:v>15</c:v>
                </c:pt>
                <c:pt idx="13">
                  <c:v>18.5</c:v>
                </c:pt>
                <c:pt idx="14">
                  <c:v>14.2</c:v>
                </c:pt>
                <c:pt idx="15">
                  <c:v>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9-4D31-9443-338B6FCDE18C}"/>
            </c:ext>
          </c:extLst>
        </c:ser>
        <c:ser>
          <c:idx val="1"/>
          <c:order val="1"/>
          <c:tx>
            <c:v>Прогноз</c:v>
          </c:tx>
          <c:val>
            <c:numRef>
              <c:f>'Пример 4'!$A$6:$P$6</c:f>
              <c:numCache>
                <c:formatCode>General</c:formatCode>
                <c:ptCount val="16"/>
                <c:pt idx="0">
                  <c:v>0</c:v>
                </c:pt>
                <c:pt idx="1">
                  <c:v>9.5</c:v>
                </c:pt>
                <c:pt idx="2">
                  <c:v>13.28</c:v>
                </c:pt>
                <c:pt idx="3">
                  <c:v>12.218</c:v>
                </c:pt>
                <c:pt idx="4">
                  <c:v>13.8218</c:v>
                </c:pt>
                <c:pt idx="5">
                  <c:v>13.262179999999999</c:v>
                </c:pt>
                <c:pt idx="6">
                  <c:v>15.366218</c:v>
                </c:pt>
                <c:pt idx="7">
                  <c:v>15.396621800000002</c:v>
                </c:pt>
                <c:pt idx="8">
                  <c:v>14.13966218</c:v>
                </c:pt>
                <c:pt idx="9">
                  <c:v>17.253966218000002</c:v>
                </c:pt>
                <c:pt idx="10">
                  <c:v>15.585396621800001</c:v>
                </c:pt>
                <c:pt idx="11">
                  <c:v>11.368539662180002</c:v>
                </c:pt>
                <c:pt idx="12">
                  <c:v>16.886853966217998</c:v>
                </c:pt>
                <c:pt idx="13">
                  <c:v>15.1886853966218</c:v>
                </c:pt>
                <c:pt idx="14">
                  <c:v>18.168868539662181</c:v>
                </c:pt>
                <c:pt idx="15">
                  <c:v>14.596886853966218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9-4D31-9443-338B6FCD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51359"/>
        <c:axId val="1271157727"/>
      </c:lineChart>
      <c:catAx>
        <c:axId val="1138251359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271157727"/>
        <c:crosses val="autoZero"/>
        <c:auto val="1"/>
        <c:lblAlgn val="ctr"/>
        <c:lblOffset val="100"/>
        <c:noMultiLvlLbl val="0"/>
      </c:catAx>
      <c:valAx>
        <c:axId val="1271157727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251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446314</xdr:colOff>
      <xdr:row>54</xdr:row>
      <xdr:rowOff>61046</xdr:rowOff>
    </xdr:from>
    <xdr:to>
      <xdr:col>6</xdr:col>
      <xdr:colOff>408321</xdr:colOff>
      <xdr:row>69</xdr:row>
      <xdr:rowOff>44631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49B9FC-2801-7B1E-1C57-5F5BF7262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260713</xdr:colOff>
      <xdr:row>0</xdr:row>
      <xdr:rowOff>76200</xdr:rowOff>
    </xdr:from>
    <xdr:to>
      <xdr:col>21</xdr:col>
      <xdr:colOff>51163</xdr:colOff>
      <xdr:row>15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B3B5657-918F-AA3A-C6B6-B9CF3E30C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246648</xdr:colOff>
      <xdr:row>16</xdr:row>
      <xdr:rowOff>135483</xdr:rowOff>
    </xdr:from>
    <xdr:to>
      <xdr:col>21</xdr:col>
      <xdr:colOff>55924</xdr:colOff>
      <xdr:row>31</xdr:row>
      <xdr:rowOff>167980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563980D-1A02-3489-EE61-02D6080BE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8660</xdr:colOff>
      <xdr:row>54</xdr:row>
      <xdr:rowOff>44337</xdr:rowOff>
    </xdr:from>
    <xdr:to>
      <xdr:col>18</xdr:col>
      <xdr:colOff>60613</xdr:colOff>
      <xdr:row>69</xdr:row>
      <xdr:rowOff>25976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31ED010-E435-61E7-04A0-D2C3B3143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160020</xdr:rowOff>
    </xdr:from>
    <xdr:to>
      <xdr:col>5</xdr:col>
      <xdr:colOff>487680</xdr:colOff>
      <xdr:row>25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7A8AB2-D073-1C84-E7DE-F545C1872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515937</xdr:colOff>
      <xdr:row>0</xdr:row>
      <xdr:rowOff>17462</xdr:rowOff>
    </xdr:from>
    <xdr:to>
      <xdr:col>18</xdr:col>
      <xdr:colOff>211137</xdr:colOff>
      <xdr:row>15</xdr:row>
      <xdr:rowOff>17462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C1918D-5AFF-B40E-E436-986601179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539750</xdr:colOff>
      <xdr:row>15</xdr:row>
      <xdr:rowOff>100805</xdr:rowOff>
    </xdr:from>
    <xdr:to>
      <xdr:col>18</xdr:col>
      <xdr:colOff>222250</xdr:colOff>
      <xdr:row>30</xdr:row>
      <xdr:rowOff>105568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50CC579-B987-6CFE-1026-F2147BB6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39691</xdr:colOff>
      <xdr:row>22</xdr:row>
      <xdr:rowOff>142876</xdr:rowOff>
    </xdr:from>
    <xdr:to>
      <xdr:col>10</xdr:col>
      <xdr:colOff>190500</xdr:colOff>
      <xdr:row>35</xdr:row>
      <xdr:rowOff>79375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9990EF-8690-9024-FA74-818100B28834}"/>
            </a:ext>
          </a:extLst>
        </xdr:cNvPr>
        <xdr:cNvSpPr txBox="1"/>
      </xdr:nvSpPr>
      <xdr:spPr>
        <a:xfrm>
          <a:off x="2817816" y="4159251"/>
          <a:ext cx="4698997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значение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критерия больше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критического, то связь считается статистически значимой.</a:t>
          </a:r>
        </a:p>
        <a:p>
          <a:pPr algn="l"/>
          <a:endParaRPr lang="ru-R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Для первого набора данных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критерий (3,78)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критическое значение (2,14), что указывает на статистическую значимость связи.</a:t>
          </a:r>
        </a:p>
        <a:p>
          <a:pPr algn="l"/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Для второго набора данных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критерий (7,45)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t-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критическое значение (2,16), указывая на ещё более сильную и статистически значимую связь.</a:t>
          </a:r>
        </a:p>
        <a:p>
          <a:pPr algn="l"/>
          <a:endParaRPr lang="ru-R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Оба набора данных показывают статистически значимую связь между переменными, причем второй набор данных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r2 = 0,89)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указывает на более сильную связь по сравнению с первым набором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r1 = 0,711).</a:t>
          </a:r>
        </a:p>
        <a:p>
          <a:pPr algn="l"/>
          <a:r>
            <a:rPr lang="ru-R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</a:t>
          </a:r>
          <a:r>
            <a:rPr lang="ru-RU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благосостояние потребителей растет, то число организаций тоже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297044</xdr:colOff>
      <xdr:row>5</xdr:row>
      <xdr:rowOff>98262</xdr:rowOff>
    </xdr:from>
    <xdr:to>
      <xdr:col>16</xdr:col>
      <xdr:colOff>422747</xdr:colOff>
      <xdr:row>20</xdr:row>
      <xdr:rowOff>92474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0644CB2-F2FC-9920-C315-FD389DB4D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50799</xdr:colOff>
      <xdr:row>0</xdr:row>
      <xdr:rowOff>25399</xdr:rowOff>
    </xdr:from>
    <xdr:to>
      <xdr:col>15</xdr:col>
      <xdr:colOff>135466</xdr:colOff>
      <xdr:row>4</xdr:row>
      <xdr:rowOff>84666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20A15A-C5BE-03AD-C856-2E1940129702}"/>
            </a:ext>
          </a:extLst>
        </xdr:cNvPr>
        <xdr:cNvSpPr txBox="1"/>
      </xdr:nvSpPr>
      <xdr:spPr>
        <a:xfrm>
          <a:off x="8424332" y="25399"/>
          <a:ext cx="3132667" cy="804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Статистика больше</a:t>
          </a:r>
          <a:r>
            <a:rPr lang="ru-RU" sz="1100" baseline="0"/>
            <a:t> критического значения, это говорит о том, что кусочно-линейная функция лучше описывает временной ряд, чем общая модель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7</xdr:row>
      <xdr:rowOff>3810</xdr:rowOff>
    </xdr:from>
    <xdr:to>
      <xdr:col>12</xdr:col>
      <xdr:colOff>556260</xdr:colOff>
      <xdr:row>22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B0DA4B-B086-A371-F42D-94DF7622F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166047</xdr:colOff>
      <xdr:row>8</xdr:row>
      <xdr:rowOff>51433</xdr:rowOff>
    </xdr:from>
    <xdr:to>
      <xdr:col>9</xdr:col>
      <xdr:colOff>313764</xdr:colOff>
      <xdr:row>29</xdr:row>
      <xdr:rowOff>107576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EA30F9-5F54-2ED5-0FDB-955DC7F87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510988</xdr:colOff>
      <xdr:row>8</xdr:row>
      <xdr:rowOff>44824</xdr:rowOff>
    </xdr:from>
    <xdr:to>
      <xdr:col>23</xdr:col>
      <xdr:colOff>125506</xdr:colOff>
      <xdr:row>29</xdr:row>
      <xdr:rowOff>89647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ED7B2A6-3BC4-110E-5659-30A0A68BA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55C-06DC-453A-96DA-77435D79E3F3}">
  <dimension ref="A1:M83"/>
  <sheetViews>
    <sheetView topLeftCell="A13" zoomScale="44" zoomScaleNormal="55" workbookViewId="0">
      <selection activeCell="H71" sqref="H71"/>
    </sheetView>
  </sheetViews>
  <sheetFormatPr defaultRowHeight="14.4" x14ac:dyDescent="0.3"/>
  <cols>
    <col min="3" max="3" width="13.77734375" customWidth="1"/>
    <col min="4" max="4" width="17.33203125" customWidth="1"/>
    <col min="5" max="5" width="21.5546875" customWidth="1"/>
    <col min="6" max="6" width="16.21875" customWidth="1"/>
    <col min="7" max="8" width="11.5546875" bestFit="1" customWidth="1"/>
    <col min="9" max="9" width="12.77734375" customWidth="1"/>
    <col min="10" max="10" width="12.5546875" customWidth="1"/>
    <col min="11" max="11" width="12.5546875" bestFit="1" customWidth="1"/>
  </cols>
  <sheetData>
    <row r="1" spans="1:13" x14ac:dyDescent="0.3">
      <c r="A1" s="15" t="s">
        <v>0</v>
      </c>
      <c r="B1" s="14" t="s">
        <v>5</v>
      </c>
      <c r="C1" s="14" t="s">
        <v>10</v>
      </c>
      <c r="D1" s="14" t="s">
        <v>11</v>
      </c>
      <c r="E1" s="14" t="s">
        <v>12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</row>
    <row r="2" spans="1:13" x14ac:dyDescent="0.3">
      <c r="A2" s="10">
        <v>1</v>
      </c>
      <c r="B2" s="6">
        <v>1.3</v>
      </c>
      <c r="C2" s="3">
        <f>(B2+B3+B4+B5)/4</f>
        <v>1.25</v>
      </c>
      <c r="D2" s="3"/>
      <c r="E2" s="6"/>
      <c r="F2" s="3">
        <f>$B$44</f>
        <v>-1.9196428571428528E-2</v>
      </c>
      <c r="G2" s="3">
        <f>B2-F2</f>
        <v>1.3191964285714286</v>
      </c>
      <c r="H2" s="3" cm="1">
        <f t="array" ref="H2:H33">TREND(B2:B33,A2:A33,A2:A33,1)</f>
        <v>1.1494318181818182</v>
      </c>
      <c r="I2" s="3">
        <f>H2+F2</f>
        <v>1.1302353896103896</v>
      </c>
      <c r="J2" s="3">
        <f>B2-I2</f>
        <v>0.16976461038961044</v>
      </c>
      <c r="K2" s="12">
        <f>J2*J2</f>
        <v>2.8820022940736229E-2</v>
      </c>
      <c r="L2" s="1"/>
      <c r="M2" s="1"/>
    </row>
    <row r="3" spans="1:13" x14ac:dyDescent="0.3">
      <c r="A3" s="10">
        <v>2</v>
      </c>
      <c r="B3" s="6">
        <v>1.1000000000000001</v>
      </c>
      <c r="C3" s="3">
        <f t="shared" ref="C3:C29" si="0">(B3+B4+B5+B6)/4</f>
        <v>1.2749999999999999</v>
      </c>
      <c r="D3" s="3"/>
      <c r="E3" s="6"/>
      <c r="F3" s="3">
        <f>$C$44</f>
        <v>-0.26741071428571428</v>
      </c>
      <c r="G3" s="3">
        <f t="shared" ref="G3:G33" si="1">B3-F3</f>
        <v>1.3674107142857144</v>
      </c>
      <c r="H3" s="3">
        <v>1.2119684750733137</v>
      </c>
      <c r="I3" s="3">
        <f t="shared" ref="I3:I33" si="2">H3+F3</f>
        <v>0.94455776078759945</v>
      </c>
      <c r="J3" s="3">
        <f t="shared" ref="J3:J33" si="3">B3-I3</f>
        <v>0.15544223921240063</v>
      </c>
      <c r="K3" s="12">
        <f t="shared" ref="K3:K32" si="4">J3*J3</f>
        <v>2.416228973136518E-2</v>
      </c>
      <c r="L3" s="1"/>
      <c r="M3" s="1"/>
    </row>
    <row r="4" spans="1:13" x14ac:dyDescent="0.3">
      <c r="A4" s="10">
        <v>3</v>
      </c>
      <c r="B4" s="6">
        <v>1</v>
      </c>
      <c r="C4" s="3">
        <f t="shared" si="0"/>
        <v>1.325</v>
      </c>
      <c r="D4" s="3">
        <f>(C2+C3)/2</f>
        <v>1.2625</v>
      </c>
      <c r="E4" s="6">
        <f>B4-D4</f>
        <v>-0.26249999999999996</v>
      </c>
      <c r="F4" s="3">
        <f>$D$44</f>
        <v>-5.6696428571428648E-2</v>
      </c>
      <c r="G4" s="3">
        <f t="shared" si="1"/>
        <v>1.0566964285714286</v>
      </c>
      <c r="H4" s="3">
        <v>1.2745051319648093</v>
      </c>
      <c r="I4" s="3">
        <f t="shared" si="2"/>
        <v>1.2178087033933807</v>
      </c>
      <c r="J4" s="3">
        <f t="shared" si="3"/>
        <v>-0.21780870339338065</v>
      </c>
      <c r="K4" s="12">
        <f t="shared" si="4"/>
        <v>4.7440631273905666E-2</v>
      </c>
      <c r="L4" s="1"/>
      <c r="M4" s="1"/>
    </row>
    <row r="5" spans="1:13" x14ac:dyDescent="0.3">
      <c r="A5" s="10">
        <v>4</v>
      </c>
      <c r="B5" s="6">
        <v>1.6</v>
      </c>
      <c r="C5" s="3">
        <f t="shared" si="0"/>
        <v>1.4750000000000001</v>
      </c>
      <c r="D5" s="3">
        <f t="shared" ref="D5:D31" si="5">(C3+C4)/2</f>
        <v>1.2999999999999998</v>
      </c>
      <c r="E5" s="6">
        <f t="shared" ref="E5:E31" si="6">B5-D5</f>
        <v>0.30000000000000027</v>
      </c>
      <c r="F5" s="3">
        <f>$E$44</f>
        <v>0.34330357142857143</v>
      </c>
      <c r="G5" s="3">
        <f t="shared" si="1"/>
        <v>1.2566964285714286</v>
      </c>
      <c r="H5" s="3">
        <v>1.3370417888563049</v>
      </c>
      <c r="I5" s="3">
        <f t="shared" si="2"/>
        <v>1.6803453602848764</v>
      </c>
      <c r="J5" s="3">
        <f t="shared" si="3"/>
        <v>-8.0345360284876266E-2</v>
      </c>
      <c r="K5" s="12">
        <f t="shared" si="4"/>
        <v>6.4553769193065724E-3</v>
      </c>
      <c r="L5" s="1"/>
      <c r="M5" s="1"/>
    </row>
    <row r="6" spans="1:13" x14ac:dyDescent="0.3">
      <c r="A6" s="10">
        <v>5</v>
      </c>
      <c r="B6" s="6">
        <v>1.4</v>
      </c>
      <c r="C6" s="3">
        <f t="shared" si="0"/>
        <v>1.5000000000000002</v>
      </c>
      <c r="D6" s="3">
        <f t="shared" si="5"/>
        <v>1.4</v>
      </c>
      <c r="E6" s="6">
        <f t="shared" si="6"/>
        <v>0</v>
      </c>
      <c r="F6" s="3">
        <f t="shared" ref="F6" si="7">$B$44</f>
        <v>-1.9196428571428528E-2</v>
      </c>
      <c r="G6" s="3">
        <f t="shared" si="1"/>
        <v>1.4191964285714285</v>
      </c>
      <c r="H6" s="3">
        <v>1.3995784457478004</v>
      </c>
      <c r="I6" s="3">
        <f t="shared" si="2"/>
        <v>1.3803820171763719</v>
      </c>
      <c r="J6" s="3">
        <f t="shared" si="3"/>
        <v>1.9617982823628033E-2</v>
      </c>
      <c r="K6" s="12">
        <f t="shared" si="4"/>
        <v>3.8486525006816455E-4</v>
      </c>
      <c r="L6" s="1"/>
      <c r="M6" s="1"/>
    </row>
    <row r="7" spans="1:13" x14ac:dyDescent="0.3">
      <c r="A7" s="10">
        <v>6</v>
      </c>
      <c r="B7" s="6">
        <v>1.3</v>
      </c>
      <c r="C7" s="3">
        <f t="shared" si="0"/>
        <v>1.5250000000000001</v>
      </c>
      <c r="D7" s="3">
        <f t="shared" si="5"/>
        <v>1.4875000000000003</v>
      </c>
      <c r="E7" s="6">
        <f t="shared" si="6"/>
        <v>-0.18750000000000022</v>
      </c>
      <c r="F7" s="3">
        <f t="shared" ref="F7" si="8">$C$44</f>
        <v>-0.26741071428571428</v>
      </c>
      <c r="G7" s="3">
        <f t="shared" si="1"/>
        <v>1.5674107142857143</v>
      </c>
      <c r="H7" s="3">
        <v>1.4621151026392962</v>
      </c>
      <c r="I7" s="3">
        <f t="shared" si="2"/>
        <v>1.1947043883535819</v>
      </c>
      <c r="J7" s="3">
        <f t="shared" si="3"/>
        <v>0.1052956116464181</v>
      </c>
      <c r="K7" s="12">
        <f t="shared" si="4"/>
        <v>1.1087165831993298E-2</v>
      </c>
      <c r="L7" s="1"/>
      <c r="M7" s="1"/>
    </row>
    <row r="8" spans="1:13" x14ac:dyDescent="0.3">
      <c r="A8" s="10">
        <v>7</v>
      </c>
      <c r="B8" s="6">
        <v>1.6</v>
      </c>
      <c r="C8" s="3">
        <f t="shared" si="0"/>
        <v>1.5249999999999999</v>
      </c>
      <c r="D8" s="3">
        <f t="shared" si="5"/>
        <v>1.5125000000000002</v>
      </c>
      <c r="E8" s="6">
        <f t="shared" si="6"/>
        <v>8.7499999999999911E-2</v>
      </c>
      <c r="F8" s="3">
        <f t="shared" ref="F8" si="9">$D$44</f>
        <v>-5.6696428571428648E-2</v>
      </c>
      <c r="G8" s="3">
        <f t="shared" si="1"/>
        <v>1.6566964285714287</v>
      </c>
      <c r="H8" s="10">
        <v>1.5246517595307918</v>
      </c>
      <c r="I8" s="3">
        <f t="shared" si="2"/>
        <v>1.4679553309593631</v>
      </c>
      <c r="J8" s="3">
        <f t="shared" si="3"/>
        <v>0.13204466904063694</v>
      </c>
      <c r="K8" s="12">
        <f t="shared" si="4"/>
        <v>1.7435794622051345E-2</v>
      </c>
    </row>
    <row r="9" spans="1:13" x14ac:dyDescent="0.3">
      <c r="A9" s="10">
        <v>8</v>
      </c>
      <c r="B9" s="6">
        <v>1.7</v>
      </c>
      <c r="C9" s="3">
        <f t="shared" si="0"/>
        <v>1.5249999999999999</v>
      </c>
      <c r="D9" s="3">
        <f t="shared" si="5"/>
        <v>1.5249999999999999</v>
      </c>
      <c r="E9" s="6">
        <f t="shared" si="6"/>
        <v>0.17500000000000004</v>
      </c>
      <c r="F9" s="3">
        <f t="shared" ref="F9" si="10">$E$44</f>
        <v>0.34330357142857143</v>
      </c>
      <c r="G9" s="3">
        <f t="shared" si="1"/>
        <v>1.3566964285714285</v>
      </c>
      <c r="H9" s="10">
        <v>1.5871884164222874</v>
      </c>
      <c r="I9" s="3">
        <f t="shared" si="2"/>
        <v>1.9304919878508588</v>
      </c>
      <c r="J9" s="3">
        <f t="shared" si="3"/>
        <v>-0.23049198785085889</v>
      </c>
      <c r="K9" s="12">
        <f t="shared" si="4"/>
        <v>5.3126556463440486E-2</v>
      </c>
    </row>
    <row r="10" spans="1:13" x14ac:dyDescent="0.3">
      <c r="A10" s="10">
        <v>9</v>
      </c>
      <c r="B10" s="6">
        <v>1.5</v>
      </c>
      <c r="C10" s="3">
        <f t="shared" si="0"/>
        <v>1.75</v>
      </c>
      <c r="D10" s="3">
        <f t="shared" si="5"/>
        <v>1.5249999999999999</v>
      </c>
      <c r="E10" s="6">
        <f t="shared" si="6"/>
        <v>-2.4999999999999911E-2</v>
      </c>
      <c r="F10" s="3">
        <f t="shared" ref="F10" si="11">$B$44</f>
        <v>-1.9196428571428528E-2</v>
      </c>
      <c r="G10" s="3">
        <f t="shared" si="1"/>
        <v>1.5191964285714286</v>
      </c>
      <c r="H10" s="10">
        <v>1.6497250733137829</v>
      </c>
      <c r="I10" s="3">
        <f t="shared" si="2"/>
        <v>1.6305286447423544</v>
      </c>
      <c r="J10" s="3">
        <f t="shared" si="3"/>
        <v>-0.13052864474235437</v>
      </c>
      <c r="K10" s="12">
        <f t="shared" si="4"/>
        <v>1.7037727098275755E-2</v>
      </c>
    </row>
    <row r="11" spans="1:13" x14ac:dyDescent="0.3">
      <c r="A11" s="10">
        <v>10</v>
      </c>
      <c r="B11" s="6">
        <v>1.3</v>
      </c>
      <c r="C11" s="3">
        <f t="shared" si="0"/>
        <v>1.825</v>
      </c>
      <c r="D11" s="3">
        <f t="shared" si="5"/>
        <v>1.6375</v>
      </c>
      <c r="E11" s="6">
        <f t="shared" si="6"/>
        <v>-0.33749999999999991</v>
      </c>
      <c r="F11" s="3">
        <f t="shared" ref="F11" si="12">$C$44</f>
        <v>-0.26741071428571428</v>
      </c>
      <c r="G11" s="3">
        <f t="shared" si="1"/>
        <v>1.5674107142857143</v>
      </c>
      <c r="H11" s="10">
        <v>1.7122617302052785</v>
      </c>
      <c r="I11" s="3">
        <f t="shared" si="2"/>
        <v>1.4448510159195642</v>
      </c>
      <c r="J11" s="3">
        <f t="shared" si="3"/>
        <v>-0.14485101591956417</v>
      </c>
      <c r="K11" s="12">
        <f t="shared" si="4"/>
        <v>2.0981816812929835E-2</v>
      </c>
    </row>
    <row r="12" spans="1:13" x14ac:dyDescent="0.3">
      <c r="A12" s="10">
        <v>11</v>
      </c>
      <c r="B12" s="6">
        <v>1.6</v>
      </c>
      <c r="C12" s="3">
        <f t="shared" si="0"/>
        <v>1.925</v>
      </c>
      <c r="D12" s="3">
        <f t="shared" si="5"/>
        <v>1.7875000000000001</v>
      </c>
      <c r="E12" s="6">
        <f t="shared" si="6"/>
        <v>-0.1875</v>
      </c>
      <c r="F12" s="3">
        <f t="shared" ref="F12" si="13">$D$44</f>
        <v>-5.6696428571428648E-2</v>
      </c>
      <c r="G12" s="3">
        <f t="shared" si="1"/>
        <v>1.6566964285714287</v>
      </c>
      <c r="H12" s="10">
        <v>1.7747983870967743</v>
      </c>
      <c r="I12" s="3">
        <f t="shared" si="2"/>
        <v>1.7181019585253456</v>
      </c>
      <c r="J12" s="3">
        <f t="shared" si="3"/>
        <v>-0.11810195852534555</v>
      </c>
      <c r="K12" s="12">
        <f t="shared" si="4"/>
        <v>1.3948072607522441E-2</v>
      </c>
    </row>
    <row r="13" spans="1:13" x14ac:dyDescent="0.3">
      <c r="A13" s="10">
        <v>12</v>
      </c>
      <c r="B13" s="6">
        <v>2.6</v>
      </c>
      <c r="C13" s="3">
        <f t="shared" si="0"/>
        <v>2.0750000000000002</v>
      </c>
      <c r="D13" s="3">
        <f t="shared" si="5"/>
        <v>1.875</v>
      </c>
      <c r="E13" s="6">
        <f t="shared" si="6"/>
        <v>0.72500000000000009</v>
      </c>
      <c r="F13" s="3">
        <f t="shared" ref="F13" si="14">$E$44</f>
        <v>0.34330357142857143</v>
      </c>
      <c r="G13" s="3">
        <f t="shared" si="1"/>
        <v>2.2566964285714288</v>
      </c>
      <c r="H13" s="10">
        <v>1.8373350439882699</v>
      </c>
      <c r="I13" s="3">
        <f t="shared" si="2"/>
        <v>2.1806386154168411</v>
      </c>
      <c r="J13" s="3">
        <f t="shared" si="3"/>
        <v>0.41936138458315897</v>
      </c>
      <c r="K13" s="12">
        <f t="shared" si="4"/>
        <v>0.17586397087950417</v>
      </c>
    </row>
    <row r="14" spans="1:13" x14ac:dyDescent="0.3">
      <c r="A14" s="10">
        <v>13</v>
      </c>
      <c r="B14" s="6">
        <v>1.8</v>
      </c>
      <c r="C14" s="3">
        <f t="shared" si="0"/>
        <v>2.0249999999999999</v>
      </c>
      <c r="D14" s="3">
        <f t="shared" si="5"/>
        <v>2</v>
      </c>
      <c r="E14" s="6">
        <f t="shared" si="6"/>
        <v>-0.19999999999999996</v>
      </c>
      <c r="F14" s="3">
        <f t="shared" ref="F14" si="15">$B$44</f>
        <v>-1.9196428571428528E-2</v>
      </c>
      <c r="G14" s="3">
        <f t="shared" si="1"/>
        <v>1.8191964285714286</v>
      </c>
      <c r="H14" s="10">
        <v>1.8998717008797654</v>
      </c>
      <c r="I14" s="3">
        <f t="shared" si="2"/>
        <v>1.8806752723083369</v>
      </c>
      <c r="J14" s="3">
        <f t="shared" si="3"/>
        <v>-8.0675272308336821E-2</v>
      </c>
      <c r="K14" s="12">
        <f t="shared" si="4"/>
        <v>6.5084995620242978E-3</v>
      </c>
    </row>
    <row r="15" spans="1:13" x14ac:dyDescent="0.3">
      <c r="A15" s="10">
        <v>14</v>
      </c>
      <c r="B15" s="6">
        <v>1.7</v>
      </c>
      <c r="C15" s="3">
        <f t="shared" si="0"/>
        <v>2.0250000000000004</v>
      </c>
      <c r="D15" s="3">
        <f t="shared" si="5"/>
        <v>2.0499999999999998</v>
      </c>
      <c r="E15" s="6">
        <f t="shared" si="6"/>
        <v>-0.34999999999999987</v>
      </c>
      <c r="F15" s="3">
        <f t="shared" ref="F15" si="16">$C$44</f>
        <v>-0.26741071428571428</v>
      </c>
      <c r="G15" s="3">
        <f t="shared" si="1"/>
        <v>1.9674107142857142</v>
      </c>
      <c r="H15" s="10">
        <v>1.962408357771261</v>
      </c>
      <c r="I15" s="3">
        <f t="shared" si="2"/>
        <v>1.6949976434855467</v>
      </c>
      <c r="J15" s="3">
        <f t="shared" si="3"/>
        <v>5.0023565144532434E-3</v>
      </c>
      <c r="K15" s="12">
        <f t="shared" si="4"/>
        <v>2.5023570697692802E-5</v>
      </c>
    </row>
    <row r="16" spans="1:13" x14ac:dyDescent="0.3">
      <c r="A16" s="10">
        <v>15</v>
      </c>
      <c r="B16" s="6">
        <v>2.2000000000000002</v>
      </c>
      <c r="C16" s="3">
        <f t="shared" si="0"/>
        <v>2.0749999999999997</v>
      </c>
      <c r="D16" s="3">
        <f t="shared" si="5"/>
        <v>2.0250000000000004</v>
      </c>
      <c r="E16" s="6">
        <f t="shared" si="6"/>
        <v>0.17499999999999982</v>
      </c>
      <c r="F16" s="3">
        <f t="shared" ref="F16" si="17">$D$44</f>
        <v>-5.6696428571428648E-2</v>
      </c>
      <c r="G16" s="3">
        <f t="shared" si="1"/>
        <v>2.2566964285714288</v>
      </c>
      <c r="H16" s="10">
        <v>2.0249450146627566</v>
      </c>
      <c r="I16" s="3">
        <f t="shared" si="2"/>
        <v>1.9682485860913279</v>
      </c>
      <c r="J16" s="3">
        <f t="shared" si="3"/>
        <v>0.23175141390867227</v>
      </c>
      <c r="K16" s="12">
        <f t="shared" si="4"/>
        <v>5.3708717848668736E-2</v>
      </c>
    </row>
    <row r="17" spans="1:11" x14ac:dyDescent="0.3">
      <c r="A17" s="10">
        <v>16</v>
      </c>
      <c r="B17" s="6">
        <v>2.4</v>
      </c>
      <c r="C17" s="3">
        <f t="shared" si="0"/>
        <v>2.125</v>
      </c>
      <c r="D17" s="3">
        <f t="shared" si="5"/>
        <v>2.0499999999999998</v>
      </c>
      <c r="E17" s="6">
        <f t="shared" si="6"/>
        <v>0.35000000000000009</v>
      </c>
      <c r="F17" s="3">
        <f t="shared" ref="F17" si="18">$E$44</f>
        <v>0.34330357142857143</v>
      </c>
      <c r="G17" s="3">
        <f t="shared" si="1"/>
        <v>2.0566964285714286</v>
      </c>
      <c r="H17" s="10">
        <v>2.0874816715542521</v>
      </c>
      <c r="I17" s="3">
        <f t="shared" si="2"/>
        <v>2.4307852429828234</v>
      </c>
      <c r="J17" s="3">
        <f t="shared" si="3"/>
        <v>-3.078524298282348E-2</v>
      </c>
      <c r="K17" s="12">
        <f t="shared" si="4"/>
        <v>9.4773118551148231E-4</v>
      </c>
    </row>
    <row r="18" spans="1:11" x14ac:dyDescent="0.3">
      <c r="A18" s="10">
        <v>17</v>
      </c>
      <c r="B18" s="6">
        <v>1.8</v>
      </c>
      <c r="C18" s="3">
        <f t="shared" si="0"/>
        <v>2.2249999999999996</v>
      </c>
      <c r="D18" s="3">
        <f t="shared" si="5"/>
        <v>2.0999999999999996</v>
      </c>
      <c r="E18" s="6">
        <f t="shared" si="6"/>
        <v>-0.2999999999999996</v>
      </c>
      <c r="F18" s="3">
        <f t="shared" ref="F18" si="19">$B$44</f>
        <v>-1.9196428571428528E-2</v>
      </c>
      <c r="G18" s="3">
        <f t="shared" si="1"/>
        <v>1.8191964285714286</v>
      </c>
      <c r="H18" s="10">
        <v>2.1500183284457477</v>
      </c>
      <c r="I18" s="3">
        <f t="shared" si="2"/>
        <v>2.1308218998743191</v>
      </c>
      <c r="J18" s="3">
        <f t="shared" si="3"/>
        <v>-0.33082189987431909</v>
      </c>
      <c r="K18" s="12">
        <f t="shared" si="4"/>
        <v>0.10944312943645401</v>
      </c>
    </row>
    <row r="19" spans="1:11" x14ac:dyDescent="0.3">
      <c r="A19" s="10">
        <v>18</v>
      </c>
      <c r="B19" s="6">
        <v>1.9</v>
      </c>
      <c r="C19" s="3">
        <f t="shared" si="0"/>
        <v>2.4249999999999998</v>
      </c>
      <c r="D19" s="3">
        <f t="shared" si="5"/>
        <v>2.1749999999999998</v>
      </c>
      <c r="E19" s="6">
        <f t="shared" si="6"/>
        <v>-0.27499999999999991</v>
      </c>
      <c r="F19" s="3">
        <f t="shared" ref="F19" si="20">$C$44</f>
        <v>-0.26741071428571428</v>
      </c>
      <c r="G19" s="3">
        <f t="shared" si="1"/>
        <v>2.1674107142857144</v>
      </c>
      <c r="H19" s="10">
        <v>2.2125549853372433</v>
      </c>
      <c r="I19" s="3">
        <f t="shared" si="2"/>
        <v>1.945144271051529</v>
      </c>
      <c r="J19" s="3">
        <f t="shared" si="3"/>
        <v>-4.5144271051529072E-2</v>
      </c>
      <c r="K19" s="12">
        <f t="shared" si="4"/>
        <v>2.0380052087739259E-3</v>
      </c>
    </row>
    <row r="20" spans="1:11" x14ac:dyDescent="0.3">
      <c r="A20" s="10">
        <v>19</v>
      </c>
      <c r="B20" s="6">
        <v>2.4</v>
      </c>
      <c r="C20" s="3">
        <f t="shared" si="0"/>
        <v>2.4749999999999996</v>
      </c>
      <c r="D20" s="3">
        <f t="shared" si="5"/>
        <v>2.3249999999999997</v>
      </c>
      <c r="E20" s="6">
        <f t="shared" si="6"/>
        <v>7.5000000000000178E-2</v>
      </c>
      <c r="F20" s="3">
        <f t="shared" ref="F20" si="21">$D$44</f>
        <v>-5.6696428571428648E-2</v>
      </c>
      <c r="G20" s="3">
        <f t="shared" si="1"/>
        <v>2.4566964285714286</v>
      </c>
      <c r="H20" s="10">
        <v>2.2750916422287388</v>
      </c>
      <c r="I20" s="3">
        <f t="shared" si="2"/>
        <v>2.2183952136573102</v>
      </c>
      <c r="J20" s="3">
        <f t="shared" si="3"/>
        <v>0.18160478634268973</v>
      </c>
      <c r="K20" s="12">
        <f t="shared" si="4"/>
        <v>3.2980298422573988E-2</v>
      </c>
    </row>
    <row r="21" spans="1:11" x14ac:dyDescent="0.3">
      <c r="A21" s="10">
        <v>20</v>
      </c>
      <c r="B21" s="6">
        <v>2.8</v>
      </c>
      <c r="C21" s="3">
        <f t="shared" si="0"/>
        <v>2.5</v>
      </c>
      <c r="D21" s="3">
        <f t="shared" si="5"/>
        <v>2.4499999999999997</v>
      </c>
      <c r="E21" s="6">
        <f t="shared" si="6"/>
        <v>0.35000000000000009</v>
      </c>
      <c r="F21" s="3">
        <f t="shared" ref="F21" si="22">$E$44</f>
        <v>0.34330357142857143</v>
      </c>
      <c r="G21" s="3">
        <f t="shared" si="1"/>
        <v>2.4566964285714286</v>
      </c>
      <c r="H21" s="10">
        <v>2.3376282991202344</v>
      </c>
      <c r="I21" s="3">
        <f t="shared" si="2"/>
        <v>2.6809318705488057</v>
      </c>
      <c r="J21" s="3">
        <f t="shared" si="3"/>
        <v>0.11906812945119416</v>
      </c>
      <c r="K21" s="12">
        <f t="shared" si="4"/>
        <v>1.4177219451006331E-2</v>
      </c>
    </row>
    <row r="22" spans="1:11" x14ac:dyDescent="0.3">
      <c r="A22" s="10">
        <v>21</v>
      </c>
      <c r="B22" s="6">
        <v>2.6</v>
      </c>
      <c r="C22" s="3">
        <f t="shared" si="0"/>
        <v>2.5499999999999998</v>
      </c>
      <c r="D22" s="3">
        <f t="shared" si="5"/>
        <v>2.4874999999999998</v>
      </c>
      <c r="E22" s="6">
        <f t="shared" si="6"/>
        <v>0.11250000000000027</v>
      </c>
      <c r="F22" s="3">
        <f t="shared" ref="F22" si="23">$B$44</f>
        <v>-1.9196428571428528E-2</v>
      </c>
      <c r="G22" s="3">
        <f t="shared" si="1"/>
        <v>2.6191964285714286</v>
      </c>
      <c r="H22" s="10">
        <v>2.4001649560117304</v>
      </c>
      <c r="I22" s="3">
        <f t="shared" si="2"/>
        <v>2.3809685274403019</v>
      </c>
      <c r="J22" s="3">
        <f t="shared" si="3"/>
        <v>0.21903147255969824</v>
      </c>
      <c r="K22" s="12">
        <f t="shared" si="4"/>
        <v>4.7974785971669841E-2</v>
      </c>
    </row>
    <row r="23" spans="1:11" x14ac:dyDescent="0.3">
      <c r="A23" s="10">
        <v>22</v>
      </c>
      <c r="B23" s="6">
        <v>2.1</v>
      </c>
      <c r="C23" s="3">
        <f t="shared" si="0"/>
        <v>2.625</v>
      </c>
      <c r="D23" s="3">
        <f t="shared" si="5"/>
        <v>2.5249999999999999</v>
      </c>
      <c r="E23" s="6">
        <f t="shared" si="6"/>
        <v>-0.42499999999999982</v>
      </c>
      <c r="F23" s="3">
        <f t="shared" ref="F23" si="24">$C$44</f>
        <v>-0.26741071428571428</v>
      </c>
      <c r="G23" s="3">
        <f t="shared" si="1"/>
        <v>2.3674107142857146</v>
      </c>
      <c r="H23" s="10">
        <v>2.462701612903226</v>
      </c>
      <c r="I23" s="3">
        <f t="shared" si="2"/>
        <v>2.1952908986175119</v>
      </c>
      <c r="J23" s="3">
        <f t="shared" si="3"/>
        <v>-9.5290898617511832E-2</v>
      </c>
      <c r="K23" s="12">
        <f t="shared" si="4"/>
        <v>9.0803553593329176E-3</v>
      </c>
    </row>
    <row r="24" spans="1:11" x14ac:dyDescent="0.3">
      <c r="A24" s="10">
        <v>23</v>
      </c>
      <c r="B24" s="6">
        <v>2.5</v>
      </c>
      <c r="C24" s="3">
        <f t="shared" si="0"/>
        <v>2.75</v>
      </c>
      <c r="D24" s="3">
        <f t="shared" si="5"/>
        <v>2.5874999999999999</v>
      </c>
      <c r="E24" s="6">
        <f t="shared" si="6"/>
        <v>-8.7499999999999911E-2</v>
      </c>
      <c r="F24" s="3">
        <f t="shared" ref="F24" si="25">$D$44</f>
        <v>-5.6696428571428648E-2</v>
      </c>
      <c r="G24" s="3">
        <f t="shared" si="1"/>
        <v>2.5566964285714286</v>
      </c>
      <c r="H24" s="10">
        <v>2.5252382697947215</v>
      </c>
      <c r="I24" s="3">
        <f t="shared" si="2"/>
        <v>2.4685418412232929</v>
      </c>
      <c r="J24" s="3">
        <f t="shared" si="3"/>
        <v>3.1458158776707101E-2</v>
      </c>
      <c r="K24" s="12">
        <f t="shared" si="4"/>
        <v>9.8961575362051398E-4</v>
      </c>
    </row>
    <row r="25" spans="1:11" x14ac:dyDescent="0.3">
      <c r="A25" s="10">
        <v>24</v>
      </c>
      <c r="B25" s="6">
        <v>3</v>
      </c>
      <c r="C25" s="3">
        <f t="shared" si="0"/>
        <v>2.75</v>
      </c>
      <c r="D25" s="3">
        <f t="shared" si="5"/>
        <v>2.6875</v>
      </c>
      <c r="E25" s="6">
        <f t="shared" si="6"/>
        <v>0.3125</v>
      </c>
      <c r="F25" s="3">
        <f t="shared" ref="F25" si="26">$E$44</f>
        <v>0.34330357142857143</v>
      </c>
      <c r="G25" s="3">
        <f t="shared" si="1"/>
        <v>2.6566964285714287</v>
      </c>
      <c r="H25" s="10">
        <v>2.5877749266862171</v>
      </c>
      <c r="I25" s="3">
        <f t="shared" si="2"/>
        <v>2.9310784981147884</v>
      </c>
      <c r="J25" s="3">
        <f t="shared" si="3"/>
        <v>6.8921501885211622E-2</v>
      </c>
      <c r="K25" s="12">
        <f t="shared" si="4"/>
        <v>4.7501734221132288E-3</v>
      </c>
    </row>
    <row r="26" spans="1:11" x14ac:dyDescent="0.3">
      <c r="A26" s="10">
        <v>25</v>
      </c>
      <c r="B26" s="6">
        <v>2.9</v>
      </c>
      <c r="C26" s="3">
        <f t="shared" si="0"/>
        <v>2.7250000000000001</v>
      </c>
      <c r="D26" s="3">
        <f t="shared" si="5"/>
        <v>2.75</v>
      </c>
      <c r="E26" s="6">
        <f t="shared" si="6"/>
        <v>0.14999999999999991</v>
      </c>
      <c r="F26" s="3">
        <f t="shared" ref="F26" si="27">$B$44</f>
        <v>-1.9196428571428528E-2</v>
      </c>
      <c r="G26" s="3">
        <f t="shared" si="1"/>
        <v>2.9191964285714285</v>
      </c>
      <c r="H26" s="10">
        <v>2.6503115835777127</v>
      </c>
      <c r="I26" s="3">
        <f t="shared" si="2"/>
        <v>2.6311151550062841</v>
      </c>
      <c r="J26" s="3">
        <f t="shared" si="3"/>
        <v>0.26888484499371579</v>
      </c>
      <c r="K26" s="12">
        <f t="shared" si="4"/>
        <v>7.2299059867294568E-2</v>
      </c>
    </row>
    <row r="27" spans="1:11" x14ac:dyDescent="0.3">
      <c r="A27" s="10">
        <v>26</v>
      </c>
      <c r="B27" s="6">
        <v>2.6</v>
      </c>
      <c r="C27" s="3">
        <f t="shared" si="0"/>
        <v>2.7250000000000001</v>
      </c>
      <c r="D27" s="3">
        <f t="shared" si="5"/>
        <v>2.7374999999999998</v>
      </c>
      <c r="E27" s="6">
        <f t="shared" si="6"/>
        <v>-0.13749999999999973</v>
      </c>
      <c r="F27" s="3">
        <f t="shared" ref="F27" si="28">$C$44</f>
        <v>-0.26741071428571428</v>
      </c>
      <c r="G27" s="3">
        <f t="shared" si="1"/>
        <v>2.8674107142857146</v>
      </c>
      <c r="H27" s="10">
        <v>2.7128482404692082</v>
      </c>
      <c r="I27" s="3">
        <f t="shared" si="2"/>
        <v>2.4454375261834942</v>
      </c>
      <c r="J27" s="3">
        <f t="shared" si="3"/>
        <v>0.1545624738165059</v>
      </c>
      <c r="K27" s="12">
        <f t="shared" si="4"/>
        <v>2.388955831227807E-2</v>
      </c>
    </row>
    <row r="28" spans="1:11" x14ac:dyDescent="0.3">
      <c r="A28" s="10">
        <v>27</v>
      </c>
      <c r="B28" s="6">
        <v>2.5</v>
      </c>
      <c r="C28" s="3">
        <f t="shared" si="0"/>
        <v>2.75</v>
      </c>
      <c r="D28" s="3">
        <f t="shared" si="5"/>
        <v>2.7250000000000001</v>
      </c>
      <c r="E28" s="6">
        <f t="shared" si="6"/>
        <v>-0.22500000000000009</v>
      </c>
      <c r="F28" s="3">
        <f t="shared" ref="F28" si="29">$D$44</f>
        <v>-5.6696428571428648E-2</v>
      </c>
      <c r="G28" s="3">
        <f t="shared" si="1"/>
        <v>2.5566964285714286</v>
      </c>
      <c r="H28" s="10">
        <v>2.7753848973607038</v>
      </c>
      <c r="I28" s="3">
        <f t="shared" si="2"/>
        <v>2.7186884687892752</v>
      </c>
      <c r="J28" s="3">
        <f t="shared" si="3"/>
        <v>-0.21868846878927517</v>
      </c>
      <c r="K28" s="12">
        <f t="shared" si="4"/>
        <v>4.782464638139778E-2</v>
      </c>
    </row>
    <row r="29" spans="1:11" x14ac:dyDescent="0.3">
      <c r="A29" s="10">
        <v>28</v>
      </c>
      <c r="B29" s="6">
        <v>2.9</v>
      </c>
      <c r="C29" s="3">
        <f t="shared" si="0"/>
        <v>2.85</v>
      </c>
      <c r="D29" s="3">
        <f t="shared" si="5"/>
        <v>2.7374999999999998</v>
      </c>
      <c r="E29" s="6">
        <f t="shared" si="6"/>
        <v>0.16250000000000009</v>
      </c>
      <c r="F29" s="3">
        <f t="shared" ref="F29" si="30">$E$44</f>
        <v>0.34330357142857143</v>
      </c>
      <c r="G29" s="3">
        <f t="shared" si="1"/>
        <v>2.5566964285714286</v>
      </c>
      <c r="H29" s="10">
        <v>2.8379215542521994</v>
      </c>
      <c r="I29" s="3">
        <f t="shared" si="2"/>
        <v>3.1812251256807706</v>
      </c>
      <c r="J29" s="3">
        <f>B29-I29</f>
        <v>-0.28122512568077074</v>
      </c>
      <c r="K29" s="12">
        <f>J29*J29</f>
        <v>7.90875713141653E-2</v>
      </c>
    </row>
    <row r="30" spans="1:11" x14ac:dyDescent="0.3">
      <c r="A30" s="10">
        <v>29</v>
      </c>
      <c r="B30" s="6">
        <v>2.9</v>
      </c>
      <c r="C30" s="3">
        <f>(B30+B31+B32+B33)/4</f>
        <v>2.9249999999999998</v>
      </c>
      <c r="D30" s="3">
        <f t="shared" si="5"/>
        <v>2.8</v>
      </c>
      <c r="E30" s="6">
        <f t="shared" si="6"/>
        <v>0.10000000000000009</v>
      </c>
      <c r="F30" s="3">
        <f t="shared" ref="F30" si="31">$B$44</f>
        <v>-1.9196428571428528E-2</v>
      </c>
      <c r="G30" s="3">
        <f t="shared" si="1"/>
        <v>2.9191964285714285</v>
      </c>
      <c r="H30" s="10">
        <v>2.900458211143695</v>
      </c>
      <c r="I30" s="3">
        <f t="shared" si="2"/>
        <v>2.8812617825722664</v>
      </c>
      <c r="J30" s="3">
        <f t="shared" si="3"/>
        <v>1.8738217427733517E-2</v>
      </c>
      <c r="K30" s="12">
        <f t="shared" si="4"/>
        <v>3.5112079236901612E-4</v>
      </c>
    </row>
    <row r="31" spans="1:11" x14ac:dyDescent="0.3">
      <c r="A31" s="10">
        <v>30</v>
      </c>
      <c r="B31" s="6">
        <v>2.7</v>
      </c>
      <c r="C31" s="3"/>
      <c r="D31" s="3">
        <f t="shared" si="5"/>
        <v>2.8875000000000002</v>
      </c>
      <c r="E31" s="6">
        <f t="shared" si="6"/>
        <v>-0.1875</v>
      </c>
      <c r="F31" s="3">
        <f t="shared" ref="F31" si="32">$C$44</f>
        <v>-0.26741071428571428</v>
      </c>
      <c r="G31" s="3">
        <f t="shared" si="1"/>
        <v>2.9674107142857142</v>
      </c>
      <c r="H31" s="10">
        <v>2.9629948680351905</v>
      </c>
      <c r="I31" s="3">
        <f t="shared" si="2"/>
        <v>2.6955841537494765</v>
      </c>
      <c r="J31" s="3">
        <f t="shared" si="3"/>
        <v>4.4158462505237139E-3</v>
      </c>
      <c r="K31" s="12">
        <f t="shared" si="4"/>
        <v>1.9499698108264343E-5</v>
      </c>
    </row>
    <row r="32" spans="1:11" x14ac:dyDescent="0.3">
      <c r="A32" s="10">
        <v>31</v>
      </c>
      <c r="B32" s="3">
        <v>2.9</v>
      </c>
      <c r="C32" s="5"/>
      <c r="D32" s="11"/>
      <c r="E32" s="11"/>
      <c r="F32" s="3">
        <f t="shared" ref="F32" si="33">$D$44</f>
        <v>-5.6696428571428648E-2</v>
      </c>
      <c r="G32" s="3">
        <f t="shared" si="1"/>
        <v>2.9566964285714286</v>
      </c>
      <c r="H32" s="10">
        <v>3.0255315249266861</v>
      </c>
      <c r="I32" s="3">
        <f t="shared" si="2"/>
        <v>2.9688350963552574</v>
      </c>
      <c r="J32" s="3">
        <f t="shared" si="3"/>
        <v>-6.883509635525753E-2</v>
      </c>
      <c r="K32" s="12">
        <f t="shared" si="4"/>
        <v>4.7382704902375885E-3</v>
      </c>
    </row>
    <row r="33" spans="1:12" x14ac:dyDescent="0.3">
      <c r="A33" s="10">
        <v>32</v>
      </c>
      <c r="B33" s="3">
        <v>3.2</v>
      </c>
      <c r="C33" s="5"/>
      <c r="D33" s="11"/>
      <c r="E33" s="11"/>
      <c r="F33" s="3">
        <f t="shared" ref="F33" si="34">$E$44</f>
        <v>0.34330357142857143</v>
      </c>
      <c r="G33" s="3">
        <f t="shared" si="1"/>
        <v>2.8566964285714289</v>
      </c>
      <c r="H33" s="10">
        <v>3.0880681818181817</v>
      </c>
      <c r="I33" s="3">
        <f t="shared" si="2"/>
        <v>3.4313717532467529</v>
      </c>
      <c r="J33" s="3">
        <f t="shared" si="3"/>
        <v>-0.23137175324675274</v>
      </c>
      <c r="K33" s="12">
        <f>J33*J33</f>
        <v>5.353288820047624E-2</v>
      </c>
    </row>
    <row r="34" spans="1:12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2" x14ac:dyDescent="0.3">
      <c r="A35" s="14" t="s">
        <v>9</v>
      </c>
      <c r="B35" s="3">
        <v>1</v>
      </c>
      <c r="C35" s="10">
        <v>2</v>
      </c>
      <c r="D35" s="10">
        <v>3</v>
      </c>
      <c r="E35" s="10">
        <v>4</v>
      </c>
      <c r="F35" s="11"/>
      <c r="G35" s="11"/>
      <c r="H35" s="11"/>
      <c r="I35" s="11"/>
      <c r="J35" s="14" t="s">
        <v>23</v>
      </c>
      <c r="K35" s="3">
        <f>SUM(K2:K33)/32</f>
        <v>3.0659701896246033E-2</v>
      </c>
    </row>
    <row r="36" spans="1:12" x14ac:dyDescent="0.3">
      <c r="A36" s="11"/>
      <c r="B36" s="16">
        <f>E6</f>
        <v>0</v>
      </c>
      <c r="C36" s="10">
        <f>E7</f>
        <v>-0.18750000000000022</v>
      </c>
      <c r="D36" s="10">
        <f>E4</f>
        <v>-0.26249999999999996</v>
      </c>
      <c r="E36" s="10">
        <f>E5</f>
        <v>0.30000000000000027</v>
      </c>
      <c r="F36" s="11"/>
      <c r="H36" s="10" cm="1">
        <f t="array" ref="H36:I40">LINEST(B2:B33,A2:A33,1,1)</f>
        <v>6.2536656891495596E-2</v>
      </c>
      <c r="I36" s="10">
        <v>1.0868951612903226</v>
      </c>
      <c r="J36" s="14" t="s">
        <v>24</v>
      </c>
      <c r="K36" s="10">
        <f>VARP(B2:B33)</f>
        <v>0.40464843750000057</v>
      </c>
    </row>
    <row r="37" spans="1:12" x14ac:dyDescent="0.3">
      <c r="A37" s="11"/>
      <c r="B37" s="10">
        <f>E10</f>
        <v>-2.4999999999999911E-2</v>
      </c>
      <c r="C37" s="10">
        <f>E11</f>
        <v>-0.33749999999999991</v>
      </c>
      <c r="D37" s="10">
        <f>E8</f>
        <v>8.7499999999999911E-2</v>
      </c>
      <c r="E37" s="10">
        <f>E9</f>
        <v>0.17500000000000004</v>
      </c>
      <c r="F37" s="11"/>
      <c r="H37" s="10">
        <v>5.2781808178323847E-3</v>
      </c>
      <c r="I37" s="10">
        <v>9.9798103221453119E-2</v>
      </c>
      <c r="J37" s="14" t="s">
        <v>7</v>
      </c>
      <c r="K37" s="10">
        <f>SQRT(1-K35/K36)</f>
        <v>0.96136947157688424</v>
      </c>
    </row>
    <row r="38" spans="1:12" x14ac:dyDescent="0.3">
      <c r="A38" s="11"/>
      <c r="B38" s="10">
        <f>E14</f>
        <v>-0.19999999999999996</v>
      </c>
      <c r="C38" s="10">
        <f>E15</f>
        <v>-0.34999999999999987</v>
      </c>
      <c r="D38" s="10">
        <f>E12</f>
        <v>-0.1875</v>
      </c>
      <c r="E38" s="10">
        <f>E13</f>
        <v>0.72500000000000009</v>
      </c>
      <c r="F38" s="11"/>
      <c r="H38" s="10">
        <v>0.82392151100987743</v>
      </c>
      <c r="I38" s="10">
        <v>0.2756807534275138</v>
      </c>
      <c r="J38" s="11"/>
      <c r="K38" s="11"/>
    </row>
    <row r="39" spans="1:12" x14ac:dyDescent="0.3">
      <c r="A39" s="11"/>
      <c r="B39" s="10">
        <f>E18</f>
        <v>-0.2999999999999996</v>
      </c>
      <c r="C39" s="10">
        <f>E19</f>
        <v>-0.27499999999999991</v>
      </c>
      <c r="D39" s="10">
        <f>E16</f>
        <v>0.17499999999999982</v>
      </c>
      <c r="E39" s="10">
        <f>E17</f>
        <v>0.35000000000000009</v>
      </c>
      <c r="F39" s="11"/>
      <c r="H39" s="10">
        <v>140.37856340125052</v>
      </c>
      <c r="I39" s="10">
        <v>30</v>
      </c>
      <c r="J39" s="11"/>
      <c r="K39" s="11"/>
    </row>
    <row r="40" spans="1:12" x14ac:dyDescent="0.3">
      <c r="A40" s="11"/>
      <c r="B40" s="10">
        <f>E22</f>
        <v>0.11250000000000027</v>
      </c>
      <c r="C40" s="10">
        <f>E23</f>
        <v>-0.42499999999999982</v>
      </c>
      <c r="D40" s="10">
        <f>E20</f>
        <v>7.5000000000000178E-2</v>
      </c>
      <c r="E40" s="10">
        <f>E21</f>
        <v>0.35000000000000009</v>
      </c>
      <c r="F40" s="11"/>
      <c r="H40" s="10">
        <v>10.668753665689149</v>
      </c>
      <c r="I40" s="10">
        <v>2.2799963343108502</v>
      </c>
      <c r="J40" s="11"/>
      <c r="K40" s="11"/>
    </row>
    <row r="41" spans="1:12" x14ac:dyDescent="0.3">
      <c r="A41" s="11"/>
      <c r="B41" s="10">
        <f>E26</f>
        <v>0.14999999999999991</v>
      </c>
      <c r="C41" s="10">
        <f>E27</f>
        <v>-0.13749999999999973</v>
      </c>
      <c r="D41" s="10">
        <f>E24</f>
        <v>-8.7499999999999911E-2</v>
      </c>
      <c r="E41" s="10">
        <f>E25</f>
        <v>0.3125</v>
      </c>
      <c r="F41" s="11"/>
      <c r="G41" s="11"/>
      <c r="H41" s="11"/>
      <c r="I41" s="11"/>
      <c r="J41" s="11"/>
      <c r="K41" s="11"/>
    </row>
    <row r="42" spans="1:12" x14ac:dyDescent="0.3">
      <c r="A42" s="11"/>
      <c r="B42" s="10">
        <f>E30</f>
        <v>0.10000000000000009</v>
      </c>
      <c r="C42" s="10">
        <f>E31</f>
        <v>-0.1875</v>
      </c>
      <c r="D42" s="10">
        <f>E28</f>
        <v>-0.22500000000000009</v>
      </c>
      <c r="E42" s="10">
        <f>E29</f>
        <v>0.16250000000000009</v>
      </c>
      <c r="F42" s="14" t="s">
        <v>14</v>
      </c>
      <c r="G42" s="14" t="s">
        <v>15</v>
      </c>
      <c r="H42" s="11"/>
      <c r="I42" s="11"/>
      <c r="J42" s="11"/>
      <c r="K42" s="11"/>
    </row>
    <row r="43" spans="1:12" x14ac:dyDescent="0.3">
      <c r="A43" s="14" t="s">
        <v>13</v>
      </c>
      <c r="B43" s="10">
        <f>AVERAGE(B36:B42)</f>
        <v>-2.3214285714285601E-2</v>
      </c>
      <c r="C43" s="10">
        <f t="shared" ref="C43:E43" si="35">AVERAGE(C36:C42)</f>
        <v>-0.27142857142857135</v>
      </c>
      <c r="D43" s="10">
        <f t="shared" si="35"/>
        <v>-6.0714285714285721E-2</v>
      </c>
      <c r="E43" s="10">
        <f t="shared" si="35"/>
        <v>0.33928571428571436</v>
      </c>
      <c r="F43" s="13">
        <f>SUM(B43:E43)</f>
        <v>-1.6071428571428292E-2</v>
      </c>
      <c r="G43" s="10">
        <f>F43/4</f>
        <v>-4.0178571428570731E-3</v>
      </c>
      <c r="H43" s="11"/>
      <c r="I43" s="11"/>
      <c r="J43" s="11"/>
      <c r="K43" s="11"/>
    </row>
    <row r="44" spans="1:12" x14ac:dyDescent="0.3">
      <c r="A44" s="14" t="s">
        <v>16</v>
      </c>
      <c r="B44" s="10">
        <f>B43-$G$43</f>
        <v>-1.9196428571428528E-2</v>
      </c>
      <c r="C44" s="10">
        <f t="shared" ref="C44:E44" si="36">C43-$G$43</f>
        <v>-0.26741071428571428</v>
      </c>
      <c r="D44" s="10">
        <f t="shared" si="36"/>
        <v>-5.6696428571428648E-2</v>
      </c>
      <c r="E44" s="10">
        <f t="shared" si="36"/>
        <v>0.34330357142857143</v>
      </c>
      <c r="F44" s="11"/>
      <c r="G44" s="11"/>
      <c r="H44" s="11"/>
      <c r="I44" s="11"/>
      <c r="J44" s="11"/>
      <c r="K44" s="11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5"/>
    </row>
    <row r="46" spans="1:12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5"/>
    </row>
    <row r="47" spans="1:12" ht="15" thickBot="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5"/>
    </row>
    <row r="48" spans="1:12" ht="15" thickTop="1" x14ac:dyDescent="0.3">
      <c r="A48" s="11"/>
      <c r="B48" s="11"/>
      <c r="C48" s="31" t="s">
        <v>9</v>
      </c>
      <c r="D48" s="32" t="s">
        <v>25</v>
      </c>
      <c r="E48" s="32" t="s">
        <v>26</v>
      </c>
      <c r="F48" s="33" t="s">
        <v>27</v>
      </c>
      <c r="G48" s="11"/>
      <c r="H48" s="11"/>
      <c r="I48" s="11"/>
      <c r="J48" s="11"/>
      <c r="K48" s="11"/>
      <c r="L48" s="5"/>
    </row>
    <row r="49" spans="1:12" x14ac:dyDescent="0.3">
      <c r="A49" s="11"/>
      <c r="B49" s="11"/>
      <c r="C49" s="34">
        <v>33</v>
      </c>
      <c r="D49" s="10">
        <f>$H$36*C49+$I$36</f>
        <v>3.1506048387096772</v>
      </c>
      <c r="E49" s="3">
        <f>$B$44</f>
        <v>-1.9196428571428528E-2</v>
      </c>
      <c r="F49" s="37">
        <f>D49+E49</f>
        <v>3.1314084101382487</v>
      </c>
      <c r="G49" s="11"/>
      <c r="H49" s="11"/>
      <c r="I49" s="11"/>
      <c r="J49" s="11"/>
      <c r="K49" s="11"/>
      <c r="L49" s="5"/>
    </row>
    <row r="50" spans="1:12" x14ac:dyDescent="0.3">
      <c r="A50" s="11"/>
      <c r="B50" s="11"/>
      <c r="C50" s="34">
        <v>34</v>
      </c>
      <c r="D50" s="10">
        <f>$H$36*C50+$I$36</f>
        <v>3.2131414956011728</v>
      </c>
      <c r="E50" s="3">
        <f>$C$44</f>
        <v>-0.26741071428571428</v>
      </c>
      <c r="F50" s="37">
        <f t="shared" ref="F50:F53" si="37">D50+E50</f>
        <v>2.9457307813154587</v>
      </c>
      <c r="G50" s="11"/>
      <c r="H50" s="11"/>
      <c r="I50" s="11"/>
      <c r="J50" s="11"/>
      <c r="K50" s="11"/>
      <c r="L50" s="5"/>
    </row>
    <row r="51" spans="1:12" x14ac:dyDescent="0.3">
      <c r="A51" s="11"/>
      <c r="B51" s="11"/>
      <c r="C51" s="34">
        <v>35</v>
      </c>
      <c r="D51" s="10">
        <f>$H$36*C51+$I$36</f>
        <v>3.2756781524926684</v>
      </c>
      <c r="E51" s="3">
        <f>$D$44</f>
        <v>-5.6696428571428648E-2</v>
      </c>
      <c r="F51" s="37">
        <f t="shared" si="37"/>
        <v>3.2189817239212397</v>
      </c>
      <c r="G51" s="11"/>
      <c r="H51" s="11"/>
      <c r="I51" s="11"/>
      <c r="J51" s="11"/>
      <c r="K51" s="11"/>
      <c r="L51" s="5"/>
    </row>
    <row r="52" spans="1:12" x14ac:dyDescent="0.3">
      <c r="A52" s="11"/>
      <c r="B52" s="11"/>
      <c r="C52" s="34">
        <v>36</v>
      </c>
      <c r="D52" s="10">
        <f>$H$36*C52+$I$36</f>
        <v>3.3382148093841639</v>
      </c>
      <c r="E52" s="3">
        <f>$E$44</f>
        <v>0.34330357142857143</v>
      </c>
      <c r="F52" s="37">
        <f t="shared" si="37"/>
        <v>3.6815183808127352</v>
      </c>
      <c r="G52" s="11"/>
      <c r="H52" s="11"/>
      <c r="I52" s="11"/>
      <c r="J52" s="11"/>
      <c r="K52" s="11"/>
      <c r="L52" s="5"/>
    </row>
    <row r="53" spans="1:12" ht="15" thickBot="1" x14ac:dyDescent="0.35">
      <c r="A53" s="11"/>
      <c r="B53" s="11"/>
      <c r="C53" s="35">
        <v>37</v>
      </c>
      <c r="D53" s="36">
        <f>$H$36*C53+$I$36</f>
        <v>3.4007514662756595</v>
      </c>
      <c r="E53" s="38">
        <f>$B$44</f>
        <v>-1.9196428571428528E-2</v>
      </c>
      <c r="F53" s="39">
        <f t="shared" si="37"/>
        <v>3.3815550377042309</v>
      </c>
      <c r="G53" s="11"/>
      <c r="H53" s="11"/>
      <c r="I53" s="11"/>
      <c r="J53" s="11"/>
      <c r="K53" s="11"/>
      <c r="L53" s="5"/>
    </row>
    <row r="54" spans="1:12" ht="15" thickTop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5"/>
    </row>
    <row r="55" spans="1:12" x14ac:dyDescent="0.3">
      <c r="J55" s="11"/>
      <c r="K55" s="11"/>
      <c r="L55" s="5"/>
    </row>
    <row r="56" spans="1:12" x14ac:dyDescent="0.3">
      <c r="J56" s="11"/>
      <c r="K56" s="11"/>
      <c r="L56" s="5"/>
    </row>
    <row r="57" spans="1:12" x14ac:dyDescent="0.3">
      <c r="J57" s="11"/>
      <c r="K57" s="11"/>
      <c r="L57" s="5"/>
    </row>
    <row r="58" spans="1:12" x14ac:dyDescent="0.3">
      <c r="J58" s="11"/>
      <c r="K58" s="11"/>
      <c r="L58" s="5"/>
    </row>
    <row r="59" spans="1:12" x14ac:dyDescent="0.3">
      <c r="J59" s="11"/>
      <c r="K59" s="11"/>
      <c r="L59" s="5"/>
    </row>
    <row r="60" spans="1:12" x14ac:dyDescent="0.3">
      <c r="J60" s="11"/>
      <c r="K60" s="11"/>
      <c r="L60" s="5"/>
    </row>
    <row r="61" spans="1:12" x14ac:dyDescent="0.3">
      <c r="J61" s="11"/>
      <c r="K61" s="11"/>
      <c r="L61" s="5"/>
    </row>
    <row r="62" spans="1:12" x14ac:dyDescent="0.3">
      <c r="J62" s="11"/>
      <c r="K62" s="11"/>
      <c r="L62" s="5"/>
    </row>
    <row r="63" spans="1:12" x14ac:dyDescent="0.3">
      <c r="J63" s="11"/>
      <c r="K63" s="11"/>
      <c r="L63" s="5"/>
    </row>
    <row r="64" spans="1:12" x14ac:dyDescent="0.3">
      <c r="J64" s="11"/>
      <c r="K64" s="11"/>
      <c r="L64" s="5"/>
    </row>
    <row r="65" spans="10:12" x14ac:dyDescent="0.3">
      <c r="J65" s="11"/>
      <c r="K65" s="11"/>
      <c r="L65" s="5"/>
    </row>
    <row r="66" spans="10:12" x14ac:dyDescent="0.3">
      <c r="J66" s="11"/>
      <c r="K66" s="11"/>
      <c r="L66" s="5"/>
    </row>
    <row r="67" spans="10:12" x14ac:dyDescent="0.3">
      <c r="J67" s="11"/>
      <c r="K67" s="11"/>
      <c r="L67" s="5"/>
    </row>
    <row r="68" spans="10:12" x14ac:dyDescent="0.3">
      <c r="J68" s="11"/>
      <c r="K68" s="11"/>
      <c r="L68" s="5"/>
    </row>
    <row r="69" spans="10:12" x14ac:dyDescent="0.3">
      <c r="J69" s="11"/>
      <c r="K69" s="11"/>
      <c r="L69" s="5"/>
    </row>
    <row r="70" spans="10:12" x14ac:dyDescent="0.3">
      <c r="J70" s="11"/>
      <c r="K70" s="11"/>
      <c r="L70" s="5"/>
    </row>
    <row r="71" spans="10:12" x14ac:dyDescent="0.3">
      <c r="J71" s="11"/>
      <c r="K71" s="11"/>
      <c r="L71" s="5"/>
    </row>
    <row r="72" spans="10:12" x14ac:dyDescent="0.3">
      <c r="J72" s="11"/>
      <c r="K72" s="11"/>
      <c r="L72" s="5"/>
    </row>
    <row r="73" spans="10:12" x14ac:dyDescent="0.3">
      <c r="J73" s="11"/>
      <c r="K73" s="11"/>
      <c r="L73" s="5"/>
    </row>
    <row r="74" spans="10:12" x14ac:dyDescent="0.3">
      <c r="J74" s="11"/>
      <c r="K74" s="11"/>
      <c r="L74" s="5"/>
    </row>
    <row r="75" spans="10:12" x14ac:dyDescent="0.3">
      <c r="J75" s="11"/>
      <c r="K75" s="11"/>
      <c r="L75" s="5"/>
    </row>
    <row r="76" spans="10:12" x14ac:dyDescent="0.3">
      <c r="J76" s="11"/>
      <c r="K76" s="11"/>
      <c r="L76" s="5"/>
    </row>
    <row r="77" spans="10:12" x14ac:dyDescent="0.3">
      <c r="K77" s="11"/>
      <c r="L77" s="5"/>
    </row>
    <row r="78" spans="10:12" x14ac:dyDescent="0.3">
      <c r="J78" s="11"/>
      <c r="K78" s="11"/>
      <c r="L78" s="5"/>
    </row>
    <row r="79" spans="10:12" x14ac:dyDescent="0.3">
      <c r="J79" s="11"/>
      <c r="K79" s="11"/>
      <c r="L79" s="5"/>
    </row>
    <row r="80" spans="10:12" x14ac:dyDescent="0.3">
      <c r="J80" s="11"/>
      <c r="K80" s="11"/>
      <c r="L80" s="5"/>
    </row>
    <row r="81" spans="10:12" x14ac:dyDescent="0.3">
      <c r="J81" s="11"/>
      <c r="K81" s="11"/>
      <c r="L81" s="5"/>
    </row>
    <row r="82" spans="10:12" x14ac:dyDescent="0.3">
      <c r="J82" s="11"/>
      <c r="K82" s="11"/>
      <c r="L82" s="5"/>
    </row>
    <row r="83" spans="10:12" x14ac:dyDescent="0.3">
      <c r="K83" s="11"/>
      <c r="L8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9F2-64A5-4F70-80B7-57DD04D78D08}">
  <dimension ref="A1:D32"/>
  <sheetViews>
    <sheetView zoomScale="66" workbookViewId="0">
      <selection activeCell="G36" sqref="G36"/>
    </sheetView>
  </sheetViews>
  <sheetFormatPr defaultRowHeight="14.4" x14ac:dyDescent="0.3"/>
  <cols>
    <col min="2" max="2" width="25.6640625" customWidth="1"/>
  </cols>
  <sheetData>
    <row r="1" spans="1:4" x14ac:dyDescent="0.3">
      <c r="A1" s="17" t="s">
        <v>6</v>
      </c>
      <c r="B1" s="17" t="s">
        <v>8</v>
      </c>
    </row>
    <row r="2" spans="1:4" x14ac:dyDescent="0.3">
      <c r="A2" s="2">
        <v>1</v>
      </c>
      <c r="B2" s="2">
        <f>PEARSON('Пример 1'!B2:B32, 'Пример 1'!B3:B33)</f>
        <v>0.81377940941961935</v>
      </c>
      <c r="C2" s="4"/>
      <c r="D2" s="5"/>
    </row>
    <row r="3" spans="1:4" x14ac:dyDescent="0.3">
      <c r="A3" s="2">
        <v>2</v>
      </c>
      <c r="B3" s="2">
        <f>PEARSON('Пример 1'!B2:B31, 'Пример 1'!B4:B33)</f>
        <v>0.65495897100789358</v>
      </c>
      <c r="C3" s="5"/>
      <c r="D3" s="5"/>
    </row>
    <row r="4" spans="1:4" x14ac:dyDescent="0.3">
      <c r="A4" s="2">
        <v>3</v>
      </c>
      <c r="B4" s="2">
        <f>PEARSON('Пример 1'!B2:B30, 'Пример 1'!B5:B33)</f>
        <v>0.77759992520615917</v>
      </c>
      <c r="C4" s="5"/>
      <c r="D4" s="5"/>
    </row>
    <row r="5" spans="1:4" x14ac:dyDescent="0.3">
      <c r="A5" s="2">
        <v>4</v>
      </c>
      <c r="B5" s="2">
        <f>PEARSON('Пример 1'!B2:B29, 'Пример 1'!B6:B33)</f>
        <v>0.90284575592088945</v>
      </c>
      <c r="C5" s="5"/>
      <c r="D5" s="5"/>
    </row>
    <row r="6" spans="1:4" x14ac:dyDescent="0.3">
      <c r="A6" s="2">
        <v>5</v>
      </c>
      <c r="B6" s="2">
        <f>PEARSON('Пример 1'!B2:B28, 'Пример 1'!B7:B33)</f>
        <v>0.76292634711572438</v>
      </c>
      <c r="C6" s="5"/>
      <c r="D6" s="5"/>
    </row>
    <row r="7" spans="1:4" x14ac:dyDescent="0.3">
      <c r="A7" s="2">
        <v>6</v>
      </c>
      <c r="B7" s="2">
        <f>PEARSON('Пример 1'!B2:B27, 'Пример 1'!B8:B33)</f>
        <v>0.60491197549975018</v>
      </c>
      <c r="C7" s="5"/>
      <c r="D7" s="5"/>
    </row>
    <row r="8" spans="1:4" x14ac:dyDescent="0.3">
      <c r="A8" s="2">
        <v>7</v>
      </c>
      <c r="B8" s="2">
        <f>PEARSON('Пример 1'!B2:B26, 'Пример 1'!B9:B33)</f>
        <v>0.70913732449688627</v>
      </c>
      <c r="C8" s="5"/>
      <c r="D8" s="5"/>
    </row>
    <row r="9" spans="1:4" x14ac:dyDescent="0.3">
      <c r="A9" s="2">
        <v>8</v>
      </c>
      <c r="B9" s="2">
        <f>PEARSON('Пример 1'!B2:B25, 'Пример 1'!B10:B33)</f>
        <v>0.8749680119933293</v>
      </c>
      <c r="C9" s="5"/>
      <c r="D9" s="5"/>
    </row>
    <row r="10" spans="1:4" x14ac:dyDescent="0.3">
      <c r="C10" s="5"/>
      <c r="D10" s="5"/>
    </row>
    <row r="11" spans="1:4" x14ac:dyDescent="0.3">
      <c r="C11" s="5"/>
      <c r="D11" s="5"/>
    </row>
    <row r="12" spans="1:4" x14ac:dyDescent="0.3">
      <c r="C12" s="5"/>
      <c r="D12" s="5"/>
    </row>
    <row r="13" spans="1:4" x14ac:dyDescent="0.3">
      <c r="C13" s="5"/>
      <c r="D13" s="5"/>
    </row>
    <row r="14" spans="1:4" x14ac:dyDescent="0.3">
      <c r="C14" s="5"/>
      <c r="D14" s="5"/>
    </row>
    <row r="15" spans="1:4" x14ac:dyDescent="0.3">
      <c r="C15" s="5"/>
      <c r="D15" s="5"/>
    </row>
    <row r="16" spans="1:4" x14ac:dyDescent="0.3">
      <c r="C16" s="5"/>
      <c r="D16" s="5"/>
    </row>
    <row r="17" spans="3:4" x14ac:dyDescent="0.3">
      <c r="C17" s="5"/>
      <c r="D17" s="5"/>
    </row>
    <row r="18" spans="3:4" x14ac:dyDescent="0.3">
      <c r="C18" s="5"/>
      <c r="D18" s="5"/>
    </row>
    <row r="19" spans="3:4" x14ac:dyDescent="0.3">
      <c r="C19" s="5"/>
      <c r="D19" s="5"/>
    </row>
    <row r="20" spans="3:4" x14ac:dyDescent="0.3">
      <c r="C20" s="5"/>
      <c r="D20" s="5"/>
    </row>
    <row r="21" spans="3:4" x14ac:dyDescent="0.3">
      <c r="C21" s="5"/>
      <c r="D21" s="5"/>
    </row>
    <row r="22" spans="3:4" x14ac:dyDescent="0.3">
      <c r="C22" s="5"/>
      <c r="D22" s="5"/>
    </row>
    <row r="23" spans="3:4" x14ac:dyDescent="0.3">
      <c r="C23" s="5"/>
      <c r="D23" s="5"/>
    </row>
    <row r="24" spans="3:4" x14ac:dyDescent="0.3">
      <c r="C24" s="5"/>
      <c r="D24" s="5"/>
    </row>
    <row r="25" spans="3:4" x14ac:dyDescent="0.3">
      <c r="C25" s="5"/>
      <c r="D25" s="5"/>
    </row>
    <row r="26" spans="3:4" x14ac:dyDescent="0.3">
      <c r="C26" s="5"/>
      <c r="D26" s="5"/>
    </row>
    <row r="27" spans="3:4" x14ac:dyDescent="0.3">
      <c r="C27" s="5"/>
      <c r="D27" s="5"/>
    </row>
    <row r="28" spans="3:4" x14ac:dyDescent="0.3">
      <c r="C28" s="5"/>
      <c r="D28" s="5"/>
    </row>
    <row r="29" spans="3:4" x14ac:dyDescent="0.3">
      <c r="C29" s="5"/>
      <c r="D29" s="5"/>
    </row>
    <row r="30" spans="3:4" x14ac:dyDescent="0.3">
      <c r="C30" s="5"/>
      <c r="D30" s="5"/>
    </row>
    <row r="31" spans="3:4" x14ac:dyDescent="0.3">
      <c r="C31" s="5"/>
      <c r="D31" s="5"/>
    </row>
    <row r="32" spans="3:4" x14ac:dyDescent="0.3">
      <c r="C3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4F29-312F-4891-A9C5-0155A3FC8724}">
  <dimension ref="A1:J29"/>
  <sheetViews>
    <sheetView topLeftCell="E1" zoomScale="67" zoomScaleNormal="100" workbookViewId="0">
      <selection activeCell="G38" sqref="G38"/>
    </sheetView>
  </sheetViews>
  <sheetFormatPr defaultRowHeight="14.4" x14ac:dyDescent="0.3"/>
  <cols>
    <col min="1" max="2" width="9" bestFit="1" customWidth="1"/>
    <col min="3" max="3" width="10.77734375" customWidth="1"/>
    <col min="4" max="5" width="11.6640625" bestFit="1" customWidth="1"/>
    <col min="6" max="6" width="12.33203125" bestFit="1" customWidth="1"/>
    <col min="7" max="7" width="12.21875" bestFit="1" customWidth="1"/>
    <col min="8" max="9" width="10.5546875" customWidth="1"/>
  </cols>
  <sheetData>
    <row r="1" spans="1:10" x14ac:dyDescent="0.3">
      <c r="A1" s="20" t="s">
        <v>1</v>
      </c>
      <c r="B1" s="21" t="s">
        <v>2</v>
      </c>
      <c r="C1" s="21" t="s">
        <v>3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36</v>
      </c>
      <c r="I1" s="26" t="s">
        <v>37</v>
      </c>
      <c r="J1" s="21" t="s">
        <v>3</v>
      </c>
    </row>
    <row r="2" spans="1:10" x14ac:dyDescent="0.3">
      <c r="A2" s="18">
        <v>1</v>
      </c>
      <c r="B2" s="7">
        <v>6</v>
      </c>
      <c r="C2" s="7">
        <v>23</v>
      </c>
      <c r="D2" s="7" cm="1">
        <f t="array" ref="D2:D17">TREND(B2:B17,A2:A17,A2:A17,1)</f>
        <v>6.1838235294117627</v>
      </c>
      <c r="E2" s="7" cm="1">
        <f t="array" ref="E2:E17">TREND(C2:C17,A2:A17,A2:A17,1)</f>
        <v>22.794117647058826</v>
      </c>
      <c r="F2" s="7">
        <f>B2-D2</f>
        <v>-0.18382352941176272</v>
      </c>
      <c r="G2" s="7">
        <f>C2-E2</f>
        <v>0.20588235294117396</v>
      </c>
      <c r="H2" s="8"/>
      <c r="I2" s="8"/>
      <c r="J2" s="18">
        <f>$C$23+$B$23*B2+$A$23*A2</f>
        <v>19.525054814544127</v>
      </c>
    </row>
    <row r="3" spans="1:10" x14ac:dyDescent="0.3">
      <c r="A3" s="18">
        <v>2</v>
      </c>
      <c r="B3" s="7">
        <v>8</v>
      </c>
      <c r="C3" s="7">
        <v>26</v>
      </c>
      <c r="D3" s="7">
        <v>7.2676470588235276</v>
      </c>
      <c r="E3" s="7">
        <v>24.213235294117649</v>
      </c>
      <c r="F3" s="7">
        <f t="shared" ref="F3:G17" si="0">B3-D3</f>
        <v>0.73235294117647243</v>
      </c>
      <c r="G3" s="7">
        <f t="shared" si="0"/>
        <v>1.7867647058823515</v>
      </c>
      <c r="H3" s="7">
        <f>B3-B2</f>
        <v>2</v>
      </c>
      <c r="I3" s="27">
        <f>C3-C2</f>
        <v>3</v>
      </c>
      <c r="J3" s="18">
        <f t="shared" ref="J3:J17" si="1">$C$23+$B$23*B3+$A$23*A3</f>
        <v>21.221884706742195</v>
      </c>
    </row>
    <row r="4" spans="1:10" x14ac:dyDescent="0.3">
      <c r="A4" s="18">
        <v>3</v>
      </c>
      <c r="B4" s="7">
        <v>8</v>
      </c>
      <c r="C4" s="7">
        <v>25</v>
      </c>
      <c r="D4" s="7">
        <v>8.3514705882352924</v>
      </c>
      <c r="E4" s="7">
        <v>25.632352941176471</v>
      </c>
      <c r="F4" s="7">
        <f t="shared" si="0"/>
        <v>-0.35147058823529242</v>
      </c>
      <c r="G4" s="7">
        <f t="shared" si="0"/>
        <v>-0.63235294117647101</v>
      </c>
      <c r="H4" s="7">
        <f t="shared" ref="H4:I17" si="2">B4-B3</f>
        <v>0</v>
      </c>
      <c r="I4" s="27">
        <f t="shared" si="2"/>
        <v>-1</v>
      </c>
      <c r="J4" s="18">
        <f t="shared" si="1"/>
        <v>22.199410743650652</v>
      </c>
    </row>
    <row r="5" spans="1:10" x14ac:dyDescent="0.3">
      <c r="A5" s="18">
        <v>4</v>
      </c>
      <c r="B5" s="7">
        <v>9</v>
      </c>
      <c r="C5" s="7">
        <v>26</v>
      </c>
      <c r="D5" s="7">
        <v>9.4352941176470573</v>
      </c>
      <c r="E5" s="7">
        <v>27.051470588235297</v>
      </c>
      <c r="F5" s="7">
        <f>B5-D5</f>
        <v>-0.43529411764705728</v>
      </c>
      <c r="G5" s="7">
        <f t="shared" si="0"/>
        <v>-1.051470588235297</v>
      </c>
      <c r="H5" s="7">
        <f t="shared" si="2"/>
        <v>1</v>
      </c>
      <c r="I5" s="27">
        <f t="shared" si="2"/>
        <v>1</v>
      </c>
      <c r="J5" s="18">
        <f t="shared" si="1"/>
        <v>23.536588708203915</v>
      </c>
    </row>
    <row r="6" spans="1:10" x14ac:dyDescent="0.3">
      <c r="A6" s="18">
        <v>5</v>
      </c>
      <c r="B6" s="7">
        <v>11</v>
      </c>
      <c r="C6" s="7">
        <v>29</v>
      </c>
      <c r="D6" s="7">
        <v>10.519117647058822</v>
      </c>
      <c r="E6" s="7">
        <v>28.47058823529412</v>
      </c>
      <c r="F6" s="7">
        <f t="shared" si="0"/>
        <v>0.48088235294117787</v>
      </c>
      <c r="G6" s="7">
        <f t="shared" si="0"/>
        <v>0.52941176470588047</v>
      </c>
      <c r="H6" s="7">
        <f t="shared" si="2"/>
        <v>2</v>
      </c>
      <c r="I6" s="27">
        <f t="shared" si="2"/>
        <v>3</v>
      </c>
      <c r="J6" s="18">
        <f t="shared" si="1"/>
        <v>25.233418600401976</v>
      </c>
    </row>
    <row r="7" spans="1:10" x14ac:dyDescent="0.3">
      <c r="A7" s="18">
        <v>6</v>
      </c>
      <c r="B7" s="7">
        <v>10</v>
      </c>
      <c r="C7" s="7">
        <v>29</v>
      </c>
      <c r="D7" s="7">
        <v>11.602941176470587</v>
      </c>
      <c r="E7" s="7">
        <v>29.889705882352942</v>
      </c>
      <c r="F7" s="7">
        <f t="shared" si="0"/>
        <v>-1.602941176470587</v>
      </c>
      <c r="G7" s="7">
        <f t="shared" si="0"/>
        <v>-0.88970588235294201</v>
      </c>
      <c r="H7" s="7">
        <f t="shared" si="2"/>
        <v>-1</v>
      </c>
      <c r="I7" s="27">
        <f t="shared" si="2"/>
        <v>0</v>
      </c>
      <c r="J7" s="18">
        <f t="shared" si="1"/>
        <v>25.851292709665636</v>
      </c>
    </row>
    <row r="8" spans="1:10" x14ac:dyDescent="0.3">
      <c r="A8" s="18">
        <v>7</v>
      </c>
      <c r="B8" s="7">
        <v>13</v>
      </c>
      <c r="C8" s="7">
        <v>32</v>
      </c>
      <c r="D8" s="18">
        <v>12.686764705882352</v>
      </c>
      <c r="E8" s="18">
        <v>31.308823529411768</v>
      </c>
      <c r="F8" s="7">
        <f t="shared" si="0"/>
        <v>0.31323529411764817</v>
      </c>
      <c r="G8" s="7">
        <f t="shared" si="0"/>
        <v>0.69117647058823195</v>
      </c>
      <c r="H8" s="7">
        <f t="shared" si="2"/>
        <v>3</v>
      </c>
      <c r="I8" s="27">
        <f t="shared" si="2"/>
        <v>3</v>
      </c>
      <c r="J8" s="18">
        <f t="shared" si="1"/>
        <v>27.907774529508501</v>
      </c>
    </row>
    <row r="9" spans="1:10" x14ac:dyDescent="0.3">
      <c r="A9" s="18">
        <v>8</v>
      </c>
      <c r="B9" s="7">
        <v>14</v>
      </c>
      <c r="C9" s="7">
        <v>32</v>
      </c>
      <c r="D9" s="18">
        <v>13.770588235294117</v>
      </c>
      <c r="E9" s="18">
        <v>32.727941176470587</v>
      </c>
      <c r="F9" s="7">
        <f t="shared" si="0"/>
        <v>0.22941176470588331</v>
      </c>
      <c r="G9" s="7">
        <f t="shared" si="0"/>
        <v>-0.72794117647058698</v>
      </c>
      <c r="H9" s="7">
        <f t="shared" si="2"/>
        <v>1</v>
      </c>
      <c r="I9" s="27">
        <f t="shared" si="2"/>
        <v>0</v>
      </c>
      <c r="J9" s="18">
        <f t="shared" si="1"/>
        <v>29.244952494061764</v>
      </c>
    </row>
    <row r="10" spans="1:10" x14ac:dyDescent="0.3">
      <c r="A10" s="18">
        <v>9</v>
      </c>
      <c r="B10" s="7">
        <v>15</v>
      </c>
      <c r="C10" s="7">
        <v>33</v>
      </c>
      <c r="D10" s="18">
        <v>14.854411764705882</v>
      </c>
      <c r="E10" s="18">
        <v>34.147058823529413</v>
      </c>
      <c r="F10" s="7">
        <f t="shared" si="0"/>
        <v>0.14558823529411846</v>
      </c>
      <c r="G10" s="7">
        <f t="shared" si="0"/>
        <v>-1.147058823529413</v>
      </c>
      <c r="H10" s="7">
        <f t="shared" si="2"/>
        <v>1</v>
      </c>
      <c r="I10" s="27">
        <f t="shared" si="2"/>
        <v>1</v>
      </c>
      <c r="J10" s="18">
        <f t="shared" si="1"/>
        <v>30.582130458615023</v>
      </c>
    </row>
    <row r="11" spans="1:10" x14ac:dyDescent="0.3">
      <c r="A11" s="18">
        <v>10</v>
      </c>
      <c r="B11" s="7">
        <v>17</v>
      </c>
      <c r="C11" s="7">
        <v>36</v>
      </c>
      <c r="D11" s="18">
        <v>15.938235294117646</v>
      </c>
      <c r="E11" s="18">
        <v>35.566176470588232</v>
      </c>
      <c r="F11" s="7">
        <f t="shared" si="0"/>
        <v>1.0617647058823536</v>
      </c>
      <c r="G11" s="7">
        <f t="shared" si="0"/>
        <v>0.43382352941176805</v>
      </c>
      <c r="H11" s="7">
        <f t="shared" si="2"/>
        <v>2</v>
      </c>
      <c r="I11" s="27">
        <f t="shared" si="2"/>
        <v>3</v>
      </c>
      <c r="J11" s="18">
        <f t="shared" si="1"/>
        <v>32.278960350813087</v>
      </c>
    </row>
    <row r="12" spans="1:10" x14ac:dyDescent="0.3">
      <c r="A12" s="18">
        <v>11</v>
      </c>
      <c r="B12" s="7">
        <v>17</v>
      </c>
      <c r="C12" s="7">
        <v>37</v>
      </c>
      <c r="D12" s="18">
        <v>17.022058823529413</v>
      </c>
      <c r="E12" s="18">
        <v>36.985294117647058</v>
      </c>
      <c r="F12" s="7">
        <f t="shared" si="0"/>
        <v>-2.2058823529413019E-2</v>
      </c>
      <c r="G12" s="7">
        <f t="shared" si="0"/>
        <v>1.4705882352942012E-2</v>
      </c>
      <c r="H12" s="7">
        <f t="shared" si="2"/>
        <v>0</v>
      </c>
      <c r="I12" s="27">
        <f t="shared" si="2"/>
        <v>1</v>
      </c>
      <c r="J12" s="18">
        <f t="shared" si="1"/>
        <v>33.256486387721552</v>
      </c>
    </row>
    <row r="13" spans="1:10" x14ac:dyDescent="0.3">
      <c r="A13" s="18">
        <v>12</v>
      </c>
      <c r="B13" s="7">
        <v>19</v>
      </c>
      <c r="C13" s="7">
        <v>39</v>
      </c>
      <c r="D13" s="18">
        <v>18.105882352941176</v>
      </c>
      <c r="E13" s="18">
        <v>38.404411764705884</v>
      </c>
      <c r="F13" s="7">
        <f t="shared" si="0"/>
        <v>0.89411764705882391</v>
      </c>
      <c r="G13" s="7">
        <f t="shared" si="0"/>
        <v>0.59558823529411598</v>
      </c>
      <c r="H13" s="7">
        <f t="shared" si="2"/>
        <v>2</v>
      </c>
      <c r="I13" s="27">
        <f t="shared" si="2"/>
        <v>2</v>
      </c>
      <c r="J13" s="18">
        <f t="shared" si="1"/>
        <v>34.953316279919612</v>
      </c>
    </row>
    <row r="14" spans="1:10" x14ac:dyDescent="0.3">
      <c r="A14" s="18">
        <v>13</v>
      </c>
      <c r="B14" s="7">
        <v>18</v>
      </c>
      <c r="C14" s="7">
        <v>38</v>
      </c>
      <c r="D14" s="18">
        <v>19.189705882352939</v>
      </c>
      <c r="E14" s="18">
        <v>39.823529411764703</v>
      </c>
      <c r="F14" s="7">
        <f t="shared" si="0"/>
        <v>-1.1897058823529392</v>
      </c>
      <c r="G14" s="7">
        <f t="shared" si="0"/>
        <v>-1.823529411764703</v>
      </c>
      <c r="H14" s="7">
        <f t="shared" si="2"/>
        <v>-1</v>
      </c>
      <c r="I14" s="27">
        <f t="shared" si="2"/>
        <v>-1</v>
      </c>
      <c r="J14" s="18">
        <f t="shared" si="1"/>
        <v>35.571190389183272</v>
      </c>
    </row>
    <row r="15" spans="1:10" x14ac:dyDescent="0.3">
      <c r="A15" s="18">
        <v>14</v>
      </c>
      <c r="B15" s="7">
        <v>21</v>
      </c>
      <c r="C15" s="7">
        <v>43</v>
      </c>
      <c r="D15" s="18">
        <v>20.273529411764706</v>
      </c>
      <c r="E15" s="18">
        <v>41.242647058823529</v>
      </c>
      <c r="F15" s="7">
        <f t="shared" si="0"/>
        <v>0.7264705882352942</v>
      </c>
      <c r="G15" s="7">
        <f t="shared" si="0"/>
        <v>1.757352941176471</v>
      </c>
      <c r="H15" s="7">
        <f t="shared" si="2"/>
        <v>3</v>
      </c>
      <c r="I15" s="27">
        <f t="shared" si="2"/>
        <v>5</v>
      </c>
      <c r="J15" s="18">
        <f t="shared" si="1"/>
        <v>37.62767220902613</v>
      </c>
    </row>
    <row r="16" spans="1:10" x14ac:dyDescent="0.3">
      <c r="A16" s="18">
        <v>15</v>
      </c>
      <c r="B16" s="7">
        <v>21</v>
      </c>
      <c r="C16" s="7">
        <v>43</v>
      </c>
      <c r="D16" s="18">
        <v>21.357352941176469</v>
      </c>
      <c r="E16" s="18">
        <v>42.661764705882348</v>
      </c>
      <c r="F16" s="7">
        <f t="shared" si="0"/>
        <v>-0.35735294117646887</v>
      </c>
      <c r="G16" s="7">
        <f t="shared" si="0"/>
        <v>0.33823529411765207</v>
      </c>
      <c r="H16" s="7">
        <f t="shared" si="2"/>
        <v>0</v>
      </c>
      <c r="I16" s="27">
        <f t="shared" si="2"/>
        <v>0</v>
      </c>
      <c r="J16" s="18">
        <f t="shared" si="1"/>
        <v>38.605198245934588</v>
      </c>
    </row>
    <row r="17" spans="1:10" x14ac:dyDescent="0.3">
      <c r="A17" s="18">
        <v>16</v>
      </c>
      <c r="B17" s="7">
        <v>22</v>
      </c>
      <c r="C17" s="7">
        <v>44</v>
      </c>
      <c r="D17" s="18">
        <v>22.441176470588236</v>
      </c>
      <c r="E17" s="18">
        <v>44.080882352941174</v>
      </c>
      <c r="F17" s="7">
        <f t="shared" si="0"/>
        <v>-0.4411764705882355</v>
      </c>
      <c r="G17" s="7">
        <f t="shared" si="0"/>
        <v>-8.0882352941173963E-2</v>
      </c>
      <c r="H17" s="7">
        <f t="shared" si="2"/>
        <v>1</v>
      </c>
      <c r="I17" s="27">
        <f t="shared" si="2"/>
        <v>1</v>
      </c>
      <c r="J17" s="18">
        <f t="shared" si="1"/>
        <v>39.942376210487858</v>
      </c>
    </row>
    <row r="18" spans="1:10" x14ac:dyDescent="0.3">
      <c r="A18" s="19"/>
      <c r="B18" s="19"/>
      <c r="C18" s="19"/>
      <c r="D18" s="19"/>
      <c r="E18" s="19"/>
      <c r="F18" s="19"/>
      <c r="G18" s="19"/>
      <c r="H18" s="19"/>
      <c r="I18" s="19"/>
    </row>
    <row r="19" spans="1:10" x14ac:dyDescent="0.3">
      <c r="A19" s="19"/>
      <c r="B19" s="18" t="s">
        <v>28</v>
      </c>
      <c r="C19" s="18">
        <f>PEARSON(B2:B17,C2:C17)</f>
        <v>0.99398770216091969</v>
      </c>
      <c r="D19" s="19"/>
      <c r="E19" s="19"/>
      <c r="F19" s="18" t="s">
        <v>33</v>
      </c>
      <c r="G19" s="7">
        <f>PEARSON(F2:F17,G2:G17)</f>
        <v>0.71101016624017643</v>
      </c>
      <c r="H19" s="18" t="s">
        <v>38</v>
      </c>
      <c r="I19" s="7">
        <f>PEARSON(H3:H17,I3:I17)</f>
        <v>0.8935705046997745</v>
      </c>
    </row>
    <row r="20" spans="1:10" x14ac:dyDescent="0.3">
      <c r="A20" s="19"/>
      <c r="B20" s="19"/>
      <c r="C20" s="19"/>
      <c r="D20" s="19"/>
      <c r="E20" s="19"/>
      <c r="F20" s="24" t="s">
        <v>34</v>
      </c>
      <c r="G20" s="24">
        <f>ABS(G19)*SQRT(14/(1-G19*G19))</f>
        <v>3.7833128083438501</v>
      </c>
      <c r="H20" s="24" t="s">
        <v>34</v>
      </c>
      <c r="I20" s="24">
        <f>ABS(I19)*SQRT(14/(1-I19*I19))</f>
        <v>7.4476815966479508</v>
      </c>
    </row>
    <row r="21" spans="1:10" x14ac:dyDescent="0.3">
      <c r="A21" s="19"/>
      <c r="B21" s="19"/>
      <c r="C21" s="19"/>
      <c r="D21" s="19"/>
      <c r="E21" s="19"/>
      <c r="F21" s="24" t="s">
        <v>35</v>
      </c>
      <c r="G21" s="24">
        <f>TINV(0.05,14)</f>
        <v>2.1447866879178044</v>
      </c>
      <c r="H21" s="24" t="s">
        <v>39</v>
      </c>
      <c r="I21" s="24">
        <f>TINV(0.05,13)</f>
        <v>2.1603686564627926</v>
      </c>
    </row>
    <row r="22" spans="1:10" x14ac:dyDescent="0.3">
      <c r="A22" s="19"/>
      <c r="B22" s="19"/>
      <c r="C22" s="19"/>
      <c r="D22" s="19"/>
      <c r="E22" s="19"/>
      <c r="F22" s="19"/>
      <c r="H22" s="19"/>
      <c r="I22" s="19"/>
    </row>
    <row r="23" spans="1:10" x14ac:dyDescent="0.3">
      <c r="A23" s="28" cm="1">
        <f t="array" ref="A23:C27">LINEST(C2:C17,A2:B17,1,1)</f>
        <v>0.97752603690845941</v>
      </c>
      <c r="B23" s="28">
        <v>0.35965192764480208</v>
      </c>
      <c r="C23" s="28">
        <v>16.389617211766858</v>
      </c>
      <c r="D23" s="19"/>
      <c r="E23" s="19"/>
      <c r="F23" s="19"/>
      <c r="G23" s="19"/>
      <c r="H23" s="19"/>
      <c r="I23" s="19"/>
    </row>
    <row r="24" spans="1:10" x14ac:dyDescent="0.3">
      <c r="A24" s="18">
        <v>0.26813186247521226</v>
      </c>
      <c r="B24" s="18">
        <v>0.29352119408820837</v>
      </c>
      <c r="C24" s="18">
        <v>1.4244679153916846</v>
      </c>
      <c r="D24" s="19"/>
      <c r="E24" s="19"/>
      <c r="F24" s="19"/>
      <c r="G24" s="19"/>
      <c r="H24" s="19"/>
      <c r="I24" s="19"/>
    </row>
    <row r="25" spans="1:10" x14ac:dyDescent="0.3">
      <c r="A25" s="18">
        <v>0.98925274693110254</v>
      </c>
      <c r="B25" s="18">
        <v>0.76068822304903028</v>
      </c>
      <c r="C25" s="18" t="e">
        <v>#N/A</v>
      </c>
      <c r="D25" s="19"/>
      <c r="E25" s="19"/>
      <c r="G25" s="19"/>
      <c r="I25" s="19"/>
    </row>
    <row r="26" spans="1:10" x14ac:dyDescent="0.3">
      <c r="A26" s="18">
        <v>598.30570787069473</v>
      </c>
      <c r="B26" s="18">
        <v>13</v>
      </c>
      <c r="C26" s="18" t="e">
        <v>#N/A</v>
      </c>
      <c r="D26" s="19"/>
      <c r="E26" s="19"/>
      <c r="F26" s="19"/>
      <c r="G26" s="19"/>
      <c r="H26" s="19"/>
      <c r="I26" s="19"/>
    </row>
    <row r="27" spans="1:10" x14ac:dyDescent="0.3">
      <c r="A27" s="18">
        <v>692.41509455508856</v>
      </c>
      <c r="B27" s="18">
        <v>7.5224054449113869</v>
      </c>
      <c r="C27" s="18" t="e">
        <v>#N/A</v>
      </c>
      <c r="D27" s="19"/>
      <c r="E27" s="19"/>
      <c r="F27" s="19"/>
      <c r="G27" s="19"/>
      <c r="H27" s="19"/>
      <c r="I27" s="19"/>
    </row>
    <row r="28" spans="1:10" x14ac:dyDescent="0.3">
      <c r="A28" s="19"/>
      <c r="B28" s="19"/>
      <c r="C28" s="19"/>
      <c r="D28" s="19"/>
      <c r="E28" s="19"/>
      <c r="F28" s="19"/>
      <c r="G28" s="19"/>
      <c r="H28" s="19"/>
      <c r="I28" s="19"/>
    </row>
    <row r="29" spans="1:10" x14ac:dyDescent="0.3">
      <c r="A29" s="40" t="s">
        <v>54</v>
      </c>
      <c r="B29" s="40"/>
      <c r="C29" s="40"/>
      <c r="D29" s="19"/>
      <c r="E29" s="19"/>
      <c r="F29" s="19"/>
      <c r="G29" s="19"/>
      <c r="H29" s="19"/>
      <c r="I29" s="19"/>
    </row>
  </sheetData>
  <mergeCells count="1">
    <mergeCell ref="A29:C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E4AA-2570-4E36-B011-BEDA66B6A870}">
  <dimension ref="A1:K36"/>
  <sheetViews>
    <sheetView topLeftCell="A4" zoomScale="55" zoomScaleNormal="55" workbookViewId="0">
      <selection activeCell="G24" sqref="G24"/>
    </sheetView>
  </sheetViews>
  <sheetFormatPr defaultRowHeight="14.4" x14ac:dyDescent="0.3"/>
  <cols>
    <col min="3" max="3" width="9.6640625" customWidth="1"/>
    <col min="4" max="4" width="16.44140625" customWidth="1"/>
    <col min="6" max="7" width="18.21875" customWidth="1"/>
    <col min="8" max="8" width="13.6640625" customWidth="1"/>
    <col min="9" max="9" width="12.33203125" customWidth="1"/>
    <col min="10" max="10" width="11.5546875" customWidth="1"/>
  </cols>
  <sheetData>
    <row r="1" spans="1:11" x14ac:dyDescent="0.3">
      <c r="A1" s="20" t="s">
        <v>40</v>
      </c>
      <c r="B1" s="21" t="s">
        <v>41</v>
      </c>
      <c r="C1" s="21" t="s">
        <v>47</v>
      </c>
      <c r="D1" s="21" t="s">
        <v>48</v>
      </c>
      <c r="E1" s="19"/>
      <c r="F1" s="21" t="s">
        <v>42</v>
      </c>
      <c r="G1" s="19"/>
      <c r="H1" s="19"/>
      <c r="I1" s="21" t="s">
        <v>45</v>
      </c>
      <c r="J1" s="18">
        <f>(G6-G20)/(G13+G20)*21/2</f>
        <v>34.848462357092629</v>
      </c>
    </row>
    <row r="2" spans="1:11" x14ac:dyDescent="0.3">
      <c r="A2" s="22">
        <v>1</v>
      </c>
      <c r="B2" s="23">
        <v>38</v>
      </c>
      <c r="C2" s="23" cm="1">
        <f t="array" ref="C2:C26">TREND(B2:B26,A2:A26,A2:A26,1)</f>
        <v>33.267692307692315</v>
      </c>
      <c r="D2" s="23" cm="1">
        <f t="array" ref="D2:D15">TREND(B2:B15,A2:A15,A2:A15,1)</f>
        <v>38.028571428571425</v>
      </c>
      <c r="E2" s="8"/>
      <c r="F2" s="7" cm="1">
        <f t="array" ref="F2:G6">LINEST(B2:B26,A2:A26,1,1)</f>
        <v>2.8476923076923071</v>
      </c>
      <c r="G2" s="7">
        <v>30.420000000000009</v>
      </c>
      <c r="H2" s="8"/>
      <c r="I2" s="20" t="s">
        <v>46</v>
      </c>
      <c r="J2" s="7">
        <f>FINV(0.05,2,21)</f>
        <v>3.4668001115424172</v>
      </c>
      <c r="K2" s="1"/>
    </row>
    <row r="3" spans="1:11" x14ac:dyDescent="0.3">
      <c r="A3" s="22">
        <v>2</v>
      </c>
      <c r="B3" s="23">
        <v>40</v>
      </c>
      <c r="C3" s="23">
        <v>36.11538461538462</v>
      </c>
      <c r="D3" s="23">
        <v>40.079120879120872</v>
      </c>
      <c r="E3" s="8"/>
      <c r="F3" s="7">
        <v>0.10600736342870838</v>
      </c>
      <c r="G3" s="7">
        <v>1.5759127524531564</v>
      </c>
      <c r="H3" s="8"/>
      <c r="I3" s="8"/>
      <c r="J3" s="8"/>
      <c r="K3" s="1"/>
    </row>
    <row r="4" spans="1:11" x14ac:dyDescent="0.3">
      <c r="A4" s="22">
        <v>3</v>
      </c>
      <c r="B4" s="23">
        <v>41</v>
      </c>
      <c r="C4" s="23">
        <v>38.963076923076926</v>
      </c>
      <c r="D4" s="23">
        <v>42.129670329670326</v>
      </c>
      <c r="E4" s="8"/>
      <c r="F4" s="7">
        <v>0.96911214057128425</v>
      </c>
      <c r="G4" s="7">
        <v>3.8221498441895414</v>
      </c>
      <c r="H4" s="8"/>
      <c r="I4" s="8"/>
      <c r="J4" s="8"/>
      <c r="K4" s="1"/>
    </row>
    <row r="5" spans="1:11" x14ac:dyDescent="0.3">
      <c r="A5" s="22">
        <v>4</v>
      </c>
      <c r="B5" s="23">
        <v>43</v>
      </c>
      <c r="C5" s="23">
        <v>41.810769230769239</v>
      </c>
      <c r="D5" s="23">
        <v>44.180219780219772</v>
      </c>
      <c r="E5" s="8"/>
      <c r="F5" s="7">
        <v>721.62913343284356</v>
      </c>
      <c r="G5" s="7">
        <v>23</v>
      </c>
      <c r="H5" s="8"/>
      <c r="I5" s="8"/>
      <c r="J5" s="8"/>
      <c r="K5" s="1"/>
    </row>
    <row r="6" spans="1:11" ht="15" customHeight="1" x14ac:dyDescent="0.3">
      <c r="A6" s="22">
        <v>5</v>
      </c>
      <c r="B6" s="23">
        <v>48</v>
      </c>
      <c r="C6" s="23">
        <v>44.658461538461545</v>
      </c>
      <c r="D6" s="23">
        <v>46.230769230769226</v>
      </c>
      <c r="E6" s="8"/>
      <c r="F6" s="7">
        <v>10542.156923076922</v>
      </c>
      <c r="G6" s="7">
        <v>336.00307692307712</v>
      </c>
      <c r="H6" s="7" t="s">
        <v>55</v>
      </c>
      <c r="I6" s="8"/>
      <c r="J6" s="8"/>
      <c r="K6" s="1"/>
    </row>
    <row r="7" spans="1:11" x14ac:dyDescent="0.3">
      <c r="A7" s="22">
        <v>6</v>
      </c>
      <c r="B7" s="23">
        <v>49</v>
      </c>
      <c r="C7" s="23">
        <v>47.50615384615385</v>
      </c>
      <c r="D7" s="23">
        <v>48.28131868131868</v>
      </c>
      <c r="E7" s="8"/>
      <c r="F7" s="8"/>
      <c r="G7" s="8"/>
      <c r="H7" s="8"/>
      <c r="I7" s="8"/>
      <c r="J7" s="8"/>
      <c r="K7" s="1"/>
    </row>
    <row r="8" spans="1:11" x14ac:dyDescent="0.3">
      <c r="A8" s="22">
        <v>7</v>
      </c>
      <c r="B8" s="23">
        <v>50</v>
      </c>
      <c r="C8" s="22">
        <v>50.353846153846163</v>
      </c>
      <c r="D8" s="22">
        <v>50.331868131868134</v>
      </c>
      <c r="E8" s="19"/>
      <c r="F8" s="21" t="s">
        <v>43</v>
      </c>
      <c r="G8" s="19"/>
      <c r="H8" s="19"/>
      <c r="I8" s="19"/>
      <c r="J8" s="19"/>
    </row>
    <row r="9" spans="1:11" x14ac:dyDescent="0.3">
      <c r="A9" s="22">
        <v>8</v>
      </c>
      <c r="B9" s="23">
        <v>53</v>
      </c>
      <c r="C9" s="22">
        <v>53.201538461538462</v>
      </c>
      <c r="D9" s="22">
        <v>52.382417582417581</v>
      </c>
      <c r="E9" s="19"/>
      <c r="F9" s="18" cm="1">
        <f t="array" ref="F9:G13">LINEST(B2:B15,A2:A15,1,1)</f>
        <v>2.0505494505494513</v>
      </c>
      <c r="G9" s="18">
        <v>35.978021978021971</v>
      </c>
      <c r="H9" s="19"/>
      <c r="I9" s="19"/>
      <c r="J9" s="19"/>
    </row>
    <row r="10" spans="1:11" x14ac:dyDescent="0.3">
      <c r="A10" s="22">
        <v>9</v>
      </c>
      <c r="B10" s="23">
        <v>55</v>
      </c>
      <c r="C10" s="22">
        <v>56.049230769230775</v>
      </c>
      <c r="D10" s="22">
        <v>54.432967032967028</v>
      </c>
      <c r="E10" s="19"/>
      <c r="F10" s="18">
        <v>6.2408811229148924E-2</v>
      </c>
      <c r="G10" s="18">
        <v>0.5313918795296716</v>
      </c>
      <c r="H10" s="19"/>
      <c r="I10" s="19"/>
      <c r="J10" s="19"/>
    </row>
    <row r="11" spans="1:11" x14ac:dyDescent="0.3">
      <c r="A11" s="22">
        <v>10</v>
      </c>
      <c r="B11" s="23">
        <v>57</v>
      </c>
      <c r="C11" s="22">
        <v>58.89692307692308</v>
      </c>
      <c r="D11" s="22">
        <v>56.483516483516482</v>
      </c>
      <c r="E11" s="19"/>
      <c r="F11" s="18">
        <v>0.98900660671578622</v>
      </c>
      <c r="G11" s="18">
        <v>0.94131853592744374</v>
      </c>
      <c r="H11" s="19"/>
      <c r="I11" s="19"/>
      <c r="J11" s="19"/>
    </row>
    <row r="12" spans="1:11" x14ac:dyDescent="0.3">
      <c r="A12" s="22">
        <v>11</v>
      </c>
      <c r="B12" s="23">
        <v>58</v>
      </c>
      <c r="C12" s="22">
        <v>61.744615384615386</v>
      </c>
      <c r="D12" s="22">
        <v>58.534065934065936</v>
      </c>
      <c r="E12" s="19"/>
      <c r="F12" s="18">
        <v>1079.564696155436</v>
      </c>
      <c r="G12" s="18">
        <v>12</v>
      </c>
      <c r="H12" s="19"/>
      <c r="I12" s="19"/>
      <c r="J12" s="19"/>
    </row>
    <row r="13" spans="1:11" x14ac:dyDescent="0.3">
      <c r="A13" s="22">
        <v>12</v>
      </c>
      <c r="B13" s="23">
        <v>61</v>
      </c>
      <c r="C13" s="22">
        <v>64.592307692307685</v>
      </c>
      <c r="D13" s="22">
        <v>60.58461538461539</v>
      </c>
      <c r="E13" s="19"/>
      <c r="F13" s="18">
        <v>956.58131868131852</v>
      </c>
      <c r="G13" s="18">
        <v>10.632967032967034</v>
      </c>
      <c r="H13" s="18" t="s">
        <v>56</v>
      </c>
      <c r="I13" s="19"/>
      <c r="J13" s="19"/>
    </row>
    <row r="14" spans="1:11" x14ac:dyDescent="0.3">
      <c r="A14" s="22">
        <v>13</v>
      </c>
      <c r="B14" s="23">
        <v>61</v>
      </c>
      <c r="C14" s="22">
        <v>67.44</v>
      </c>
      <c r="D14" s="22">
        <v>62.635164835164836</v>
      </c>
      <c r="E14" s="19"/>
      <c r="F14" s="19"/>
      <c r="G14" s="19"/>
      <c r="H14" s="19"/>
      <c r="I14" s="19"/>
      <c r="J14" s="19"/>
    </row>
    <row r="15" spans="1:11" x14ac:dyDescent="0.3">
      <c r="A15" s="22">
        <v>14</v>
      </c>
      <c r="B15" s="23">
        <v>65</v>
      </c>
      <c r="C15" s="22">
        <v>70.287692307692311</v>
      </c>
      <c r="D15" s="22">
        <v>64.685714285714283</v>
      </c>
      <c r="E15" s="19"/>
      <c r="F15" s="21" t="s">
        <v>44</v>
      </c>
      <c r="G15" s="19"/>
      <c r="H15" s="19"/>
      <c r="I15" s="19"/>
      <c r="J15" s="19"/>
    </row>
    <row r="16" spans="1:11" x14ac:dyDescent="0.3">
      <c r="A16" s="24">
        <v>15</v>
      </c>
      <c r="B16" s="25">
        <v>66</v>
      </c>
      <c r="C16" s="24">
        <v>73.135384615384623</v>
      </c>
      <c r="D16" s="24" cm="1">
        <f t="array" ref="D16:D26">TREND(B16:B26,A16:A26,A16:A26,1)</f>
        <v>68.772727272727266</v>
      </c>
      <c r="E16" s="19"/>
      <c r="F16" s="18" cm="1">
        <f t="array" ref="F16:G20">LINEST(B16:B26,A16:A26,1,1)</f>
        <v>3.8272727272727263</v>
      </c>
      <c r="G16" s="18">
        <v>11.363636363636374</v>
      </c>
      <c r="H16" s="19"/>
      <c r="I16" s="19"/>
      <c r="J16" s="19"/>
    </row>
    <row r="17" spans="1:10" x14ac:dyDescent="0.3">
      <c r="A17" s="24">
        <v>16</v>
      </c>
      <c r="B17" s="25">
        <v>68</v>
      </c>
      <c r="C17" s="24">
        <v>75.983076923076922</v>
      </c>
      <c r="D17" s="24">
        <v>72.599999999999994</v>
      </c>
      <c r="E17" s="19"/>
      <c r="F17" s="18">
        <v>0.26519912992390593</v>
      </c>
      <c r="G17" s="18">
        <v>5.369873107447015</v>
      </c>
      <c r="H17" s="19"/>
      <c r="I17" s="19"/>
      <c r="J17" s="19"/>
    </row>
    <row r="18" spans="1:10" x14ac:dyDescent="0.3">
      <c r="A18" s="24">
        <v>17</v>
      </c>
      <c r="B18" s="25">
        <v>79</v>
      </c>
      <c r="C18" s="24">
        <v>78.830769230769221</v>
      </c>
      <c r="D18" s="24">
        <v>76.427272727272722</v>
      </c>
      <c r="E18" s="19"/>
      <c r="F18" s="18">
        <v>0.95857760951865867</v>
      </c>
      <c r="G18" s="18">
        <v>2.781431939912181</v>
      </c>
      <c r="H18" s="19"/>
      <c r="I18" s="19"/>
      <c r="J18" s="19"/>
    </row>
    <row r="19" spans="1:10" x14ac:dyDescent="0.3">
      <c r="A19" s="24">
        <v>18</v>
      </c>
      <c r="B19" s="25">
        <v>82</v>
      </c>
      <c r="C19" s="24">
        <v>81.678461538461534</v>
      </c>
      <c r="D19" s="24">
        <v>80.25454545454545</v>
      </c>
      <c r="E19" s="19"/>
      <c r="F19" s="18">
        <v>208.27379553466503</v>
      </c>
      <c r="G19" s="18">
        <v>9</v>
      </c>
      <c r="H19" s="19"/>
      <c r="I19" s="19"/>
      <c r="J19" s="19"/>
    </row>
    <row r="20" spans="1:10" x14ac:dyDescent="0.3">
      <c r="A20" s="24">
        <v>19</v>
      </c>
      <c r="B20" s="25">
        <v>88</v>
      </c>
      <c r="C20" s="24">
        <v>84.526153846153846</v>
      </c>
      <c r="D20" s="24">
        <v>84.081818181818178</v>
      </c>
      <c r="E20" s="19"/>
      <c r="F20" s="18">
        <v>1611.2818181818182</v>
      </c>
      <c r="G20" s="18">
        <v>69.627272727272754</v>
      </c>
      <c r="H20" s="18" t="s">
        <v>57</v>
      </c>
      <c r="I20" s="19"/>
      <c r="J20" s="19"/>
    </row>
    <row r="21" spans="1:10" x14ac:dyDescent="0.3">
      <c r="A21" s="24">
        <v>20</v>
      </c>
      <c r="B21" s="25">
        <v>89</v>
      </c>
      <c r="C21" s="24">
        <v>87.373846153846159</v>
      </c>
      <c r="D21" s="24">
        <v>87.909090909090907</v>
      </c>
      <c r="E21" s="19"/>
      <c r="F21" s="19"/>
      <c r="G21" s="19"/>
      <c r="H21" s="19"/>
      <c r="I21" s="19"/>
      <c r="J21" s="19"/>
    </row>
    <row r="22" spans="1:10" x14ac:dyDescent="0.3">
      <c r="A22" s="24">
        <v>21</v>
      </c>
      <c r="B22" s="25">
        <v>94</v>
      </c>
      <c r="C22" s="24">
        <v>90.221538461538458</v>
      </c>
      <c r="D22" s="24">
        <v>91.73636363636362</v>
      </c>
      <c r="E22" s="19"/>
      <c r="F22" s="19"/>
      <c r="G22" s="19"/>
      <c r="H22" s="19"/>
      <c r="I22" s="19"/>
      <c r="J22" s="19"/>
    </row>
    <row r="23" spans="1:10" x14ac:dyDescent="0.3">
      <c r="A23" s="24">
        <v>22</v>
      </c>
      <c r="B23" s="25">
        <v>96</v>
      </c>
      <c r="C23" s="24">
        <v>93.069230769230757</v>
      </c>
      <c r="D23" s="24">
        <v>95.563636363636348</v>
      </c>
      <c r="E23" s="19"/>
      <c r="F23" s="19"/>
      <c r="G23" s="19"/>
      <c r="H23" s="19"/>
      <c r="I23" s="19"/>
      <c r="J23" s="19"/>
    </row>
    <row r="24" spans="1:10" x14ac:dyDescent="0.3">
      <c r="A24" s="24">
        <v>23</v>
      </c>
      <c r="B24" s="25">
        <v>99</v>
      </c>
      <c r="C24" s="24">
        <v>95.916923076923069</v>
      </c>
      <c r="D24" s="24">
        <v>99.390909090909076</v>
      </c>
      <c r="E24" s="19"/>
      <c r="F24" s="19"/>
      <c r="G24" s="19"/>
      <c r="H24" s="19"/>
      <c r="I24" s="19"/>
      <c r="J24" s="19"/>
    </row>
    <row r="25" spans="1:10" x14ac:dyDescent="0.3">
      <c r="A25" s="24">
        <v>24</v>
      </c>
      <c r="B25" s="25">
        <v>101</v>
      </c>
      <c r="C25" s="24">
        <v>98.764615384615382</v>
      </c>
      <c r="D25" s="24">
        <v>103.2181818181818</v>
      </c>
      <c r="E25" s="19"/>
      <c r="F25" s="19"/>
      <c r="G25" s="19"/>
      <c r="H25" s="19"/>
      <c r="I25" s="19"/>
      <c r="J25" s="19"/>
    </row>
    <row r="26" spans="1:10" x14ac:dyDescent="0.3">
      <c r="A26" s="24">
        <v>25</v>
      </c>
      <c r="B26" s="25">
        <v>105</v>
      </c>
      <c r="C26" s="24">
        <v>101.6123076923077</v>
      </c>
      <c r="D26" s="24">
        <v>107.04545454545453</v>
      </c>
      <c r="E26" s="19"/>
      <c r="F26" s="19"/>
      <c r="G26" s="19"/>
      <c r="H26" s="19"/>
      <c r="I26" s="19"/>
      <c r="J26" s="19"/>
    </row>
    <row r="27" spans="1:10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3">
      <c r="A28" s="19"/>
      <c r="B28" s="29" t="s">
        <v>1</v>
      </c>
      <c r="C28" s="29" t="s">
        <v>51</v>
      </c>
      <c r="D28" s="19"/>
      <c r="E28" s="19"/>
      <c r="F28" s="19"/>
      <c r="G28" s="19"/>
      <c r="H28" s="19"/>
      <c r="I28" s="19"/>
      <c r="J28" s="19"/>
    </row>
    <row r="29" spans="1:10" x14ac:dyDescent="0.3">
      <c r="A29" s="19"/>
      <c r="B29" s="28">
        <v>26</v>
      </c>
      <c r="C29" s="28">
        <f>$F$16*B29+$G$16</f>
        <v>110.87272727272726</v>
      </c>
      <c r="D29" s="19"/>
      <c r="E29" s="19"/>
      <c r="F29" s="19"/>
      <c r="G29" s="19"/>
      <c r="H29" s="19"/>
      <c r="I29" s="19"/>
      <c r="J29" s="19"/>
    </row>
    <row r="30" spans="1:10" x14ac:dyDescent="0.3">
      <c r="B30" s="28">
        <v>27</v>
      </c>
      <c r="C30" s="28">
        <f t="shared" ref="C30:C33" si="0">$F$16*B30+$G$16</f>
        <v>114.69999999999999</v>
      </c>
      <c r="D30" s="19"/>
      <c r="E30" s="19"/>
      <c r="F30" s="19"/>
      <c r="G30" s="19"/>
      <c r="H30" s="19"/>
      <c r="I30" s="19"/>
      <c r="J30" s="19"/>
    </row>
    <row r="31" spans="1:10" x14ac:dyDescent="0.3">
      <c r="B31" s="18">
        <v>28</v>
      </c>
      <c r="C31" s="18">
        <f t="shared" si="0"/>
        <v>118.5272727272727</v>
      </c>
      <c r="D31" s="19"/>
      <c r="E31" s="19"/>
      <c r="F31" s="19"/>
      <c r="G31" s="19"/>
      <c r="H31" s="19"/>
      <c r="I31" s="19"/>
      <c r="J31" s="19"/>
    </row>
    <row r="32" spans="1:10" x14ac:dyDescent="0.3">
      <c r="B32" s="18">
        <v>29</v>
      </c>
      <c r="C32" s="18">
        <f t="shared" si="0"/>
        <v>122.35454545454543</v>
      </c>
      <c r="D32" s="19"/>
      <c r="E32" s="19"/>
      <c r="F32" s="19"/>
      <c r="G32" s="19"/>
      <c r="H32" s="19"/>
      <c r="I32" s="19"/>
      <c r="J32" s="19"/>
    </row>
    <row r="33" spans="1:10" x14ac:dyDescent="0.3">
      <c r="B33" s="18">
        <v>30</v>
      </c>
      <c r="C33" s="18">
        <f t="shared" si="0"/>
        <v>126.18181818181816</v>
      </c>
      <c r="D33" s="19"/>
      <c r="E33" s="19"/>
      <c r="F33" s="19"/>
      <c r="G33" s="19"/>
      <c r="H33" s="19"/>
      <c r="I33" s="19"/>
      <c r="J33" s="19"/>
    </row>
    <row r="34" spans="1:10" x14ac:dyDescent="0.3">
      <c r="C34" s="19"/>
      <c r="D34" s="19"/>
      <c r="E34" s="19"/>
      <c r="F34" s="19"/>
      <c r="G34" s="19"/>
      <c r="H34" s="19"/>
      <c r="I34" s="19"/>
      <c r="J34" s="19"/>
    </row>
    <row r="35" spans="1:10" x14ac:dyDescent="0.3">
      <c r="C35" s="19"/>
      <c r="D35" s="19"/>
      <c r="E35" s="19"/>
      <c r="F35" s="19"/>
      <c r="G35" s="19"/>
      <c r="H35" s="19"/>
      <c r="I35" s="19"/>
      <c r="J35" s="19"/>
    </row>
    <row r="36" spans="1:10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178B-422D-487E-9FBB-59DE93EE5AEA}">
  <dimension ref="A1:J35"/>
  <sheetViews>
    <sheetView zoomScale="55" workbookViewId="0">
      <selection activeCell="K27" sqref="K27"/>
    </sheetView>
  </sheetViews>
  <sheetFormatPr defaultRowHeight="14.4" x14ac:dyDescent="0.3"/>
  <cols>
    <col min="3" max="3" width="10.6640625" customWidth="1"/>
    <col min="5" max="5" width="17.5546875" customWidth="1"/>
  </cols>
  <sheetData>
    <row r="1" spans="1:10" x14ac:dyDescent="0.3">
      <c r="A1" s="21" t="s">
        <v>41</v>
      </c>
      <c r="B1" s="21" t="s">
        <v>40</v>
      </c>
      <c r="C1" s="21" t="s">
        <v>49</v>
      </c>
      <c r="D1" s="21" t="s">
        <v>50</v>
      </c>
      <c r="E1" s="21" t="s">
        <v>19</v>
      </c>
    </row>
    <row r="2" spans="1:10" x14ac:dyDescent="0.3">
      <c r="A2" s="23">
        <v>38</v>
      </c>
      <c r="B2" s="22">
        <v>1</v>
      </c>
      <c r="C2" s="18">
        <v>0</v>
      </c>
      <c r="D2" s="18">
        <f>B2*C2</f>
        <v>0</v>
      </c>
      <c r="E2" s="18" cm="1">
        <f t="array" ref="E2:E26">TREND(A2:A26,B2:D26,B2:D26,1)</f>
        <v>38.028571428571418</v>
      </c>
      <c r="G2" s="18" cm="1">
        <f t="array" ref="G2:J6">LINEST(A2:A26,B2:D26,1,1)</f>
        <v>1.7767232767232772</v>
      </c>
      <c r="H2" s="18">
        <v>-24.614385614385615</v>
      </c>
      <c r="I2" s="18">
        <v>2.0505494505494508</v>
      </c>
      <c r="J2" s="18">
        <v>35.978021978021964</v>
      </c>
    </row>
    <row r="3" spans="1:10" x14ac:dyDescent="0.3">
      <c r="A3" s="23">
        <v>40</v>
      </c>
      <c r="B3" s="22">
        <v>2</v>
      </c>
      <c r="C3" s="18">
        <v>0</v>
      </c>
      <c r="D3" s="18">
        <f t="shared" ref="D3:D26" si="0">B3*C3</f>
        <v>0</v>
      </c>
      <c r="E3" s="18">
        <v>40.079120879120865</v>
      </c>
      <c r="G3" s="18">
        <v>0.2270337510001626</v>
      </c>
      <c r="H3" s="18">
        <v>3.9323399176522296</v>
      </c>
      <c r="I3" s="18">
        <v>0.12961339265794825</v>
      </c>
      <c r="J3" s="18">
        <v>1.103618270885365</v>
      </c>
    </row>
    <row r="4" spans="1:10" x14ac:dyDescent="0.3">
      <c r="A4" s="23">
        <v>41</v>
      </c>
      <c r="B4" s="22">
        <v>3</v>
      </c>
      <c r="C4" s="18">
        <v>0</v>
      </c>
      <c r="D4" s="18">
        <f t="shared" si="0"/>
        <v>0</v>
      </c>
      <c r="E4" s="18">
        <v>42.129670329670319</v>
      </c>
      <c r="G4" s="30">
        <v>0.99262189195964756</v>
      </c>
      <c r="H4" s="18">
        <v>1.9549721683591912</v>
      </c>
      <c r="I4" s="18" t="e">
        <v>#N/A</v>
      </c>
      <c r="J4" s="18" t="e">
        <v>#N/A</v>
      </c>
    </row>
    <row r="5" spans="1:10" x14ac:dyDescent="0.3">
      <c r="A5" s="23">
        <v>43</v>
      </c>
      <c r="B5" s="22">
        <v>4</v>
      </c>
      <c r="C5" s="18">
        <v>0</v>
      </c>
      <c r="D5" s="18">
        <f t="shared" si="0"/>
        <v>0</v>
      </c>
      <c r="E5" s="18">
        <v>44.180219780219765</v>
      </c>
      <c r="G5" s="18">
        <v>941.75271027688348</v>
      </c>
      <c r="H5" s="18">
        <v>21</v>
      </c>
      <c r="I5" s="18" t="e">
        <v>#N/A</v>
      </c>
      <c r="J5" s="18" t="e">
        <v>#N/A</v>
      </c>
    </row>
    <row r="6" spans="1:10" x14ac:dyDescent="0.3">
      <c r="A6" s="23">
        <v>48</v>
      </c>
      <c r="B6" s="22">
        <v>5</v>
      </c>
      <c r="C6" s="18">
        <v>0</v>
      </c>
      <c r="D6" s="18">
        <f t="shared" si="0"/>
        <v>0</v>
      </c>
      <c r="E6" s="18">
        <v>46.230769230769219</v>
      </c>
      <c r="G6" s="18">
        <v>10797.899760239759</v>
      </c>
      <c r="H6" s="18">
        <v>80.260239760239799</v>
      </c>
      <c r="I6" s="18" t="e">
        <v>#N/A</v>
      </c>
      <c r="J6" s="18" t="e">
        <v>#N/A</v>
      </c>
    </row>
    <row r="7" spans="1:10" x14ac:dyDescent="0.3">
      <c r="A7" s="23">
        <v>49</v>
      </c>
      <c r="B7" s="22">
        <v>6</v>
      </c>
      <c r="C7" s="18">
        <v>0</v>
      </c>
      <c r="D7" s="18">
        <f t="shared" si="0"/>
        <v>0</v>
      </c>
      <c r="E7" s="18">
        <v>48.281318681318666</v>
      </c>
    </row>
    <row r="8" spans="1:10" x14ac:dyDescent="0.3">
      <c r="A8" s="23">
        <v>50</v>
      </c>
      <c r="B8" s="22">
        <v>7</v>
      </c>
      <c r="C8" s="18">
        <v>0</v>
      </c>
      <c r="D8" s="18">
        <f t="shared" si="0"/>
        <v>0</v>
      </c>
      <c r="E8" s="18">
        <v>50.33186813186812</v>
      </c>
    </row>
    <row r="9" spans="1:10" x14ac:dyDescent="0.3">
      <c r="A9" s="23">
        <v>53</v>
      </c>
      <c r="B9" s="22">
        <v>8</v>
      </c>
      <c r="C9" s="18">
        <v>0</v>
      </c>
      <c r="D9" s="18">
        <f t="shared" si="0"/>
        <v>0</v>
      </c>
      <c r="E9" s="18">
        <v>52.382417582417574</v>
      </c>
    </row>
    <row r="10" spans="1:10" x14ac:dyDescent="0.3">
      <c r="A10" s="23">
        <v>55</v>
      </c>
      <c r="B10" s="22">
        <v>9</v>
      </c>
      <c r="C10" s="18">
        <v>0</v>
      </c>
      <c r="D10" s="18">
        <f t="shared" si="0"/>
        <v>0</v>
      </c>
      <c r="E10" s="18">
        <v>54.432967032967021</v>
      </c>
    </row>
    <row r="11" spans="1:10" x14ac:dyDescent="0.3">
      <c r="A11" s="23">
        <v>57</v>
      </c>
      <c r="B11" s="22">
        <v>10</v>
      </c>
      <c r="C11" s="18">
        <v>0</v>
      </c>
      <c r="D11" s="18">
        <f t="shared" si="0"/>
        <v>0</v>
      </c>
      <c r="E11" s="18">
        <v>56.483516483516468</v>
      </c>
    </row>
    <row r="12" spans="1:10" x14ac:dyDescent="0.3">
      <c r="A12" s="23">
        <v>58</v>
      </c>
      <c r="B12" s="22">
        <v>11</v>
      </c>
      <c r="C12" s="18">
        <v>0</v>
      </c>
      <c r="D12" s="18">
        <f t="shared" si="0"/>
        <v>0</v>
      </c>
      <c r="E12" s="18">
        <v>58.534065934065922</v>
      </c>
    </row>
    <row r="13" spans="1:10" x14ac:dyDescent="0.3">
      <c r="A13" s="23">
        <v>61</v>
      </c>
      <c r="B13" s="22">
        <v>12</v>
      </c>
      <c r="C13" s="18">
        <v>0</v>
      </c>
      <c r="D13" s="18">
        <f t="shared" si="0"/>
        <v>0</v>
      </c>
      <c r="E13" s="18">
        <v>60.584615384615375</v>
      </c>
    </row>
    <row r="14" spans="1:10" x14ac:dyDescent="0.3">
      <c r="A14" s="23">
        <v>61</v>
      </c>
      <c r="B14" s="22">
        <v>13</v>
      </c>
      <c r="C14" s="18">
        <v>0</v>
      </c>
      <c r="D14" s="18">
        <f t="shared" si="0"/>
        <v>0</v>
      </c>
      <c r="E14" s="18">
        <v>62.635164835164829</v>
      </c>
    </row>
    <row r="15" spans="1:10" x14ac:dyDescent="0.3">
      <c r="A15" s="23">
        <v>65</v>
      </c>
      <c r="B15" s="22">
        <v>14</v>
      </c>
      <c r="C15" s="18">
        <v>0</v>
      </c>
      <c r="D15" s="18">
        <f t="shared" si="0"/>
        <v>0</v>
      </c>
      <c r="E15" s="18">
        <v>64.685714285714283</v>
      </c>
    </row>
    <row r="16" spans="1:10" x14ac:dyDescent="0.3">
      <c r="A16" s="25">
        <v>66</v>
      </c>
      <c r="B16" s="24">
        <v>15</v>
      </c>
      <c r="C16" s="18">
        <v>1</v>
      </c>
      <c r="D16" s="18">
        <f t="shared" si="0"/>
        <v>15</v>
      </c>
      <c r="E16" s="18">
        <v>68.77272727272728</v>
      </c>
    </row>
    <row r="17" spans="1:5" x14ac:dyDescent="0.3">
      <c r="A17" s="25">
        <v>68</v>
      </c>
      <c r="B17" s="24">
        <v>16</v>
      </c>
      <c r="C17" s="18">
        <v>1</v>
      </c>
      <c r="D17" s="18">
        <f t="shared" si="0"/>
        <v>16</v>
      </c>
      <c r="E17" s="18">
        <v>72.599999999999994</v>
      </c>
    </row>
    <row r="18" spans="1:5" x14ac:dyDescent="0.3">
      <c r="A18" s="25">
        <v>79</v>
      </c>
      <c r="B18" s="24">
        <v>17</v>
      </c>
      <c r="C18" s="18">
        <v>1</v>
      </c>
      <c r="D18" s="18">
        <f t="shared" si="0"/>
        <v>17</v>
      </c>
      <c r="E18" s="18">
        <v>76.427272727272737</v>
      </c>
    </row>
    <row r="19" spans="1:5" x14ac:dyDescent="0.3">
      <c r="A19" s="25">
        <v>82</v>
      </c>
      <c r="B19" s="24">
        <v>18</v>
      </c>
      <c r="C19" s="18">
        <v>1</v>
      </c>
      <c r="D19" s="18">
        <f t="shared" si="0"/>
        <v>18</v>
      </c>
      <c r="E19" s="18">
        <v>80.25454545454545</v>
      </c>
    </row>
    <row r="20" spans="1:5" x14ac:dyDescent="0.3">
      <c r="A20" s="25">
        <v>88</v>
      </c>
      <c r="B20" s="24">
        <v>19</v>
      </c>
      <c r="C20" s="18">
        <v>1</v>
      </c>
      <c r="D20" s="18">
        <f t="shared" si="0"/>
        <v>19</v>
      </c>
      <c r="E20" s="18">
        <v>84.081818181818193</v>
      </c>
    </row>
    <row r="21" spans="1:5" x14ac:dyDescent="0.3">
      <c r="A21" s="25">
        <v>89</v>
      </c>
      <c r="B21" s="24">
        <v>20</v>
      </c>
      <c r="C21" s="18">
        <v>1</v>
      </c>
      <c r="D21" s="18">
        <f t="shared" si="0"/>
        <v>20</v>
      </c>
      <c r="E21" s="18">
        <v>87.909090909090907</v>
      </c>
    </row>
    <row r="22" spans="1:5" x14ac:dyDescent="0.3">
      <c r="A22" s="25">
        <v>94</v>
      </c>
      <c r="B22" s="24">
        <v>21</v>
      </c>
      <c r="C22" s="18">
        <v>1</v>
      </c>
      <c r="D22" s="18">
        <f t="shared" si="0"/>
        <v>21</v>
      </c>
      <c r="E22" s="18">
        <v>91.736363636363649</v>
      </c>
    </row>
    <row r="23" spans="1:5" x14ac:dyDescent="0.3">
      <c r="A23" s="25">
        <v>96</v>
      </c>
      <c r="B23" s="24">
        <v>22</v>
      </c>
      <c r="C23" s="18">
        <v>1</v>
      </c>
      <c r="D23" s="18">
        <f t="shared" si="0"/>
        <v>22</v>
      </c>
      <c r="E23" s="18">
        <v>95.563636363636363</v>
      </c>
    </row>
    <row r="24" spans="1:5" x14ac:dyDescent="0.3">
      <c r="A24" s="25">
        <v>99</v>
      </c>
      <c r="B24" s="24">
        <v>23</v>
      </c>
      <c r="C24" s="18">
        <v>1</v>
      </c>
      <c r="D24" s="18">
        <f t="shared" si="0"/>
        <v>23</v>
      </c>
      <c r="E24" s="18">
        <v>99.390909090909105</v>
      </c>
    </row>
    <row r="25" spans="1:5" x14ac:dyDescent="0.3">
      <c r="A25" s="25">
        <v>101</v>
      </c>
      <c r="B25" s="24">
        <v>24</v>
      </c>
      <c r="C25" s="18">
        <v>1</v>
      </c>
      <c r="D25" s="18">
        <f t="shared" si="0"/>
        <v>24</v>
      </c>
      <c r="E25" s="18">
        <v>103.21818181818182</v>
      </c>
    </row>
    <row r="26" spans="1:5" x14ac:dyDescent="0.3">
      <c r="A26" s="25">
        <v>105</v>
      </c>
      <c r="B26" s="24">
        <v>25</v>
      </c>
      <c r="C26" s="18">
        <v>1</v>
      </c>
      <c r="D26" s="18">
        <f t="shared" si="0"/>
        <v>25</v>
      </c>
      <c r="E26" s="18">
        <v>107.04545454545456</v>
      </c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CCAB-E4F4-48A3-A85D-0118163C52DB}">
  <dimension ref="A1:Q24"/>
  <sheetViews>
    <sheetView tabSelected="1" zoomScale="85" zoomScaleNormal="85" workbookViewId="0">
      <selection activeCell="T7" sqref="T7"/>
    </sheetView>
  </sheetViews>
  <sheetFormatPr defaultRowHeight="14.4" x14ac:dyDescent="0.3"/>
  <cols>
    <col min="1" max="1" width="13.33203125" customWidth="1"/>
    <col min="2" max="2" width="21.44140625" customWidth="1"/>
    <col min="8" max="8" width="11.109375" customWidth="1"/>
  </cols>
  <sheetData>
    <row r="1" spans="1:17" x14ac:dyDescent="0.3">
      <c r="A1" s="21" t="s">
        <v>4</v>
      </c>
      <c r="B1" s="18">
        <v>1979</v>
      </c>
      <c r="C1" s="18">
        <v>1980</v>
      </c>
      <c r="D1" s="18">
        <v>1981</v>
      </c>
      <c r="E1" s="18">
        <v>1982</v>
      </c>
      <c r="F1" s="18">
        <v>1983</v>
      </c>
      <c r="G1" s="18">
        <v>1984</v>
      </c>
      <c r="H1" s="18">
        <v>1985</v>
      </c>
      <c r="I1" s="18">
        <v>1986</v>
      </c>
      <c r="J1" s="18">
        <v>1987</v>
      </c>
      <c r="K1" s="18">
        <v>1988</v>
      </c>
      <c r="L1" s="18">
        <v>1989</v>
      </c>
      <c r="M1" s="18">
        <v>1990</v>
      </c>
      <c r="N1" s="18">
        <v>1991</v>
      </c>
      <c r="O1" s="18">
        <v>1992</v>
      </c>
      <c r="P1" s="18">
        <v>1993</v>
      </c>
      <c r="Q1" s="18">
        <v>1994</v>
      </c>
    </row>
    <row r="2" spans="1:17" x14ac:dyDescent="0.3">
      <c r="A2" s="21" t="s">
        <v>52</v>
      </c>
      <c r="B2" s="18">
        <v>9.5</v>
      </c>
      <c r="C2" s="7">
        <v>13.7</v>
      </c>
      <c r="D2" s="7">
        <v>12.1</v>
      </c>
      <c r="E2" s="7">
        <v>14</v>
      </c>
      <c r="F2" s="7">
        <v>13.2</v>
      </c>
      <c r="G2" s="7">
        <v>15.6</v>
      </c>
      <c r="H2" s="7">
        <v>15.4</v>
      </c>
      <c r="I2" s="7">
        <v>14</v>
      </c>
      <c r="J2" s="7">
        <v>17.600000000000001</v>
      </c>
      <c r="K2" s="7">
        <v>15.4</v>
      </c>
      <c r="L2" s="7">
        <v>10.9</v>
      </c>
      <c r="M2" s="7">
        <v>17.5</v>
      </c>
      <c r="N2" s="7">
        <v>15</v>
      </c>
      <c r="O2" s="7">
        <v>18.5</v>
      </c>
      <c r="P2" s="7">
        <v>14.2</v>
      </c>
      <c r="Q2" s="7">
        <v>14.9</v>
      </c>
    </row>
    <row r="3" spans="1:17" x14ac:dyDescent="0.3">
      <c r="A3" s="41" t="s">
        <v>53</v>
      </c>
      <c r="B3" s="42" t="s">
        <v>53</v>
      </c>
      <c r="C3" s="42">
        <f t="shared" ref="C3:P3" si="0">AVERAGE(B2:D2)</f>
        <v>11.766666666666666</v>
      </c>
      <c r="D3" s="42">
        <f t="shared" si="0"/>
        <v>13.266666666666666</v>
      </c>
      <c r="E3" s="42">
        <f t="shared" si="0"/>
        <v>13.1</v>
      </c>
      <c r="F3" s="42">
        <f t="shared" si="0"/>
        <v>14.266666666666666</v>
      </c>
      <c r="G3" s="42">
        <f t="shared" si="0"/>
        <v>14.733333333333333</v>
      </c>
      <c r="H3" s="42">
        <f t="shared" si="0"/>
        <v>15</v>
      </c>
      <c r="I3" s="42">
        <f t="shared" si="0"/>
        <v>15.666666666666666</v>
      </c>
      <c r="J3" s="42">
        <f t="shared" si="0"/>
        <v>15.666666666666666</v>
      </c>
      <c r="K3" s="42">
        <f t="shared" si="0"/>
        <v>14.633333333333333</v>
      </c>
      <c r="L3" s="42">
        <f t="shared" si="0"/>
        <v>14.6</v>
      </c>
      <c r="M3" s="42">
        <f t="shared" si="0"/>
        <v>14.466666666666667</v>
      </c>
      <c r="N3" s="42">
        <f t="shared" si="0"/>
        <v>17</v>
      </c>
      <c r="O3" s="42">
        <f t="shared" si="0"/>
        <v>15.9</v>
      </c>
      <c r="P3" s="43">
        <f t="shared" si="0"/>
        <v>15.866666666666667</v>
      </c>
      <c r="Q3" s="19"/>
    </row>
    <row r="4" spans="1:17" x14ac:dyDescent="0.3">
      <c r="A4" s="44" t="s">
        <v>53</v>
      </c>
      <c r="B4" s="45" t="s">
        <v>53</v>
      </c>
      <c r="C4" s="45" t="s">
        <v>53</v>
      </c>
      <c r="D4" s="45" t="s">
        <v>53</v>
      </c>
      <c r="E4" s="45">
        <f>SQRT(SUMXMY2(B4:B6,C3:C5)/3)</f>
        <v>0</v>
      </c>
      <c r="F4" s="45">
        <f>SQRT(SUMXMY2(C4:C6,D3:D5)/3)</f>
        <v>0</v>
      </c>
      <c r="G4" s="45">
        <f>SQRT(SUMXMY2(D4:D6,E3:E5)/3)</f>
        <v>0</v>
      </c>
      <c r="H4" s="45">
        <f>SQRT(SUMXMY2(E3,F3)/3)</f>
        <v>0.67357531405456306</v>
      </c>
      <c r="I4" s="45">
        <f>SQRT(SUMXMY2(F4:F6,G3:G5)/3)</f>
        <v>8.5062939660604862</v>
      </c>
      <c r="J4" s="45">
        <f>SQRT(SUMXMY2(G4:G6,H3:H5)/3)</f>
        <v>8.6602540378443873</v>
      </c>
      <c r="K4" s="45">
        <f>SQRT(SUMXMY2(H4:H6,I3:I5)/3)</f>
        <v>8.6562653284152482</v>
      </c>
      <c r="L4" s="45">
        <f>SQRT(SUMXMY2(I4:I6,J3:J5)/3)</f>
        <v>4.1340431061930252</v>
      </c>
      <c r="M4" s="45">
        <f>SQRT(SUMXMY2(J4:J6,K3:K5)/3)</f>
        <v>3.4485589391415226</v>
      </c>
      <c r="N4" s="45">
        <f>SQRT(SUMXMY2(K4:K6,L3:L5)/3)</f>
        <v>3.4316168126311681</v>
      </c>
      <c r="O4" s="45">
        <f>SQRT(SUMXMY2(L4:L6,M3:M5)/3)</f>
        <v>5.9655429940745268</v>
      </c>
      <c r="P4" s="46">
        <f>SQRT(SUMXMY2(M4:M6,N3:N5)/3)</f>
        <v>7.8239281443939905</v>
      </c>
      <c r="Q4" s="19"/>
    </row>
    <row r="5" spans="1:17" x14ac:dyDescent="0.3">
      <c r="A5" s="19"/>
      <c r="B5" s="19"/>
      <c r="C5" s="8"/>
      <c r="D5" s="8"/>
      <c r="E5" s="8"/>
      <c r="F5" s="8"/>
      <c r="G5" s="19"/>
      <c r="H5" s="19"/>
      <c r="I5" s="8"/>
      <c r="J5" s="19"/>
      <c r="K5" s="19"/>
      <c r="L5" s="19"/>
      <c r="M5" s="19"/>
      <c r="N5" s="19"/>
      <c r="O5" s="19"/>
      <c r="P5" s="19"/>
      <c r="Q5" s="19"/>
    </row>
    <row r="6" spans="1:17" x14ac:dyDescent="0.3">
      <c r="A6" s="41" t="s">
        <v>53</v>
      </c>
      <c r="B6" s="42">
        <f>B2</f>
        <v>9.5</v>
      </c>
      <c r="C6" s="42">
        <f>0.9*C2+0.1*B6</f>
        <v>13.28</v>
      </c>
      <c r="D6" s="42">
        <f>0.9*D2+0.1*C6</f>
        <v>12.218</v>
      </c>
      <c r="E6" s="42">
        <f>0.9*E2+0.1*D6</f>
        <v>13.8218</v>
      </c>
      <c r="F6" s="42">
        <f>0.9*F2+0.1*E6</f>
        <v>13.262179999999999</v>
      </c>
      <c r="G6" s="42">
        <f>0.9*G2+0.1*F6</f>
        <v>15.366218</v>
      </c>
      <c r="H6" s="42">
        <f>0.9*H2+0.1*G6</f>
        <v>15.396621800000002</v>
      </c>
      <c r="I6" s="42">
        <f>0.9*I2+0.1*H6</f>
        <v>14.13966218</v>
      </c>
      <c r="J6" s="42">
        <f>0.9*J2+0.1*I6</f>
        <v>17.253966218000002</v>
      </c>
      <c r="K6" s="42">
        <f>0.9*K2+0.1*J6</f>
        <v>15.585396621800001</v>
      </c>
      <c r="L6" s="42">
        <f>0.9*L2+0.1*K6</f>
        <v>11.368539662180002</v>
      </c>
      <c r="M6" s="42">
        <f>0.9*M2+0.1*L6</f>
        <v>16.886853966217998</v>
      </c>
      <c r="N6" s="42">
        <f>0.9*N2+0.1*M6</f>
        <v>15.1886853966218</v>
      </c>
      <c r="O6" s="42">
        <f>0.9*O2+0.1*N6</f>
        <v>18.168868539662181</v>
      </c>
      <c r="P6" s="43">
        <f>0.9*P2+0.1*O6</f>
        <v>14.596886853966218</v>
      </c>
      <c r="Q6" s="19"/>
    </row>
    <row r="7" spans="1:17" x14ac:dyDescent="0.3">
      <c r="A7" s="44" t="s">
        <v>53</v>
      </c>
      <c r="B7" s="45" t="s">
        <v>53</v>
      </c>
      <c r="C7" s="45" t="s">
        <v>53</v>
      </c>
      <c r="D7" s="45" t="e">
        <v>#N/A</v>
      </c>
      <c r="E7" s="45" t="e">
        <f>SQRT(SUMXMY2(B3:B4,B6)/3)</f>
        <v>#N/A</v>
      </c>
      <c r="F7" s="45">
        <f>SQRT(SUMXMY2(C3:C5,C6:C8)/3)</f>
        <v>0.87372340737363385</v>
      </c>
      <c r="G7" s="45" t="e">
        <f>SQRT(SUMXMY2(D3:D4,D6:D7)/3)</f>
        <v>#N/A</v>
      </c>
      <c r="H7" s="45" t="e">
        <f>SQRT(SUMXMY2(E3:E4,E6:E7)/3)</f>
        <v>#N/A</v>
      </c>
      <c r="I7" s="45">
        <f>SQRT(SUMXMY2(F3:F5,F6:F8)/3)</f>
        <v>0.76863213049843815</v>
      </c>
      <c r="J7" s="45" t="e">
        <f>SQRT(SUMXMY2(G3:G4,G6:G7)/3)</f>
        <v>#N/A</v>
      </c>
      <c r="K7" s="45" t="e">
        <f>SQRT(SUMXMY2(H3:H4,H6:H7)/3)</f>
        <v>#N/A</v>
      </c>
      <c r="L7" s="45">
        <f>SQRT(SUMXMY2(I3:I5,I6:I8)/3)</f>
        <v>4.5535024389222842</v>
      </c>
      <c r="M7" s="45" t="e">
        <f t="shared" ref="M7:N7" si="1">SQRT(SUMXMY2(J3:J5,J6:J8)/3)</f>
        <v>#N/A</v>
      </c>
      <c r="N7" s="45" t="e">
        <f t="shared" si="1"/>
        <v>#N/A</v>
      </c>
      <c r="O7" s="45">
        <f>SQRT(SUMXMY2(L3:L5,L6:L8)/3)</f>
        <v>1.8813365857564679</v>
      </c>
      <c r="P7" s="46" t="e">
        <f>SQRT(SUMXMY2(M3:M5,M6:M7)/3)</f>
        <v>#N/A</v>
      </c>
      <c r="Q7" s="19"/>
    </row>
    <row r="8" spans="1:17" x14ac:dyDescent="0.3">
      <c r="A8" s="8"/>
      <c r="B8" s="9"/>
    </row>
    <row r="9" spans="1:17" x14ac:dyDescent="0.3">
      <c r="A9" s="9"/>
      <c r="B9" s="8"/>
    </row>
    <row r="10" spans="1:17" x14ac:dyDescent="0.3">
      <c r="A10" s="9"/>
      <c r="B10" s="8"/>
    </row>
    <row r="11" spans="1:17" x14ac:dyDescent="0.3">
      <c r="A11" s="9"/>
      <c r="B11" s="8"/>
    </row>
    <row r="12" spans="1:17" x14ac:dyDescent="0.3">
      <c r="A12" s="9"/>
      <c r="B12" s="8"/>
    </row>
    <row r="13" spans="1:17" x14ac:dyDescent="0.3">
      <c r="A13" s="9"/>
      <c r="B13" s="8"/>
    </row>
    <row r="14" spans="1:17" x14ac:dyDescent="0.3">
      <c r="A14" s="9"/>
      <c r="B14" s="8"/>
    </row>
    <row r="15" spans="1:17" x14ac:dyDescent="0.3">
      <c r="A15" s="9"/>
      <c r="B15" s="8"/>
    </row>
    <row r="16" spans="1:17" x14ac:dyDescent="0.3">
      <c r="A16" s="9"/>
      <c r="B16" s="8"/>
    </row>
    <row r="17" spans="1:2" x14ac:dyDescent="0.3">
      <c r="A17" s="9"/>
      <c r="B17" s="8"/>
    </row>
    <row r="18" spans="1:2" x14ac:dyDescent="0.3">
      <c r="A18" s="9"/>
      <c r="B18" s="8"/>
    </row>
    <row r="19" spans="1:2" x14ac:dyDescent="0.3">
      <c r="A19" s="9"/>
      <c r="B19" s="8"/>
    </row>
    <row r="20" spans="1:2" x14ac:dyDescent="0.3">
      <c r="A20" s="9"/>
      <c r="B20" s="8"/>
    </row>
    <row r="21" spans="1:2" x14ac:dyDescent="0.3">
      <c r="A21" s="9"/>
      <c r="B21" s="8"/>
    </row>
    <row r="22" spans="1:2" x14ac:dyDescent="0.3">
      <c r="A22" s="9"/>
      <c r="B22" s="8"/>
    </row>
    <row r="23" spans="1:2" x14ac:dyDescent="0.3">
      <c r="A23" s="9"/>
      <c r="B23" s="8"/>
    </row>
    <row r="24" spans="1:2" x14ac:dyDescent="0.3">
      <c r="A24" s="9"/>
      <c r="B24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3C0BA-01FD-4663-AAB7-CE5E23208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Пример 1</vt:lpstr>
      <vt:lpstr>Лист1</vt:lpstr>
      <vt:lpstr>Пример 2</vt:lpstr>
      <vt:lpstr>Пример 3</vt:lpstr>
      <vt:lpstr>Лист3</vt:lpstr>
      <vt:lpstr>Пример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Мокрова</dc:creator>
  <cp:lastModifiedBy>Катызина Анастасия Андреевна</cp:lastModifiedBy>
  <dcterms:created xsi:type="dcterms:W3CDTF">2024-03-05T16:15:48Z</dcterms:created>
  <dcterms:modified xsi:type="dcterms:W3CDTF">2024-03-12T18:13:25Z</dcterms:modified>
</cp:coreProperties>
</file>