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B207E327-4DE0-49C2-AE26-77C7965547B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TABELA DE APOIO" sheetId="2" r:id="rId2"/>
  </sheets>
  <definedNames>
    <definedName name="aporte">Planilha1!$D$16:$D$16</definedName>
    <definedName name="patrimonio">Planilha1!$D$19:$D$19</definedName>
    <definedName name="qtd_anos">Planilha1!$D$17:$D$17</definedName>
    <definedName name="rendimento_carteira">Planilha1!$D$12:$D$12</definedName>
    <definedName name="salario">Planilha1!$D$11:$D$11</definedName>
    <definedName name="sugestao_investimento">Planilha1!$D$13:$D$13</definedName>
    <definedName name="taxa_mensal">Planilha1!$D$18:$D$18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D35" i="1" s="1"/>
  <c r="G5" i="2"/>
  <c r="A15" i="2"/>
  <c r="A17" i="2"/>
  <c r="A18" i="2"/>
  <c r="A19" i="2"/>
  <c r="A20" i="2"/>
  <c r="A21" i="2"/>
  <c r="A16" i="2"/>
  <c r="A11" i="2"/>
  <c r="A12" i="2"/>
  <c r="A13" i="2"/>
  <c r="A14" i="2"/>
  <c r="A10" i="2"/>
  <c r="A5" i="2"/>
  <c r="A6" i="2"/>
  <c r="A7" i="2"/>
  <c r="A8" i="2"/>
  <c r="A9" i="2"/>
  <c r="A4" i="2"/>
  <c r="D36" i="1"/>
  <c r="D37" i="1"/>
  <c r="D38" i="1"/>
  <c r="D39" i="1"/>
  <c r="D40" i="1"/>
  <c r="D41" i="1"/>
  <c r="C31" i="1" a="1"/>
  <c r="C31" i="1"/>
  <c r="D19" i="1" a="1"/>
  <c r="D19" i="1"/>
  <c r="D20" i="1" s="1" a="1"/>
  <c r="D20" i="1" s="1"/>
  <c r="D13" i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<sst xmlns="http://schemas.openxmlformats.org/spreadsheetml/2006/main" count="71" uniqueCount="34">
  <si>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</si>
  <si>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</si>
  <si>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</si>
  <si>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Invest.</t>
  </si>
  <si>
    <t>INVESTIMENTO MENSAL</t>
  </si>
  <si>
    <t>Quanto Investir por mês?</t>
  </si>
  <si>
    <t>por quantos anos?</t>
  </si>
  <si>
    <t>Taxa de Rendimento Mensal?</t>
  </si>
  <si>
    <t>Qual o patrimônio acumulado terei?</t>
  </si>
  <si>
    <t>Dividendos Mensais?</t>
  </si>
  <si>
    <t>Projeções anuais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</si>
  <si>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</si>
  <si>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</si>
  <si>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</si>
  <si>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</si>
  <si>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</si>
  <si>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</si>
  <si>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</si>
  <si>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</si>
  <si>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</si>
  <si>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</si>
  <si>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</si>
  <si>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</si>
  <si>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</si>
  <si>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</si>
  <si>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</si>
  <si>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</si>
  <si>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</si>
  <si>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</si>
  <si>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</si>
  <si>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</si>
  <si>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</si>
  <si>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 - TIJOLO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</si>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</sst>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1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charset val="1"/>
    </font>
    <font>
      <sz val="16"/>
      <color theme="0"/>
      <name val="Microsoft YaHei"/>
    </font>
    <font>
      <b/>
      <sz val="16"/>
      <color theme="0"/>
      <name val="Microsoft YaHei"/>
    </font>
    <font>
      <b/>
      <sz val="20"/>
      <color theme="0"/>
      <name val="Microsoft YaHe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8" fontId="2" fillId="4" borderId="4" xfId="0" applyNumberFormat="1" applyFont="1" applyFill="1" applyBorder="1" applyAlignment="1">
      <alignment horizontal="center"/>
    </xf>
    <xf numFmtId="8" fontId="2" fillId="4" borderId="6" xfId="0" applyNumberFormat="1" applyFont="1" applyFill="1" applyBorder="1" applyAlignment="1">
      <alignment horizontal="center"/>
    </xf>
    <xf numFmtId="8" fontId="0" fillId="0" borderId="0" xfId="0" applyNumberFormat="1" applyBorder="1"/>
    <xf numFmtId="0" fontId="3" fillId="3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8" fontId="0" fillId="4" borderId="10" xfId="0" applyNumberFormat="1" applyFill="1" applyBorder="1" applyAlignment="1">
      <alignment horizontal="center"/>
    </xf>
    <xf numFmtId="8" fontId="0" fillId="4" borderId="4" xfId="0" applyNumberFormat="1" applyFill="1" applyBorder="1" applyAlignment="1">
      <alignment horizontal="center"/>
    </xf>
    <xf numFmtId="8" fontId="0" fillId="4" borderId="12" xfId="0" applyNumberFormat="1" applyFill="1" applyBorder="1" applyAlignment="1">
      <alignment horizontal="center"/>
    </xf>
    <xf numFmtId="8" fontId="0" fillId="4" borderId="6" xfId="0" applyNumberFormat="1" applyFill="1" applyBorder="1" applyAlignment="1">
      <alignment horizontal="center"/>
    </xf>
    <xf numFmtId="0" fontId="5" fillId="4" borderId="3" xfId="0" applyFont="1" applyFill="1" applyBorder="1" applyAlignment="1">
      <alignment horizontal="left" indent="2"/>
    </xf>
    <xf numFmtId="0" fontId="7" fillId="4" borderId="3" xfId="0" applyFont="1" applyFill="1" applyBorder="1" applyAlignment="1">
      <alignment horizontal="left" indent="2"/>
    </xf>
    <xf numFmtId="0" fontId="7" fillId="4" borderId="5" xfId="0" applyFont="1" applyFill="1" applyBorder="1" applyAlignment="1">
      <alignment horizontal="left" indent="2"/>
    </xf>
    <xf numFmtId="0" fontId="9" fillId="3" borderId="13" xfId="0" applyFont="1" applyFill="1" applyBorder="1" applyAlignment="1">
      <alignment horizontal="center" vertical="center" indent="2"/>
    </xf>
    <xf numFmtId="0" fontId="9" fillId="3" borderId="15" xfId="0" applyFont="1" applyFill="1" applyBorder="1" applyAlignment="1">
      <alignment horizontal="center" vertical="center" indent="2"/>
    </xf>
    <xf numFmtId="0" fontId="9" fillId="3" borderId="14" xfId="0" applyFont="1" applyFill="1" applyBorder="1" applyAlignment="1">
      <alignment horizontal="center" vertical="center" indent="2"/>
    </xf>
    <xf numFmtId="0" fontId="8" fillId="5" borderId="13" xfId="0" applyFont="1" applyFill="1" applyBorder="1" applyAlignment="1">
      <alignment horizontal="center" vertical="center" indent="21"/>
    </xf>
    <xf numFmtId="0" fontId="8" fillId="5" borderId="15" xfId="0" applyFont="1" applyFill="1" applyBorder="1" applyAlignment="1">
      <alignment horizontal="center" vertical="center" indent="21"/>
    </xf>
    <xf numFmtId="0" fontId="8" fillId="5" borderId="14" xfId="0" applyFont="1" applyFill="1" applyBorder="1" applyAlignment="1">
      <alignment horizontal="center" vertical="center" indent="21"/>
    </xf>
    <xf numFmtId="0" fontId="10" fillId="3" borderId="1" xfId="0" applyFont="1" applyFill="1" applyBorder="1" applyAlignment="1">
      <alignment vertical="center" indent="19"/>
    </xf>
    <xf numFmtId="0" fontId="10" fillId="3" borderId="11" xfId="0" applyFont="1" applyFill="1" applyBorder="1" applyAlignment="1">
      <alignment vertical="center" indent="19"/>
    </xf>
    <xf numFmtId="0" fontId="5" fillId="0" borderId="7" xfId="0" applyFont="1" applyBorder="1" applyAlignment="1">
      <alignment horizontal="left" indent="2"/>
    </xf>
    <xf numFmtId="0" fontId="5" fillId="0" borderId="9" xfId="0" applyFont="1" applyBorder="1" applyAlignment="1">
      <alignment horizontal="left" indent="2"/>
    </xf>
    <xf numFmtId="0" fontId="5" fillId="0" borderId="3" xfId="0" applyFont="1" applyBorder="1" applyAlignment="1">
      <alignment horizontal="left" indent="2"/>
    </xf>
    <xf numFmtId="0" fontId="5" fillId="0" borderId="10" xfId="0" applyFont="1" applyBorder="1" applyAlignment="1">
      <alignment horizontal="left" indent="2"/>
    </xf>
    <xf numFmtId="0" fontId="6" fillId="4" borderId="3" xfId="0" applyFont="1" applyFill="1" applyBorder="1" applyAlignment="1">
      <alignment horizontal="left" indent="2"/>
    </xf>
    <xf numFmtId="0" fontId="6" fillId="4" borderId="10" xfId="0" applyFont="1" applyFill="1" applyBorder="1" applyAlignment="1">
      <alignment horizontal="left" indent="2"/>
    </xf>
    <xf numFmtId="0" fontId="6" fillId="4" borderId="5" xfId="0" applyFont="1" applyFill="1" applyBorder="1" applyAlignment="1">
      <alignment horizontal="left" indent="2"/>
    </xf>
    <xf numFmtId="0" fontId="6" fillId="4" borderId="12" xfId="0" applyFont="1" applyFill="1" applyBorder="1" applyAlignment="1">
      <alignment horizontal="left" indent="2"/>
    </xf>
    <xf numFmtId="0" fontId="5" fillId="6" borderId="7" xfId="0" applyFont="1" applyFill="1" applyBorder="1" applyAlignment="1">
      <alignment horizontal="left" indent="2"/>
    </xf>
    <xf numFmtId="0" fontId="5" fillId="6" borderId="9" xfId="0" applyFont="1" applyFill="1" applyBorder="1" applyAlignment="1">
      <alignment horizontal="left" indent="2"/>
    </xf>
    <xf numFmtId="165" fontId="0" fillId="0" borderId="8" xfId="0" applyNumberFormat="1" applyBorder="1" applyAlignment="1">
      <alignment horizontal="center"/>
    </xf>
    <xf numFmtId="0" fontId="5" fillId="6" borderId="3" xfId="0" applyFont="1" applyFill="1" applyBorder="1" applyAlignment="1">
      <alignment horizontal="left" indent="2"/>
    </xf>
    <xf numFmtId="0" fontId="5" fillId="6" borderId="10" xfId="0" applyFont="1" applyFill="1" applyBorder="1" applyAlignment="1">
      <alignment horizontal="left" indent="2"/>
    </xf>
    <xf numFmtId="10" fontId="0" fillId="0" borderId="4" xfId="0" applyNumberFormat="1" applyBorder="1" applyAlignment="1">
      <alignment horizontal="center"/>
    </xf>
    <xf numFmtId="0" fontId="5" fillId="6" borderId="5" xfId="0" applyFont="1" applyFill="1" applyBorder="1" applyAlignment="1">
      <alignment horizontal="left" indent="2"/>
    </xf>
    <xf numFmtId="0" fontId="5" fillId="6" borderId="12" xfId="0" applyFont="1" applyFill="1" applyBorder="1" applyAlignment="1">
      <alignment horizontal="left" indent="2"/>
    </xf>
    <xf numFmtId="165" fontId="0" fillId="0" borderId="6" xfId="0" applyNumberFormat="1" applyBorder="1" applyAlignment="1">
      <alignment horizontal="center"/>
    </xf>
    <xf numFmtId="0" fontId="1" fillId="2" borderId="0" xfId="1"/>
    <xf numFmtId="0" fontId="0" fillId="6" borderId="0" xfId="0" applyFill="1"/>
    <xf numFmtId="0" fontId="2" fillId="6" borderId="0" xfId="0" applyFont="1" applyFill="1"/>
    <xf numFmtId="165" fontId="2" fillId="6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0" fillId="7" borderId="0" xfId="0" applyFill="1"/>
    <xf numFmtId="165" fontId="2" fillId="7" borderId="0" xfId="0" applyNumberFormat="1" applyFont="1" applyFill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1" fillId="2" borderId="0" xfId="1" applyNumberFormat="1"/>
    <xf numFmtId="0" fontId="3" fillId="8" borderId="0" xfId="0" applyFont="1" applyFill="1"/>
    <xf numFmtId="0" fontId="4" fillId="8" borderId="0" xfId="0" applyFont="1" applyFill="1"/>
    <xf numFmtId="0" fontId="4" fillId="8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Divisão de Investimentos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B-4794-9CD5-68B5C84C2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180975</xdr:rowOff>
    </xdr:from>
    <xdr:to>
      <xdr:col>3</xdr:col>
      <xdr:colOff>209550</xdr:colOff>
      <xdr:row>7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5CAFE0-181A-6D3B-FCDB-59B3CF97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b="10992"/>
        <a:stretch>
          <a:fillRect/>
        </a:stretch>
      </xdr:blipFill>
      <xdr:spPr>
        <a:xfrm>
          <a:off x="571500" y="180975"/>
          <a:ext cx="5695950" cy="1323975"/>
        </a:xfrm>
        <a:prstGeom prst="rect">
          <a:avLst/>
        </a:prstGeom>
      </xdr:spPr>
    </xdr:pic>
    <xdr:clientData/>
  </xdr:twoCellAnchor>
  <xdr:twoCellAnchor>
    <xdr:from>
      <xdr:col>1</xdr:col>
      <xdr:colOff>1247775</xdr:colOff>
      <xdr:row>41</xdr:row>
      <xdr:rowOff>95250</xdr:rowOff>
    </xdr:from>
    <xdr:to>
      <xdr:col>2</xdr:col>
      <xdr:colOff>1647825</xdr:colOff>
      <xdr:row>54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CFAB02A-ECD5-C635-E0AE-6BAD59B2EC6D}"/>
            </a:ext>
            <a:ext uri="{147F2762-F138-4A5C-976F-8EAC2B608ADB}">
              <a16:predDERef xmlns:a16="http://schemas.microsoft.com/office/drawing/2014/main" pred="{395CAFE0-181A-6D3B-FCDB-59B3CF977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L41"/>
  <sheetViews>
    <sheetView showGridLines="0" topLeftCell="A33" workbookViewId="0">
      <selection activeCell="C53" sqref="C53"/>
    </sheetView>
  </sheetViews>
  <sheetFormatPr defaultColWidth="0" defaultRowHeight="15"/>
  <cols>
    <col min="1" max="1" width="9.140625" customWidth="1"/>
    <col min="2" max="2" width="50.5703125" customWidth="1"/>
    <col min="3" max="3" width="31.140625" bestFit="1" customWidth="1"/>
    <col min="4" max="4" width="12.5703125" bestFit="1" customWidth="1"/>
    <col min="5" max="5" width="2.7109375" customWidth="1"/>
    <col min="6" max="6" width="3.140625" customWidth="1"/>
    <col min="7" max="7" width="3" customWidth="1"/>
    <col min="8" max="8" width="3.140625" customWidth="1"/>
    <col min="9" max="9" width="3.42578125" customWidth="1"/>
    <col min="10" max="12" width="9.140625" hidden="1" customWidth="1"/>
  </cols>
  <sheetData>
    <row r="10" spans="2:4" ht="22.5">
      <c r="B10" s="22" t="s">
        <v>0</v>
      </c>
      <c r="C10" s="23"/>
      <c r="D10" s="24"/>
    </row>
    <row r="11" spans="2:4" ht="15.75">
      <c r="B11" s="35" t="s">
        <v>1</v>
      </c>
      <c r="C11" s="36"/>
      <c r="D11" s="37">
        <v>5000</v>
      </c>
    </row>
    <row r="12" spans="2:4" ht="15.75">
      <c r="B12" s="38" t="s">
        <v>2</v>
      </c>
      <c r="C12" s="39"/>
      <c r="D12" s="40">
        <v>6.0000000000000001E-3</v>
      </c>
    </row>
    <row r="13" spans="2:4" ht="15.75">
      <c r="B13" s="41" t="s">
        <v>3</v>
      </c>
      <c r="C13" s="42"/>
      <c r="D13" s="43">
        <f>D11*30%</f>
        <v>1500</v>
      </c>
    </row>
    <row r="15" spans="2:4" ht="33.75" customHeight="1">
      <c r="B15" s="19" t="s">
        <v>4</v>
      </c>
      <c r="C15" s="20"/>
      <c r="D15" s="21"/>
    </row>
    <row r="16" spans="2:4" ht="15.75">
      <c r="B16" s="27" t="s">
        <v>5</v>
      </c>
      <c r="C16" s="28"/>
      <c r="D16" s="3">
        <v>500</v>
      </c>
    </row>
    <row r="17" spans="1:4" ht="15.75">
      <c r="B17" s="29" t="s">
        <v>6</v>
      </c>
      <c r="C17" s="30"/>
      <c r="D17" s="1">
        <v>5</v>
      </c>
    </row>
    <row r="18" spans="1:4" ht="15.75">
      <c r="B18" s="29" t="s">
        <v>7</v>
      </c>
      <c r="C18" s="30"/>
      <c r="D18" s="2">
        <v>1.0789999999999999E-2</v>
      </c>
    </row>
    <row r="19" spans="1:4" ht="15.75">
      <c r="B19" s="31" t="s">
        <v>8</v>
      </c>
      <c r="C19" s="32"/>
      <c r="D19" s="4" cm="1">
        <f t="array" ref="D19">FV(taxa_mensal,qtd_anos*12,aporte*-1)</f>
        <v>41888.456999243819</v>
      </c>
    </row>
    <row r="20" spans="1:4" ht="15.75">
      <c r="B20" s="33" t="s">
        <v>9</v>
      </c>
      <c r="C20" s="34"/>
      <c r="D20" s="5" cm="1">
        <f t="array" ref="D20">patrimonio*rendimento_carteira</f>
        <v>251.33074199546292</v>
      </c>
    </row>
    <row r="22" spans="1:4" ht="29.25">
      <c r="B22" s="25" t="s">
        <v>10</v>
      </c>
      <c r="C22" s="26"/>
      <c r="D22" s="7" t="s">
        <v>11</v>
      </c>
    </row>
    <row r="23" spans="1:4" ht="15.75">
      <c r="A23" s="8">
        <v>2</v>
      </c>
      <c r="B23" s="16" t="s">
        <v>12</v>
      </c>
      <c r="C23" s="12">
        <f>FV($D$18,$A23*12,$D$16*-1)</f>
        <v>13613.813648822608</v>
      </c>
      <c r="D23" s="13" cm="1">
        <f t="array" ref="D23">C23*rendimento_carteira</f>
        <v>81.682881892935654</v>
      </c>
    </row>
    <row r="24" spans="1:4" ht="15.75">
      <c r="A24" s="8">
        <v>5</v>
      </c>
      <c r="B24" s="17" t="s">
        <v>13</v>
      </c>
      <c r="C24" s="12">
        <f>FV($D$18,$A24*12,$D$16*-1)</f>
        <v>41888.456999243819</v>
      </c>
      <c r="D24" s="13" cm="1">
        <f t="array" ref="D24">C24*rendimento_carteira</f>
        <v>251.33074199546292</v>
      </c>
    </row>
    <row r="25" spans="1:4" ht="15.75">
      <c r="A25" s="8">
        <v>10</v>
      </c>
      <c r="B25" s="17" t="s">
        <v>14</v>
      </c>
      <c r="C25" s="12">
        <f>FV($D$18,$A25*12,$D$16*-1)</f>
        <v>121642.1062650861</v>
      </c>
      <c r="D25" s="13" cm="1">
        <f t="array" ref="D25">C25*rendimento_carteira</f>
        <v>729.85263759051657</v>
      </c>
    </row>
    <row r="26" spans="1:4" ht="15.75">
      <c r="A26" s="8">
        <v>20</v>
      </c>
      <c r="B26" s="17" t="s">
        <v>15</v>
      </c>
      <c r="C26" s="12">
        <f>FV($D$18,$A26*12,$D$16*-1)</f>
        <v>562599.20004854025</v>
      </c>
      <c r="D26" s="13" cm="1">
        <f t="array" ref="D26">C26*rendimento_carteira</f>
        <v>3375.5952002912418</v>
      </c>
    </row>
    <row r="27" spans="1:4" ht="15.75">
      <c r="A27" s="8">
        <v>30</v>
      </c>
      <c r="B27" s="18" t="s">
        <v>16</v>
      </c>
      <c r="C27" s="14">
        <f>FV($D$18,$A27*12,$D$16*-1)</f>
        <v>2161084.8275023573</v>
      </c>
      <c r="D27" s="15" cm="1">
        <f t="array" ref="D27">C27*rendimento_carteira</f>
        <v>12966.508965014144</v>
      </c>
    </row>
    <row r="28" spans="1:4">
      <c r="C28" s="6"/>
    </row>
    <row r="30" spans="1:4">
      <c r="B30" s="44" t="s">
        <v>17</v>
      </c>
      <c r="C30" s="44" t="s">
        <v>18</v>
      </c>
      <c r="D30" s="44"/>
    </row>
    <row r="31" spans="1:4">
      <c r="B31" s="46" t="s">
        <v>19</v>
      </c>
      <c r="C31" s="47" cm="1">
        <f t="array" ref="C31">aporte</f>
        <v>500</v>
      </c>
      <c r="D31" s="45"/>
    </row>
    <row r="34" spans="2:4">
      <c r="B34" s="48" t="s">
        <v>20</v>
      </c>
      <c r="C34" s="48" t="s">
        <v>21</v>
      </c>
      <c r="D34" s="48" t="s">
        <v>22</v>
      </c>
    </row>
    <row r="35" spans="2:4">
      <c r="B35" s="9" t="s">
        <v>23</v>
      </c>
      <c r="C35" s="11">
        <f>VLOOKUP($C$30&amp;" - "&amp;B35,'TABELA DE APOIO'!$A:$D,4,FALSE)</f>
        <v>0.5</v>
      </c>
      <c r="D35" s="10">
        <f t="shared" ref="D35:D40" si="0">C35*$C$31</f>
        <v>250</v>
      </c>
    </row>
    <row r="36" spans="2:4">
      <c r="B36" s="9" t="s">
        <v>24</v>
      </c>
      <c r="C36" s="11">
        <f>VLOOKUP($C$30&amp;" - "&amp;B36,'TABELA DE APOIO'!$A:$D,4,FALSE)</f>
        <v>0.1</v>
      </c>
      <c r="D36" s="10">
        <f t="shared" si="0"/>
        <v>50</v>
      </c>
    </row>
    <row r="37" spans="2:4">
      <c r="B37" s="9" t="s">
        <v>25</v>
      </c>
      <c r="C37" s="11">
        <f>VLOOKUP($C$30&amp;" - "&amp;B37,'TABELA DE APOIO'!$A:$D,4,FALSE)</f>
        <v>0.05</v>
      </c>
      <c r="D37" s="10">
        <f t="shared" si="0"/>
        <v>25</v>
      </c>
    </row>
    <row r="38" spans="2:4">
      <c r="B38" s="9" t="s">
        <v>26</v>
      </c>
      <c r="C38" s="11">
        <f>VLOOKUP($C$30&amp;" - "&amp;B38,'TABELA DE APOIO'!$A:$D,4,FALSE)</f>
        <v>0.05</v>
      </c>
      <c r="D38" s="10">
        <f t="shared" si="0"/>
        <v>25</v>
      </c>
    </row>
    <row r="39" spans="2:4">
      <c r="B39" s="9" t="s">
        <v>27</v>
      </c>
      <c r="C39" s="11">
        <f>VLOOKUP($C$30&amp;" - "&amp;B39,'TABELA DE APOIO'!$A:$D,4,FALSE)</f>
        <v>0.2</v>
      </c>
      <c r="D39" s="10">
        <f t="shared" si="0"/>
        <v>100</v>
      </c>
    </row>
    <row r="40" spans="2:4">
      <c r="B40" s="9" t="s">
        <v>28</v>
      </c>
      <c r="C40" s="11">
        <f>VLOOKUP($C$30&amp;" - "&amp;B40,'TABELA DE APOIO'!$A:$D,4,FALSE)</f>
        <v>0.1</v>
      </c>
      <c r="D40" s="10">
        <f t="shared" si="0"/>
        <v>50</v>
      </c>
    </row>
    <row r="41" spans="2:4">
      <c r="B41" s="49"/>
      <c r="C41" s="49"/>
      <c r="D41" s="50">
        <f>SUM(D35:D40)</f>
        <v>500</v>
      </c>
    </row>
  </sheetData>
  <mergeCells count="11">
    <mergeCell ref="B11:C11"/>
    <mergeCell ref="B12:C12"/>
    <mergeCell ref="B13:C13"/>
    <mergeCell ref="B10:D10"/>
    <mergeCell ref="B22:C22"/>
    <mergeCell ref="B16:C16"/>
    <mergeCell ref="B17:C17"/>
    <mergeCell ref="B18:C18"/>
    <mergeCell ref="B19:C19"/>
    <mergeCell ref="B20:C20"/>
    <mergeCell ref="B15:D15"/>
  </mergeCells>
  <dataValidations count="1">
    <dataValidation type="list" allowBlank="1" showInputMessage="1" showErrorMessage="1" sqref="C30" xr:uid="{930998D5-441D-47C5-92F6-2016CE72A4A3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056-EF3B-45CE-9F34-480A47C2BCA8}">
  <dimension ref="A3:G21"/>
  <sheetViews>
    <sheetView tabSelected="1" workbookViewId="0">
      <selection activeCell="A3" sqref="A3:D3"/>
    </sheetView>
  </sheetViews>
  <sheetFormatPr defaultRowHeight="15"/>
  <cols>
    <col min="1" max="1" width="31.85546875" bestFit="1" customWidth="1"/>
    <col min="2" max="2" width="12.140625" bestFit="1" customWidth="1"/>
    <col min="3" max="3" width="19" bestFit="1" customWidth="1"/>
    <col min="4" max="4" width="9.140625" style="9"/>
    <col min="6" max="6" width="18.28515625" bestFit="1" customWidth="1"/>
  </cols>
  <sheetData>
    <row r="3" spans="1:7">
      <c r="A3" s="55" t="s">
        <v>29</v>
      </c>
      <c r="B3" s="56" t="s">
        <v>17</v>
      </c>
      <c r="C3" s="56" t="s">
        <v>20</v>
      </c>
      <c r="D3" s="57" t="s">
        <v>30</v>
      </c>
    </row>
    <row r="4" spans="1:7">
      <c r="A4" t="str">
        <f>B4&amp;" - "&amp;C4</f>
        <v>Conservador - PAPEL</v>
      </c>
      <c r="B4" t="s">
        <v>31</v>
      </c>
      <c r="C4" s="9" t="s">
        <v>23</v>
      </c>
      <c r="D4" s="11">
        <v>0.3</v>
      </c>
      <c r="G4" t="s">
        <v>30</v>
      </c>
    </row>
    <row r="5" spans="1:7">
      <c r="A5" t="str">
        <f t="shared" ref="A5:A9" si="0">B5&amp;" - "&amp;C5</f>
        <v>Conservador - TIJOLO</v>
      </c>
      <c r="B5" t="s">
        <v>31</v>
      </c>
      <c r="C5" s="9" t="s">
        <v>24</v>
      </c>
      <c r="D5" s="11">
        <v>0.5</v>
      </c>
      <c r="F5" s="44" t="s">
        <v>32</v>
      </c>
      <c r="G5" s="54">
        <f>VLOOKUP(F5,$A:$D,4,FALSE)</f>
        <v>0.4</v>
      </c>
    </row>
    <row r="6" spans="1:7">
      <c r="A6" t="str">
        <f t="shared" si="0"/>
        <v>Conservador - HÍBRIDOS</v>
      </c>
      <c r="B6" t="s">
        <v>31</v>
      </c>
      <c r="C6" s="9" t="s">
        <v>25</v>
      </c>
      <c r="D6" s="11">
        <v>0.1</v>
      </c>
    </row>
    <row r="7" spans="1:7">
      <c r="A7" t="str">
        <f t="shared" si="0"/>
        <v>Conservador - FOFs</v>
      </c>
      <c r="B7" t="s">
        <v>31</v>
      </c>
      <c r="C7" s="9" t="s">
        <v>26</v>
      </c>
      <c r="D7" s="11">
        <v>0.1</v>
      </c>
    </row>
    <row r="8" spans="1:7">
      <c r="A8" t="str">
        <f t="shared" si="0"/>
        <v>Conservador - DESENVOLVIMENTO</v>
      </c>
      <c r="B8" t="s">
        <v>31</v>
      </c>
      <c r="C8" s="9" t="s">
        <v>27</v>
      </c>
      <c r="D8" s="11">
        <v>0</v>
      </c>
    </row>
    <row r="9" spans="1:7">
      <c r="A9" s="51" t="str">
        <f t="shared" si="0"/>
        <v>Conservador - HOTELARIAS</v>
      </c>
      <c r="B9" s="51" t="s">
        <v>31</v>
      </c>
      <c r="C9" s="52" t="s">
        <v>28</v>
      </c>
      <c r="D9" s="53">
        <v>0</v>
      </c>
    </row>
    <row r="10" spans="1:7">
      <c r="A10" t="str">
        <f>B10&amp;" - "&amp;C10</f>
        <v>Moderado - PAPEL</v>
      </c>
      <c r="B10" t="s">
        <v>33</v>
      </c>
      <c r="C10" s="9" t="s">
        <v>23</v>
      </c>
      <c r="D10" s="11">
        <v>0.32</v>
      </c>
    </row>
    <row r="11" spans="1:7">
      <c r="A11" t="str">
        <f t="shared" ref="A11:A15" si="1">B11&amp;" - "&amp;C11</f>
        <v>Moderado - TIJOLO</v>
      </c>
      <c r="B11" t="s">
        <v>33</v>
      </c>
      <c r="C11" s="9" t="s">
        <v>24</v>
      </c>
      <c r="D11" s="11">
        <v>0.4</v>
      </c>
    </row>
    <row r="12" spans="1:7">
      <c r="A12" t="str">
        <f t="shared" si="1"/>
        <v>Moderado - HÍBRIDOS</v>
      </c>
      <c r="B12" t="s">
        <v>33</v>
      </c>
      <c r="C12" s="9" t="s">
        <v>25</v>
      </c>
      <c r="D12" s="11">
        <v>0.08</v>
      </c>
    </row>
    <row r="13" spans="1:7">
      <c r="A13" t="str">
        <f t="shared" si="1"/>
        <v>Moderado - FOFs</v>
      </c>
      <c r="B13" t="s">
        <v>33</v>
      </c>
      <c r="C13" s="9" t="s">
        <v>26</v>
      </c>
      <c r="D13" s="11">
        <v>0.1</v>
      </c>
    </row>
    <row r="14" spans="1:7">
      <c r="A14" t="str">
        <f t="shared" si="1"/>
        <v>Moderado - DESENVOLVIMENTO</v>
      </c>
      <c r="B14" t="s">
        <v>33</v>
      </c>
      <c r="C14" s="9" t="s">
        <v>27</v>
      </c>
      <c r="D14" s="11">
        <v>0.05</v>
      </c>
    </row>
    <row r="15" spans="1:7">
      <c r="A15" s="51" t="str">
        <f t="shared" si="1"/>
        <v>Moderado - HOTELARIAS</v>
      </c>
      <c r="B15" s="51" t="s">
        <v>33</v>
      </c>
      <c r="C15" s="52" t="s">
        <v>28</v>
      </c>
      <c r="D15" s="53">
        <v>0.05</v>
      </c>
    </row>
    <row r="16" spans="1:7">
      <c r="A16" t="str">
        <f>B16&amp;" - "&amp;C16</f>
        <v>Agressivo - PAPEL</v>
      </c>
      <c r="B16" t="s">
        <v>18</v>
      </c>
      <c r="C16" s="9" t="s">
        <v>23</v>
      </c>
      <c r="D16" s="11">
        <v>0.5</v>
      </c>
    </row>
    <row r="17" spans="1:4">
      <c r="A17" t="str">
        <f t="shared" ref="A17:A21" si="2">B17&amp;" - "&amp;C17</f>
        <v>Agressivo - TIJOLO</v>
      </c>
      <c r="B17" t="s">
        <v>18</v>
      </c>
      <c r="C17" s="9" t="s">
        <v>24</v>
      </c>
      <c r="D17" s="11">
        <v>0.1</v>
      </c>
    </row>
    <row r="18" spans="1:4">
      <c r="A18" t="str">
        <f t="shared" si="2"/>
        <v>Agressivo - HÍBRIDOS</v>
      </c>
      <c r="B18" t="s">
        <v>18</v>
      </c>
      <c r="C18" s="9" t="s">
        <v>25</v>
      </c>
      <c r="D18" s="11">
        <v>0.05</v>
      </c>
    </row>
    <row r="19" spans="1:4">
      <c r="A19" t="str">
        <f t="shared" si="2"/>
        <v>Agressivo - FOFs</v>
      </c>
      <c r="B19" t="s">
        <v>18</v>
      </c>
      <c r="C19" s="9" t="s">
        <v>26</v>
      </c>
      <c r="D19" s="11">
        <v>0.05</v>
      </c>
    </row>
    <row r="20" spans="1:4">
      <c r="A20" t="str">
        <f t="shared" si="2"/>
        <v>Agressivo - DESENVOLVIMENTO</v>
      </c>
      <c r="B20" t="s">
        <v>18</v>
      </c>
      <c r="C20" s="9" t="s">
        <v>27</v>
      </c>
      <c r="D20" s="11">
        <v>0.2</v>
      </c>
    </row>
    <row r="21" spans="1:4">
      <c r="A21" t="str">
        <f t="shared" si="2"/>
        <v>Agressivo - HOTELARIAS</v>
      </c>
      <c r="B21" t="s">
        <v>18</v>
      </c>
      <c r="C21" s="9" t="s">
        <v>28</v>
      </c>
      <c r="D21" s="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2025-05-30T10:45:10Z</dcterms:created>
  <dcterms:modified xsi:type="dcterms:W3CDTF">2025-05-30T14:24:36Z</dcterms:modified>
  <cp:category/>
  <cp:contentStatus/>
</cp:coreProperties>
</file>