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DM project\Final\"/>
    </mc:Choice>
  </mc:AlternateContent>
  <xr:revisionPtr revIDLastSave="0" documentId="13_ncr:1_{9C32672D-40A7-4608-9E14-5F3BC54F1DEF}" xr6:coauthVersionLast="47" xr6:coauthVersionMax="47" xr10:uidLastSave="{00000000-0000-0000-0000-000000000000}"/>
  <bookViews>
    <workbookView xWindow="-110" yWindow="-110" windowWidth="19420" windowHeight="11020" xr2:uid="{614DFA0F-C27E-40F1-8EC5-519B1B9E85EB}"/>
  </bookViews>
  <sheets>
    <sheet name="Sheet1" sheetId="1" r:id="rId1"/>
    <sheet name="Sheet2" sheetId="4" r:id="rId2"/>
    <sheet name="pcd" sheetId="2" r:id="rId3"/>
    <sheet name="Sheet3" sheetId="5" r:id="rId4"/>
    <sheet name="Sheet5" sheetId="7" r:id="rId5"/>
    <sheet name="Catering" sheetId="3" r:id="rId6"/>
    <sheet name="Sheet10" sheetId="12" r:id="rId7"/>
    <sheet name="Sheet4" sheetId="6" r:id="rId8"/>
  </sheets>
  <definedNames>
    <definedName name="_xlchart.v1.0" hidden="1">pcd!$P$21:$P$32</definedName>
    <definedName name="_xlchart.v1.1" hidden="1">pcd!$Q$20</definedName>
    <definedName name="_xlchart.v1.10" hidden="1">Catering!$C$57</definedName>
    <definedName name="_xlchart.v1.11" hidden="1">Catering!$C$58:$C$69</definedName>
    <definedName name="_xlchart.v1.12" hidden="1">Catering!$D$58:$D$69</definedName>
    <definedName name="_xlchart.v1.13" hidden="1">Catering!$E$57</definedName>
    <definedName name="_xlchart.v1.14" hidden="1">Catering!$E$58:$E$69</definedName>
    <definedName name="_xlchart.v1.15" hidden="1">Catering!$F$58:$F$69</definedName>
    <definedName name="_xlchart.v1.16" hidden="1">Catering!$G$57</definedName>
    <definedName name="_xlchart.v1.17" hidden="1">Catering!$G$58:$G$69</definedName>
    <definedName name="_xlchart.v1.18" hidden="1">Catering!$H$58:$H$69</definedName>
    <definedName name="_xlchart.v1.19" hidden="1">Catering!$I$57</definedName>
    <definedName name="_xlchart.v1.2" hidden="1">pcd!$Q$21:$Q$32</definedName>
    <definedName name="_xlchart.v1.20" hidden="1">Catering!$I$58:$I$69</definedName>
    <definedName name="_xlchart.v1.21" hidden="1">Catering!$J$58:$J$69</definedName>
    <definedName name="_xlchart.v1.22" hidden="1">Catering!$K$57</definedName>
    <definedName name="_xlchart.v1.23" hidden="1">Catering!$K$58:$K$69</definedName>
    <definedName name="_xlchart.v1.24" hidden="1">Catering!$C$91</definedName>
    <definedName name="_xlchart.v1.25" hidden="1">Catering!$C$92:$C$101</definedName>
    <definedName name="_xlchart.v1.26" hidden="1">Catering!$E$91</definedName>
    <definedName name="_xlchart.v1.27" hidden="1">Catering!$E$92:$E$101</definedName>
    <definedName name="_xlchart.v1.28" hidden="1">Catering!$E$76:$E$87</definedName>
    <definedName name="_xlchart.v1.29" hidden="1">Catering!$H$75</definedName>
    <definedName name="_xlchart.v1.3" hidden="1">Catering!$C$91</definedName>
    <definedName name="_xlchart.v1.30" hidden="1">Catering!$H$76:$H$87</definedName>
    <definedName name="_xlchart.v1.4" hidden="1">Catering!$C$92:$C$101</definedName>
    <definedName name="_xlchart.v1.5" hidden="1">Catering!$D$92:$D$101</definedName>
    <definedName name="_xlchart.v1.6" hidden="1">Catering!$E$76:$E$87</definedName>
    <definedName name="_xlchart.v1.7" hidden="1">Catering!$F$75</definedName>
    <definedName name="_xlchart.v1.8" hidden="1">Catering!$F$76:$F$87</definedName>
    <definedName name="_xlchart.v1.9" hidden="1">Catering!$B$58:$B$69</definedName>
    <definedName name="_xlcn.WorksheetConnection_prajapaticaterersanddecorators.xlsxTable1" hidden="1">Table1[]</definedName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Catering!$R$21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prajapati caterers and decorator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1" i="3" l="1"/>
  <c r="B146" i="3"/>
  <c r="B147" i="3"/>
  <c r="B148" i="3"/>
  <c r="B149" i="3"/>
  <c r="B150" i="3"/>
  <c r="B151" i="3"/>
  <c r="B152" i="3"/>
  <c r="B153" i="3"/>
  <c r="B154" i="3"/>
  <c r="I21" i="6" l="1"/>
  <c r="H21" i="6"/>
  <c r="C21" i="6"/>
  <c r="B21" i="6"/>
  <c r="I20" i="6"/>
  <c r="H20" i="6"/>
  <c r="C20" i="6"/>
  <c r="B20" i="6"/>
  <c r="I19" i="6"/>
  <c r="H19" i="6"/>
  <c r="C19" i="6"/>
  <c r="B19" i="6"/>
  <c r="I18" i="6"/>
  <c r="H18" i="6"/>
  <c r="C18" i="6"/>
  <c r="B18" i="6"/>
  <c r="C103" i="3"/>
  <c r="B103" i="3"/>
  <c r="E101" i="3"/>
  <c r="E100" i="3"/>
  <c r="E99" i="3"/>
  <c r="E98" i="3"/>
  <c r="E97" i="3"/>
  <c r="E96" i="3"/>
  <c r="E95" i="3"/>
  <c r="E94" i="3"/>
  <c r="E93" i="3"/>
  <c r="E92" i="3"/>
  <c r="H88" i="3"/>
  <c r="F88" i="3"/>
  <c r="J71" i="3"/>
  <c r="K70" i="3"/>
  <c r="K71" i="3" s="1"/>
  <c r="J70" i="3"/>
  <c r="I70" i="3"/>
  <c r="I71" i="3" s="1"/>
  <c r="H70" i="3"/>
  <c r="H71" i="3" s="1"/>
  <c r="G70" i="3"/>
  <c r="G71" i="3" s="1"/>
  <c r="F70" i="3"/>
  <c r="F71" i="3" s="1"/>
  <c r="E70" i="3"/>
  <c r="E71" i="3" s="1"/>
  <c r="D70" i="3"/>
  <c r="D71" i="3" s="1"/>
  <c r="C70" i="3"/>
  <c r="C71" i="3" s="1"/>
  <c r="B70" i="3"/>
  <c r="B71" i="3" s="1"/>
  <c r="L69" i="3"/>
  <c r="L68" i="3"/>
  <c r="L67" i="3"/>
  <c r="L66" i="3"/>
  <c r="L65" i="3"/>
  <c r="L64" i="3"/>
  <c r="L63" i="3"/>
  <c r="L62" i="3"/>
  <c r="L61" i="3"/>
  <c r="L60" i="3"/>
  <c r="L59" i="3"/>
  <c r="L58" i="3"/>
  <c r="L53" i="3"/>
  <c r="K53" i="3"/>
  <c r="J53" i="3"/>
  <c r="I53" i="3"/>
  <c r="H53" i="3"/>
  <c r="G53" i="3"/>
  <c r="F53" i="3"/>
  <c r="E53" i="3"/>
  <c r="D53" i="3"/>
  <c r="C53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G16" i="3"/>
  <c r="F16" i="3"/>
  <c r="E16" i="3"/>
  <c r="D16" i="3"/>
  <c r="C16" i="3"/>
  <c r="B16" i="3"/>
  <c r="C15" i="3"/>
  <c r="B15" i="3"/>
  <c r="H3" i="3"/>
  <c r="C146" i="2"/>
  <c r="C145" i="2"/>
  <c r="C144" i="2"/>
  <c r="C142" i="2"/>
  <c r="C141" i="2"/>
  <c r="C140" i="2"/>
  <c r="C138" i="2"/>
  <c r="C137" i="2"/>
  <c r="C136" i="2"/>
  <c r="C134" i="2"/>
  <c r="C133" i="2"/>
  <c r="C132" i="2"/>
  <c r="C128" i="2"/>
  <c r="C127" i="2"/>
  <c r="C126" i="2"/>
  <c r="C125" i="2"/>
  <c r="C123" i="2"/>
  <c r="C122" i="2"/>
  <c r="C121" i="2"/>
  <c r="C120" i="2"/>
  <c r="C116" i="2"/>
  <c r="C115" i="2"/>
  <c r="C114" i="2"/>
  <c r="C113" i="2"/>
  <c r="C111" i="2"/>
  <c r="C110" i="2"/>
  <c r="C109" i="2"/>
  <c r="C108" i="2"/>
  <c r="C106" i="2"/>
  <c r="C105" i="2"/>
  <c r="C104" i="2"/>
  <c r="C103" i="2"/>
  <c r="Q95" i="2"/>
  <c r="P95" i="2"/>
  <c r="O95" i="2"/>
  <c r="N95" i="2"/>
  <c r="M95" i="2"/>
  <c r="L95" i="2"/>
  <c r="K95" i="2"/>
  <c r="J95" i="2"/>
  <c r="I95" i="2"/>
  <c r="AC103" i="2" s="1"/>
  <c r="H95" i="2"/>
  <c r="C94" i="2"/>
  <c r="C93" i="2"/>
  <c r="C92" i="2"/>
  <c r="C91" i="2"/>
  <c r="C89" i="2"/>
  <c r="C88" i="2"/>
  <c r="C87" i="2"/>
  <c r="C86" i="2"/>
  <c r="F78" i="2"/>
  <c r="E78" i="2"/>
  <c r="D78" i="2"/>
  <c r="C78" i="2"/>
  <c r="G77" i="2"/>
  <c r="G76" i="2"/>
  <c r="G75" i="2"/>
  <c r="G74" i="2"/>
  <c r="G73" i="2"/>
  <c r="G72" i="2"/>
  <c r="G71" i="2"/>
  <c r="G70" i="2"/>
  <c r="G69" i="2"/>
  <c r="G68" i="2"/>
  <c r="G67" i="2"/>
  <c r="G66" i="2"/>
  <c r="L60" i="2"/>
  <c r="K60" i="2"/>
  <c r="J60" i="2"/>
  <c r="I60" i="2"/>
  <c r="H60" i="2"/>
  <c r="G60" i="2"/>
  <c r="F60" i="2"/>
  <c r="E60" i="2"/>
  <c r="D60" i="2"/>
  <c r="C60" i="2"/>
  <c r="M59" i="2"/>
  <c r="M58" i="2"/>
  <c r="M57" i="2"/>
  <c r="M56" i="2"/>
  <c r="M55" i="2"/>
  <c r="M54" i="2"/>
  <c r="M53" i="2"/>
  <c r="M52" i="2"/>
  <c r="M51" i="2"/>
  <c r="M50" i="2"/>
  <c r="M49" i="2"/>
  <c r="M48" i="2"/>
  <c r="N43" i="2"/>
  <c r="N42" i="2"/>
  <c r="B42" i="2"/>
  <c r="N41" i="2"/>
  <c r="O40" i="2" s="1"/>
  <c r="N36" i="2"/>
  <c r="M36" i="2"/>
  <c r="L36" i="2"/>
  <c r="K36" i="2"/>
  <c r="J36" i="2"/>
  <c r="I36" i="2"/>
  <c r="H36" i="2"/>
  <c r="G36" i="2"/>
  <c r="F36" i="2"/>
  <c r="E36" i="2"/>
  <c r="F23" i="2"/>
  <c r="H23" i="2" s="1"/>
  <c r="F22" i="2"/>
  <c r="H22" i="2" s="1"/>
  <c r="J18" i="2"/>
  <c r="S17" i="2"/>
  <c r="R17" i="2"/>
  <c r="Q17" i="2"/>
  <c r="Q18" i="2" s="1"/>
  <c r="P17" i="2"/>
  <c r="O17" i="2"/>
  <c r="N17" i="2"/>
  <c r="M17" i="2"/>
  <c r="L17" i="2"/>
  <c r="J17" i="2"/>
  <c r="H17" i="2"/>
  <c r="G17" i="2"/>
  <c r="F17" i="2"/>
  <c r="E17" i="2"/>
  <c r="D17" i="2"/>
  <c r="C17" i="2"/>
  <c r="N16" i="2"/>
  <c r="M16" i="2"/>
  <c r="L16" i="2"/>
  <c r="J16" i="2"/>
  <c r="H16" i="2"/>
  <c r="G16" i="2"/>
  <c r="F16" i="2"/>
  <c r="E16" i="2"/>
  <c r="D16" i="2"/>
  <c r="C16" i="2"/>
  <c r="J15" i="2"/>
  <c r="J14" i="2"/>
  <c r="J13" i="2"/>
  <c r="J12" i="2"/>
  <c r="J9" i="2"/>
  <c r="J8" i="2"/>
  <c r="J7" i="2"/>
  <c r="J6" i="2"/>
  <c r="J5" i="2"/>
  <c r="J4" i="2"/>
  <c r="J3" i="2"/>
  <c r="C17" i="7"/>
  <c r="C21" i="7"/>
  <c r="C14" i="7"/>
  <c r="C18" i="7"/>
  <c r="C15" i="7"/>
  <c r="C19" i="7"/>
  <c r="C16" i="7"/>
  <c r="C12" i="7"/>
  <c r="C13" i="7"/>
  <c r="C20" i="7"/>
  <c r="G18" i="2" l="1"/>
  <c r="L21" i="2"/>
  <c r="P18" i="2"/>
  <c r="L70" i="3"/>
  <c r="B34" i="3"/>
  <c r="C34" i="3"/>
  <c r="D34" i="3"/>
  <c r="G78" i="2"/>
  <c r="D79" i="2" s="1"/>
  <c r="E18" i="2"/>
  <c r="F18" i="2"/>
  <c r="E34" i="3"/>
  <c r="R18" i="2"/>
  <c r="S18" i="2"/>
  <c r="H18" i="2"/>
  <c r="O18" i="2"/>
  <c r="M60" i="2"/>
  <c r="C61" i="2" s="1"/>
  <c r="E17" i="7"/>
  <c r="D20" i="7"/>
  <c r="D12" i="7"/>
  <c r="D14" i="7"/>
  <c r="D18" i="7"/>
  <c r="D19" i="7"/>
  <c r="D16" i="7"/>
  <c r="E13" i="7"/>
  <c r="E16" i="7"/>
  <c r="E20" i="7"/>
  <c r="E15" i="7"/>
  <c r="E19" i="7"/>
  <c r="E18" i="7"/>
  <c r="E21" i="7"/>
  <c r="D17" i="7"/>
  <c r="E14" i="7"/>
  <c r="E12" i="7"/>
  <c r="D21" i="7"/>
  <c r="D15" i="7"/>
  <c r="D13" i="7"/>
  <c r="E79" i="2" l="1"/>
  <c r="G79" i="2"/>
  <c r="F79" i="2"/>
  <c r="C79" i="2"/>
  <c r="K61" i="2"/>
  <c r="J61" i="2"/>
  <c r="F61" i="2"/>
  <c r="I61" i="2"/>
  <c r="E61" i="2"/>
  <c r="L61" i="2"/>
  <c r="H61" i="2"/>
  <c r="D61" i="2"/>
  <c r="G61" i="2"/>
  <c r="E17" i="3"/>
  <c r="G17" i="3"/>
  <c r="D17" i="3"/>
  <c r="F1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8C88CB-5DDA-4CFB-A205-355CA0EF8EB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20285EA-72DE-42A5-A3A2-861DE434BD0C}" name="WorksheetConnection_prajapati caterers and decorators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prajapaticaterersanddecorators.xlsxTable1"/>
        </x15:connection>
      </ext>
    </extLst>
  </connection>
</connections>
</file>

<file path=xl/sharedStrings.xml><?xml version="1.0" encoding="utf-8"?>
<sst xmlns="http://schemas.openxmlformats.org/spreadsheetml/2006/main" count="958" uniqueCount="509">
  <si>
    <t>Name</t>
  </si>
  <si>
    <t>Prajapati Caterers and Decorators</t>
  </si>
  <si>
    <t>Owner</t>
  </si>
  <si>
    <t xml:space="preserve">Bhavy Prajapati </t>
  </si>
  <si>
    <t>what to ask him?</t>
  </si>
  <si>
    <t xml:space="preserve">order details </t>
  </si>
  <si>
    <t xml:space="preserve">specific details of order values and all </t>
  </si>
  <si>
    <t>inventories</t>
  </si>
  <si>
    <t xml:space="preserve">how they are buying it </t>
  </si>
  <si>
    <t xml:space="preserve">in which quantity at what price </t>
  </si>
  <si>
    <t>manpower</t>
  </si>
  <si>
    <t>how man power is handled and issue related to the man power</t>
  </si>
  <si>
    <t>catering orders and decoration orders</t>
  </si>
  <si>
    <t xml:space="preserve">1. catering </t>
  </si>
  <si>
    <t xml:space="preserve">how they connect </t>
  </si>
  <si>
    <t xml:space="preserve">what are your stratergies </t>
  </si>
  <si>
    <t>how negotiations done</t>
  </si>
  <si>
    <t>prices of each dish and with margins</t>
  </si>
  <si>
    <t>sales data of each dish</t>
  </si>
  <si>
    <t>buying data of each dish</t>
  </si>
  <si>
    <t>problems facing while running this</t>
  </si>
  <si>
    <t>inventories management</t>
  </si>
  <si>
    <t>dishes / appratus details</t>
  </si>
  <si>
    <t xml:space="preserve">inquiry details  </t>
  </si>
  <si>
    <t>2. decorations</t>
  </si>
  <si>
    <t>inventories details</t>
  </si>
  <si>
    <t>margins</t>
  </si>
  <si>
    <t xml:space="preserve">problems </t>
  </si>
  <si>
    <t>manpower details</t>
  </si>
  <si>
    <t>inquiry details</t>
  </si>
  <si>
    <t>buying prices and selling pricess including manpower cost</t>
  </si>
  <si>
    <t>problems while running</t>
  </si>
  <si>
    <t xml:space="preserve">inquiry details </t>
  </si>
  <si>
    <t>sales details</t>
  </si>
  <si>
    <t>buying details</t>
  </si>
  <si>
    <t>manpower cost details</t>
  </si>
  <si>
    <t xml:space="preserve">monthly enquiry </t>
  </si>
  <si>
    <t>order</t>
  </si>
  <si>
    <t>sweet</t>
  </si>
  <si>
    <t xml:space="preserve">basundi </t>
  </si>
  <si>
    <t>halva</t>
  </si>
  <si>
    <t>anjeer akrot halvo</t>
  </si>
  <si>
    <t>jalebi rabdi</t>
  </si>
  <si>
    <t>kullad dudh</t>
  </si>
  <si>
    <t xml:space="preserve">badam pizza /hongcong /kaju </t>
  </si>
  <si>
    <t>rabdi</t>
  </si>
  <si>
    <t>kalajam/rasgulla</t>
  </si>
  <si>
    <t xml:space="preserve">lapsi </t>
  </si>
  <si>
    <t>jalebi</t>
  </si>
  <si>
    <t xml:space="preserve">ladu </t>
  </si>
  <si>
    <t xml:space="preserve">2 sabji </t>
  </si>
  <si>
    <t>2 sabji</t>
  </si>
  <si>
    <t xml:space="preserve">dal rice </t>
  </si>
  <si>
    <t>puri</t>
  </si>
  <si>
    <t xml:space="preserve">rotli </t>
  </si>
  <si>
    <t xml:space="preserve">farsan </t>
  </si>
  <si>
    <t>saru farsan</t>
  </si>
  <si>
    <t>papad papdi salad athanu dish vadki chamchi</t>
  </si>
  <si>
    <t xml:space="preserve">service </t>
  </si>
  <si>
    <t>counter waiter</t>
  </si>
  <si>
    <t>farta waiter</t>
  </si>
  <si>
    <t>1000 px</t>
  </si>
  <si>
    <t>200 margin</t>
  </si>
  <si>
    <t xml:space="preserve">pizza </t>
  </si>
  <si>
    <t>delhi chat</t>
  </si>
  <si>
    <t xml:space="preserve">dosa </t>
  </si>
  <si>
    <t>chinese</t>
  </si>
  <si>
    <t xml:space="preserve">dhokla </t>
  </si>
  <si>
    <t xml:space="preserve">panner </t>
  </si>
  <si>
    <t xml:space="preserve">live </t>
  </si>
  <si>
    <t xml:space="preserve">mix bhajiya </t>
  </si>
  <si>
    <t xml:space="preserve">ice cream </t>
  </si>
  <si>
    <t>30/40</t>
  </si>
  <si>
    <t xml:space="preserve">Sunday ice cream </t>
  </si>
  <si>
    <t>pani bottle</t>
  </si>
  <si>
    <t>30/35</t>
  </si>
  <si>
    <t xml:space="preserve">manso </t>
  </si>
  <si>
    <t>450 per time</t>
  </si>
  <si>
    <t>150 rs dish</t>
  </si>
  <si>
    <t>7 person</t>
  </si>
  <si>
    <t xml:space="preserve">350 manso ae 16 boys </t>
  </si>
  <si>
    <t>manso increase to boys increase</t>
  </si>
  <si>
    <t>no of item increase to boys increase</t>
  </si>
  <si>
    <t>bai</t>
  </si>
  <si>
    <t>maharaj(nasto)</t>
  </si>
  <si>
    <t>per roti counter 1200</t>
  </si>
  <si>
    <t xml:space="preserve">maharaj </t>
  </si>
  <si>
    <t>15 rs per dish</t>
  </si>
  <si>
    <t>3 rs per sweet</t>
  </si>
  <si>
    <t>fiber dish</t>
  </si>
  <si>
    <t xml:space="preserve">malamine </t>
  </si>
  <si>
    <t>100 rs if lost</t>
  </si>
  <si>
    <t>r20 rs for vadki</t>
  </si>
  <si>
    <t>15 rs for chamchi</t>
  </si>
  <si>
    <t xml:space="preserve">lost per catering </t>
  </si>
  <si>
    <t>1000 ae 10 lost</t>
  </si>
  <si>
    <t>fibre plate</t>
  </si>
  <si>
    <t>malamine</t>
  </si>
  <si>
    <t>chamchi</t>
  </si>
  <si>
    <t>15 sari</t>
  </si>
  <si>
    <t xml:space="preserve">4 sari </t>
  </si>
  <si>
    <t xml:space="preserve">new </t>
  </si>
  <si>
    <t>50% refference order</t>
  </si>
  <si>
    <t>20% insta</t>
  </si>
  <si>
    <t>30% social media/visiting card/marketing</t>
  </si>
  <si>
    <t>10% commision trhough event</t>
  </si>
  <si>
    <t xml:space="preserve">for manso </t>
  </si>
  <si>
    <t>1 week advace inform</t>
  </si>
  <si>
    <t>manso na made</t>
  </si>
  <si>
    <t>bai na made</t>
  </si>
  <si>
    <t>saman na made</t>
  </si>
  <si>
    <t>vastu time pe na made</t>
  </si>
  <si>
    <t>maharaj change thai jai</t>
  </si>
  <si>
    <t>ego / khod kadhva vada manso</t>
  </si>
  <si>
    <t>paisa na aapva vip service joiye</t>
  </si>
  <si>
    <t>bargaining</t>
  </si>
  <si>
    <t>quality problem na lidhe paisa na made</t>
  </si>
  <si>
    <t>live counter vada na problem</t>
  </si>
  <si>
    <t>20 a 1 jan</t>
  </si>
  <si>
    <t xml:space="preserve">seasonal </t>
  </si>
  <si>
    <t>multiple order on one day</t>
  </si>
  <si>
    <t>max 2 thi vadhare na thai</t>
  </si>
  <si>
    <t>decoration</t>
  </si>
  <si>
    <t>time  constraints</t>
  </si>
  <si>
    <t>3 permamant manso</t>
  </si>
  <si>
    <t xml:space="preserve">avg manso per   order </t>
  </si>
  <si>
    <t xml:space="preserve">ballloon decoration </t>
  </si>
  <si>
    <t>2000 - 12000</t>
  </si>
  <si>
    <t xml:space="preserve">flower </t>
  </si>
  <si>
    <t xml:space="preserve">artificial </t>
  </si>
  <si>
    <t>2500-9000</t>
  </si>
  <si>
    <t xml:space="preserve">original </t>
  </si>
  <si>
    <t>4000-25000</t>
  </si>
  <si>
    <t>1000 cost material /transpotation</t>
  </si>
  <si>
    <t>500 per person cost</t>
  </si>
  <si>
    <t>2 person min</t>
  </si>
  <si>
    <t>max 4 person</t>
  </si>
  <si>
    <t xml:space="preserve">60% kharcho </t>
  </si>
  <si>
    <t>motu decore profit max</t>
  </si>
  <si>
    <t>coustomer problem</t>
  </si>
  <si>
    <t xml:space="preserve">extra karave </t>
  </si>
  <si>
    <t xml:space="preserve">hotel vada no problem </t>
  </si>
  <si>
    <t xml:space="preserve">time constraints </t>
  </si>
  <si>
    <t>40 % order cant done becoause of man power not available</t>
  </si>
  <si>
    <t>catering</t>
  </si>
  <si>
    <t>fix cost</t>
  </si>
  <si>
    <t>salary 28000</t>
  </si>
  <si>
    <t>60 k</t>
  </si>
  <si>
    <t>godown rent /electricity /vmc tex</t>
  </si>
  <si>
    <t xml:space="preserve">misslanaous </t>
  </si>
  <si>
    <t>10k</t>
  </si>
  <si>
    <t xml:space="preserve">kariyanu and sakbhaji </t>
  </si>
  <si>
    <t>60k</t>
  </si>
  <si>
    <t>extra cost for man power food electricity water</t>
  </si>
  <si>
    <t>1 lac 20 k</t>
  </si>
  <si>
    <t>decore</t>
  </si>
  <si>
    <t>20k</t>
  </si>
  <si>
    <t>godown rent /balloon cost/flower cost</t>
  </si>
  <si>
    <t>10k min invest back in catering</t>
  </si>
  <si>
    <t>2k invest back in decore</t>
  </si>
  <si>
    <t>doing  as side work</t>
  </si>
  <si>
    <t>reference</t>
  </si>
  <si>
    <t>commision</t>
  </si>
  <si>
    <t>insta</t>
  </si>
  <si>
    <t>reels</t>
  </si>
  <si>
    <t>whatsapp</t>
  </si>
  <si>
    <t>contract with hotels</t>
  </si>
  <si>
    <t>kariyanu</t>
  </si>
  <si>
    <t xml:space="preserve">sweet </t>
  </si>
  <si>
    <t>dairy</t>
  </si>
  <si>
    <t>sakbhaji</t>
  </si>
  <si>
    <t>disposable</t>
  </si>
  <si>
    <t>vasno (potana)</t>
  </si>
  <si>
    <t>manso</t>
  </si>
  <si>
    <t>500 mans sari quality catering</t>
  </si>
  <si>
    <t xml:space="preserve">400 per dish </t>
  </si>
  <si>
    <t>dosa</t>
  </si>
  <si>
    <t>pizza</t>
  </si>
  <si>
    <t>live</t>
  </si>
  <si>
    <t>basundi</t>
  </si>
  <si>
    <t>anjir akhrot</t>
  </si>
  <si>
    <t>rotli</t>
  </si>
  <si>
    <t>jira rice</t>
  </si>
  <si>
    <t>dal fry</t>
  </si>
  <si>
    <t>1 farsan</t>
  </si>
  <si>
    <t>papad/papdi</t>
  </si>
  <si>
    <t>salad</t>
  </si>
  <si>
    <t xml:space="preserve">athanu </t>
  </si>
  <si>
    <t>1 sabji live</t>
  </si>
  <si>
    <t>ice cream</t>
  </si>
  <si>
    <t>mukhbvas</t>
  </si>
  <si>
    <t xml:space="preserve">starter/juice </t>
  </si>
  <si>
    <t>15% profit</t>
  </si>
  <si>
    <t xml:space="preserve">chokha </t>
  </si>
  <si>
    <t>4kg</t>
  </si>
  <si>
    <t>100 mans</t>
  </si>
  <si>
    <t xml:space="preserve">puri </t>
  </si>
  <si>
    <t>5kg</t>
  </si>
  <si>
    <t>chokha</t>
  </si>
  <si>
    <t>16kg</t>
  </si>
  <si>
    <t>20kg</t>
  </si>
  <si>
    <t>10 kg rotli</t>
  </si>
  <si>
    <t>12 kg puri</t>
  </si>
  <si>
    <t>puri lot</t>
  </si>
  <si>
    <t>rotli puri lot</t>
  </si>
  <si>
    <t xml:space="preserve">tuver dal </t>
  </si>
  <si>
    <t>8kg</t>
  </si>
  <si>
    <t xml:space="preserve">chana dal </t>
  </si>
  <si>
    <t>1kg</t>
  </si>
  <si>
    <t xml:space="preserve">papdi </t>
  </si>
  <si>
    <t>8 kg</t>
  </si>
  <si>
    <t>papad</t>
  </si>
  <si>
    <t>1 kg</t>
  </si>
  <si>
    <t>50 per kg</t>
  </si>
  <si>
    <t>150 per kg</t>
  </si>
  <si>
    <t>220 for 5 kg</t>
  </si>
  <si>
    <t xml:space="preserve">salad </t>
  </si>
  <si>
    <t>7 kg</t>
  </si>
  <si>
    <t>500 for 7 kg</t>
  </si>
  <si>
    <t>85 rs per kg</t>
  </si>
  <si>
    <t>138 per kg</t>
  </si>
  <si>
    <t>38 rs kg</t>
  </si>
  <si>
    <t>100 per kg</t>
  </si>
  <si>
    <t xml:space="preserve">tel </t>
  </si>
  <si>
    <t>30 kg</t>
  </si>
  <si>
    <t>3200 for 30 kg</t>
  </si>
  <si>
    <t xml:space="preserve">masala </t>
  </si>
  <si>
    <t xml:space="preserve">live counter </t>
  </si>
  <si>
    <t>110 per dish</t>
  </si>
  <si>
    <t xml:space="preserve">6 boys </t>
  </si>
  <si>
    <t>*</t>
  </si>
  <si>
    <t>2 bais</t>
  </si>
  <si>
    <t>cleaning</t>
  </si>
  <si>
    <t>20 rs per kharcho</t>
  </si>
  <si>
    <t>60 kg</t>
  </si>
  <si>
    <t>halvo</t>
  </si>
  <si>
    <t>20 kg</t>
  </si>
  <si>
    <t>22 kg</t>
  </si>
  <si>
    <t>50 litre</t>
  </si>
  <si>
    <t>starter/juice/soup</t>
  </si>
  <si>
    <t>20 per plate</t>
  </si>
  <si>
    <t>4 pro (vip bois)</t>
  </si>
  <si>
    <t>4 pro</t>
  </si>
  <si>
    <t>24 counter waiter</t>
  </si>
  <si>
    <t xml:space="preserve">baiyo </t>
  </si>
  <si>
    <t xml:space="preserve">6 live </t>
  </si>
  <si>
    <t>4 normal rotli/fry/live dal/live sabji</t>
  </si>
  <si>
    <t>ghati</t>
  </si>
  <si>
    <t>tempa bhadu</t>
  </si>
  <si>
    <t>1000 per person per day</t>
  </si>
  <si>
    <t>600 per day</t>
  </si>
  <si>
    <t>800 per time</t>
  </si>
  <si>
    <t xml:space="preserve">rotli 2500 </t>
  </si>
  <si>
    <t>sabji/dal 1500</t>
  </si>
  <si>
    <t>15 per plate</t>
  </si>
  <si>
    <t>2 rs starter</t>
  </si>
  <si>
    <t xml:space="preserve">pani jug </t>
  </si>
  <si>
    <t>1000 rs</t>
  </si>
  <si>
    <t>vasno including dish</t>
  </si>
  <si>
    <t>extra</t>
  </si>
  <si>
    <t>Month</t>
  </si>
  <si>
    <t>Inquiry Details (catering)</t>
  </si>
  <si>
    <t>Inquiries</t>
  </si>
  <si>
    <t>Orders</t>
  </si>
  <si>
    <t>Average</t>
  </si>
  <si>
    <t>Inquiry Details (decoration)</t>
  </si>
  <si>
    <t>Orders received</t>
  </si>
  <si>
    <t>order completed</t>
  </si>
  <si>
    <t>Total</t>
  </si>
  <si>
    <t>Price List for items</t>
  </si>
  <si>
    <t>Sweet</t>
  </si>
  <si>
    <t>Item</t>
  </si>
  <si>
    <t>Basundi</t>
  </si>
  <si>
    <t>Anjeer Akhrot Halvo</t>
  </si>
  <si>
    <t>Dudhi Halvo</t>
  </si>
  <si>
    <t>Gajar Halvo</t>
  </si>
  <si>
    <t>Price per Plate</t>
  </si>
  <si>
    <t>Jalebi-Rabdi</t>
  </si>
  <si>
    <t>Kullad Dudh</t>
  </si>
  <si>
    <t xml:space="preserve">Badam Pizza </t>
  </si>
  <si>
    <t xml:space="preserve">Hong kong Pizza </t>
  </si>
  <si>
    <t>Kaju Pizza</t>
  </si>
  <si>
    <t>Rabdi</t>
  </si>
  <si>
    <t>Kalajam</t>
  </si>
  <si>
    <t>Rasgulla</t>
  </si>
  <si>
    <t xml:space="preserve">Lapsi </t>
  </si>
  <si>
    <t>Jalebi</t>
  </si>
  <si>
    <t xml:space="preserve">Ladu </t>
  </si>
  <si>
    <t>Rasmalai</t>
  </si>
  <si>
    <t xml:space="preserve">Sabji </t>
  </si>
  <si>
    <t>Any Paneer Sabji</t>
  </si>
  <si>
    <t>Any Kaju Sabji</t>
  </si>
  <si>
    <t>Undhiyu</t>
  </si>
  <si>
    <t xml:space="preserve">All Other sabji </t>
  </si>
  <si>
    <t>Dal/Kadhi</t>
  </si>
  <si>
    <t>Dal Fry</t>
  </si>
  <si>
    <t>Dal Tadka</t>
  </si>
  <si>
    <t>Gujarati Kadhi</t>
  </si>
  <si>
    <t>Gujarati Dal</t>
  </si>
  <si>
    <t>Punjabi Kadhi</t>
  </si>
  <si>
    <t>Rice</t>
  </si>
  <si>
    <t>Jeera Rice</t>
  </si>
  <si>
    <t>Veg Biriyani</t>
  </si>
  <si>
    <t>Puri/Roti</t>
  </si>
  <si>
    <t>Puri</t>
  </si>
  <si>
    <t>Roti</t>
  </si>
  <si>
    <t>Paratha</t>
  </si>
  <si>
    <t>Laccha Paratha</t>
  </si>
  <si>
    <t>Farsan</t>
  </si>
  <si>
    <t>Unique Farsan</t>
  </si>
  <si>
    <t>Common Farsan</t>
  </si>
  <si>
    <t>Papad/Papadi/Aachar</t>
  </si>
  <si>
    <t>Plate/Bowl/Spoon</t>
  </si>
  <si>
    <t>Normal Plastic</t>
  </si>
  <si>
    <t>Malamine</t>
  </si>
  <si>
    <t>Live Counter</t>
  </si>
  <si>
    <t xml:space="preserve">Pizza </t>
  </si>
  <si>
    <t>Delhi Chat</t>
  </si>
  <si>
    <t xml:space="preserve">Dosa </t>
  </si>
  <si>
    <t>Chinese</t>
  </si>
  <si>
    <t xml:space="preserve">Dhokla </t>
  </si>
  <si>
    <t xml:space="preserve">Panner </t>
  </si>
  <si>
    <t xml:space="preserve">Mix Bhajiya </t>
  </si>
  <si>
    <t>Ice Cream</t>
  </si>
  <si>
    <t>Ice Cream Normal</t>
  </si>
  <si>
    <t>Special Ice Cream</t>
  </si>
  <si>
    <t>Non Branded</t>
  </si>
  <si>
    <t>Branded</t>
  </si>
  <si>
    <t>Water Bottle</t>
  </si>
  <si>
    <t>Received Via Reference</t>
  </si>
  <si>
    <t>Received Via Instagram</t>
  </si>
  <si>
    <t>Received Via Social Media marketing/Visiting Cards</t>
  </si>
  <si>
    <t>Received Via Event Managers</t>
  </si>
  <si>
    <t xml:space="preserve">Fixed Cost </t>
  </si>
  <si>
    <t>Catering</t>
  </si>
  <si>
    <t>Decore</t>
  </si>
  <si>
    <t>Monthly Expenditure</t>
  </si>
  <si>
    <t xml:space="preserve">Inventory </t>
  </si>
  <si>
    <t>Rent/VMC Tax</t>
  </si>
  <si>
    <t>Misceleneous</t>
  </si>
  <si>
    <t>Total Cost</t>
  </si>
  <si>
    <t xml:space="preserve">Salary </t>
  </si>
  <si>
    <t xml:space="preserve">Fixed </t>
  </si>
  <si>
    <t xml:space="preserve">Variable </t>
  </si>
  <si>
    <t>350-400</t>
  </si>
  <si>
    <t>1000+</t>
  </si>
  <si>
    <t>Total No. of Order Dishes</t>
  </si>
  <si>
    <t xml:space="preserve">Maharaj </t>
  </si>
  <si>
    <t>PRO</t>
  </si>
  <si>
    <t>Counter Waiter</t>
  </si>
  <si>
    <t>Women Helpers</t>
  </si>
  <si>
    <t xml:space="preserve">Live Counter Maharaj </t>
  </si>
  <si>
    <t>Waste Collectors</t>
  </si>
  <si>
    <t>Manpower Cost</t>
  </si>
  <si>
    <t>15 per Plate</t>
  </si>
  <si>
    <t>Maharaj Cost</t>
  </si>
  <si>
    <t xml:space="preserve">Main Maharaj </t>
  </si>
  <si>
    <t>2 per Starter</t>
  </si>
  <si>
    <t>Live Counter Maharaj for Rotli/Fry/Live Dal/Live Sabji</t>
  </si>
  <si>
    <t>Received Via Commission</t>
  </si>
  <si>
    <t>Received Via Whatsapp</t>
  </si>
  <si>
    <t>Received Via Contract with Hotels</t>
  </si>
  <si>
    <t>Percentage Share</t>
  </si>
  <si>
    <t>New Plates Buyng Cost</t>
  </si>
  <si>
    <t>Normal Plate</t>
  </si>
  <si>
    <t>Malamine Plate</t>
  </si>
  <si>
    <t>Normal Bowl</t>
  </si>
  <si>
    <t>Malamine Bowl</t>
  </si>
  <si>
    <t xml:space="preserve">Spoon </t>
  </si>
  <si>
    <t>3 per Sweet</t>
  </si>
  <si>
    <t>Manpower Requirement</t>
  </si>
  <si>
    <t>Catering Order Details breakdown</t>
  </si>
  <si>
    <t>Decore Monthly Split</t>
  </si>
  <si>
    <t>Balloon Decore</t>
  </si>
  <si>
    <t>Natural Flowers</t>
  </si>
  <si>
    <t xml:space="preserve">Artificial Flowers </t>
  </si>
  <si>
    <t>Others</t>
  </si>
  <si>
    <t>Margin Details Catering</t>
  </si>
  <si>
    <t>No of Dish Order</t>
  </si>
  <si>
    <t>Margin Approx.</t>
  </si>
  <si>
    <t>250-300</t>
  </si>
  <si>
    <t>150-200</t>
  </si>
  <si>
    <t>450-500</t>
  </si>
  <si>
    <t>550-600</t>
  </si>
  <si>
    <t>650-700</t>
  </si>
  <si>
    <t>750-800</t>
  </si>
  <si>
    <t>850-900</t>
  </si>
  <si>
    <t>14%- 18%</t>
  </si>
  <si>
    <t>16%- 17%</t>
  </si>
  <si>
    <t>13%- 18%</t>
  </si>
  <si>
    <t>15%- 20%</t>
  </si>
  <si>
    <t>20%-24%</t>
  </si>
  <si>
    <t>22%- 25%</t>
  </si>
  <si>
    <t>25%- 28%</t>
  </si>
  <si>
    <t>25%- 27%</t>
  </si>
  <si>
    <t>25%- 30%</t>
  </si>
  <si>
    <t>27%- 35%</t>
  </si>
  <si>
    <t>Margin Details Decore</t>
  </si>
  <si>
    <t xml:space="preserve">Natural Flowers </t>
  </si>
  <si>
    <t>Artificial Flowers</t>
  </si>
  <si>
    <t>55%- 70%</t>
  </si>
  <si>
    <t>35%-50%</t>
  </si>
  <si>
    <t>20%-35%</t>
  </si>
  <si>
    <t>40%-60%</t>
  </si>
  <si>
    <t>Order Price Range</t>
  </si>
  <si>
    <t>2000-12000</t>
  </si>
  <si>
    <t>1000-10000</t>
  </si>
  <si>
    <t>total</t>
  </si>
  <si>
    <t>average margin</t>
  </si>
  <si>
    <t>average order per month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</si>
  <si>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</si>
  <si>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</si>
  <si>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</si>
  <si>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</si>
  <si>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</si>
  <si>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</si>
  <si>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</si>
  <si>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</si>
  <si>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</si>
  <si>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</si>
  <si>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</si>
  <si>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</si>
  <si>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</si>
  <si>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</si>
  <si>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</si>
  <si>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</si>
  <si>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</si>
  <si>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</si>
  <si>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</si>
  <si>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</si>
  <si>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</si>
  <si>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</si>
  <si>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</si>
  <si>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</si>
  <si>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More</t>
  </si>
  <si>
    <t>Frequency</t>
  </si>
  <si>
    <t>range of orders</t>
  </si>
  <si>
    <t>1st quartile</t>
  </si>
  <si>
    <t>2nd quartile</t>
  </si>
  <si>
    <t>3rd quartile</t>
  </si>
  <si>
    <t>4th quartile</t>
  </si>
  <si>
    <t>orders</t>
  </si>
  <si>
    <t>mean</t>
  </si>
  <si>
    <t>median</t>
  </si>
  <si>
    <t>range of inquiries</t>
  </si>
  <si>
    <t>Catering Inquiries</t>
  </si>
  <si>
    <t>Catering Orders</t>
  </si>
  <si>
    <t>Decoration Inquiries</t>
  </si>
  <si>
    <t>Decoration Orders</t>
  </si>
  <si>
    <t xml:space="preserve">Median </t>
  </si>
  <si>
    <t>Mode</t>
  </si>
  <si>
    <t>Variance</t>
  </si>
  <si>
    <t>No mode</t>
  </si>
  <si>
    <t>Mean</t>
  </si>
  <si>
    <t>Measures of Central Tendency</t>
  </si>
  <si>
    <t>Measures of Variability</t>
  </si>
  <si>
    <t>Range</t>
  </si>
  <si>
    <t>Standard Deviation</t>
  </si>
  <si>
    <t>Q1</t>
  </si>
  <si>
    <t>Q3</t>
  </si>
  <si>
    <t>Q2 (Median)</t>
  </si>
  <si>
    <t>Quartiles</t>
  </si>
  <si>
    <t>Kurtosis</t>
  </si>
  <si>
    <t>Skewness</t>
  </si>
  <si>
    <t>Measures of Shape and Distribution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</si>
  <si>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</si>
  <si>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</si>
  <si>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</si>
  <si>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</si>
  <si>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</si>
  <si>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</si>
  <si>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</si>
  <si>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</si>
  <si>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</si>
  <si>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</si>
  <si>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</si>
  <si>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</si>
  <si>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</si>
  <si>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Fixed</t>
  </si>
  <si>
    <t>Median</t>
  </si>
  <si>
    <t>Sample Variance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</si>
  <si>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</si>
  <si>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</si>
  <si>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</si>
  <si>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</si>
  <si>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</si>
  <si>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</si>
  <si>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</si>
  <si>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descriptive statistics manpower</t>
  </si>
  <si>
    <t>correlation manpower</t>
  </si>
  <si>
    <t>regression manpower</t>
  </si>
  <si>
    <t xml:space="preserve">Décor </t>
  </si>
  <si>
    <t>Quarter</t>
  </si>
  <si>
    <t>Quarter-1</t>
  </si>
  <si>
    <t>Quarter-2</t>
  </si>
  <si>
    <t>Quarter-3</t>
  </si>
  <si>
    <t>Quarter-4</t>
  </si>
  <si>
    <t>inquiries</t>
  </si>
  <si>
    <t>orders received</t>
  </si>
  <si>
    <t>Average Margin</t>
  </si>
  <si>
    <t xml:space="preserve">Balloon Décor </t>
  </si>
  <si>
    <t>Forecast(average margin)</t>
  </si>
  <si>
    <t>Lower Confidence Bound(average margin)</t>
  </si>
  <si>
    <t>Upper Confidence Bound(average margin)</t>
  </si>
  <si>
    <t>Catering order inquires and month corelation</t>
  </si>
  <si>
    <t>Decore month inquiries and orders corelation</t>
  </si>
  <si>
    <t>Dish and average margin corelation</t>
  </si>
  <si>
    <t>Order inquires and quarter corelation catering</t>
  </si>
  <si>
    <t xml:space="preserve">Order inquires and quarter corelation décor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</si>
</sst>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0D0D0D"/>
      <name val="Segoe UI"/>
      <family val="2"/>
    </font>
    <font>
      <sz val="8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1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10" fontId="0" fillId="0" borderId="0" xfId="1" applyNumberFormat="1" applyFont="1"/>
    <xf numFmtId="10" fontId="0" fillId="0" borderId="0" xfId="0" applyNumberFormat="1"/>
    <xf numFmtId="164" fontId="0" fillId="0" borderId="5" xfId="0" applyNumberFormat="1" applyBorder="1" applyAlignment="1">
      <alignment horizontal="center" vertical="center"/>
    </xf>
    <xf numFmtId="2" fontId="0" fillId="0" borderId="0" xfId="0" applyNumberFormat="1"/>
    <xf numFmtId="0" fontId="0" fillId="0" borderId="6" xfId="0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Continuous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6" xfId="0" applyBorder="1"/>
    <xf numFmtId="0" fontId="0" fillId="0" borderId="15" xfId="0" applyBorder="1"/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2" fillId="0" borderId="20" xfId="0" applyFont="1" applyBorder="1" applyAlignment="1">
      <alignment horizontal="centerContinuous"/>
    </xf>
    <xf numFmtId="0" fontId="0" fillId="0" borderId="21" xfId="0" applyBorder="1"/>
    <xf numFmtId="0" fontId="2" fillId="0" borderId="20" xfId="0" applyFon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9" xfId="0" applyBorder="1"/>
    <xf numFmtId="0" fontId="0" fillId="0" borderId="22" xfId="0" applyBorder="1"/>
    <xf numFmtId="9" fontId="0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2"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₹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average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Sheet5!$B$2:$B$21</c:f>
              <c:numCache>
                <c:formatCode>0.00%</c:formatCode>
                <c:ptCount val="20"/>
                <c:pt idx="0">
                  <c:v>0.16</c:v>
                </c:pt>
                <c:pt idx="1">
                  <c:v>0.16500000000000001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0.22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</c:v>
                </c:pt>
                <c:pt idx="8">
                  <c:v>0.27500000000000002</c:v>
                </c:pt>
                <c:pt idx="9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6-406B-AA0D-67D3DC905756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Forecast(average margin)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Sheet5!$C$2:$C$21</c:f>
              <c:numCache>
                <c:formatCode>General</c:formatCode>
                <c:ptCount val="20"/>
                <c:pt idx="9" formatCode="0.00%">
                  <c:v>0.31</c:v>
                </c:pt>
                <c:pt idx="10" formatCode="0.00%">
                  <c:v>0.30862373263874782</c:v>
                </c:pt>
                <c:pt idx="11" formatCode="0.00%">
                  <c:v>0.32501679090257246</c:v>
                </c:pt>
                <c:pt idx="12" formatCode="0.00%">
                  <c:v>0.34140984916639711</c:v>
                </c:pt>
                <c:pt idx="13" formatCode="0.00%">
                  <c:v>0.35780290743022181</c:v>
                </c:pt>
                <c:pt idx="14" formatCode="0.00%">
                  <c:v>0.37419596569404645</c:v>
                </c:pt>
                <c:pt idx="15" formatCode="0.00%">
                  <c:v>0.3905890239578711</c:v>
                </c:pt>
                <c:pt idx="16" formatCode="0.00%">
                  <c:v>0.40698208222169574</c:v>
                </c:pt>
                <c:pt idx="17" formatCode="0.00%">
                  <c:v>0.42337514048552038</c:v>
                </c:pt>
                <c:pt idx="18" formatCode="0.00%">
                  <c:v>0.43976819874934503</c:v>
                </c:pt>
                <c:pt idx="19" formatCode="0.00%">
                  <c:v>0.45616125701316967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6-406B-AA0D-67D3DC905756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Lower Confidence Bound(average margin)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Sheet5!$D$2:$D$21</c:f>
              <c:numCache>
                <c:formatCode>General</c:formatCode>
                <c:ptCount val="20"/>
                <c:pt idx="9" formatCode="0.00%">
                  <c:v>0.31</c:v>
                </c:pt>
                <c:pt idx="10" formatCode="0.00%">
                  <c:v>0.26951588874798027</c:v>
                </c:pt>
                <c:pt idx="11" formatCode="0.00%">
                  <c:v>0.28469584521926122</c:v>
                </c:pt>
                <c:pt idx="12" formatCode="0.00%">
                  <c:v>0.29990198042075233</c:v>
                </c:pt>
                <c:pt idx="13" formatCode="0.00%">
                  <c:v>0.31513207390591652</c:v>
                </c:pt>
                <c:pt idx="14" formatCode="0.00%">
                  <c:v>0.33038418283596882</c:v>
                </c:pt>
                <c:pt idx="15" formatCode="0.00%">
                  <c:v>0.34565659605456622</c:v>
                </c:pt>
                <c:pt idx="16" formatCode="0.00%">
                  <c:v>0.36094779746834127</c:v>
                </c:pt>
                <c:pt idx="17" formatCode="0.00%">
                  <c:v>0.37625643652995783</c:v>
                </c:pt>
                <c:pt idx="18" formatCode="0.00%">
                  <c:v>0.39158130421120668</c:v>
                </c:pt>
                <c:pt idx="19" formatCode="0.00%">
                  <c:v>0.40692131326895936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06B-AA0D-67D3DC905756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Upper Confidence Bound(average margin)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Sheet5!$E$2:$E$21</c:f>
              <c:numCache>
                <c:formatCode>General</c:formatCode>
                <c:ptCount val="20"/>
                <c:pt idx="9" formatCode="0.00%">
                  <c:v>0.31</c:v>
                </c:pt>
                <c:pt idx="10" formatCode="0.00%">
                  <c:v>0.34773157652951536</c:v>
                </c:pt>
                <c:pt idx="11" formatCode="0.00%">
                  <c:v>0.3653377365858837</c:v>
                </c:pt>
                <c:pt idx="12" formatCode="0.00%">
                  <c:v>0.38291771791204188</c:v>
                </c:pt>
                <c:pt idx="13" formatCode="0.00%">
                  <c:v>0.40047374095452709</c:v>
                </c:pt>
                <c:pt idx="14" formatCode="0.00%">
                  <c:v>0.41800774855212408</c:v>
                </c:pt>
                <c:pt idx="15" formatCode="0.00%">
                  <c:v>0.43552145186117597</c:v>
                </c:pt>
                <c:pt idx="16" formatCode="0.00%">
                  <c:v>0.45301636697505021</c:v>
                </c:pt>
                <c:pt idx="17" formatCode="0.00%">
                  <c:v>0.47049384444108294</c:v>
                </c:pt>
                <c:pt idx="18" formatCode="0.00%">
                  <c:v>0.48795509328748338</c:v>
                </c:pt>
                <c:pt idx="19" formatCode="0.00%">
                  <c:v>0.50540120075737993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6-406B-AA0D-67D3DC90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196608"/>
        <c:axId val="2113013328"/>
      </c:lineChart>
      <c:catAx>
        <c:axId val="20081966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13328"/>
        <c:crosses val="autoZero"/>
        <c:auto val="1"/>
        <c:lblAlgn val="ctr"/>
        <c:lblOffset val="100"/>
        <c:noMultiLvlLbl val="0"/>
      </c:catAx>
      <c:valAx>
        <c:axId val="21130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1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 Catering order per month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Catering!$F$77:$F$87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D-4825-9BBF-FE1914316873}"/>
            </c:ext>
          </c:extLst>
        </c:ser>
        <c:ser>
          <c:idx val="1"/>
          <c:order val="1"/>
          <c:tx>
            <c:v>Forecast</c:v>
          </c:tx>
          <c:val>
            <c:numRef>
              <c:f>Catering!$B$144:$B$154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4.333333333333333</c:v>
                </c:pt>
                <c:pt idx="6">
                  <c:v>4</c:v>
                </c:pt>
                <c:pt idx="7">
                  <c:v>4.333333333333333</c:v>
                </c:pt>
                <c:pt idx="8">
                  <c:v>6</c:v>
                </c:pt>
                <c:pt idx="9">
                  <c:v>9.6666666666666661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D-4825-9BBF-FE1914316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369824"/>
        <c:axId val="2121810800"/>
      </c:lineChart>
      <c:catAx>
        <c:axId val="52536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1810800"/>
        <c:crosses val="autoZero"/>
        <c:auto val="0"/>
        <c:lblAlgn val="ctr"/>
        <c:lblOffset val="100"/>
        <c:tickLblSkip val="1"/>
        <c:noMultiLvlLbl val="0"/>
      </c:catAx>
      <c:valAx>
        <c:axId val="212181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3698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Catering Quarterly inquries and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Sheet4!$B$17</c:f>
              <c:strCache>
                <c:ptCount val="1"/>
                <c:pt idx="0">
                  <c:v>Orders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Sheet4!$A$18:$A$21</c:f>
              <c:strCache>
                <c:ptCount val="4"/>
                <c:pt idx="0">
                  <c:v>Quarter-1</c:v>
                </c:pt>
                <c:pt idx="1">
                  <c:v>Quarter-2</c:v>
                </c:pt>
                <c:pt idx="2">
                  <c:v>Quarter-3</c:v>
                </c:pt>
                <c:pt idx="3">
                  <c:v>Quarter-4</c:v>
                </c:pt>
              </c:strCache>
            </c:strRef>
          </c:cat>
          <c:val>
            <c:numRef>
              <c:f>Sheet4!$B$18:$B$21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39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1-4C12-9CA0-7BDBE51578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95744479"/>
        <c:axId val="1607748639"/>
      </c:barChart>
      <c:lineChart>
        <c:grouping val="stacked"/>
        <c:varyColors val="0"/>
        <c:ser>
          <c:idx val="1"/>
          <c:order val="1"/>
          <c:tx>
            <c:strRef>
              <c:f>Sheet4!$C$17</c:f>
              <c:strCache>
                <c:ptCount val="1"/>
                <c:pt idx="0">
                  <c:v>Inquiries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Sheet4!$A$18:$A$21</c:f>
              <c:strCache>
                <c:ptCount val="4"/>
                <c:pt idx="0">
                  <c:v>Quarter-1</c:v>
                </c:pt>
                <c:pt idx="1">
                  <c:v>Quarter-2</c:v>
                </c:pt>
                <c:pt idx="2">
                  <c:v>Quarter-3</c:v>
                </c:pt>
                <c:pt idx="3">
                  <c:v>Quarter-4</c:v>
                </c:pt>
              </c:strCache>
            </c:strRef>
          </c:cat>
          <c:val>
            <c:numRef>
              <c:f>Sheet4!$C$18:$C$21</c:f>
              <c:numCache>
                <c:formatCode>General</c:formatCode>
                <c:ptCount val="4"/>
                <c:pt idx="0">
                  <c:v>107</c:v>
                </c:pt>
                <c:pt idx="1">
                  <c:v>111</c:v>
                </c:pt>
                <c:pt idx="2">
                  <c:v>181</c:v>
                </c:pt>
                <c:pt idx="3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1-4C12-9CA0-7BDBE51578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5764479"/>
        <c:axId val="1607751135"/>
      </c:lineChart>
      <c:valAx>
        <c:axId val="16077486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44479"/>
        <c:crosses val="max"/>
        <c:crossBetween val="between"/>
      </c:valAx>
      <c:catAx>
        <c:axId val="79574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Quarters-2023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48639"/>
        <c:crosses val="autoZero"/>
        <c:auto val="1"/>
        <c:lblAlgn val="ctr"/>
        <c:lblOffset val="100"/>
        <c:noMultiLvlLbl val="0"/>
      </c:catAx>
      <c:valAx>
        <c:axId val="1607751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inquiries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64479"/>
        <c:crosses val="autoZero"/>
        <c:crossBetween val="between"/>
      </c:valAx>
      <c:catAx>
        <c:axId val="7957644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7751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Décor Quarterly inquries and orders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Sheet4!$I$17</c:f>
              <c:strCache>
                <c:ptCount val="1"/>
                <c:pt idx="0">
                  <c:v>orders received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Sheet4!$G$18:$G$21</c:f>
              <c:strCache>
                <c:ptCount val="4"/>
                <c:pt idx="0">
                  <c:v>Quarter-1</c:v>
                </c:pt>
                <c:pt idx="1">
                  <c:v>Quarter-2</c:v>
                </c:pt>
                <c:pt idx="2">
                  <c:v>Quarter-3</c:v>
                </c:pt>
                <c:pt idx="3">
                  <c:v>Quarter-4</c:v>
                </c:pt>
              </c:strCache>
            </c:strRef>
          </c:cat>
          <c:val>
            <c:numRef>
              <c:f>Sheet4!$I$18:$I$21</c:f>
              <c:numCache>
                <c:formatCode>General</c:formatCode>
                <c:ptCount val="4"/>
                <c:pt idx="0">
                  <c:v>57</c:v>
                </c:pt>
                <c:pt idx="1">
                  <c:v>50</c:v>
                </c:pt>
                <c:pt idx="2">
                  <c:v>70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5-47F6-AA85-7EA2AFDF031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95805679"/>
        <c:axId val="797922655"/>
      </c:barChart>
      <c:lineChart>
        <c:grouping val="standard"/>
        <c:varyColors val="0"/>
        <c:ser>
          <c:idx val="0"/>
          <c:order val="0"/>
          <c:tx>
            <c:strRef>
              <c:f>Sheet4!$H$17</c:f>
              <c:strCache>
                <c:ptCount val="1"/>
                <c:pt idx="0">
                  <c:v>inquiries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Sheet4!$G$18:$G$21</c:f>
              <c:strCache>
                <c:ptCount val="4"/>
                <c:pt idx="0">
                  <c:v>Quarter-1</c:v>
                </c:pt>
                <c:pt idx="1">
                  <c:v>Quarter-2</c:v>
                </c:pt>
                <c:pt idx="2">
                  <c:v>Quarter-3</c:v>
                </c:pt>
                <c:pt idx="3">
                  <c:v>Quarter-4</c:v>
                </c:pt>
              </c:strCache>
            </c:strRef>
          </c:cat>
          <c:val>
            <c:numRef>
              <c:f>Sheet4!$H$18:$H$21</c:f>
              <c:numCache>
                <c:formatCode>General</c:formatCode>
                <c:ptCount val="4"/>
                <c:pt idx="0">
                  <c:v>179</c:v>
                </c:pt>
                <c:pt idx="1">
                  <c:v>255</c:v>
                </c:pt>
                <c:pt idx="2">
                  <c:v>286</c:v>
                </c:pt>
                <c:pt idx="3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5-47F6-AA85-7EA2AFDF03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5800079"/>
        <c:axId val="797932639"/>
      </c:lineChart>
      <c:valAx>
        <c:axId val="7979226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05679"/>
        <c:crosses val="max"/>
        <c:crossBetween val="between"/>
      </c:valAx>
      <c:catAx>
        <c:axId val="7958056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22655"/>
        <c:crosses val="autoZero"/>
        <c:auto val="1"/>
        <c:lblAlgn val="ctr"/>
        <c:lblOffset val="100"/>
        <c:noMultiLvlLbl val="0"/>
      </c:catAx>
      <c:valAx>
        <c:axId val="797932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inquiries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00079"/>
        <c:crosses val="autoZero"/>
        <c:crossBetween val="between"/>
      </c:valAx>
      <c:catAx>
        <c:axId val="7958000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7932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for Order quantity v/s Average Gross Margins</a:t>
            </a:r>
            <a:endParaRPr lang="en-US"/>
          </a:p>
        </c:rich>
      </c:tx>
      <c:layout>
        <c:manualLayout>
          <c:xMode val="edge"/>
          <c:yMode val="edge"/>
          <c:x val="0.17984157235704307"/>
          <c:y val="3.3497538678227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Catering!$B$107</c:f>
              <c:strCache>
                <c:ptCount val="1"/>
                <c:pt idx="0">
                  <c:v>average margin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square"/>
            <c:size val="5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9"/>
            <c:marker>
              <c:symbol val="square"/>
              <c:size val="5"/>
              <c:spPr>
                <a:solidFill>
                  <a:schemeClr val="accent2"/>
                </a:solidFill>
                <a:ln>
                  <a:noFill/>
                </a:ln>
                <a:effectLst>
                  <a:glow>
                    <a:schemeClr val="accent2">
                      <a:alpha val="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1"/>
                </a:solidFill>
              </a:ln>
              <a:effectLst>
                <a:glow>
                  <a:schemeClr val="accent2">
                    <a:alpha val="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274C-45E1-8D6B-A75F46C4E942}"/>
              </c:ext>
            </c:extLst>
          </c:dPt>
          <c:dLbls>
            <c:dLbl>
              <c:idx val="0"/>
              <c:layout>
                <c:manualLayout>
                  <c:x val="-8.0479221347331584E-2"/>
                  <c:y val="0.104132035578885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4C-45E1-8D6B-A75F46C4E942}"/>
                </c:ext>
              </c:extLst>
            </c:dLbl>
            <c:dLbl>
              <c:idx val="1"/>
              <c:layout>
                <c:manualLayout>
                  <c:x val="-6.3812554680664893E-2"/>
                  <c:y val="-8.568277923592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4C-45E1-8D6B-A75F46C4E942}"/>
                </c:ext>
              </c:extLst>
            </c:dLbl>
            <c:dLbl>
              <c:idx val="5"/>
              <c:layout>
                <c:manualLayout>
                  <c:x val="-7.2145888013998349E-2"/>
                  <c:y val="-7.6423519976669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4C-45E1-8D6B-A75F46C4E942}"/>
                </c:ext>
              </c:extLst>
            </c:dLbl>
            <c:dLbl>
              <c:idx val="7"/>
              <c:layout>
                <c:manualLayout>
                  <c:x val="-6.6590332458442689E-2"/>
                  <c:y val="-7.6423519976669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4C-45E1-8D6B-A75F46C4E942}"/>
                </c:ext>
              </c:extLst>
            </c:dLbl>
            <c:dLbl>
              <c:idx val="8"/>
              <c:layout>
                <c:manualLayout>
                  <c:x val="-2.2145888013998354E-2"/>
                  <c:y val="0.173576480023330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4C-45E1-8D6B-A75F46C4E942}"/>
                </c:ext>
              </c:extLst>
            </c:dLbl>
            <c:dLbl>
              <c:idx val="9"/>
              <c:layout>
                <c:manualLayout>
                  <c:x val="2.8541119860016478E-3"/>
                  <c:y val="9.487277631962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4C-45E1-8D6B-A75F46C4E9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Catering!$A$108:$A$117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Catering!$B$108:$B$117</c:f>
              <c:numCache>
                <c:formatCode>0.00%</c:formatCode>
                <c:ptCount val="10"/>
                <c:pt idx="0">
                  <c:v>0.16</c:v>
                </c:pt>
                <c:pt idx="1">
                  <c:v>0.16500000000000001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0.22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</c:v>
                </c:pt>
                <c:pt idx="8">
                  <c:v>0.27500000000000002</c:v>
                </c:pt>
                <c:pt idx="9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4C-45E1-8D6B-A75F46C4E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86863"/>
        <c:axId val="1289386207"/>
      </c:scatterChart>
      <c:valAx>
        <c:axId val="128518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Order</a:t>
                </a:r>
                <a:r>
                  <a:rPr lang="en-IN" baseline="0"/>
                  <a:t> Quantity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8843824422798079"/>
              <c:y val="0.85912247567242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86207"/>
        <c:crosses val="autoZero"/>
        <c:crossBetween val="midCat"/>
      </c:valAx>
      <c:valAx>
        <c:axId val="12893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 Gross</a:t>
                </a:r>
                <a:r>
                  <a:rPr lang="en-IN" baseline="0"/>
                  <a:t> Margin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8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Gross Margins</a:t>
            </a:r>
            <a:r>
              <a:rPr lang="en-IN" sz="1400" baseline="0"/>
              <a:t> in all segments</a:t>
            </a:r>
            <a:r>
              <a:rPr lang="en-IN" sz="1400"/>
              <a:t> in Décor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Sheet4!$R$2</c:f>
              <c:strCache>
                <c:ptCount val="1"/>
                <c:pt idx="0">
                  <c:v>Average Margin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Sheet4!$Q$3:$Q$6</c:f>
              <c:strCache>
                <c:ptCount val="4"/>
                <c:pt idx="0">
                  <c:v>Balloon Décor </c:v>
                </c:pt>
                <c:pt idx="1">
                  <c:v>Natural Flowers </c:v>
                </c:pt>
                <c:pt idx="2">
                  <c:v>Artificial Flowers</c:v>
                </c:pt>
                <c:pt idx="3">
                  <c:v>Others</c:v>
                </c:pt>
              </c:strCache>
            </c:strRef>
          </c:cat>
          <c:val>
            <c:numRef>
              <c:f>Sheet4!$R$3:$R$6</c:f>
              <c:numCache>
                <c:formatCode>0.00%</c:formatCode>
                <c:ptCount val="4"/>
                <c:pt idx="0">
                  <c:v>0.5</c:v>
                </c:pt>
                <c:pt idx="1">
                  <c:v>0.27500000000000002</c:v>
                </c:pt>
                <c:pt idx="2">
                  <c:v>0.625</c:v>
                </c:pt>
                <c:pt idx="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0-437E-BB3D-F90904F40B2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</c:dLbls>
        <c:gapWidth val="100"/>
        <c:overlap val="-24"/>
        <c:axId val="1245434303"/>
        <c:axId val="1835160783"/>
      </c:barChart>
      <c:catAx>
        <c:axId val="124543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Segments in Décor </a:t>
                </a:r>
              </a:p>
            </c:rich>
          </c:tx>
          <c:layout>
            <c:manualLayout>
              <c:xMode val="edge"/>
              <c:yMode val="edge"/>
              <c:x val="0.39878346456692915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60783"/>
        <c:crosses val="autoZero"/>
        <c:auto val="1"/>
        <c:lblAlgn val="ctr"/>
        <c:lblOffset val="100"/>
        <c:noMultiLvlLbl val="0"/>
      </c:catAx>
      <c:valAx>
        <c:axId val="18351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>
                    <a:solidFill>
                      <a:schemeClr val="tx1"/>
                    </a:solidFill>
                  </a:rPr>
                  <a:t>average gross margins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3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Orders per Month (catering)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pcd!$D$3</c:f>
              <c:strCache>
                <c:ptCount val="1"/>
                <c:pt idx="0">
                  <c:v>Orders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9E-4540-BFB1-48B9081800E5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9E-4540-BFB1-48B9081800E5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9E-4540-BFB1-48B9081800E5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9E-4540-BFB1-48B9081800E5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9E-4540-BFB1-48B9081800E5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9E-4540-BFB1-48B9081800E5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9E-4540-BFB1-48B9081800E5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9E-4540-BFB1-48B9081800E5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C9E-4540-BFB1-48B9081800E5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C9E-4540-BFB1-48B9081800E5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C9E-4540-BFB1-48B9081800E5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C9E-4540-BFB1-48B9081800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pcd!$B$4:$B$15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pcd!$D$4:$D$15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6</c:v>
                </c:pt>
                <c:pt idx="9">
                  <c:v>10</c:v>
                </c:pt>
                <c:pt idx="10">
                  <c:v>13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9-4775-A3BB-DC99B42DE3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2350336"/>
        <c:axId val="460212064"/>
      </c:barChart>
      <c:dateAx>
        <c:axId val="41235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Months-2023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12064"/>
        <c:crosses val="autoZero"/>
        <c:auto val="1"/>
        <c:lblOffset val="100"/>
        <c:baseTimeUnit val="months"/>
      </c:dateAx>
      <c:valAx>
        <c:axId val="4602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Total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5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Catering</a:t>
            </a:r>
            <a:r>
              <a:rPr lang="en-IN" baseline="0"/>
              <a:t> Monthly Split based on Receiving Channel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039370078740139E-2"/>
          <c:y val="0.17171296296296296"/>
          <c:w val="0.66827183792108635"/>
          <c:h val="0.5808819765297932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pcd!$E$3</c:f>
              <c:strCache>
                <c:ptCount val="1"/>
                <c:pt idx="0">
                  <c:v>Received Via Reference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pcd!$B$4:$B$15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pcd!$E$4:$E$15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3-4E08-AE10-1FAA4868999A}"/>
            </c:ext>
          </c:extLst>
        </c:ser>
        <c:ser>
          <c:idx val="2"/>
          <c:order val="1"/>
          <c:tx>
            <c:strRef>
              <c:f>pcd!$F$3</c:f>
              <c:strCache>
                <c:ptCount val="1"/>
                <c:pt idx="0">
                  <c:v>Received Via Instagram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pcd!$B$4:$B$15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pcd!$F$4:$F$15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3-4E08-AE10-1FAA4868999A}"/>
            </c:ext>
          </c:extLst>
        </c:ser>
        <c:ser>
          <c:idx val="3"/>
          <c:order val="2"/>
          <c:tx>
            <c:strRef>
              <c:f>pcd!$G$3</c:f>
              <c:strCache>
                <c:ptCount val="1"/>
                <c:pt idx="0">
                  <c:v>Received Via Social Media marketing/Visiting Cards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pcd!$B$4:$B$15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pcd!$G$4:$G$15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3-4E08-AE10-1FAA4868999A}"/>
            </c:ext>
          </c:extLst>
        </c:ser>
        <c:ser>
          <c:idx val="4"/>
          <c:order val="3"/>
          <c:tx>
            <c:strRef>
              <c:f>pcd!$H$3</c:f>
              <c:strCache>
                <c:ptCount val="1"/>
                <c:pt idx="0">
                  <c:v>Received Via Event Managers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pcd!$B$4:$B$15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pcd!$H$4:$H$15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3-4E08-AE10-1FAA486899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12265904"/>
        <c:axId val="414723024"/>
      </c:barChart>
      <c:dateAx>
        <c:axId val="41226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Months-2023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23024"/>
        <c:crosses val="autoZero"/>
        <c:auto val="1"/>
        <c:lblOffset val="100"/>
        <c:baseTimeUnit val="months"/>
      </c:dateAx>
      <c:valAx>
        <c:axId val="4147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</a:t>
                </a:r>
                <a:r>
                  <a:rPr lang="en-IN" baseline="0"/>
                  <a:t> Orders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65904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40309320839028"/>
          <c:y val="8.0427912028237861E-2"/>
          <c:w val="0.22715299017374893"/>
          <c:h val="0.86561209159199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Catering</a:t>
            </a:r>
            <a:r>
              <a:rPr lang="en-IN" baseline="0"/>
              <a:t> Average order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8B-42C9-8A24-8A321E1228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8B-42C9-8A24-8A321E1228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8B-42C9-8A24-8A321E1228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8B-42C9-8A24-8A321E12288A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7687ADA-929B-4FE6-B32A-66043900F27F}" type="CATEGORYNAME">
                      <a:rPr lang="en-US"/>
                      <a:pPr>
                        <a:defRPr b="1"/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3B521744-4285-4CC2-9C0F-E7F500C3863D}" type="VALUE">
                      <a:rPr lang="en-US" baseline="0"/>
                      <a:pPr>
                        <a:defRPr b="1"/>
                      </a:pPr>
                      <a:t>[VALUE]</a:t>
                    </a:fld>
                    <a:endParaRPr lang="en-US" baseline="0"/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D8B-42C9-8A24-8A321E12288A}"/>
                </c:ext>
              </c:extLst>
            </c:dLbl>
            <c:dLbl>
              <c:idx val="1"/>
              <c:layout>
                <c:manualLayout>
                  <c:x val="0.375"/>
                  <c:y val="-3.2407407407407406E-2"/>
                </c:manualLayout>
              </c:layout>
              <c:tx>
                <c:rich>
                  <a:bodyPr/>
                  <a:lstStyle/>
                  <a:p>
                    <a:fld id="{29F8077E-82D6-4429-95F9-5F23BC0FB969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3ECAAFD6-2C94-4B73-AFB5-6ED8D2989E1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D8B-42C9-8A24-8A321E12288A}"/>
                </c:ext>
              </c:extLst>
            </c:dLbl>
            <c:dLbl>
              <c:idx val="2"/>
              <c:layout>
                <c:manualLayout>
                  <c:x val="-2.7776684164479634E-3"/>
                  <c:y val="0.25462962962962959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D8A55A9-C1AA-4638-A40E-70AD9C87D26F}" type="CATEGORYNAME">
                      <a:rPr lang="en-US" b="1"/>
                      <a:pPr>
                        <a:defRPr b="1"/>
                      </a:pPr>
                      <a:t>[CATEGORY NAME]</a:t>
                    </a:fld>
                    <a:r>
                      <a:rPr lang="en-US" b="1" baseline="0"/>
                      <a:t>, </a:t>
                    </a:r>
                    <a:fld id="{32361791-2E60-4DE3-A622-A6A25AB993EE}" type="VALUE">
                      <a:rPr lang="en-US" b="1" baseline="0"/>
                      <a:pPr>
                        <a:defRPr b="1"/>
                      </a:pPr>
                      <a:t>[VALUE]</a:t>
                    </a:fld>
                    <a:endParaRPr lang="en-US" b="1" baseline="0"/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992147856517929"/>
                      <c:h val="0.2749927092446777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D8B-42C9-8A24-8A321E12288A}"/>
                </c:ext>
              </c:extLst>
            </c:dLbl>
            <c:dLbl>
              <c:idx val="3"/>
              <c:layout>
                <c:manualLayout>
                  <c:x val="-0.17499989063867019"/>
                  <c:y val="8.7962962962962965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0FCFA2F-0E64-476D-BEF3-D831BE83C6E5}" type="CATEGORYNAME">
                      <a:rPr lang="en-US" b="1"/>
                      <a:pPr>
                        <a:defRPr b="1"/>
                      </a:pPr>
                      <a:t>[CATEGORY NAME]</a:t>
                    </a:fld>
                    <a:r>
                      <a:rPr lang="en-US" b="1" baseline="0"/>
                      <a:t>, </a:t>
                    </a:r>
                    <a:fld id="{DC0D936B-D51D-485E-B58B-65D55AB88F7F}" type="VALUE">
                      <a:rPr lang="en-US" b="1" baseline="0"/>
                      <a:pPr>
                        <a:defRPr b="1"/>
                      </a:pPr>
                      <a:t>[VALUE]</a:t>
                    </a:fld>
                    <a:endParaRPr lang="en-US" b="1" baseline="0"/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234164479440067"/>
                      <c:h val="0.2421580635753864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D8B-42C9-8A24-8A321E12288A}"/>
                </c:ext>
              </c:extLst>
            </c:dLbl>
            <c:numFmt formatCode="General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Catering!$B$21:$E$21</c:f>
              <c:strCache>
                <c:ptCount val="4"/>
                <c:pt idx="0">
                  <c:v>Received Via Reference</c:v>
                </c:pt>
                <c:pt idx="1">
                  <c:v>Received Via Instagram</c:v>
                </c:pt>
                <c:pt idx="2">
                  <c:v>Received Via Social Media marketing/Visiting Cards</c:v>
                </c:pt>
                <c:pt idx="3">
                  <c:v>Received Via Event Managers</c:v>
                </c:pt>
              </c:strCache>
            </c:strRef>
          </c:cat>
          <c:val>
            <c:numRef>
              <c:f>Catering!$B$34:$E$34</c:f>
              <c:numCache>
                <c:formatCode>0.00%</c:formatCode>
                <c:ptCount val="4"/>
                <c:pt idx="0">
                  <c:v>0.41971639471639471</c:v>
                </c:pt>
                <c:pt idx="1">
                  <c:v>0.25903506216006217</c:v>
                </c:pt>
                <c:pt idx="2">
                  <c:v>0.20663121600621601</c:v>
                </c:pt>
                <c:pt idx="3">
                  <c:v>0.11461732711732713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B-42C9-8A24-8A321E122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Manpower requirement v/s Total No. of orderd Dishes</a:t>
            </a:r>
          </a:p>
        </c:rich>
      </c:tx>
      <c:layout>
        <c:manualLayout>
          <c:xMode val="edge"/>
          <c:yMode val="edge"/>
          <c:x val="9.1291557305336821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Catering!$B$46</c:f>
              <c:strCache>
                <c:ptCount val="1"/>
                <c:pt idx="0">
                  <c:v>Fixed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Catering!$C$45:$L$45</c:f>
              <c:strCache>
                <c:ptCount val="10"/>
                <c:pt idx="0">
                  <c:v>100</c:v>
                </c:pt>
                <c:pt idx="1">
                  <c:v>150-200</c:v>
                </c:pt>
                <c:pt idx="2">
                  <c:v>250-300</c:v>
                </c:pt>
                <c:pt idx="3">
                  <c:v>350-400</c:v>
                </c:pt>
                <c:pt idx="4">
                  <c:v>450-500</c:v>
                </c:pt>
                <c:pt idx="5">
                  <c:v>550-600</c:v>
                </c:pt>
                <c:pt idx="6">
                  <c:v>650-700</c:v>
                </c:pt>
                <c:pt idx="7">
                  <c:v>750-800</c:v>
                </c:pt>
                <c:pt idx="8">
                  <c:v>850-900</c:v>
                </c:pt>
                <c:pt idx="9">
                  <c:v>1000+</c:v>
                </c:pt>
              </c:strCache>
            </c:strRef>
          </c:cat>
          <c:val>
            <c:numRef>
              <c:f>Catering!$C$46:$L$46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1-4DE2-8D40-F63463B2E53B}"/>
            </c:ext>
          </c:extLst>
        </c:ser>
        <c:ser>
          <c:idx val="1"/>
          <c:order val="1"/>
          <c:tx>
            <c:strRef>
              <c:f>Catering!$B$47</c:f>
              <c:strCache>
                <c:ptCount val="1"/>
                <c:pt idx="0">
                  <c:v>Counter Waiter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invertIfNegative val="1"/>
          <c:cat>
            <c:strRef>
              <c:f>Catering!$C$45:$L$45</c:f>
              <c:strCache>
                <c:ptCount val="10"/>
                <c:pt idx="0">
                  <c:v>100</c:v>
                </c:pt>
                <c:pt idx="1">
                  <c:v>150-200</c:v>
                </c:pt>
                <c:pt idx="2">
                  <c:v>250-300</c:v>
                </c:pt>
                <c:pt idx="3">
                  <c:v>350-400</c:v>
                </c:pt>
                <c:pt idx="4">
                  <c:v>450-500</c:v>
                </c:pt>
                <c:pt idx="5">
                  <c:v>550-600</c:v>
                </c:pt>
                <c:pt idx="6">
                  <c:v>650-700</c:v>
                </c:pt>
                <c:pt idx="7">
                  <c:v>750-800</c:v>
                </c:pt>
                <c:pt idx="8">
                  <c:v>850-900</c:v>
                </c:pt>
                <c:pt idx="9">
                  <c:v>1000+</c:v>
                </c:pt>
              </c:strCache>
            </c:strRef>
          </c:cat>
          <c:val>
            <c:numRef>
              <c:f>Catering!$C$47:$L$47</c:f>
              <c:numCache>
                <c:formatCode>General</c:formatCode>
                <c:ptCount val="10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32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1-4DE2-8D40-F63463B2E53B}"/>
            </c:ext>
          </c:extLst>
        </c:ser>
        <c:ser>
          <c:idx val="2"/>
          <c:order val="2"/>
          <c:tx>
            <c:strRef>
              <c:f>Catering!$B$48</c:f>
              <c:strCache>
                <c:ptCount val="1"/>
                <c:pt idx="0">
                  <c:v>Maharaj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Catering!$C$45:$L$45</c:f>
              <c:strCache>
                <c:ptCount val="10"/>
                <c:pt idx="0">
                  <c:v>100</c:v>
                </c:pt>
                <c:pt idx="1">
                  <c:v>150-200</c:v>
                </c:pt>
                <c:pt idx="2">
                  <c:v>250-300</c:v>
                </c:pt>
                <c:pt idx="3">
                  <c:v>350-400</c:v>
                </c:pt>
                <c:pt idx="4">
                  <c:v>450-500</c:v>
                </c:pt>
                <c:pt idx="5">
                  <c:v>550-600</c:v>
                </c:pt>
                <c:pt idx="6">
                  <c:v>650-700</c:v>
                </c:pt>
                <c:pt idx="7">
                  <c:v>750-800</c:v>
                </c:pt>
                <c:pt idx="8">
                  <c:v>850-900</c:v>
                </c:pt>
                <c:pt idx="9">
                  <c:v>1000+</c:v>
                </c:pt>
              </c:strCache>
            </c:strRef>
          </c:cat>
          <c:val>
            <c:numRef>
              <c:f>Catering!$C$48:$L$48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1-4DE2-8D40-F63463B2E53B}"/>
            </c:ext>
          </c:extLst>
        </c:ser>
        <c:ser>
          <c:idx val="3"/>
          <c:order val="3"/>
          <c:tx>
            <c:strRef>
              <c:f>Catering!$B$49</c:f>
              <c:strCache>
                <c:ptCount val="1"/>
                <c:pt idx="0">
                  <c:v>PRO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Catering!$C$45:$L$45</c:f>
              <c:strCache>
                <c:ptCount val="10"/>
                <c:pt idx="0">
                  <c:v>100</c:v>
                </c:pt>
                <c:pt idx="1">
                  <c:v>150-200</c:v>
                </c:pt>
                <c:pt idx="2">
                  <c:v>250-300</c:v>
                </c:pt>
                <c:pt idx="3">
                  <c:v>350-400</c:v>
                </c:pt>
                <c:pt idx="4">
                  <c:v>450-500</c:v>
                </c:pt>
                <c:pt idx="5">
                  <c:v>550-600</c:v>
                </c:pt>
                <c:pt idx="6">
                  <c:v>650-700</c:v>
                </c:pt>
                <c:pt idx="7">
                  <c:v>750-800</c:v>
                </c:pt>
                <c:pt idx="8">
                  <c:v>850-900</c:v>
                </c:pt>
                <c:pt idx="9">
                  <c:v>1000+</c:v>
                </c:pt>
              </c:strCache>
            </c:strRef>
          </c:cat>
          <c:val>
            <c:numRef>
              <c:f>Catering!$C$49:$L$49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1-4DE2-8D40-F63463B2E53B}"/>
            </c:ext>
          </c:extLst>
        </c:ser>
        <c:ser>
          <c:idx val="4"/>
          <c:order val="4"/>
          <c:tx>
            <c:strRef>
              <c:f>Catering!$B$50</c:f>
              <c:strCache>
                <c:ptCount val="1"/>
                <c:pt idx="0">
                  <c:v>Women Helpers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Catering!$C$45:$L$45</c:f>
              <c:strCache>
                <c:ptCount val="10"/>
                <c:pt idx="0">
                  <c:v>100</c:v>
                </c:pt>
                <c:pt idx="1">
                  <c:v>150-200</c:v>
                </c:pt>
                <c:pt idx="2">
                  <c:v>250-300</c:v>
                </c:pt>
                <c:pt idx="3">
                  <c:v>350-400</c:v>
                </c:pt>
                <c:pt idx="4">
                  <c:v>450-500</c:v>
                </c:pt>
                <c:pt idx="5">
                  <c:v>550-600</c:v>
                </c:pt>
                <c:pt idx="6">
                  <c:v>650-700</c:v>
                </c:pt>
                <c:pt idx="7">
                  <c:v>750-800</c:v>
                </c:pt>
                <c:pt idx="8">
                  <c:v>850-900</c:v>
                </c:pt>
                <c:pt idx="9">
                  <c:v>1000+</c:v>
                </c:pt>
              </c:strCache>
            </c:strRef>
          </c:cat>
          <c:val>
            <c:numRef>
              <c:f>Catering!$C$50:$L$50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1-4DE2-8D40-F63463B2E53B}"/>
            </c:ext>
          </c:extLst>
        </c:ser>
        <c:ser>
          <c:idx val="5"/>
          <c:order val="5"/>
          <c:tx>
            <c:strRef>
              <c:f>Catering!$B$51</c:f>
              <c:strCache>
                <c:ptCount val="1"/>
                <c:pt idx="0">
                  <c:v>Live Counter Maharaj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Catering!$C$45:$L$45</c:f>
              <c:strCache>
                <c:ptCount val="10"/>
                <c:pt idx="0">
                  <c:v>100</c:v>
                </c:pt>
                <c:pt idx="1">
                  <c:v>150-200</c:v>
                </c:pt>
                <c:pt idx="2">
                  <c:v>250-300</c:v>
                </c:pt>
                <c:pt idx="3">
                  <c:v>350-400</c:v>
                </c:pt>
                <c:pt idx="4">
                  <c:v>450-500</c:v>
                </c:pt>
                <c:pt idx="5">
                  <c:v>550-600</c:v>
                </c:pt>
                <c:pt idx="6">
                  <c:v>650-700</c:v>
                </c:pt>
                <c:pt idx="7">
                  <c:v>750-800</c:v>
                </c:pt>
                <c:pt idx="8">
                  <c:v>850-900</c:v>
                </c:pt>
                <c:pt idx="9">
                  <c:v>1000+</c:v>
                </c:pt>
              </c:strCache>
            </c:strRef>
          </c:cat>
          <c:val>
            <c:numRef>
              <c:f>Catering!$C$51:$L$51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51-4DE2-8D40-F63463B2E53B}"/>
            </c:ext>
          </c:extLst>
        </c:ser>
        <c:ser>
          <c:idx val="6"/>
          <c:order val="6"/>
          <c:tx>
            <c:strRef>
              <c:f>Catering!$B$52</c:f>
              <c:strCache>
                <c:ptCount val="1"/>
                <c:pt idx="0">
                  <c:v>Waste Collectors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Catering!$C$45:$L$45</c:f>
              <c:strCache>
                <c:ptCount val="10"/>
                <c:pt idx="0">
                  <c:v>100</c:v>
                </c:pt>
                <c:pt idx="1">
                  <c:v>150-200</c:v>
                </c:pt>
                <c:pt idx="2">
                  <c:v>250-300</c:v>
                </c:pt>
                <c:pt idx="3">
                  <c:v>350-400</c:v>
                </c:pt>
                <c:pt idx="4">
                  <c:v>450-500</c:v>
                </c:pt>
                <c:pt idx="5">
                  <c:v>550-600</c:v>
                </c:pt>
                <c:pt idx="6">
                  <c:v>650-700</c:v>
                </c:pt>
                <c:pt idx="7">
                  <c:v>750-800</c:v>
                </c:pt>
                <c:pt idx="8">
                  <c:v>850-900</c:v>
                </c:pt>
                <c:pt idx="9">
                  <c:v>1000+</c:v>
                </c:pt>
              </c:strCache>
            </c:strRef>
          </c:cat>
          <c:val>
            <c:numRef>
              <c:f>Catering!$C$52:$L$52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51-4DE2-8D40-F63463B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2269104"/>
        <c:axId val="412638016"/>
      </c:barChart>
      <c:catAx>
        <c:axId val="41226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38016"/>
        <c:crosses val="autoZero"/>
        <c:auto val="1"/>
        <c:lblAlgn val="ctr"/>
        <c:lblOffset val="100"/>
        <c:noMultiLvlLbl val="0"/>
      </c:catAx>
      <c:valAx>
        <c:axId val="412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3846019247594032E-2"/>
          <c:y val="0.22768518518518518"/>
          <c:w val="0.53341885389326327"/>
          <c:h val="0.324654418197725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Inquiry</a:t>
            </a:r>
            <a:r>
              <a:rPr lang="en-IN" baseline="0"/>
              <a:t> v/s actual orders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Catering!$H$75</c:f>
              <c:strCache>
                <c:ptCount val="1"/>
                <c:pt idx="0">
                  <c:v>Inquiries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Catering!$E$76:$E$87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xVal>
          <c:yVal>
            <c:numRef>
              <c:f>Catering!$H$76:$H$87</c:f>
              <c:numCache>
                <c:formatCode>General</c:formatCode>
                <c:ptCount val="12"/>
                <c:pt idx="0">
                  <c:v>60</c:v>
                </c:pt>
                <c:pt idx="1">
                  <c:v>78</c:v>
                </c:pt>
                <c:pt idx="2">
                  <c:v>68</c:v>
                </c:pt>
                <c:pt idx="3">
                  <c:v>39</c:v>
                </c:pt>
                <c:pt idx="4">
                  <c:v>27</c:v>
                </c:pt>
                <c:pt idx="5">
                  <c:v>41</c:v>
                </c:pt>
                <c:pt idx="6">
                  <c:v>30</c:v>
                </c:pt>
                <c:pt idx="7">
                  <c:v>42</c:v>
                </c:pt>
                <c:pt idx="8">
                  <c:v>39</c:v>
                </c:pt>
                <c:pt idx="9">
                  <c:v>58</c:v>
                </c:pt>
                <c:pt idx="10">
                  <c:v>62</c:v>
                </c:pt>
                <c:pt idx="11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6-49AF-A92D-4B9FCACF9868}"/>
            </c:ext>
          </c:extLst>
        </c:ser>
        <c:ser>
          <c:idx val="1"/>
          <c:order val="1"/>
          <c:tx>
            <c:strRef>
              <c:f>Catering!$F$75</c:f>
              <c:strCache>
                <c:ptCount val="1"/>
                <c:pt idx="0">
                  <c:v>Orders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Catering!$E$76:$E$87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xVal>
          <c:yVal>
            <c:numRef>
              <c:f>Catering!$F$76:$F$87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6</c:v>
                </c:pt>
                <c:pt idx="9">
                  <c:v>10</c:v>
                </c:pt>
                <c:pt idx="10">
                  <c:v>13</c:v>
                </c:pt>
                <c:pt idx="1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66-49AF-A92D-4B9FCACF9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18095"/>
        <c:axId val="204351327"/>
      </c:scatterChart>
      <c:valAx>
        <c:axId val="14941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51327"/>
        <c:crosses val="autoZero"/>
        <c:crossBetween val="midCat"/>
      </c:valAx>
      <c:valAx>
        <c:axId val="2043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orders</a:t>
            </a:r>
            <a:r>
              <a:rPr lang="en-US" baseline="0"/>
              <a:t> based on segments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Catering!$E$91</c:f>
              <c:strCache>
                <c:ptCount val="1"/>
                <c:pt idx="0">
                  <c:v>average order per month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C1-4F68-9A67-5F0C491B61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C1-4F68-9A67-5F0C491B61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C1-4F68-9A67-5F0C491B61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C1-4F68-9A67-5F0C491B61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C1-4F68-9A67-5F0C491B61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C1-4F68-9A67-5F0C491B61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AC1-4F68-9A67-5F0C491B619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AC1-4F68-9A67-5F0C491B6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AC1-4F68-9A67-5F0C491B619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AC1-4F68-9A67-5F0C491B61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Catering!$E$92:$E$101</c:f>
              <c:numCache>
                <c:formatCode>0.00</c:formatCode>
                <c:ptCount val="10"/>
                <c:pt idx="0">
                  <c:v>1.1666666666666667</c:v>
                </c:pt>
                <c:pt idx="1">
                  <c:v>1.0833333333333333</c:v>
                </c:pt>
                <c:pt idx="2">
                  <c:v>2.3076923076923075</c:v>
                </c:pt>
                <c:pt idx="3">
                  <c:v>1.0833333333333333</c:v>
                </c:pt>
                <c:pt idx="4">
                  <c:v>1.3333333333333333</c:v>
                </c:pt>
                <c:pt idx="5">
                  <c:v>0.58333333333333337</c:v>
                </c:pt>
                <c:pt idx="6">
                  <c:v>0.5</c:v>
                </c:pt>
                <c:pt idx="7">
                  <c:v>0.33333333333333331</c:v>
                </c:pt>
                <c:pt idx="8">
                  <c:v>0.25</c:v>
                </c:pt>
                <c:pt idx="9">
                  <c:v>0.5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Catering!#REF!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14-4CE1-8FBD-C6B09C070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Order per Month(Decoration)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pcd!$Q$20</c:f>
              <c:strCache>
                <c:ptCount val="1"/>
                <c:pt idx="0">
                  <c:v>order completed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7E-43BC-8702-88952B2E5762}"/>
              </c:ext>
            </c:extLst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7E-43BC-8702-88952B2E5762}"/>
              </c:ext>
            </c:extLst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87E-43BC-8702-88952B2E5762}"/>
              </c:ext>
            </c:extLst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87E-43BC-8702-88952B2E5762}"/>
              </c:ext>
            </c:extLst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87E-43BC-8702-88952B2E5762}"/>
              </c:ext>
            </c:extLst>
          </c:dPt>
          <c:dPt>
            <c:idx val="5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87E-43BC-8702-88952B2E5762}"/>
              </c:ext>
            </c:extLst>
          </c:dPt>
          <c:dPt>
            <c:idx val="6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87E-43BC-8702-88952B2E5762}"/>
              </c:ext>
            </c:extLst>
          </c:dPt>
          <c:dPt>
            <c:idx val="7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87E-43BC-8702-88952B2E5762}"/>
              </c:ext>
            </c:extLst>
          </c:dPt>
          <c:dPt>
            <c:idx val="8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87E-43BC-8702-88952B2E5762}"/>
              </c:ext>
            </c:extLst>
          </c:dPt>
          <c:dPt>
            <c:idx val="9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87E-43BC-8702-88952B2E5762}"/>
              </c:ext>
            </c:extLst>
          </c:dPt>
          <c:dPt>
            <c:idx val="10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87E-43BC-8702-88952B2E5762}"/>
              </c:ext>
            </c:extLst>
          </c:dPt>
          <c:dPt>
            <c:idx val="11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87E-43BC-8702-88952B2E57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pcd!$P$21:$P$32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pcd!$Q$21:$Q$32</c:f>
              <c:numCache>
                <c:formatCode>General</c:formatCode>
                <c:ptCount val="12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8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10</c:v>
                </c:pt>
                <c:pt idx="9">
                  <c:v>11</c:v>
                </c:pt>
                <c:pt idx="10">
                  <c:v>16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87E-43BC-8702-88952B2E57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7383215"/>
        <c:axId val="625116031"/>
      </c:barChart>
      <c:dateAx>
        <c:axId val="74738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16031"/>
        <c:crosses val="autoZero"/>
        <c:auto val="1"/>
        <c:lblOffset val="100"/>
        <c:baseTimeUnit val="months"/>
      </c:dateAx>
      <c:valAx>
        <c:axId val="6251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Orders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8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for Order quantity v/s Average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Catering!$B$107</c:f>
              <c:strCache>
                <c:ptCount val="1"/>
                <c:pt idx="0">
                  <c:v>average margin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square"/>
            <c:size val="5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9"/>
            <c:marker>
              <c:symbol val="square"/>
              <c:size val="5"/>
              <c:spPr>
                <a:solidFill>
                  <a:schemeClr val="accent2"/>
                </a:solidFill>
                <a:ln>
                  <a:noFill/>
                </a:ln>
                <a:effectLst>
                  <a:glow>
                    <a:schemeClr val="accent2">
                      <a:alpha val="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1"/>
                </a:solidFill>
              </a:ln>
              <a:effectLst>
                <a:glow>
                  <a:schemeClr val="accent2">
                    <a:alpha val="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BC2C-477D-9DAA-7E9DC90456AB}"/>
              </c:ext>
            </c:extLst>
          </c:dPt>
          <c:dLbls>
            <c:dLbl>
              <c:idx val="0"/>
              <c:layout>
                <c:manualLayout>
                  <c:x val="-8.0479221347331584E-2"/>
                  <c:y val="0.104132035578885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2C-477D-9DAA-7E9DC90456AB}"/>
                </c:ext>
              </c:extLst>
            </c:dLbl>
            <c:dLbl>
              <c:idx val="1"/>
              <c:layout>
                <c:manualLayout>
                  <c:x val="-6.3812554680664893E-2"/>
                  <c:y val="-8.568277923592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2C-477D-9DAA-7E9DC90456AB}"/>
                </c:ext>
              </c:extLst>
            </c:dLbl>
            <c:dLbl>
              <c:idx val="5"/>
              <c:layout>
                <c:manualLayout>
                  <c:x val="-7.2145888013998349E-2"/>
                  <c:y val="-7.6423519976669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2C-477D-9DAA-7E9DC90456AB}"/>
                </c:ext>
              </c:extLst>
            </c:dLbl>
            <c:dLbl>
              <c:idx val="7"/>
              <c:layout>
                <c:manualLayout>
                  <c:x val="-6.6590332458442689E-2"/>
                  <c:y val="-7.6423519976669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2C-477D-9DAA-7E9DC90456AB}"/>
                </c:ext>
              </c:extLst>
            </c:dLbl>
            <c:dLbl>
              <c:idx val="8"/>
              <c:layout>
                <c:manualLayout>
                  <c:x val="-2.2145888013998354E-2"/>
                  <c:y val="0.173576480023330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2C-477D-9DAA-7E9DC90456AB}"/>
                </c:ext>
              </c:extLst>
            </c:dLbl>
            <c:dLbl>
              <c:idx val="9"/>
              <c:layout>
                <c:manualLayout>
                  <c:x val="2.8541119860016478E-3"/>
                  <c:y val="9.487277631962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2C-477D-9DAA-7E9DC90456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Catering!$A$108:$A$117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Catering!$B$108:$B$117</c:f>
              <c:numCache>
                <c:formatCode>0.00%</c:formatCode>
                <c:ptCount val="10"/>
                <c:pt idx="0">
                  <c:v>0.16</c:v>
                </c:pt>
                <c:pt idx="1">
                  <c:v>0.16500000000000001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0.22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</c:v>
                </c:pt>
                <c:pt idx="8">
                  <c:v>0.27500000000000002</c:v>
                </c:pt>
                <c:pt idx="9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2C-477D-9DAA-7E9DC9045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86863"/>
        <c:axId val="1289386207"/>
      </c:scatterChart>
      <c:valAx>
        <c:axId val="128518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86207"/>
        <c:crosses val="autoZero"/>
        <c:crossBetween val="midCat"/>
      </c:valAx>
      <c:valAx>
        <c:axId val="12893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</a:t>
                </a:r>
                <a:r>
                  <a:rPr lang="en-IN" baseline="0"/>
                  <a:t> Margin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8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Décor Orders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Décor Orders Histogram</a:t>
          </a:r>
        </a:p>
      </cx:txPr>
    </cx:title>
    <cx:plotArea>
      <cx:plotAreaRegion>
        <cx:series layoutId="clusteredColumn" uniqueId="{44F929DE-EEAA-4985-B4FD-C44C41221885}">
          <cx:tx>
            <cx:txData>
              <cx:f>_xlchart.v1.1</cx:f>
              <cx:v>order completed</cx:v>
            </cx:txData>
          </cx:tx>
          <cx:dataPt idx="0">
            <cx:spPr>
              <a:solidFill>
                <a:srgbClr val="FF0000"/>
              </a:solidFill>
            </cx:spPr>
          </cx:dataPt>
          <cx:dataPt idx="1">
            <cx:spPr>
              <a:solidFill>
                <a:srgbClr val="FFC000"/>
              </a:solidFill>
            </cx:spPr>
          </cx:dataPt>
          <cx:dataPt idx="2">
            <cx:spPr>
              <a:solidFill>
                <a:srgbClr val="ED7D31">
                  <a:lumMod val="75000"/>
                </a:srgbClr>
              </a:solidFill>
            </cx:spPr>
          </cx:dataPt>
          <cx:dataPt idx="3">
            <cx:spPr>
              <a:solidFill>
                <a:srgbClr val="00B0F0"/>
              </a:solidFill>
            </cx:spPr>
          </cx:dataPt>
          <cx:dataLabels pos="ctr">
            <cx:visibility seriesName="0" categoryName="0" value="1"/>
          </cx:dataLabels>
          <cx:dataId val="0"/>
          <cx:layoutPr>
            <cx:binning intervalClosed="r">
              <cx:binSize val="2.5"/>
            </cx:binning>
          </cx:layoutPr>
        </cx:series>
      </cx:plotAreaRegion>
      <cx:axis id="0">
        <cx:catScaling gapWidth="0"/>
        <cx:title>
          <cx:tx>
            <cx:txData>
              <cx:v>No. of Orders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No. of Orders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  <cx:data id="1">
      <cx:strDim type="cat">
        <cx:f>_xlchart.v1.12</cx:f>
      </cx:strDim>
      <cx:numDim type="val">
        <cx:f>_xlchart.v1.14</cx:f>
      </cx:numDim>
    </cx:data>
    <cx:data id="2">
      <cx:strDim type="cat">
        <cx:f>_xlchart.v1.15</cx:f>
      </cx:strDim>
      <cx:numDim type="val">
        <cx:f>_xlchart.v1.17</cx:f>
      </cx:numDim>
    </cx:data>
    <cx:data id="3">
      <cx:strDim type="cat">
        <cx:f>_xlchart.v1.18</cx:f>
      </cx:strDim>
      <cx:numDim type="val">
        <cx:f>_xlchart.v1.20</cx:f>
      </cx:numDim>
    </cx:data>
    <cx:data id="4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Monthly order Distribution (Catering)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Monthly order Distribution (Catering)</a:t>
          </a:r>
        </a:p>
      </cx:txPr>
    </cx:title>
    <cx:plotArea>
      <cx:plotAreaRegion>
        <cx:series layoutId="boxWhisker" uniqueId="{158D2490-F53A-4835-A8BB-867777C2B508}">
          <cx:tx>
            <cx:txData>
              <cx:f>_xlchart.v1.10</cx:f>
              <cx:v>150-200</cx:v>
            </cx:txData>
          </cx:tx>
          <cx:dataId val="0"/>
          <cx:layoutPr>
            <cx:statistics quartileMethod="exclusive"/>
          </cx:layoutPr>
        </cx:series>
        <cx:series layoutId="boxWhisker" uniqueId="{9A56EFF6-5949-4446-B800-E05FCF6A73F7}">
          <cx:tx>
            <cx:txData>
              <cx:f>_xlchart.v1.13</cx:f>
              <cx:v>350-400</cx:v>
            </cx:txData>
          </cx:tx>
          <cx:dataId val="1"/>
          <cx:layoutPr>
            <cx:statistics quartileMethod="exclusive"/>
          </cx:layoutPr>
        </cx:series>
        <cx:series layoutId="boxWhisker" uniqueId="{8C289B6B-041C-4FDB-8621-0924649B82A8}">
          <cx:tx>
            <cx:txData>
              <cx:f>_xlchart.v1.16</cx:f>
              <cx:v>550-600</cx:v>
            </cx:txData>
          </cx:tx>
          <cx:dataId val="2"/>
          <cx:layoutPr>
            <cx:statistics quartileMethod="exclusive"/>
          </cx:layoutPr>
        </cx:series>
        <cx:series layoutId="boxWhisker" uniqueId="{CDD61C1C-88DA-47BA-AA7A-CF298A8C40E9}">
          <cx:tx>
            <cx:txData>
              <cx:f>_xlchart.v1.19</cx:f>
              <cx:v>750-800</cx:v>
            </cx:txData>
          </cx:tx>
          <cx:dataId val="3"/>
          <cx:layoutPr>
            <cx:statistics quartileMethod="exclusive"/>
          </cx:layoutPr>
        </cx:series>
        <cx:series layoutId="boxWhisker" uniqueId="{5CC96C95-58EE-4344-9DF8-9F756E8EC110}">
          <cx:tx>
            <cx:txData>
              <cx:f>_xlchart.v1.22</cx:f>
              <cx:v>1000+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Average Margin Breakup based on order quantity 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48C7B39F-A804-47A0-9948-EC0310F7AFA0}" formatIdx="0">
          <cx:tx>
            <cx:txData>
              <cx:f>_xlchart.v1.24</cx:f>
              <cx:v>average margin</cx:v>
            </cx:txData>
          </cx:tx>
          <cx:spPr>
            <a:solidFill>
              <a:srgbClr val="FF0000"/>
            </a:solidFill>
            <a:ln cmpd="dbl">
              <a:solidFill>
                <a:schemeClr val="tx1"/>
              </a:solidFill>
            </a:ln>
          </cx:spPr>
          <cx:dataPt idx="0">
            <cx:spPr>
              <a:solidFill>
                <a:srgbClr val="00B050"/>
              </a:solidFill>
            </cx:spPr>
          </cx:dataPt>
          <cx:dataLabels pos="ctr">
            <cx:spPr>
              <a:solidFill>
                <a:schemeClr val="tx1"/>
              </a:solidFill>
              <a:ln>
                <a:noFill/>
              </a:ln>
            </cx:spPr>
            <cx:visibility seriesName="1" categoryName="0" value="1"/>
            <cx:separator>, </cx:separator>
          </cx:dataLabels>
          <cx:dataId val="0"/>
          <cx:layoutPr>
            <cx:binning intervalClosed="r"/>
          </cx:layoutPr>
          <cx:axisId val="1"/>
        </cx:series>
        <cx:series layoutId="paretoLine" ownerIdx="0" uniqueId="{1A68A2C1-B948-439B-B424-A2A5CD1F01D1}" formatIdx="1">
          <cx:spPr>
            <a:ln>
              <a:solidFill>
                <a:schemeClr val="accent2"/>
              </a:solidFill>
              <a:prstDash val="solid"/>
            </a:ln>
          </cx:spPr>
          <cx:axisId val="2"/>
        </cx:series>
        <cx:series layoutId="clusteredColumn" hidden="1" uniqueId="{AE966096-99C5-48E5-9ABC-24C453ECFA18}" formatIdx="2">
          <cx:tx>
            <cx:txData>
              <cx:f>_xlchart.v1.26</cx:f>
              <cx:v>average order per month</cx:v>
            </cx:txData>
          </cx:tx>
          <cx:dataLabels pos="inBase">
            <cx:visibility seriesName="0" categoryName="0" value="0"/>
            <cx:separator>, </cx:separator>
          </cx:dataLabels>
          <cx:dataId val="1"/>
          <cx:layoutPr>
            <cx:binning intervalClosed="r"/>
          </cx:layoutPr>
          <cx:axisId val="1"/>
        </cx:series>
        <cx:series layoutId="paretoLine" ownerIdx="2" uniqueId="{AA5170C2-1C61-410E-92C3-CD5BD567B8CC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_xlchart.v1.4</cx:f>
      </cx:numDim>
    </cx:data>
  </cx:chartData>
  <cx:chart>
    <cx:title pos="t" align="ctr" overlay="0">
      <cx:tx>
        <cx:txData>
          <cx:v>Order Quantity v/s Average Margin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Order Quantity v/s Average Margin</a:t>
          </a:r>
        </a:p>
      </cx:txPr>
    </cx:title>
    <cx:plotArea>
      <cx:plotAreaRegion>
        <cx:series layoutId="clusteredColumn" uniqueId="{D079EE79-ADC2-441F-B37C-FDFD1984D7F5}">
          <cx:tx>
            <cx:txData>
              <cx:f>_xlchart.v1.3</cx:f>
              <cx:v>average margin</cx:v>
            </cx:txData>
          </cx:tx>
          <cx:dataLabels pos="ctr">
            <cx:spPr>
              <a:noFill/>
              <a:ln>
                <a:noFill/>
              </a:ln>
            </cx:spPr>
            <cx:visibility seriesName="0" categoryName="0" value="1"/>
            <cx:separator>, </cx:separator>
          </cx:dataLabels>
          <cx:dataId val="0"/>
          <cx:layoutPr>
            <cx:aggregation/>
          </cx:layoutPr>
          <cx:axisId val="1"/>
        </cx:series>
        <cx:series layoutId="paretoLine" ownerIdx="0" uniqueId="{6C4D2A9C-0CB5-45F2-93BB-26C9858D5A9D}">
          <cx:spPr>
            <a:ln cap="sq">
              <a:solidFill>
                <a:srgbClr val="00B0F0"/>
              </a:solidFill>
              <a:miter lim="800000"/>
            </a:ln>
          </cx:spPr>
          <cx:axisId val="2"/>
        </cx:series>
      </cx:plotAreaRegion>
      <cx:axis id="0">
        <cx:catScaling gapWidth="0"/>
        <cx:tickLabels/>
        <cx:spPr>
          <a:ln>
            <a:solidFill>
              <a:schemeClr val="bg1">
                <a:alpha val="99000"/>
              </a:schemeClr>
            </a:solidFill>
          </a:ln>
        </cx:sp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_xlchart.v1.30</cx:f>
      </cx:numDim>
    </cx:data>
  </cx:chartData>
  <cx:chart>
    <cx:title pos="t" align="ctr" overlay="0">
      <cx:tx>
        <cx:txData>
          <cx:v>Inquiry Histogram (Catering)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Inquiry Histogram (Catering) </a:t>
          </a:r>
        </a:p>
      </cx:txPr>
    </cx:title>
    <cx:plotArea>
      <cx:plotAreaRegion>
        <cx:series layoutId="clusteredColumn" uniqueId="{9EA0BAB9-3D3E-4264-8541-D6831356F61C}">
          <cx:tx>
            <cx:txData>
              <cx:f>_xlchart.v1.29</cx:f>
              <cx:v>Inquiries</cx:v>
            </cx:txData>
          </cx:tx>
          <cx:dataPt idx="0">
            <cx:spPr>
              <a:solidFill>
                <a:srgbClr val="ED7D31"/>
              </a:solidFill>
            </cx:spPr>
          </cx:dataPt>
          <cx:dataPt idx="1">
            <cx:spPr>
              <a:solidFill>
                <a:srgbClr val="92D050"/>
              </a:solidFill>
            </cx:spPr>
          </cx:dataPt>
          <cx:dataPt idx="3">
            <cx:spPr>
              <a:solidFill>
                <a:srgbClr val="FFC000">
                  <a:lumMod val="75000"/>
                </a:srgbClr>
              </a:solidFill>
            </cx:spPr>
          </cx:dataPt>
          <cx:dataPt idx="4">
            <cx:spPr>
              <a:solidFill>
                <a:srgbClr val="00B050"/>
              </a:solidFill>
            </cx:spPr>
          </cx:dataPt>
          <cx:dataLabels pos="ctr">
            <cx:spPr>
              <a:noFill/>
            </cx:spPr>
            <cx:visibility seriesName="0" categoryName="0" value="1"/>
            <cx:separator>, </cx:separator>
          </cx:dataLabels>
          <cx:dataId val="0"/>
          <cx:layoutPr>
            <cx:binning intervalClosed="r" overflow="auto">
              <cx:binCount val="6"/>
            </cx:binning>
          </cx:layoutPr>
        </cx:series>
      </cx:plotAreaRegion>
      <cx:axis id="0">
        <cx:catScaling gapWidth="0.100000001"/>
        <cx:majorTickMarks type="out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Catering Orders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Catering Orders Histogram</a:t>
          </a:r>
        </a:p>
      </cx:txPr>
    </cx:title>
    <cx:plotArea>
      <cx:plotAreaRegion>
        <cx:series layoutId="clusteredColumn" uniqueId="{D067F824-6377-44FC-A59C-563EE305AA13}">
          <cx:tx>
            <cx:txData>
              <cx:f>_xlchart.v1.7</cx:f>
              <cx:v>Orders</cx:v>
            </cx:txData>
          </cx:tx>
          <cx:dataPt idx="1">
            <cx:spPr>
              <a:solidFill>
                <a:srgbClr val="FFFF00"/>
              </a:solidFill>
            </cx:spPr>
          </cx:dataPt>
          <cx:dataPt idx="2">
            <cx:spPr>
              <a:solidFill>
                <a:srgbClr val="00B050"/>
              </a:solidFill>
            </cx:spPr>
          </cx:dataPt>
          <cx:dataPt idx="3">
            <cx:spPr>
              <a:solidFill>
                <a:srgbClr val="00B0F0"/>
              </a:solidFill>
            </cx:spPr>
          </cx:dataPt>
          <cx:dataPt idx="4">
            <cx:spPr>
              <a:solidFill>
                <a:srgbClr val="ED7D31"/>
              </a:solidFill>
            </cx:spPr>
          </cx:dataPt>
          <cx:dataLabels pos="ctr">
            <cx:visibility seriesName="0" categoryName="0" value="1"/>
          </cx:dataLabels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tle>
          <cx:tx>
            <cx:txData>
              <cx:v>No. of Orders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No. of Orders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8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13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microsoft.com/office/2014/relationships/chartEx" Target="../charts/chartEx3.xml"/><Relationship Id="rId12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6.xml"/><Relationship Id="rId11" Type="http://schemas.microsoft.com/office/2014/relationships/chartEx" Target="../charts/chartEx6.xml"/><Relationship Id="rId5" Type="http://schemas.microsoft.com/office/2014/relationships/chartEx" Target="../charts/chartEx2.xml"/><Relationship Id="rId10" Type="http://schemas.microsoft.com/office/2014/relationships/chartEx" Target="../charts/chartEx5.xml"/><Relationship Id="rId4" Type="http://schemas.openxmlformats.org/officeDocument/2006/relationships/chart" Target="../charts/chart5.xml"/><Relationship Id="rId9" Type="http://schemas.openxmlformats.org/officeDocument/2006/relationships/chart" Target="../charts/chart7.xml"/><Relationship Id="rId1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876921</xdr:colOff>
      <xdr:row>36</xdr:row>
      <xdr:rowOff>26090</xdr:rowOff>
    </xdr:from>
    <xdr:to>
      <xdr:col>18</xdr:col>
      <xdr:colOff>1183378</xdr:colOff>
      <xdr:row>49</xdr:row>
      <xdr:rowOff>149915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96053F1-6D1F-463E-A8F2-9C927AB6BD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72871" y="6845990"/>
              <a:ext cx="4776857" cy="2701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49</xdr:row>
      <xdr:rowOff>0</xdr:rowOff>
    </xdr:from>
    <xdr:to>
      <xdr:col>13</xdr:col>
      <xdr:colOff>666750</xdr:colOff>
      <xdr:row>51</xdr:row>
      <xdr:rowOff>104775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33EFEA2-C6D2-4ACD-AB59-CEC618BBC8E7}"/>
            </a:ext>
          </a:extLst>
        </xdr:cNvPr>
        <xdr:cNvSpPr txBox="1">
          <a:spLocks noChangeArrowheads="1"/>
        </xdr:cNvSpPr>
      </xdr:nvSpPr>
      <xdr:spPr bwMode="auto">
        <a:xfrm>
          <a:off x="16487775" y="9906000"/>
          <a:ext cx="6667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Décor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171450</xdr:rowOff>
    </xdr:from>
    <xdr:to>
      <xdr:col>3</xdr:col>
      <xdr:colOff>2124075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ECA3A-B444-4591-A548-2C48BFB17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0</xdr:row>
      <xdr:rowOff>57150</xdr:rowOff>
    </xdr:from>
    <xdr:to>
      <xdr:col>15</xdr:col>
      <xdr:colOff>200025</xdr:colOff>
      <xdr:row>8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681044-7D18-46DC-BEAB-F9DCD1449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10</xdr:row>
      <xdr:rowOff>28575</xdr:rowOff>
    </xdr:from>
    <xdr:to>
      <xdr:col>15</xdr:col>
      <xdr:colOff>266700</xdr:colOff>
      <xdr:row>23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A3880C-720D-413D-9961-EAE02F35B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552450</xdr:colOff>
      <xdr:row>25</xdr:row>
      <xdr:rowOff>138112</xdr:rowOff>
    </xdr:from>
    <xdr:to>
      <xdr:col>15</xdr:col>
      <xdr:colOff>247650</xdr:colOff>
      <xdr:row>40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D3FF8C-D2B2-4833-A1F4-E148AF7A1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390525</xdr:colOff>
      <xdr:row>40</xdr:row>
      <xdr:rowOff>147637</xdr:rowOff>
    </xdr:from>
    <xdr:to>
      <xdr:col>20</xdr:col>
      <xdr:colOff>304800</xdr:colOff>
      <xdr:row>55</xdr:row>
      <xdr:rowOff>33337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A95A66A-83A4-4AED-AB42-B961E2444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685232</xdr:colOff>
      <xdr:row>55</xdr:row>
      <xdr:rowOff>87952</xdr:rowOff>
    </xdr:from>
    <xdr:to>
      <xdr:col>19</xdr:col>
      <xdr:colOff>423650</xdr:colOff>
      <xdr:row>70</xdr:row>
      <xdr:rowOff>130033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9C37905-9C9D-4C1A-34AC-302EF9A108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0782" y="11321102"/>
              <a:ext cx="4583468" cy="28043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249261</xdr:colOff>
      <xdr:row>73</xdr:row>
      <xdr:rowOff>12131</xdr:rowOff>
    </xdr:from>
    <xdr:to>
      <xdr:col>14</xdr:col>
      <xdr:colOff>594246</xdr:colOff>
      <xdr:row>88</xdr:row>
      <xdr:rowOff>54212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2F1A0-94BA-EEB3-F6C5-045C76837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704187</xdr:colOff>
      <xdr:row>90</xdr:row>
      <xdr:rowOff>68997</xdr:rowOff>
    </xdr:from>
    <xdr:to>
      <xdr:col>11</xdr:col>
      <xdr:colOff>480516</xdr:colOff>
      <xdr:row>105</xdr:row>
      <xdr:rowOff>111078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09CC6A9-CF34-5700-380C-F5371B9C8E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3187" y="17747397"/>
              <a:ext cx="4583279" cy="28043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377036</xdr:colOff>
      <xdr:row>89</xdr:row>
      <xdr:rowOff>49013</xdr:rowOff>
    </xdr:from>
    <xdr:to>
      <xdr:col>21</xdr:col>
      <xdr:colOff>164029</xdr:colOff>
      <xdr:row>106</xdr:row>
      <xdr:rowOff>146673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2F94492-33B1-419D-8E3B-37561DF2AD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2586" y="17543263"/>
              <a:ext cx="5851243" cy="3228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817917</xdr:colOff>
      <xdr:row>106</xdr:row>
      <xdr:rowOff>144817</xdr:rowOff>
    </xdr:from>
    <xdr:to>
      <xdr:col>11</xdr:col>
      <xdr:colOff>594246</xdr:colOff>
      <xdr:row>122</xdr:row>
      <xdr:rowOff>6823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EFBA83-C882-BBEA-E2A0-AA95FB52B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623142</xdr:colOff>
      <xdr:row>109</xdr:row>
      <xdr:rowOff>183384</xdr:rowOff>
    </xdr:from>
    <xdr:to>
      <xdr:col>19</xdr:col>
      <xdr:colOff>444118</xdr:colOff>
      <xdr:row>124</xdr:row>
      <xdr:rowOff>229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AFF62E4-1C37-4A9C-AC04-4E993CF477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8692" y="21360634"/>
              <a:ext cx="4666026" cy="2579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284603</xdr:colOff>
      <xdr:row>73</xdr:row>
      <xdr:rowOff>160432</xdr:rowOff>
    </xdr:from>
    <xdr:to>
      <xdr:col>22</xdr:col>
      <xdr:colOff>599043</xdr:colOff>
      <xdr:row>87</xdr:row>
      <xdr:rowOff>172367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A1F9FB9-D1C2-4F11-A1A4-621B04D818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6803" y="14708282"/>
              <a:ext cx="4581640" cy="2590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128</xdr:row>
      <xdr:rowOff>0</xdr:rowOff>
    </xdr:from>
    <xdr:to>
      <xdr:col>16</xdr:col>
      <xdr:colOff>429199</xdr:colOff>
      <xdr:row>142</xdr:row>
      <xdr:rowOff>11935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2C9CBB-0B8C-4D11-A289-9F05E7B42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39220</xdr:colOff>
      <xdr:row>125</xdr:row>
      <xdr:rowOff>34738</xdr:rowOff>
    </xdr:from>
    <xdr:to>
      <xdr:col>5</xdr:col>
      <xdr:colOff>72838</xdr:colOff>
      <xdr:row>139</xdr:row>
      <xdr:rowOff>110938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941CEE1-F58F-400F-9EE9-29FAFC442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209550</xdr:colOff>
      <xdr:row>129</xdr:row>
      <xdr:rowOff>42023</xdr:rowOff>
    </xdr:from>
    <xdr:to>
      <xdr:col>26</xdr:col>
      <xdr:colOff>590550</xdr:colOff>
      <xdr:row>139</xdr:row>
      <xdr:rowOff>42023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C63A08-5988-4292-BB7A-B2D54CA65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4</xdr:col>
      <xdr:colOff>371474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645D0D-937B-4B84-809D-F34206A22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366712</xdr:colOff>
      <xdr:row>22</xdr:row>
      <xdr:rowOff>114300</xdr:rowOff>
    </xdr:from>
    <xdr:to>
      <xdr:col>11</xdr:col>
      <xdr:colOff>28575</xdr:colOff>
      <xdr:row>34</xdr:row>
      <xdr:rowOff>104776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2143B6-9723-49D0-922D-8D3D0849C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</xdr:colOff>
      <xdr:row>22</xdr:row>
      <xdr:rowOff>22412</xdr:rowOff>
    </xdr:from>
    <xdr:to>
      <xdr:col>18</xdr:col>
      <xdr:colOff>201706</xdr:colOff>
      <xdr:row>33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4F0C6C-52F6-425E-A376-A3F16EBAC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123264</xdr:colOff>
      <xdr:row>6</xdr:row>
      <xdr:rowOff>156881</xdr:rowOff>
    </xdr:from>
    <xdr:to>
      <xdr:col>20</xdr:col>
      <xdr:colOff>414617</xdr:colOff>
      <xdr:row>20</xdr:row>
      <xdr:rowOff>110936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CFE11-D356-4689-8D5B-04E37E7FE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73EC09-CDC6-4BB2-B226-4AC04F2EAED1}" name="Table1" displayName="Table1" ref="B26:N36" totalsRowShown="0" headerRowDxfId="21" dataDxfId="19" headerRowBorderDxfId="20" tableBorderDxfId="18" totalsRowBorderDxfId="17">
  <autoFilter ref="B26:N36" xr:uid="{DA9583EF-3305-4745-8596-9815B15B02C3}"/>
  <tableColumns count="13">
    <tableColumn id="1" xr3:uid="{1DC87665-FFC5-4814-BD7F-731AD0F8F58D}" name="Column1" dataDxfId="16"/>
    <tableColumn id="2" xr3:uid="{D2007327-CD25-46DA-AB0B-5B8E7D0029B1}" name="Column2" dataDxfId="15"/>
    <tableColumn id="3" xr3:uid="{3C89F7C2-B843-467A-BD0C-F2F2C83BB12F}" name="Column3" dataDxfId="14"/>
    <tableColumn id="4" xr3:uid="{3E28BD3E-2020-4EC4-B8DA-9D59951749B4}" name="Column4" dataDxfId="13"/>
    <tableColumn id="5" xr3:uid="{6067A16B-CD15-4A5B-8F2D-D3A3CEFE6CB5}" name="Column5" dataDxfId="12"/>
    <tableColumn id="6" xr3:uid="{3162EDB2-8FBE-4F21-A564-9A19E90532F6}" name="Column6" dataDxfId="11"/>
    <tableColumn id="7" xr3:uid="{160C12FF-BC26-4CAD-8FB1-FD5E6EDABA93}" name="Column7" dataDxfId="10"/>
    <tableColumn id="8" xr3:uid="{FEA325B7-94D4-4FE9-9BB8-5B3D599C1C75}" name="Column8" dataDxfId="9"/>
    <tableColumn id="9" xr3:uid="{90FE43EB-70F3-428C-BE7D-6953D588D040}" name="Column9" dataDxfId="8"/>
    <tableColumn id="10" xr3:uid="{7D054EF5-EB4B-4221-B7C8-66BFDE176D05}" name="Column10" dataDxfId="7"/>
    <tableColumn id="11" xr3:uid="{95715063-46B2-4F5E-9404-04943D07CB1B}" name="Column11" dataDxfId="6"/>
    <tableColumn id="12" xr3:uid="{C0A5B4B1-D8E2-4DA3-8E96-9034EA9348DC}" name="Column12" dataDxfId="5"/>
    <tableColumn id="13" xr3:uid="{7EF28E80-EE1B-4C23-B8F3-CB045B73B8B9}" name="Column13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5FA8A4-C340-4453-97F7-45762EA4C324}" name="Table2" displayName="Table2" ref="A1:E21" totalsRowShown="0">
  <autoFilter ref="A1:E21" xr:uid="{977E258A-FAD3-4ED2-8F78-248CB83F2BFF}"/>
  <tableColumns count="5">
    <tableColumn id="1" xr3:uid="{0DD6B609-23C1-4227-B67E-B38F4A23E728}" name="No of Dish Order" dataDxfId="3"/>
    <tableColumn id="2" xr3:uid="{248120FB-020B-43FF-8291-0C061A2FC96B}" name="average margin"/>
    <tableColumn id="3" xr3:uid="{802713FA-CA24-4691-AF51-39B1AC695E5C}" name="Forecast(average margin)" dataDxfId="2">
      <calculatedColumnFormula>_xlfn.FORECAST.ETS(A2,$B$2:$B$11,$A$2:$A$11,1,1)</calculatedColumnFormula>
    </tableColumn>
    <tableColumn id="4" xr3:uid="{EFE9CE76-4983-48B8-8905-F9A0D88C740B}" name="Lower Confidence Bound(average margin)" dataDxfId="1">
      <calculatedColumnFormula>C2-_xlfn.FORECAST.ETS.CONFINT(A2,$B$2:$B$11,$A$2:$A$11,0.95,1,1)</calculatedColumnFormula>
    </tableColumn>
    <tableColumn id="5" xr3:uid="{4AA4AA0B-3BFE-4382-B51B-732F342B18FA}" name="Upper Confidence Bound(average margin)" dataDxfId="0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68C09-5A1F-4E5A-9029-B3B1FE6EAC66}">
  <dimension ref="A1:AW58"/>
  <sheetViews>
    <sheetView tabSelected="1" zoomScale="43" zoomScaleNormal="70" workbookViewId="0">
      <selection activeCell="V13" sqref="V13"/>
    </sheetView>
  </sheetViews>
  <sheetFormatPr defaultRowHeight="14.5" x14ac:dyDescent="0.35"/>
  <cols>
    <col min="2" max="2" width="24.1796875" customWidth="1"/>
    <col min="3" max="3" width="54" customWidth="1"/>
    <col min="4" max="4" width="36.81640625" customWidth="1"/>
    <col min="5" max="5" width="17.453125" customWidth="1"/>
    <col min="6" max="6" width="22.1796875" customWidth="1"/>
    <col min="7" max="7" width="21.54296875" customWidth="1"/>
    <col min="8" max="8" width="31.1796875" customWidth="1"/>
    <col min="9" max="9" width="20.453125" customWidth="1"/>
    <col min="10" max="10" width="20.81640625" customWidth="1"/>
    <col min="25" max="25" width="18.81640625" customWidth="1"/>
  </cols>
  <sheetData>
    <row r="1" spans="1:44" x14ac:dyDescent="0.35">
      <c r="A1" t="s">
        <v>0</v>
      </c>
      <c r="B1" t="s">
        <v>1</v>
      </c>
      <c r="L1" t="s">
        <v>101</v>
      </c>
    </row>
    <row r="2" spans="1:44" x14ac:dyDescent="0.35">
      <c r="A2" t="s">
        <v>2</v>
      </c>
      <c r="B2" t="s">
        <v>3</v>
      </c>
      <c r="L2" t="s">
        <v>96</v>
      </c>
      <c r="M2">
        <v>80</v>
      </c>
      <c r="Q2" t="s">
        <v>102</v>
      </c>
      <c r="X2" t="s">
        <v>106</v>
      </c>
      <c r="Y2" t="s">
        <v>107</v>
      </c>
    </row>
    <row r="3" spans="1:44" x14ac:dyDescent="0.35">
      <c r="L3" t="s">
        <v>97</v>
      </c>
      <c r="M3">
        <v>150</v>
      </c>
      <c r="Q3" t="s">
        <v>103</v>
      </c>
    </row>
    <row r="4" spans="1:44" x14ac:dyDescent="0.35">
      <c r="A4" t="s">
        <v>4</v>
      </c>
      <c r="H4" t="s">
        <v>76</v>
      </c>
      <c r="I4" t="s">
        <v>77</v>
      </c>
      <c r="L4" t="s">
        <v>98</v>
      </c>
      <c r="M4" t="s">
        <v>99</v>
      </c>
      <c r="N4" t="s">
        <v>100</v>
      </c>
      <c r="Q4" t="s">
        <v>104</v>
      </c>
    </row>
    <row r="5" spans="1:44" x14ac:dyDescent="0.35">
      <c r="A5">
        <v>1</v>
      </c>
      <c r="B5" t="s">
        <v>5</v>
      </c>
      <c r="C5" t="s">
        <v>6</v>
      </c>
      <c r="D5" t="s">
        <v>12</v>
      </c>
      <c r="H5" t="s">
        <v>78</v>
      </c>
      <c r="I5" t="s">
        <v>79</v>
      </c>
      <c r="Q5" t="s">
        <v>105</v>
      </c>
      <c r="AE5" t="s">
        <v>158</v>
      </c>
    </row>
    <row r="6" spans="1:44" x14ac:dyDescent="0.35">
      <c r="A6">
        <v>2</v>
      </c>
      <c r="B6" t="s">
        <v>7</v>
      </c>
      <c r="C6" t="s">
        <v>8</v>
      </c>
      <c r="D6" t="s">
        <v>13</v>
      </c>
      <c r="E6" t="s">
        <v>24</v>
      </c>
      <c r="H6" t="s">
        <v>80</v>
      </c>
      <c r="I6" t="s">
        <v>81</v>
      </c>
      <c r="Y6" t="s">
        <v>124</v>
      </c>
      <c r="AE6" t="s">
        <v>159</v>
      </c>
      <c r="AJ6" t="s">
        <v>167</v>
      </c>
    </row>
    <row r="7" spans="1:44" x14ac:dyDescent="0.35">
      <c r="C7" t="s">
        <v>9</v>
      </c>
      <c r="D7" t="s">
        <v>14</v>
      </c>
      <c r="E7" t="s">
        <v>5</v>
      </c>
      <c r="I7" t="s">
        <v>82</v>
      </c>
      <c r="Y7" t="s">
        <v>125</v>
      </c>
      <c r="Z7">
        <v>12</v>
      </c>
      <c r="AJ7" t="s">
        <v>168</v>
      </c>
    </row>
    <row r="8" spans="1:44" x14ac:dyDescent="0.35">
      <c r="A8">
        <v>3</v>
      </c>
      <c r="B8" t="s">
        <v>10</v>
      </c>
      <c r="C8" t="s">
        <v>11</v>
      </c>
      <c r="D8" t="s">
        <v>15</v>
      </c>
      <c r="E8" t="s">
        <v>25</v>
      </c>
      <c r="H8" t="s">
        <v>83</v>
      </c>
      <c r="I8">
        <v>600</v>
      </c>
      <c r="AJ8" t="s">
        <v>169</v>
      </c>
    </row>
    <row r="9" spans="1:44" x14ac:dyDescent="0.35">
      <c r="D9" t="s">
        <v>16</v>
      </c>
      <c r="E9" t="s">
        <v>26</v>
      </c>
      <c r="F9" t="s">
        <v>30</v>
      </c>
      <c r="H9" t="s">
        <v>86</v>
      </c>
      <c r="I9" t="s">
        <v>87</v>
      </c>
      <c r="J9" t="s">
        <v>88</v>
      </c>
      <c r="L9" t="s">
        <v>108</v>
      </c>
      <c r="U9" t="s">
        <v>122</v>
      </c>
      <c r="AJ9" t="s">
        <v>170</v>
      </c>
    </row>
    <row r="10" spans="1:44" x14ac:dyDescent="0.35">
      <c r="B10" t="s">
        <v>31</v>
      </c>
      <c r="D10" t="s">
        <v>17</v>
      </c>
      <c r="E10" t="s">
        <v>27</v>
      </c>
      <c r="L10" t="s">
        <v>109</v>
      </c>
      <c r="U10" t="s">
        <v>123</v>
      </c>
      <c r="AE10" t="s">
        <v>155</v>
      </c>
      <c r="AJ10" t="s">
        <v>171</v>
      </c>
    </row>
    <row r="11" spans="1:44" x14ac:dyDescent="0.35">
      <c r="B11" t="s">
        <v>32</v>
      </c>
      <c r="D11" t="s">
        <v>18</v>
      </c>
      <c r="E11" t="s">
        <v>28</v>
      </c>
      <c r="L11" t="s">
        <v>110</v>
      </c>
      <c r="U11" t="s">
        <v>139</v>
      </c>
      <c r="V11" t="s">
        <v>140</v>
      </c>
      <c r="W11" t="s">
        <v>141</v>
      </c>
      <c r="X11" t="s">
        <v>142</v>
      </c>
      <c r="AE11" t="s">
        <v>161</v>
      </c>
      <c r="AJ11" t="s">
        <v>172</v>
      </c>
      <c r="AQ11" t="s">
        <v>195</v>
      </c>
      <c r="AR11" t="s">
        <v>241</v>
      </c>
    </row>
    <row r="12" spans="1:44" x14ac:dyDescent="0.35">
      <c r="B12" t="s">
        <v>5</v>
      </c>
      <c r="D12" t="s">
        <v>19</v>
      </c>
      <c r="E12" t="s">
        <v>29</v>
      </c>
      <c r="L12" t="s">
        <v>111</v>
      </c>
      <c r="U12" t="s">
        <v>126</v>
      </c>
      <c r="W12" t="s">
        <v>127</v>
      </c>
      <c r="Y12" t="s">
        <v>133</v>
      </c>
      <c r="Z12" t="s">
        <v>134</v>
      </c>
      <c r="AA12" t="s">
        <v>135</v>
      </c>
      <c r="AB12" t="s">
        <v>136</v>
      </c>
      <c r="AE12" t="s">
        <v>162</v>
      </c>
      <c r="AJ12" t="s">
        <v>173</v>
      </c>
      <c r="AQ12" t="s">
        <v>193</v>
      </c>
      <c r="AR12" t="s">
        <v>194</v>
      </c>
    </row>
    <row r="13" spans="1:44" x14ac:dyDescent="0.35">
      <c r="B13" t="s">
        <v>33</v>
      </c>
      <c r="D13" t="s">
        <v>20</v>
      </c>
      <c r="L13" t="s">
        <v>112</v>
      </c>
      <c r="U13" t="s">
        <v>128</v>
      </c>
      <c r="AE13" t="s">
        <v>163</v>
      </c>
      <c r="AQ13" t="s">
        <v>196</v>
      </c>
      <c r="AR13" t="s">
        <v>197</v>
      </c>
    </row>
    <row r="14" spans="1:44" x14ac:dyDescent="0.35">
      <c r="B14" t="s">
        <v>34</v>
      </c>
      <c r="D14" t="s">
        <v>21</v>
      </c>
      <c r="L14" t="s">
        <v>113</v>
      </c>
      <c r="U14" t="s">
        <v>129</v>
      </c>
      <c r="V14" t="s">
        <v>130</v>
      </c>
      <c r="Y14" t="s">
        <v>137</v>
      </c>
      <c r="Z14" t="s">
        <v>138</v>
      </c>
      <c r="AE14" t="s">
        <v>164</v>
      </c>
      <c r="AQ14" t="s">
        <v>181</v>
      </c>
    </row>
    <row r="15" spans="1:44" x14ac:dyDescent="0.35">
      <c r="B15" t="s">
        <v>35</v>
      </c>
      <c r="D15" t="s">
        <v>22</v>
      </c>
      <c r="L15" t="s">
        <v>114</v>
      </c>
      <c r="U15" t="s">
        <v>131</v>
      </c>
      <c r="V15" t="s">
        <v>132</v>
      </c>
      <c r="AE15" t="s">
        <v>165</v>
      </c>
    </row>
    <row r="16" spans="1:44" x14ac:dyDescent="0.35">
      <c r="D16" t="s">
        <v>23</v>
      </c>
      <c r="L16" t="s">
        <v>115</v>
      </c>
      <c r="AE16" t="s">
        <v>166</v>
      </c>
    </row>
    <row r="17" spans="2:42" x14ac:dyDescent="0.35">
      <c r="B17" t="s">
        <v>36</v>
      </c>
      <c r="C17">
        <v>50</v>
      </c>
      <c r="D17">
        <v>80</v>
      </c>
      <c r="L17" t="s">
        <v>116</v>
      </c>
      <c r="P17" s="1" t="s">
        <v>118</v>
      </c>
      <c r="U17" t="s">
        <v>143</v>
      </c>
    </row>
    <row r="18" spans="2:42" x14ac:dyDescent="0.35">
      <c r="B18" t="s">
        <v>37</v>
      </c>
      <c r="C18">
        <v>8</v>
      </c>
      <c r="D18">
        <v>12</v>
      </c>
      <c r="L18" t="s">
        <v>117</v>
      </c>
      <c r="U18" t="s">
        <v>160</v>
      </c>
    </row>
    <row r="19" spans="2:42" x14ac:dyDescent="0.35">
      <c r="L19" t="s">
        <v>119</v>
      </c>
    </row>
    <row r="20" spans="2:42" x14ac:dyDescent="0.35">
      <c r="L20" t="s">
        <v>120</v>
      </c>
    </row>
    <row r="21" spans="2:42" x14ac:dyDescent="0.35">
      <c r="F21" t="s">
        <v>84</v>
      </c>
      <c r="G21">
        <v>1000</v>
      </c>
      <c r="H21" t="s">
        <v>85</v>
      </c>
      <c r="L21" t="s">
        <v>121</v>
      </c>
    </row>
    <row r="22" spans="2:42" x14ac:dyDescent="0.35">
      <c r="H22" t="s">
        <v>69</v>
      </c>
    </row>
    <row r="23" spans="2:42" x14ac:dyDescent="0.35">
      <c r="B23" t="s">
        <v>38</v>
      </c>
      <c r="H23" t="s">
        <v>63</v>
      </c>
      <c r="I23">
        <v>65</v>
      </c>
    </row>
    <row r="24" spans="2:42" x14ac:dyDescent="0.35">
      <c r="B24" t="s">
        <v>39</v>
      </c>
      <c r="C24">
        <v>40</v>
      </c>
      <c r="H24" t="s">
        <v>64</v>
      </c>
      <c r="I24">
        <v>40</v>
      </c>
      <c r="J24" t="s">
        <v>71</v>
      </c>
      <c r="K24" t="s">
        <v>72</v>
      </c>
      <c r="AN24" t="s">
        <v>198</v>
      </c>
      <c r="AO24" t="s">
        <v>199</v>
      </c>
      <c r="AP24" t="s">
        <v>219</v>
      </c>
    </row>
    <row r="25" spans="2:42" x14ac:dyDescent="0.35">
      <c r="B25" t="s">
        <v>40</v>
      </c>
      <c r="C25">
        <v>20</v>
      </c>
      <c r="D25" t="s">
        <v>50</v>
      </c>
      <c r="E25">
        <v>50</v>
      </c>
      <c r="H25" t="s">
        <v>65</v>
      </c>
      <c r="I25">
        <v>40</v>
      </c>
      <c r="J25" t="s">
        <v>73</v>
      </c>
      <c r="K25">
        <v>50</v>
      </c>
      <c r="AI25" t="s">
        <v>191</v>
      </c>
      <c r="AJ25">
        <v>1</v>
      </c>
      <c r="AK25">
        <v>25</v>
      </c>
      <c r="AN25" t="s">
        <v>203</v>
      </c>
      <c r="AO25" t="s">
        <v>200</v>
      </c>
      <c r="AP25" t="s">
        <v>221</v>
      </c>
    </row>
    <row r="26" spans="2:42" x14ac:dyDescent="0.35">
      <c r="B26" t="s">
        <v>41</v>
      </c>
      <c r="C26">
        <v>30</v>
      </c>
      <c r="D26" t="s">
        <v>52</v>
      </c>
      <c r="E26">
        <v>40</v>
      </c>
      <c r="H26" t="s">
        <v>66</v>
      </c>
      <c r="I26">
        <v>35</v>
      </c>
      <c r="J26" t="s">
        <v>74</v>
      </c>
      <c r="K26" t="s">
        <v>75</v>
      </c>
      <c r="AF26" t="s">
        <v>174</v>
      </c>
      <c r="AJ26" t="s">
        <v>176</v>
      </c>
      <c r="AK26">
        <v>40</v>
      </c>
      <c r="AN26" t="s">
        <v>204</v>
      </c>
      <c r="AO26" t="s">
        <v>201</v>
      </c>
      <c r="AP26" t="s">
        <v>202</v>
      </c>
    </row>
    <row r="27" spans="2:42" x14ac:dyDescent="0.35">
      <c r="B27" t="s">
        <v>42</v>
      </c>
      <c r="C27">
        <v>60</v>
      </c>
      <c r="D27" t="s">
        <v>53</v>
      </c>
      <c r="E27">
        <v>10</v>
      </c>
      <c r="H27" t="s">
        <v>67</v>
      </c>
      <c r="I27">
        <v>35</v>
      </c>
      <c r="N27" t="s">
        <v>144</v>
      </c>
      <c r="W27" t="s">
        <v>155</v>
      </c>
      <c r="AF27" t="s">
        <v>175</v>
      </c>
      <c r="AI27" t="s">
        <v>178</v>
      </c>
      <c r="AJ27" t="s">
        <v>64</v>
      </c>
      <c r="AK27">
        <v>40</v>
      </c>
      <c r="AN27" t="s">
        <v>205</v>
      </c>
      <c r="AO27" t="s">
        <v>206</v>
      </c>
      <c r="AP27" t="s">
        <v>220</v>
      </c>
    </row>
    <row r="28" spans="2:42" x14ac:dyDescent="0.35">
      <c r="B28" t="s">
        <v>43</v>
      </c>
      <c r="C28">
        <v>20</v>
      </c>
      <c r="D28" t="s">
        <v>54</v>
      </c>
      <c r="E28">
        <v>20</v>
      </c>
      <c r="H28" t="s">
        <v>68</v>
      </c>
      <c r="I28">
        <v>60</v>
      </c>
      <c r="N28" t="s">
        <v>145</v>
      </c>
      <c r="O28" t="s">
        <v>147</v>
      </c>
      <c r="P28" t="s">
        <v>146</v>
      </c>
      <c r="Q28" t="s">
        <v>148</v>
      </c>
      <c r="R28">
        <v>22000</v>
      </c>
      <c r="S28" t="s">
        <v>149</v>
      </c>
      <c r="T28" t="s">
        <v>150</v>
      </c>
      <c r="W28" t="s">
        <v>145</v>
      </c>
      <c r="X28" t="s">
        <v>156</v>
      </c>
      <c r="Y28" t="s">
        <v>157</v>
      </c>
      <c r="AJ28" t="s">
        <v>177</v>
      </c>
      <c r="AK28">
        <v>65</v>
      </c>
      <c r="AN28" t="s">
        <v>207</v>
      </c>
      <c r="AO28" t="s">
        <v>208</v>
      </c>
      <c r="AP28" t="s">
        <v>222</v>
      </c>
    </row>
    <row r="29" spans="2:42" x14ac:dyDescent="0.35">
      <c r="B29" t="s">
        <v>44</v>
      </c>
      <c r="C29">
        <v>50</v>
      </c>
      <c r="D29" t="s">
        <v>55</v>
      </c>
      <c r="E29">
        <v>30</v>
      </c>
      <c r="H29" t="s">
        <v>70</v>
      </c>
      <c r="I29">
        <v>25</v>
      </c>
      <c r="N29" t="s">
        <v>151</v>
      </c>
      <c r="O29" t="s">
        <v>152</v>
      </c>
      <c r="AJ29" t="s">
        <v>179</v>
      </c>
      <c r="AK29">
        <v>65</v>
      </c>
      <c r="AN29" t="s">
        <v>209</v>
      </c>
      <c r="AO29" t="s">
        <v>210</v>
      </c>
      <c r="AP29" t="s">
        <v>213</v>
      </c>
    </row>
    <row r="30" spans="2:42" x14ac:dyDescent="0.35">
      <c r="B30" t="s">
        <v>45</v>
      </c>
      <c r="C30">
        <v>50</v>
      </c>
      <c r="D30" t="s">
        <v>56</v>
      </c>
      <c r="E30">
        <v>40</v>
      </c>
      <c r="N30" t="s">
        <v>153</v>
      </c>
      <c r="AI30" t="s">
        <v>38</v>
      </c>
      <c r="AJ30" t="s">
        <v>180</v>
      </c>
      <c r="AN30" t="s">
        <v>211</v>
      </c>
      <c r="AO30" t="s">
        <v>212</v>
      </c>
      <c r="AP30" t="s">
        <v>214</v>
      </c>
    </row>
    <row r="31" spans="2:42" x14ac:dyDescent="0.35">
      <c r="B31" t="s">
        <v>46</v>
      </c>
      <c r="C31">
        <v>30</v>
      </c>
      <c r="D31" t="s">
        <v>57</v>
      </c>
      <c r="E31">
        <v>20</v>
      </c>
      <c r="AI31" t="s">
        <v>188</v>
      </c>
      <c r="AJ31" t="s">
        <v>51</v>
      </c>
      <c r="AK31">
        <v>150</v>
      </c>
      <c r="AN31" t="s">
        <v>187</v>
      </c>
      <c r="AO31" t="s">
        <v>197</v>
      </c>
      <c r="AP31" t="s">
        <v>215</v>
      </c>
    </row>
    <row r="32" spans="2:42" x14ac:dyDescent="0.35">
      <c r="B32" t="s">
        <v>47</v>
      </c>
      <c r="C32">
        <v>10</v>
      </c>
      <c r="D32" t="s">
        <v>58</v>
      </c>
      <c r="E32">
        <v>10</v>
      </c>
      <c r="F32" t="s">
        <v>59</v>
      </c>
      <c r="AJ32" t="s">
        <v>181</v>
      </c>
      <c r="AN32" t="s">
        <v>216</v>
      </c>
      <c r="AO32" t="s">
        <v>217</v>
      </c>
      <c r="AP32" t="s">
        <v>218</v>
      </c>
    </row>
    <row r="33" spans="2:42" x14ac:dyDescent="0.35">
      <c r="B33" t="s">
        <v>48</v>
      </c>
      <c r="C33">
        <v>15</v>
      </c>
      <c r="E33" t="s">
        <v>61</v>
      </c>
      <c r="F33" t="s">
        <v>60</v>
      </c>
      <c r="G33" t="s">
        <v>62</v>
      </c>
      <c r="N33" t="s">
        <v>154</v>
      </c>
      <c r="AJ33" t="s">
        <v>53</v>
      </c>
      <c r="AN33" t="s">
        <v>223</v>
      </c>
      <c r="AO33" t="s">
        <v>224</v>
      </c>
      <c r="AP33" t="s">
        <v>225</v>
      </c>
    </row>
    <row r="34" spans="2:42" x14ac:dyDescent="0.35">
      <c r="B34" t="s">
        <v>49</v>
      </c>
      <c r="C34">
        <v>15</v>
      </c>
      <c r="AJ34" t="s">
        <v>182</v>
      </c>
      <c r="AN34" t="s">
        <v>226</v>
      </c>
      <c r="AP34">
        <v>2000</v>
      </c>
    </row>
    <row r="35" spans="2:42" x14ac:dyDescent="0.35">
      <c r="AI35" t="s">
        <v>178</v>
      </c>
      <c r="AJ35" t="s">
        <v>183</v>
      </c>
      <c r="AM35" t="s">
        <v>230</v>
      </c>
      <c r="AN35" t="s">
        <v>227</v>
      </c>
      <c r="AO35" t="s">
        <v>228</v>
      </c>
    </row>
    <row r="36" spans="2:42" x14ac:dyDescent="0.35">
      <c r="AJ36" t="s">
        <v>184</v>
      </c>
      <c r="AN36" t="s">
        <v>229</v>
      </c>
      <c r="AO36" t="s">
        <v>233</v>
      </c>
    </row>
    <row r="37" spans="2:42" x14ac:dyDescent="0.35">
      <c r="AJ37" t="s">
        <v>185</v>
      </c>
      <c r="AN37" t="s">
        <v>231</v>
      </c>
    </row>
    <row r="38" spans="2:42" x14ac:dyDescent="0.35">
      <c r="B38" t="s">
        <v>89</v>
      </c>
      <c r="C38">
        <v>3</v>
      </c>
      <c r="D38" t="s">
        <v>91</v>
      </c>
      <c r="E38" t="s">
        <v>94</v>
      </c>
      <c r="F38" t="s">
        <v>95</v>
      </c>
      <c r="AJ38" t="s">
        <v>186</v>
      </c>
      <c r="AN38" t="s">
        <v>232</v>
      </c>
    </row>
    <row r="39" spans="2:42" x14ac:dyDescent="0.35">
      <c r="B39" t="s">
        <v>90</v>
      </c>
      <c r="C39">
        <v>5</v>
      </c>
      <c r="D39" t="s">
        <v>92</v>
      </c>
      <c r="AJ39" t="s">
        <v>187</v>
      </c>
      <c r="AN39" t="s">
        <v>179</v>
      </c>
      <c r="AO39" t="s">
        <v>234</v>
      </c>
      <c r="AP39">
        <v>14000</v>
      </c>
    </row>
    <row r="40" spans="2:42" x14ac:dyDescent="0.35">
      <c r="D40" t="s">
        <v>93</v>
      </c>
      <c r="AJ40" t="s">
        <v>189</v>
      </c>
      <c r="AK40">
        <v>50</v>
      </c>
      <c r="AN40" t="s">
        <v>235</v>
      </c>
      <c r="AO40" t="s">
        <v>236</v>
      </c>
      <c r="AP40">
        <v>6000</v>
      </c>
    </row>
    <row r="41" spans="2:42" x14ac:dyDescent="0.35">
      <c r="AJ41" t="s">
        <v>190</v>
      </c>
      <c r="AN41" t="s">
        <v>55</v>
      </c>
      <c r="AO41" t="s">
        <v>237</v>
      </c>
      <c r="AP41">
        <v>4000</v>
      </c>
    </row>
    <row r="42" spans="2:42" x14ac:dyDescent="0.35">
      <c r="AN42" t="s">
        <v>189</v>
      </c>
      <c r="AO42" t="s">
        <v>238</v>
      </c>
      <c r="AP42">
        <v>8000</v>
      </c>
    </row>
    <row r="43" spans="2:42" x14ac:dyDescent="0.35">
      <c r="AN43" t="s">
        <v>239</v>
      </c>
      <c r="AO43" t="s">
        <v>240</v>
      </c>
    </row>
    <row r="44" spans="2:42" x14ac:dyDescent="0.35">
      <c r="AF44" t="s">
        <v>192</v>
      </c>
    </row>
    <row r="47" spans="2:42" x14ac:dyDescent="0.35">
      <c r="AN47" t="s">
        <v>242</v>
      </c>
      <c r="AP47" t="s">
        <v>251</v>
      </c>
    </row>
    <row r="48" spans="2:42" x14ac:dyDescent="0.35">
      <c r="AN48" t="s">
        <v>243</v>
      </c>
      <c r="AP48" t="s">
        <v>77</v>
      </c>
    </row>
    <row r="49" spans="40:49" x14ac:dyDescent="0.35">
      <c r="AN49" t="s">
        <v>244</v>
      </c>
      <c r="AO49">
        <v>12</v>
      </c>
      <c r="AP49" t="s">
        <v>250</v>
      </c>
    </row>
    <row r="50" spans="40:49" x14ac:dyDescent="0.35">
      <c r="AN50" t="s">
        <v>86</v>
      </c>
      <c r="AO50" t="s">
        <v>245</v>
      </c>
      <c r="AP50" t="s">
        <v>246</v>
      </c>
      <c r="AT50" t="s">
        <v>252</v>
      </c>
      <c r="AU50" t="s">
        <v>253</v>
      </c>
      <c r="AV50" t="s">
        <v>254</v>
      </c>
      <c r="AW50" t="s">
        <v>255</v>
      </c>
    </row>
    <row r="51" spans="40:49" x14ac:dyDescent="0.35">
      <c r="AN51" t="s">
        <v>247</v>
      </c>
      <c r="AO51">
        <v>3</v>
      </c>
      <c r="AP51" t="s">
        <v>249</v>
      </c>
    </row>
    <row r="52" spans="40:49" x14ac:dyDescent="0.35">
      <c r="AN52" t="s">
        <v>248</v>
      </c>
      <c r="AO52">
        <v>1500</v>
      </c>
    </row>
    <row r="55" spans="40:49" x14ac:dyDescent="0.35">
      <c r="AN55" t="s">
        <v>256</v>
      </c>
      <c r="AO55">
        <v>25</v>
      </c>
      <c r="AP55" t="s">
        <v>257</v>
      </c>
    </row>
    <row r="56" spans="40:49" x14ac:dyDescent="0.35">
      <c r="AN56" t="s">
        <v>171</v>
      </c>
      <c r="AO56">
        <v>12</v>
      </c>
      <c r="AP56">
        <v>6000</v>
      </c>
    </row>
    <row r="57" spans="40:49" x14ac:dyDescent="0.35">
      <c r="AN57" t="s">
        <v>258</v>
      </c>
      <c r="AO57">
        <v>10</v>
      </c>
    </row>
    <row r="58" spans="40:49" x14ac:dyDescent="0.35">
      <c r="AN58" t="s">
        <v>259</v>
      </c>
      <c r="AO58"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DFA-6620-4B4A-A5CA-A8F3DECFF9E0}">
  <dimension ref="A1:I18"/>
  <sheetViews>
    <sheetView workbookViewId="0">
      <selection activeCell="C26" sqref="C26"/>
    </sheetView>
  </sheetViews>
  <sheetFormatPr defaultRowHeight="14.5" x14ac:dyDescent="0.35"/>
  <sheetData>
    <row r="1" spans="1:9" x14ac:dyDescent="0.35">
      <c r="A1" t="s">
        <v>410</v>
      </c>
    </row>
    <row r="2" spans="1:9" ht="15" thickBot="1" x14ac:dyDescent="0.4"/>
    <row r="3" spans="1:9" x14ac:dyDescent="0.35">
      <c r="A3" s="19" t="s">
        <v>411</v>
      </c>
      <c r="B3" s="19"/>
    </row>
    <row r="4" spans="1:9" x14ac:dyDescent="0.35">
      <c r="A4" t="s">
        <v>412</v>
      </c>
      <c r="B4">
        <v>0.79577877786068474</v>
      </c>
    </row>
    <row r="5" spans="1:9" x14ac:dyDescent="0.35">
      <c r="A5" t="s">
        <v>413</v>
      </c>
      <c r="B5">
        <v>0.63326386329344508</v>
      </c>
    </row>
    <row r="6" spans="1:9" x14ac:dyDescent="0.35">
      <c r="A6" t="s">
        <v>414</v>
      </c>
      <c r="B6">
        <v>0.58742184620512572</v>
      </c>
    </row>
    <row r="7" spans="1:9" x14ac:dyDescent="0.35">
      <c r="A7" t="s">
        <v>415</v>
      </c>
      <c r="B7">
        <v>3.6147089676208E-2</v>
      </c>
    </row>
    <row r="8" spans="1:9" ht="15" thickBot="1" x14ac:dyDescent="0.4">
      <c r="A8" s="17" t="s">
        <v>416</v>
      </c>
      <c r="B8" s="17">
        <v>10</v>
      </c>
    </row>
    <row r="10" spans="1:9" ht="15" thickBot="1" x14ac:dyDescent="0.4">
      <c r="A10" t="s">
        <v>417</v>
      </c>
    </row>
    <row r="11" spans="1:9" x14ac:dyDescent="0.35">
      <c r="A11" s="18"/>
      <c r="B11" s="18" t="s">
        <v>421</v>
      </c>
      <c r="C11" s="18" t="s">
        <v>422</v>
      </c>
      <c r="D11" s="18" t="s">
        <v>423</v>
      </c>
      <c r="E11" s="18" t="s">
        <v>424</v>
      </c>
      <c r="F11" s="18" t="s">
        <v>425</v>
      </c>
    </row>
    <row r="12" spans="1:9" x14ac:dyDescent="0.35">
      <c r="A12" t="s">
        <v>418</v>
      </c>
      <c r="B12">
        <v>1</v>
      </c>
      <c r="C12">
        <v>1.8049603263521424E-2</v>
      </c>
      <c r="D12">
        <v>1.8049603263521424E-2</v>
      </c>
      <c r="E12">
        <v>13.814048846790428</v>
      </c>
      <c r="F12">
        <v>5.8990722064464866E-3</v>
      </c>
    </row>
    <row r="13" spans="1:9" x14ac:dyDescent="0.35">
      <c r="A13" t="s">
        <v>419</v>
      </c>
      <c r="B13">
        <v>8</v>
      </c>
      <c r="C13">
        <v>1.0452896736478583E-2</v>
      </c>
      <c r="D13">
        <v>1.3066120920598228E-3</v>
      </c>
    </row>
    <row r="14" spans="1:9" ht="15" thickBot="1" x14ac:dyDescent="0.4">
      <c r="A14" s="17" t="s">
        <v>268</v>
      </c>
      <c r="B14" s="17">
        <v>9</v>
      </c>
      <c r="C14" s="17">
        <v>2.8502500000000007E-2</v>
      </c>
      <c r="D14" s="17"/>
      <c r="E14" s="17"/>
      <c r="F14" s="17"/>
    </row>
    <row r="15" spans="1:9" ht="15" thickBot="1" x14ac:dyDescent="0.4"/>
    <row r="16" spans="1:9" x14ac:dyDescent="0.35">
      <c r="A16" s="18"/>
      <c r="B16" s="18" t="s">
        <v>426</v>
      </c>
      <c r="C16" s="18" t="s">
        <v>415</v>
      </c>
      <c r="D16" s="18" t="s">
        <v>427</v>
      </c>
      <c r="E16" s="18" t="s">
        <v>428</v>
      </c>
      <c r="F16" s="18" t="s">
        <v>429</v>
      </c>
      <c r="G16" s="18" t="s">
        <v>430</v>
      </c>
      <c r="H16" s="18" t="s">
        <v>431</v>
      </c>
      <c r="I16" s="18" t="s">
        <v>432</v>
      </c>
    </row>
    <row r="17" spans="1:9" x14ac:dyDescent="0.35">
      <c r="A17" t="s">
        <v>420</v>
      </c>
      <c r="B17">
        <v>0.28743082367320261</v>
      </c>
      <c r="C17">
        <v>2.1102883654478408E-2</v>
      </c>
      <c r="D17">
        <v>13.62045246419224</v>
      </c>
      <c r="E17">
        <v>8.1218476234409806E-7</v>
      </c>
      <c r="F17">
        <v>0.23876748670124298</v>
      </c>
      <c r="G17">
        <v>0.33609416064516223</v>
      </c>
      <c r="H17">
        <v>0.23876748670124298</v>
      </c>
      <c r="I17">
        <v>0.33609416064516223</v>
      </c>
    </row>
    <row r="18" spans="1:9" ht="15" thickBot="1" x14ac:dyDescent="0.4">
      <c r="A18" s="17" t="s">
        <v>433</v>
      </c>
      <c r="B18" s="17">
        <v>-7.2126286767318373E-2</v>
      </c>
      <c r="C18" s="17">
        <v>1.9405868340688959E-2</v>
      </c>
      <c r="D18" s="17">
        <v>-3.7167255544081312</v>
      </c>
      <c r="E18" s="17">
        <v>5.8990722064464814E-3</v>
      </c>
      <c r="F18" s="17">
        <v>-0.11687629940817473</v>
      </c>
      <c r="G18" s="17">
        <v>-2.7376274126462007E-2</v>
      </c>
      <c r="H18" s="17">
        <v>-0.11687629940817473</v>
      </c>
      <c r="I18" s="17">
        <v>-2.7376274126462007E-2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E6891-68AF-4BD1-9622-63DCF8C0B2DD}">
  <dimension ref="A1:AJ147"/>
  <sheetViews>
    <sheetView topLeftCell="A25" zoomScale="70" zoomScaleNormal="70" workbookViewId="0">
      <selection activeCell="G43" activeCellId="1" sqref="G43"/>
    </sheetView>
  </sheetViews>
  <sheetFormatPr defaultColWidth="9.1796875" defaultRowHeight="14.5" x14ac:dyDescent="0.35"/>
  <cols>
    <col min="1" max="1" width="9.1796875" style="6"/>
    <col min="2" max="2" width="31.54296875" style="6" customWidth="1"/>
    <col min="3" max="3" width="23.54296875" style="6" bestFit="1" customWidth="1"/>
    <col min="4" max="4" width="15" style="6" bestFit="1" customWidth="1"/>
    <col min="5" max="5" width="19.453125" style="6" customWidth="1"/>
    <col min="6" max="6" width="15.453125" style="6" customWidth="1"/>
    <col min="7" max="7" width="28.453125" style="6" customWidth="1"/>
    <col min="8" max="10" width="17.453125" style="6" customWidth="1"/>
    <col min="11" max="11" width="16.54296875" style="6" bestFit="1" customWidth="1"/>
    <col min="12" max="12" width="17" style="6" bestFit="1" customWidth="1"/>
    <col min="13" max="13" width="18.81640625" style="6" bestFit="1" customWidth="1"/>
    <col min="14" max="14" width="16" style="6" bestFit="1" customWidth="1"/>
    <col min="15" max="18" width="16" style="6" customWidth="1"/>
    <col min="19" max="19" width="23.7265625" style="6" bestFit="1" customWidth="1"/>
    <col min="20" max="20" width="15" style="6" bestFit="1" customWidth="1"/>
    <col min="21" max="21" width="23.26953125" style="6" bestFit="1" customWidth="1"/>
    <col min="22" max="22" width="20.453125" style="6" bestFit="1" customWidth="1"/>
    <col min="23" max="23" width="23.26953125" style="6" bestFit="1" customWidth="1"/>
    <col min="24" max="24" width="21.1796875" style="6" bestFit="1" customWidth="1"/>
    <col min="25" max="25" width="23.26953125" style="6" bestFit="1" customWidth="1"/>
    <col min="26" max="26" width="13.7265625" style="6" bestFit="1" customWidth="1"/>
    <col min="27" max="27" width="23.26953125" style="6" bestFit="1" customWidth="1"/>
    <col min="28" max="28" width="13.7265625" style="6" bestFit="1" customWidth="1"/>
    <col min="29" max="29" width="23.26953125" style="6" bestFit="1" customWidth="1"/>
    <col min="30" max="30" width="13.7265625" style="6" bestFit="1" customWidth="1"/>
    <col min="31" max="31" width="23.26953125" style="6" bestFit="1" customWidth="1"/>
    <col min="32" max="32" width="13.7265625" style="6" bestFit="1" customWidth="1"/>
    <col min="33" max="33" width="23.26953125" style="6" bestFit="1" customWidth="1"/>
    <col min="34" max="34" width="13.7265625" style="6" bestFit="1" customWidth="1"/>
    <col min="35" max="35" width="23.26953125" style="6" bestFit="1" customWidth="1"/>
    <col min="36" max="36" width="13.7265625" style="6" bestFit="1" customWidth="1"/>
    <col min="37" max="16384" width="9.1796875" style="6"/>
  </cols>
  <sheetData>
    <row r="1" spans="2:23" s="4" customFormat="1" x14ac:dyDescent="0.35"/>
    <row r="2" spans="2:23" s="4" customFormat="1" ht="15" customHeight="1" x14ac:dyDescent="0.35">
      <c r="B2" s="62" t="s">
        <v>261</v>
      </c>
      <c r="C2" s="62"/>
      <c r="D2" s="62"/>
      <c r="E2" s="62"/>
      <c r="F2" s="62"/>
      <c r="G2" s="62"/>
      <c r="H2" s="62"/>
      <c r="I2" s="62" t="s">
        <v>441</v>
      </c>
      <c r="J2" s="62"/>
      <c r="K2" s="62" t="s">
        <v>265</v>
      </c>
      <c r="L2" s="62"/>
      <c r="M2" s="62"/>
      <c r="N2" s="62"/>
      <c r="O2" s="62"/>
      <c r="P2" s="62"/>
      <c r="Q2" s="62"/>
      <c r="R2" s="62"/>
      <c r="S2" s="62"/>
      <c r="U2" s="62" t="s">
        <v>269</v>
      </c>
      <c r="V2" s="62"/>
      <c r="W2" s="62"/>
    </row>
    <row r="3" spans="2:23" s="4" customFormat="1" ht="29" x14ac:dyDescent="0.35">
      <c r="B3" s="3" t="s">
        <v>260</v>
      </c>
      <c r="C3" s="3" t="s">
        <v>262</v>
      </c>
      <c r="D3" s="3" t="s">
        <v>263</v>
      </c>
      <c r="E3" s="3" t="s">
        <v>329</v>
      </c>
      <c r="F3" s="3" t="s">
        <v>330</v>
      </c>
      <c r="G3" s="3" t="s">
        <v>331</v>
      </c>
      <c r="H3" s="3" t="s">
        <v>332</v>
      </c>
      <c r="I3" s="3" t="s">
        <v>436</v>
      </c>
      <c r="J3" s="3">
        <f>MAX(D4:D15)-MIN(D4:D15)</f>
        <v>14</v>
      </c>
      <c r="K3" s="3" t="s">
        <v>260</v>
      </c>
      <c r="L3" s="3" t="s">
        <v>262</v>
      </c>
      <c r="M3" s="3" t="s">
        <v>266</v>
      </c>
      <c r="N3" s="3" t="s">
        <v>267</v>
      </c>
      <c r="O3" s="3" t="s">
        <v>329</v>
      </c>
      <c r="P3" s="3" t="s">
        <v>359</v>
      </c>
      <c r="Q3" s="3" t="s">
        <v>330</v>
      </c>
      <c r="R3" s="3" t="s">
        <v>360</v>
      </c>
      <c r="S3" s="3" t="s">
        <v>361</v>
      </c>
      <c r="U3" s="3"/>
      <c r="V3" s="3" t="s">
        <v>271</v>
      </c>
      <c r="W3" s="3" t="s">
        <v>276</v>
      </c>
    </row>
    <row r="4" spans="2:23" x14ac:dyDescent="0.35">
      <c r="B4" s="5">
        <v>44927</v>
      </c>
      <c r="C4" s="2">
        <v>60</v>
      </c>
      <c r="D4" s="2">
        <v>10</v>
      </c>
      <c r="E4" s="2">
        <v>6</v>
      </c>
      <c r="F4" s="2">
        <v>2</v>
      </c>
      <c r="G4" s="2">
        <v>1</v>
      </c>
      <c r="H4" s="2">
        <v>1</v>
      </c>
      <c r="I4" s="7" t="s">
        <v>437</v>
      </c>
      <c r="J4" s="7">
        <f>_xlfn.QUARTILE.INC($D$4:$D$15,1)</f>
        <v>4.75</v>
      </c>
      <c r="K4" s="5">
        <v>44927</v>
      </c>
      <c r="L4" s="2">
        <v>82</v>
      </c>
      <c r="M4" s="2">
        <v>21</v>
      </c>
      <c r="N4" s="2">
        <v>13</v>
      </c>
      <c r="O4" s="2">
        <v>8</v>
      </c>
      <c r="P4" s="2">
        <v>2</v>
      </c>
      <c r="Q4" s="2">
        <v>9</v>
      </c>
      <c r="R4" s="2">
        <v>2</v>
      </c>
      <c r="S4" s="2">
        <v>1</v>
      </c>
      <c r="U4" s="2">
        <v>1</v>
      </c>
      <c r="V4" s="61" t="s">
        <v>270</v>
      </c>
      <c r="W4" s="61"/>
    </row>
    <row r="5" spans="2:23" x14ac:dyDescent="0.35">
      <c r="B5" s="5">
        <v>44958</v>
      </c>
      <c r="C5" s="2">
        <v>78</v>
      </c>
      <c r="D5" s="2">
        <v>12</v>
      </c>
      <c r="E5" s="2">
        <v>5</v>
      </c>
      <c r="F5" s="2">
        <v>3</v>
      </c>
      <c r="G5" s="2">
        <v>3</v>
      </c>
      <c r="H5" s="2">
        <v>1</v>
      </c>
      <c r="I5" s="7" t="s">
        <v>438</v>
      </c>
      <c r="J5" s="7">
        <f>_xlfn.QUARTILE.INC($D$4:$D$15,2)</f>
        <v>8</v>
      </c>
      <c r="K5" s="5">
        <v>44958</v>
      </c>
      <c r="L5" s="2">
        <v>85</v>
      </c>
      <c r="M5" s="2">
        <v>23</v>
      </c>
      <c r="N5" s="2">
        <v>15</v>
      </c>
      <c r="O5" s="2">
        <v>7</v>
      </c>
      <c r="P5" s="2">
        <v>0</v>
      </c>
      <c r="Q5" s="2">
        <v>5</v>
      </c>
      <c r="R5" s="2">
        <v>5</v>
      </c>
      <c r="S5" s="2">
        <v>6</v>
      </c>
      <c r="U5" s="2"/>
      <c r="V5" s="2" t="s">
        <v>272</v>
      </c>
      <c r="W5" s="2">
        <v>40</v>
      </c>
    </row>
    <row r="6" spans="2:23" x14ac:dyDescent="0.35">
      <c r="B6" s="5">
        <v>44986</v>
      </c>
      <c r="C6" s="2">
        <v>68</v>
      </c>
      <c r="D6" s="2">
        <v>11</v>
      </c>
      <c r="E6" s="2">
        <v>5</v>
      </c>
      <c r="F6" s="2">
        <v>2</v>
      </c>
      <c r="G6" s="2">
        <v>2</v>
      </c>
      <c r="H6" s="3">
        <v>2</v>
      </c>
      <c r="I6" s="7" t="s">
        <v>439</v>
      </c>
      <c r="J6" s="7">
        <f>_xlfn.QUARTILE.INC($D$4:$D$15,3)</f>
        <v>11.25</v>
      </c>
      <c r="K6" s="5">
        <v>44986</v>
      </c>
      <c r="L6" s="2">
        <v>67</v>
      </c>
      <c r="M6" s="2">
        <v>26</v>
      </c>
      <c r="N6" s="2">
        <v>16</v>
      </c>
      <c r="O6" s="2">
        <v>9</v>
      </c>
      <c r="P6" s="2">
        <v>3</v>
      </c>
      <c r="Q6" s="2">
        <v>5</v>
      </c>
      <c r="R6" s="2">
        <v>6</v>
      </c>
      <c r="S6" s="2">
        <v>4</v>
      </c>
      <c r="U6" s="2"/>
      <c r="V6" s="2" t="s">
        <v>273</v>
      </c>
      <c r="W6" s="2">
        <v>30</v>
      </c>
    </row>
    <row r="7" spans="2:23" x14ac:dyDescent="0.35">
      <c r="B7" s="5">
        <v>45017</v>
      </c>
      <c r="C7" s="2">
        <v>39</v>
      </c>
      <c r="D7" s="2">
        <v>4</v>
      </c>
      <c r="E7" s="2">
        <v>2</v>
      </c>
      <c r="F7" s="2">
        <v>1</v>
      </c>
      <c r="G7" s="2">
        <v>1</v>
      </c>
      <c r="H7" s="3">
        <v>0</v>
      </c>
      <c r="I7" s="7" t="s">
        <v>440</v>
      </c>
      <c r="J7" s="7">
        <f>_xlfn.QUARTILE.INC($D$4:$D$15,4)</f>
        <v>16</v>
      </c>
      <c r="K7" s="5">
        <v>45017</v>
      </c>
      <c r="L7" s="2">
        <v>57</v>
      </c>
      <c r="M7" s="2">
        <v>18</v>
      </c>
      <c r="N7" s="2">
        <v>8</v>
      </c>
      <c r="O7" s="2">
        <v>6</v>
      </c>
      <c r="P7" s="2">
        <v>3</v>
      </c>
      <c r="Q7" s="2">
        <v>3</v>
      </c>
      <c r="R7" s="2">
        <v>3</v>
      </c>
      <c r="S7" s="2">
        <v>3</v>
      </c>
      <c r="U7" s="2"/>
      <c r="V7" s="2" t="s">
        <v>274</v>
      </c>
      <c r="W7" s="2">
        <v>20</v>
      </c>
    </row>
    <row r="8" spans="2:23" x14ac:dyDescent="0.35">
      <c r="B8" s="5">
        <v>45047</v>
      </c>
      <c r="C8" s="2">
        <v>27</v>
      </c>
      <c r="D8" s="2">
        <v>3</v>
      </c>
      <c r="E8" s="2">
        <v>0</v>
      </c>
      <c r="F8" s="2">
        <v>1</v>
      </c>
      <c r="G8" s="2">
        <v>1</v>
      </c>
      <c r="H8" s="3">
        <v>1</v>
      </c>
      <c r="I8" s="7" t="s">
        <v>442</v>
      </c>
      <c r="J8" s="7">
        <f>AVERAGE(D4:D15)</f>
        <v>8.0833333333333339</v>
      </c>
      <c r="K8" s="5">
        <v>45047</v>
      </c>
      <c r="L8" s="2">
        <v>42</v>
      </c>
      <c r="M8" s="2">
        <v>23</v>
      </c>
      <c r="N8" s="2">
        <v>7</v>
      </c>
      <c r="O8" s="2">
        <v>5</v>
      </c>
      <c r="P8" s="2">
        <v>8</v>
      </c>
      <c r="Q8" s="2">
        <v>5</v>
      </c>
      <c r="R8" s="2">
        <v>2</v>
      </c>
      <c r="S8" s="2">
        <v>3</v>
      </c>
      <c r="U8" s="2"/>
      <c r="V8" s="2" t="s">
        <v>275</v>
      </c>
      <c r="W8" s="2">
        <v>20</v>
      </c>
    </row>
    <row r="9" spans="2:23" x14ac:dyDescent="0.35">
      <c r="B9" s="5">
        <v>45078</v>
      </c>
      <c r="C9" s="2">
        <v>41</v>
      </c>
      <c r="D9" s="2">
        <v>5</v>
      </c>
      <c r="E9" s="2">
        <v>3</v>
      </c>
      <c r="F9" s="2">
        <v>0</v>
      </c>
      <c r="G9" s="2">
        <v>2</v>
      </c>
      <c r="H9" s="3">
        <v>0</v>
      </c>
      <c r="I9" s="7" t="s">
        <v>443</v>
      </c>
      <c r="J9" s="7">
        <f>MEDIAN(D4:D15)</f>
        <v>8</v>
      </c>
      <c r="K9" s="5">
        <v>45078</v>
      </c>
      <c r="L9" s="2">
        <v>80</v>
      </c>
      <c r="M9" s="2">
        <v>16</v>
      </c>
      <c r="N9" s="2">
        <v>10</v>
      </c>
      <c r="O9" s="2">
        <v>10</v>
      </c>
      <c r="P9" s="2">
        <v>2</v>
      </c>
      <c r="Q9" s="2">
        <v>2</v>
      </c>
      <c r="R9" s="2">
        <v>1</v>
      </c>
      <c r="S9" s="2">
        <v>1</v>
      </c>
      <c r="U9" s="2"/>
      <c r="V9" s="2" t="s">
        <v>277</v>
      </c>
      <c r="W9" s="2">
        <v>60</v>
      </c>
    </row>
    <row r="10" spans="2:23" x14ac:dyDescent="0.35">
      <c r="B10" s="5">
        <v>45108</v>
      </c>
      <c r="C10" s="2">
        <v>30</v>
      </c>
      <c r="D10" s="2">
        <v>5</v>
      </c>
      <c r="E10" s="2">
        <v>1</v>
      </c>
      <c r="F10" s="2">
        <v>1</v>
      </c>
      <c r="G10" s="2">
        <v>1</v>
      </c>
      <c r="H10" s="3">
        <v>2</v>
      </c>
      <c r="I10" s="22"/>
      <c r="J10" s="22"/>
      <c r="K10" s="5">
        <v>45108</v>
      </c>
      <c r="L10" s="2">
        <v>83</v>
      </c>
      <c r="M10" s="2">
        <v>14</v>
      </c>
      <c r="N10" s="2">
        <v>10</v>
      </c>
      <c r="O10" s="2">
        <v>5</v>
      </c>
      <c r="P10" s="2">
        <v>4</v>
      </c>
      <c r="Q10" s="2">
        <v>2</v>
      </c>
      <c r="R10" s="2">
        <v>2</v>
      </c>
      <c r="S10" s="2">
        <v>1</v>
      </c>
      <c r="U10" s="2"/>
      <c r="V10" s="2" t="s">
        <v>278</v>
      </c>
      <c r="W10" s="2">
        <v>20</v>
      </c>
    </row>
    <row r="11" spans="2:23" x14ac:dyDescent="0.35">
      <c r="B11" s="5">
        <v>45139</v>
      </c>
      <c r="C11" s="2">
        <v>42</v>
      </c>
      <c r="D11" s="2">
        <v>2</v>
      </c>
      <c r="E11" s="2">
        <v>0</v>
      </c>
      <c r="F11" s="2">
        <v>1</v>
      </c>
      <c r="G11" s="2">
        <v>1</v>
      </c>
      <c r="H11" s="3">
        <v>0</v>
      </c>
      <c r="I11" s="63" t="s">
        <v>29</v>
      </c>
      <c r="J11" s="63"/>
      <c r="K11" s="5">
        <v>45139</v>
      </c>
      <c r="L11" s="2">
        <v>80</v>
      </c>
      <c r="M11" s="2">
        <v>18</v>
      </c>
      <c r="N11" s="2">
        <v>12</v>
      </c>
      <c r="O11" s="2">
        <v>8</v>
      </c>
      <c r="P11" s="2">
        <v>1</v>
      </c>
      <c r="Q11" s="2">
        <v>5</v>
      </c>
      <c r="R11" s="2">
        <v>3</v>
      </c>
      <c r="S11" s="2">
        <v>1</v>
      </c>
      <c r="U11" s="2"/>
      <c r="V11" s="2" t="s">
        <v>279</v>
      </c>
      <c r="W11" s="2">
        <v>50</v>
      </c>
    </row>
    <row r="12" spans="2:23" x14ac:dyDescent="0.35">
      <c r="B12" s="5">
        <v>45170</v>
      </c>
      <c r="C12" s="2">
        <v>39</v>
      </c>
      <c r="D12" s="2">
        <v>6</v>
      </c>
      <c r="E12" s="2">
        <v>3</v>
      </c>
      <c r="F12" s="2">
        <v>3</v>
      </c>
      <c r="G12" s="2">
        <v>0</v>
      </c>
      <c r="H12" s="3">
        <v>0</v>
      </c>
      <c r="I12" s="7" t="s">
        <v>444</v>
      </c>
      <c r="J12" s="7">
        <f>MAX(C4:C15)-MIN(C4:C15)</f>
        <v>51</v>
      </c>
      <c r="K12" s="5">
        <v>45170</v>
      </c>
      <c r="L12" s="2">
        <v>92</v>
      </c>
      <c r="M12" s="2">
        <v>18</v>
      </c>
      <c r="N12" s="2">
        <v>10</v>
      </c>
      <c r="O12" s="2">
        <v>5</v>
      </c>
      <c r="P12" s="2">
        <v>2</v>
      </c>
      <c r="Q12" s="2">
        <v>5</v>
      </c>
      <c r="R12" s="2">
        <v>2</v>
      </c>
      <c r="S12" s="2">
        <v>4</v>
      </c>
      <c r="U12" s="2"/>
      <c r="V12" s="2" t="s">
        <v>282</v>
      </c>
      <c r="W12" s="2">
        <v>50</v>
      </c>
    </row>
    <row r="13" spans="2:23" x14ac:dyDescent="0.35">
      <c r="B13" s="5">
        <v>45200</v>
      </c>
      <c r="C13" s="2">
        <v>58</v>
      </c>
      <c r="D13" s="2">
        <v>10</v>
      </c>
      <c r="E13" s="2">
        <v>4</v>
      </c>
      <c r="F13" s="2">
        <v>4</v>
      </c>
      <c r="G13" s="2">
        <v>0</v>
      </c>
      <c r="H13" s="3">
        <v>2</v>
      </c>
      <c r="I13" s="7" t="s">
        <v>437</v>
      </c>
      <c r="J13" s="7">
        <f>_xlfn.QUARTILE.INC($C$4:$C$15,1)</f>
        <v>39</v>
      </c>
      <c r="K13" s="5">
        <v>45200</v>
      </c>
      <c r="L13" s="2">
        <v>95</v>
      </c>
      <c r="M13" s="2">
        <v>27</v>
      </c>
      <c r="N13" s="2">
        <v>11</v>
      </c>
      <c r="O13" s="2">
        <v>9</v>
      </c>
      <c r="P13" s="2">
        <v>5</v>
      </c>
      <c r="Q13" s="2">
        <v>6</v>
      </c>
      <c r="R13" s="2">
        <v>3</v>
      </c>
      <c r="S13" s="2">
        <v>3</v>
      </c>
      <c r="U13" s="2"/>
      <c r="V13" s="2" t="s">
        <v>283</v>
      </c>
      <c r="W13" s="2">
        <v>30</v>
      </c>
    </row>
    <row r="14" spans="2:23" x14ac:dyDescent="0.35">
      <c r="B14" s="5">
        <v>45231</v>
      </c>
      <c r="C14" s="2">
        <v>62</v>
      </c>
      <c r="D14" s="2">
        <v>13</v>
      </c>
      <c r="E14" s="2">
        <v>8</v>
      </c>
      <c r="F14" s="2">
        <v>3</v>
      </c>
      <c r="G14" s="2">
        <v>1</v>
      </c>
      <c r="H14" s="3">
        <v>1</v>
      </c>
      <c r="I14" s="7" t="s">
        <v>438</v>
      </c>
      <c r="J14" s="7">
        <f>_xlfn.QUARTILE.INC($C$4:$C$15,2)</f>
        <v>50</v>
      </c>
      <c r="K14" s="5">
        <v>45231</v>
      </c>
      <c r="L14" s="2">
        <v>90</v>
      </c>
      <c r="M14" s="2">
        <v>22</v>
      </c>
      <c r="N14" s="2">
        <v>16</v>
      </c>
      <c r="O14" s="2">
        <v>6</v>
      </c>
      <c r="P14" s="2">
        <v>2</v>
      </c>
      <c r="Q14" s="2">
        <v>5</v>
      </c>
      <c r="R14" s="2">
        <v>5</v>
      </c>
      <c r="S14" s="2">
        <v>4</v>
      </c>
      <c r="U14" s="2"/>
      <c r="V14" s="2" t="s">
        <v>285</v>
      </c>
      <c r="W14" s="2">
        <v>10</v>
      </c>
    </row>
    <row r="15" spans="2:23" x14ac:dyDescent="0.35">
      <c r="B15" s="5">
        <v>45261</v>
      </c>
      <c r="C15" s="2">
        <v>61</v>
      </c>
      <c r="D15" s="2">
        <v>16</v>
      </c>
      <c r="E15" s="2">
        <v>12</v>
      </c>
      <c r="F15" s="2">
        <v>1</v>
      </c>
      <c r="G15" s="2">
        <v>3</v>
      </c>
      <c r="H15" s="3">
        <v>0</v>
      </c>
      <c r="I15" s="7" t="s">
        <v>439</v>
      </c>
      <c r="J15" s="7">
        <f>_xlfn.QUARTILE.INC($C$4:$C$15,3)</f>
        <v>61.25</v>
      </c>
      <c r="K15" s="5">
        <v>45261</v>
      </c>
      <c r="L15" s="2">
        <v>101</v>
      </c>
      <c r="M15" s="2">
        <v>21</v>
      </c>
      <c r="N15" s="2">
        <v>19</v>
      </c>
      <c r="O15" s="2">
        <v>5</v>
      </c>
      <c r="P15" s="2">
        <v>5</v>
      </c>
      <c r="Q15" s="2">
        <v>3</v>
      </c>
      <c r="R15" s="2">
        <v>2</v>
      </c>
      <c r="S15" s="2">
        <v>5</v>
      </c>
      <c r="U15" s="2"/>
      <c r="V15" s="2" t="s">
        <v>286</v>
      </c>
      <c r="W15" s="2">
        <v>15</v>
      </c>
    </row>
    <row r="16" spans="2:23" x14ac:dyDescent="0.35">
      <c r="B16" s="2" t="s">
        <v>264</v>
      </c>
      <c r="C16" s="7">
        <f t="shared" ref="C16:H16" si="0">AVERAGE(C4:C15)</f>
        <v>50.416666666666664</v>
      </c>
      <c r="D16" s="7">
        <f t="shared" si="0"/>
        <v>8.0833333333333339</v>
      </c>
      <c r="E16" s="7">
        <f t="shared" si="0"/>
        <v>4.083333333333333</v>
      </c>
      <c r="F16" s="7">
        <f t="shared" si="0"/>
        <v>1.8333333333333333</v>
      </c>
      <c r="G16" s="7">
        <f t="shared" si="0"/>
        <v>1.3333333333333333</v>
      </c>
      <c r="H16" s="7">
        <f t="shared" si="0"/>
        <v>0.83333333333333337</v>
      </c>
      <c r="I16" s="7" t="s">
        <v>440</v>
      </c>
      <c r="J16" s="7">
        <f>_xlfn.QUARTILE.INC($C$4:$C$15,4)</f>
        <v>78</v>
      </c>
      <c r="K16" s="2" t="s">
        <v>264</v>
      </c>
      <c r="L16" s="2">
        <f>AVERAGE(L4:L15)</f>
        <v>79.5</v>
      </c>
      <c r="M16" s="7">
        <f>AVERAGE(M4:M15)</f>
        <v>20.583333333333332</v>
      </c>
      <c r="N16" s="2">
        <f>AVERAGE(N4:N15)</f>
        <v>12.25</v>
      </c>
      <c r="O16" s="2"/>
      <c r="P16" s="2"/>
      <c r="Q16" s="2"/>
      <c r="R16" s="2"/>
      <c r="S16" s="2"/>
      <c r="U16" s="2"/>
      <c r="V16" s="2" t="s">
        <v>287</v>
      </c>
      <c r="W16" s="2">
        <v>15</v>
      </c>
    </row>
    <row r="17" spans="2:23" x14ac:dyDescent="0.35">
      <c r="B17" s="2" t="s">
        <v>268</v>
      </c>
      <c r="C17" s="2">
        <f t="shared" ref="C17:H17" si="1">SUM(C4:C15)</f>
        <v>605</v>
      </c>
      <c r="D17" s="2">
        <f t="shared" si="1"/>
        <v>97</v>
      </c>
      <c r="E17" s="2">
        <f t="shared" si="1"/>
        <v>49</v>
      </c>
      <c r="F17" s="2">
        <f t="shared" si="1"/>
        <v>22</v>
      </c>
      <c r="G17" s="2">
        <f t="shared" si="1"/>
        <v>16</v>
      </c>
      <c r="H17" s="2">
        <f t="shared" si="1"/>
        <v>10</v>
      </c>
      <c r="I17" s="7" t="s">
        <v>442</v>
      </c>
      <c r="J17" s="7">
        <f>AVERAGE(C4:C15)</f>
        <v>50.416666666666664</v>
      </c>
      <c r="K17" s="2" t="s">
        <v>268</v>
      </c>
      <c r="L17" s="2">
        <f>SUM(L4:L15)</f>
        <v>954</v>
      </c>
      <c r="M17" s="2">
        <f t="shared" ref="M17:S17" si="2">SUM(M4:M15)</f>
        <v>247</v>
      </c>
      <c r="N17" s="2">
        <f t="shared" si="2"/>
        <v>147</v>
      </c>
      <c r="O17" s="2">
        <f t="shared" si="2"/>
        <v>83</v>
      </c>
      <c r="P17" s="2">
        <f t="shared" si="2"/>
        <v>37</v>
      </c>
      <c r="Q17" s="2">
        <f t="shared" si="2"/>
        <v>55</v>
      </c>
      <c r="R17" s="2">
        <f t="shared" si="2"/>
        <v>36</v>
      </c>
      <c r="S17" s="2">
        <f t="shared" si="2"/>
        <v>36</v>
      </c>
      <c r="U17" s="2"/>
      <c r="V17" s="2" t="s">
        <v>280</v>
      </c>
      <c r="W17" s="2">
        <v>50</v>
      </c>
    </row>
    <row r="18" spans="2:23" x14ac:dyDescent="0.35">
      <c r="B18" s="2" t="s">
        <v>362</v>
      </c>
      <c r="C18" s="2"/>
      <c r="D18" s="2"/>
      <c r="E18" s="8">
        <f>E17/$D$17</f>
        <v>0.50515463917525771</v>
      </c>
      <c r="F18" s="8">
        <f>F17/$D$17</f>
        <v>0.22680412371134021</v>
      </c>
      <c r="G18" s="8">
        <f>G17/$D$17</f>
        <v>0.16494845360824742</v>
      </c>
      <c r="H18" s="8">
        <f>H17/$D$17</f>
        <v>0.10309278350515463</v>
      </c>
      <c r="I18" s="7" t="s">
        <v>443</v>
      </c>
      <c r="J18" s="7">
        <f>MEDIAN(C4:C15)</f>
        <v>50</v>
      </c>
      <c r="K18" s="2" t="s">
        <v>362</v>
      </c>
      <c r="L18" s="2"/>
      <c r="M18" s="2"/>
      <c r="N18" s="2"/>
      <c r="O18" s="8">
        <f>O17/$M$17</f>
        <v>0.33603238866396762</v>
      </c>
      <c r="P18" s="8">
        <f>P17/$M$17</f>
        <v>0.14979757085020243</v>
      </c>
      <c r="Q18" s="8">
        <f>Q17/$M$17</f>
        <v>0.22267206477732793</v>
      </c>
      <c r="R18" s="8">
        <f>R17/$M$17</f>
        <v>0.145748987854251</v>
      </c>
      <c r="S18" s="8">
        <f>S17/$M$17</f>
        <v>0.145748987854251</v>
      </c>
      <c r="U18" s="2"/>
      <c r="V18" s="2" t="s">
        <v>281</v>
      </c>
      <c r="W18" s="2">
        <v>50</v>
      </c>
    </row>
    <row r="19" spans="2:23" x14ac:dyDescent="0.35">
      <c r="E19" s="9"/>
      <c r="F19" s="9"/>
      <c r="G19" s="9"/>
      <c r="H19" s="9"/>
      <c r="I19" s="22"/>
      <c r="J19" s="22"/>
      <c r="O19" s="9"/>
      <c r="P19" s="9"/>
      <c r="Q19" s="9"/>
      <c r="R19" s="9"/>
      <c r="S19" s="9"/>
      <c r="U19" s="2"/>
      <c r="V19" s="2" t="s">
        <v>284</v>
      </c>
      <c r="W19" s="2">
        <v>30</v>
      </c>
    </row>
    <row r="20" spans="2:23" x14ac:dyDescent="0.35">
      <c r="B20" s="61" t="s">
        <v>336</v>
      </c>
      <c r="C20" s="61"/>
      <c r="D20" s="61"/>
      <c r="E20" s="61"/>
      <c r="F20" s="61"/>
      <c r="G20" s="61"/>
      <c r="H20" s="61"/>
      <c r="P20" s="3" t="s">
        <v>260</v>
      </c>
      <c r="Q20" s="3" t="s">
        <v>267</v>
      </c>
      <c r="U20" s="2"/>
      <c r="V20" s="2" t="s">
        <v>288</v>
      </c>
      <c r="W20" s="2">
        <v>40</v>
      </c>
    </row>
    <row r="21" spans="2:23" x14ac:dyDescent="0.35">
      <c r="B21" s="2"/>
      <c r="C21" s="2" t="s">
        <v>341</v>
      </c>
      <c r="D21" s="2" t="s">
        <v>338</v>
      </c>
      <c r="E21" s="2" t="s">
        <v>339</v>
      </c>
      <c r="F21" s="3" t="s">
        <v>333</v>
      </c>
      <c r="G21" s="3" t="s">
        <v>337</v>
      </c>
      <c r="H21" s="2" t="s">
        <v>340</v>
      </c>
      <c r="L21" s="22">
        <f>N16/M16</f>
        <v>0.59514170040485836</v>
      </c>
      <c r="P21" s="5">
        <v>44927</v>
      </c>
      <c r="Q21" s="2">
        <v>13</v>
      </c>
      <c r="U21" s="2">
        <v>2</v>
      </c>
      <c r="V21" s="62" t="s">
        <v>289</v>
      </c>
      <c r="W21" s="62"/>
    </row>
    <row r="22" spans="2:23" x14ac:dyDescent="0.35">
      <c r="B22" s="2" t="s">
        <v>334</v>
      </c>
      <c r="C22" s="10">
        <v>28000</v>
      </c>
      <c r="D22" s="10">
        <v>22000</v>
      </c>
      <c r="E22" s="10">
        <v>10000</v>
      </c>
      <c r="F22" s="10">
        <f>SUM(C22:E22)</f>
        <v>60000</v>
      </c>
      <c r="G22" s="10">
        <v>55000</v>
      </c>
      <c r="H22" s="10">
        <f>F22+G22</f>
        <v>115000</v>
      </c>
      <c r="P22" s="5">
        <v>44958</v>
      </c>
      <c r="Q22" s="2">
        <v>15</v>
      </c>
      <c r="U22" s="2"/>
      <c r="V22" s="2" t="s">
        <v>290</v>
      </c>
      <c r="W22" s="2">
        <v>30</v>
      </c>
    </row>
    <row r="23" spans="2:23" x14ac:dyDescent="0.35">
      <c r="B23" s="2" t="s">
        <v>335</v>
      </c>
      <c r="C23" s="10">
        <v>0</v>
      </c>
      <c r="D23" s="10">
        <v>8000</v>
      </c>
      <c r="E23" s="10">
        <v>12000</v>
      </c>
      <c r="F23" s="10">
        <f>SUM(C23:E23)</f>
        <v>20000</v>
      </c>
      <c r="G23" s="10">
        <v>15000</v>
      </c>
      <c r="H23" s="10">
        <f>F23+G23</f>
        <v>35000</v>
      </c>
      <c r="P23" s="5">
        <v>44986</v>
      </c>
      <c r="Q23" s="2">
        <v>16</v>
      </c>
      <c r="U23" s="2"/>
      <c r="V23" s="2" t="s">
        <v>291</v>
      </c>
      <c r="W23" s="2">
        <v>35</v>
      </c>
    </row>
    <row r="24" spans="2:23" x14ac:dyDescent="0.35">
      <c r="P24" s="5">
        <v>45017</v>
      </c>
      <c r="Q24" s="2">
        <v>8</v>
      </c>
      <c r="U24" s="2"/>
      <c r="V24" s="2" t="s">
        <v>292</v>
      </c>
      <c r="W24" s="2">
        <v>25</v>
      </c>
    </row>
    <row r="25" spans="2:23" x14ac:dyDescent="0.35">
      <c r="P25" s="5">
        <v>45047</v>
      </c>
      <c r="Q25" s="2">
        <v>7</v>
      </c>
      <c r="U25" s="2"/>
      <c r="V25" s="2" t="s">
        <v>293</v>
      </c>
      <c r="W25" s="2">
        <v>25</v>
      </c>
    </row>
    <row r="26" spans="2:23" x14ac:dyDescent="0.35">
      <c r="B26" s="30" t="s">
        <v>465</v>
      </c>
      <c r="C26" s="31" t="s">
        <v>466</v>
      </c>
      <c r="D26" s="31" t="s">
        <v>467</v>
      </c>
      <c r="E26" s="31" t="s">
        <v>468</v>
      </c>
      <c r="F26" s="31" t="s">
        <v>469</v>
      </c>
      <c r="G26" s="31" t="s">
        <v>470</v>
      </c>
      <c r="H26" s="31" t="s">
        <v>471</v>
      </c>
      <c r="I26" s="31" t="s">
        <v>472</v>
      </c>
      <c r="J26" s="31" t="s">
        <v>473</v>
      </c>
      <c r="K26" s="31" t="s">
        <v>474</v>
      </c>
      <c r="L26" s="31" t="s">
        <v>475</v>
      </c>
      <c r="M26" s="31" t="s">
        <v>476</v>
      </c>
      <c r="N26" s="32" t="s">
        <v>477</v>
      </c>
      <c r="P26" s="5">
        <v>45078</v>
      </c>
      <c r="Q26" s="2">
        <v>10</v>
      </c>
      <c r="U26" s="2">
        <v>3</v>
      </c>
      <c r="V26" s="61" t="s">
        <v>294</v>
      </c>
      <c r="W26" s="61"/>
    </row>
    <row r="27" spans="2:23" x14ac:dyDescent="0.35">
      <c r="B27" s="21" t="s">
        <v>370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0"/>
      <c r="P27" s="5">
        <v>45108</v>
      </c>
      <c r="Q27" s="2">
        <v>10</v>
      </c>
      <c r="U27" s="2"/>
      <c r="V27" s="2" t="s">
        <v>295</v>
      </c>
      <c r="W27" s="2">
        <v>25</v>
      </c>
    </row>
    <row r="28" spans="2:23" x14ac:dyDescent="0.35">
      <c r="B28" s="21"/>
      <c r="C28" s="2" t="s">
        <v>346</v>
      </c>
      <c r="D28" s="10"/>
      <c r="E28" s="2">
        <v>100</v>
      </c>
      <c r="F28" s="2" t="s">
        <v>381</v>
      </c>
      <c r="G28" s="2" t="s">
        <v>380</v>
      </c>
      <c r="H28" s="2" t="s">
        <v>344</v>
      </c>
      <c r="I28" s="2" t="s">
        <v>382</v>
      </c>
      <c r="J28" s="2" t="s">
        <v>383</v>
      </c>
      <c r="K28" s="2" t="s">
        <v>384</v>
      </c>
      <c r="L28" s="2" t="s">
        <v>385</v>
      </c>
      <c r="M28" s="2" t="s">
        <v>386</v>
      </c>
      <c r="N28" s="20" t="s">
        <v>345</v>
      </c>
      <c r="P28" s="5">
        <v>45139</v>
      </c>
      <c r="Q28" s="2">
        <v>12</v>
      </c>
      <c r="U28" s="2"/>
      <c r="V28" s="2" t="s">
        <v>296</v>
      </c>
      <c r="W28" s="2">
        <v>30</v>
      </c>
    </row>
    <row r="29" spans="2:23" x14ac:dyDescent="0.35">
      <c r="B29" s="21" t="s">
        <v>342</v>
      </c>
      <c r="C29" s="2"/>
      <c r="D29" s="10" t="s">
        <v>353</v>
      </c>
      <c r="E29" s="2">
        <v>3</v>
      </c>
      <c r="F29" s="2">
        <v>3</v>
      </c>
      <c r="G29" s="2">
        <v>3</v>
      </c>
      <c r="H29" s="2">
        <v>3</v>
      </c>
      <c r="I29" s="2">
        <v>3</v>
      </c>
      <c r="J29" s="2">
        <v>3</v>
      </c>
      <c r="K29" s="2">
        <v>3</v>
      </c>
      <c r="L29" s="2">
        <v>3</v>
      </c>
      <c r="M29" s="2">
        <v>3</v>
      </c>
      <c r="N29" s="20">
        <v>3</v>
      </c>
      <c r="P29" s="5">
        <v>45170</v>
      </c>
      <c r="Q29" s="2">
        <v>10</v>
      </c>
      <c r="U29" s="2"/>
      <c r="V29" s="2" t="s">
        <v>297</v>
      </c>
      <c r="W29" s="2">
        <v>20</v>
      </c>
    </row>
    <row r="30" spans="2:23" x14ac:dyDescent="0.35">
      <c r="B30" s="21" t="s">
        <v>343</v>
      </c>
      <c r="C30" s="2" t="s">
        <v>349</v>
      </c>
      <c r="D30" s="10">
        <v>450</v>
      </c>
      <c r="E30" s="2">
        <v>8</v>
      </c>
      <c r="F30" s="2">
        <v>12</v>
      </c>
      <c r="G30" s="2">
        <v>14</v>
      </c>
      <c r="H30" s="2">
        <v>16</v>
      </c>
      <c r="I30" s="2">
        <v>24</v>
      </c>
      <c r="J30" s="2">
        <v>32</v>
      </c>
      <c r="K30" s="2">
        <v>32</v>
      </c>
      <c r="L30" s="2">
        <v>40</v>
      </c>
      <c r="M30" s="2">
        <v>40</v>
      </c>
      <c r="N30" s="20">
        <v>40</v>
      </c>
      <c r="P30" s="5">
        <v>45200</v>
      </c>
      <c r="Q30" s="2">
        <v>11</v>
      </c>
      <c r="U30" s="2"/>
      <c r="V30" s="2" t="s">
        <v>298</v>
      </c>
      <c r="W30" s="2">
        <v>20</v>
      </c>
    </row>
    <row r="31" spans="2:23" x14ac:dyDescent="0.35">
      <c r="B31" s="21"/>
      <c r="C31" s="2" t="s">
        <v>347</v>
      </c>
      <c r="D31" s="10" t="s">
        <v>354</v>
      </c>
      <c r="E31" s="2">
        <v>1</v>
      </c>
      <c r="F31" s="2">
        <v>2</v>
      </c>
      <c r="G31" s="2">
        <v>2</v>
      </c>
      <c r="H31" s="2">
        <v>2</v>
      </c>
      <c r="I31" s="2">
        <v>2</v>
      </c>
      <c r="J31" s="2">
        <v>2</v>
      </c>
      <c r="K31" s="2">
        <v>2</v>
      </c>
      <c r="L31" s="2">
        <v>3</v>
      </c>
      <c r="M31" s="2">
        <v>3</v>
      </c>
      <c r="N31" s="20">
        <v>3</v>
      </c>
      <c r="P31" s="5">
        <v>45231</v>
      </c>
      <c r="Q31" s="2">
        <v>16</v>
      </c>
      <c r="U31" s="2"/>
      <c r="V31" s="2" t="s">
        <v>299</v>
      </c>
      <c r="W31" s="2">
        <v>25</v>
      </c>
    </row>
    <row r="32" spans="2:23" x14ac:dyDescent="0.35">
      <c r="B32" s="21"/>
      <c r="C32" s="2" t="s">
        <v>348</v>
      </c>
      <c r="D32" s="10">
        <v>800</v>
      </c>
      <c r="E32" s="2">
        <v>2</v>
      </c>
      <c r="F32" s="2">
        <v>2</v>
      </c>
      <c r="G32" s="2">
        <v>4</v>
      </c>
      <c r="H32" s="2">
        <v>4</v>
      </c>
      <c r="I32" s="2">
        <v>4</v>
      </c>
      <c r="J32" s="2">
        <v>6</v>
      </c>
      <c r="K32" s="2">
        <v>6</v>
      </c>
      <c r="L32" s="2">
        <v>8</v>
      </c>
      <c r="M32" s="2">
        <v>8</v>
      </c>
      <c r="N32" s="20">
        <v>10</v>
      </c>
      <c r="P32" s="5">
        <v>45261</v>
      </c>
      <c r="Q32" s="2">
        <v>19</v>
      </c>
      <c r="U32" s="2">
        <v>4</v>
      </c>
      <c r="V32" s="61" t="s">
        <v>300</v>
      </c>
      <c r="W32" s="61"/>
    </row>
    <row r="33" spans="2:23" x14ac:dyDescent="0.35">
      <c r="B33" s="21"/>
      <c r="C33" s="2" t="s">
        <v>350</v>
      </c>
      <c r="D33" s="10">
        <v>600</v>
      </c>
      <c r="E33" s="2">
        <v>4</v>
      </c>
      <c r="F33" s="2">
        <v>4</v>
      </c>
      <c r="G33" s="2">
        <v>4</v>
      </c>
      <c r="H33" s="2">
        <v>6</v>
      </c>
      <c r="I33" s="2">
        <v>8</v>
      </c>
      <c r="J33" s="2">
        <v>12</v>
      </c>
      <c r="K33" s="2">
        <v>12</v>
      </c>
      <c r="L33" s="2">
        <v>12</v>
      </c>
      <c r="M33" s="2">
        <v>15</v>
      </c>
      <c r="N33" s="20">
        <v>15</v>
      </c>
      <c r="U33" s="2"/>
      <c r="V33" s="2" t="s">
        <v>301</v>
      </c>
      <c r="W33" s="2">
        <v>20</v>
      </c>
    </row>
    <row r="34" spans="2:23" x14ac:dyDescent="0.35">
      <c r="B34" s="21"/>
      <c r="C34" s="2" t="s">
        <v>351</v>
      </c>
      <c r="D34" s="2"/>
      <c r="E34" s="2">
        <v>0</v>
      </c>
      <c r="F34" s="2">
        <v>2</v>
      </c>
      <c r="G34" s="2">
        <v>2</v>
      </c>
      <c r="H34" s="2">
        <v>6</v>
      </c>
      <c r="I34" s="2">
        <v>6</v>
      </c>
      <c r="J34" s="2">
        <v>8</v>
      </c>
      <c r="K34" s="2">
        <v>8</v>
      </c>
      <c r="L34" s="2">
        <v>8</v>
      </c>
      <c r="M34" s="2">
        <v>8</v>
      </c>
      <c r="N34" s="20">
        <v>8</v>
      </c>
      <c r="U34" s="2"/>
      <c r="V34" s="2" t="s">
        <v>302</v>
      </c>
      <c r="W34" s="2">
        <v>50</v>
      </c>
    </row>
    <row r="35" spans="2:23" x14ac:dyDescent="0.35">
      <c r="B35" s="21"/>
      <c r="C35" s="2" t="s">
        <v>352</v>
      </c>
      <c r="D35" s="10">
        <v>500</v>
      </c>
      <c r="E35" s="2">
        <v>2</v>
      </c>
      <c r="F35" s="2">
        <v>2</v>
      </c>
      <c r="G35" s="2">
        <v>2</v>
      </c>
      <c r="H35" s="2">
        <v>2</v>
      </c>
      <c r="I35" s="2">
        <v>3</v>
      </c>
      <c r="J35" s="2">
        <v>3</v>
      </c>
      <c r="K35" s="2">
        <v>3</v>
      </c>
      <c r="L35" s="2">
        <v>5</v>
      </c>
      <c r="M35" s="2">
        <v>5</v>
      </c>
      <c r="N35" s="20">
        <v>5</v>
      </c>
      <c r="U35" s="2">
        <v>5</v>
      </c>
      <c r="V35" s="61" t="s">
        <v>303</v>
      </c>
      <c r="W35" s="61"/>
    </row>
    <row r="36" spans="2:23" x14ac:dyDescent="0.35">
      <c r="B36" s="33" t="s">
        <v>268</v>
      </c>
      <c r="C36" s="34"/>
      <c r="D36" s="35"/>
      <c r="E36" s="34">
        <f>SUM(E29:E35)</f>
        <v>20</v>
      </c>
      <c r="F36" s="34">
        <f t="shared" ref="F36:N36" si="3">SUM(F29:F35)</f>
        <v>27</v>
      </c>
      <c r="G36" s="34">
        <f t="shared" si="3"/>
        <v>31</v>
      </c>
      <c r="H36" s="34">
        <f t="shared" si="3"/>
        <v>39</v>
      </c>
      <c r="I36" s="34">
        <f t="shared" si="3"/>
        <v>50</v>
      </c>
      <c r="J36" s="34">
        <f t="shared" si="3"/>
        <v>66</v>
      </c>
      <c r="K36" s="34">
        <f t="shared" si="3"/>
        <v>66</v>
      </c>
      <c r="L36" s="34">
        <f t="shared" si="3"/>
        <v>79</v>
      </c>
      <c r="M36" s="34">
        <f t="shared" si="3"/>
        <v>82</v>
      </c>
      <c r="N36" s="36">
        <f t="shared" si="3"/>
        <v>84</v>
      </c>
      <c r="U36" s="2"/>
      <c r="V36" s="2" t="s">
        <v>304</v>
      </c>
      <c r="W36" s="2">
        <v>10</v>
      </c>
    </row>
    <row r="37" spans="2:23" x14ac:dyDescent="0.35">
      <c r="U37" s="2"/>
      <c r="V37" s="2" t="s">
        <v>305</v>
      </c>
      <c r="W37" s="2">
        <v>20</v>
      </c>
    </row>
    <row r="38" spans="2:23" x14ac:dyDescent="0.35">
      <c r="B38" s="61" t="s">
        <v>355</v>
      </c>
      <c r="C38" s="61"/>
      <c r="D38" s="61"/>
      <c r="E38" s="2"/>
      <c r="H38" s="61" t="s">
        <v>363</v>
      </c>
      <c r="I38" s="61"/>
      <c r="K38" s="64" t="s">
        <v>397</v>
      </c>
      <c r="L38" s="66"/>
      <c r="M38" s="65"/>
      <c r="U38" s="2"/>
      <c r="V38" s="2" t="s">
        <v>306</v>
      </c>
      <c r="W38" s="2">
        <v>30</v>
      </c>
    </row>
    <row r="39" spans="2:23" x14ac:dyDescent="0.35">
      <c r="B39" s="2" t="s">
        <v>356</v>
      </c>
      <c r="C39" s="2" t="s">
        <v>354</v>
      </c>
      <c r="D39" s="2" t="s">
        <v>357</v>
      </c>
      <c r="E39" s="2" t="s">
        <v>369</v>
      </c>
      <c r="H39" s="2" t="s">
        <v>364</v>
      </c>
      <c r="I39" s="2">
        <v>80</v>
      </c>
      <c r="K39" s="2" t="s">
        <v>335</v>
      </c>
      <c r="L39" s="2" t="s">
        <v>404</v>
      </c>
      <c r="M39" s="2" t="s">
        <v>379</v>
      </c>
      <c r="U39" s="2"/>
      <c r="V39" s="2" t="s">
        <v>307</v>
      </c>
      <c r="W39" s="2">
        <v>35</v>
      </c>
    </row>
    <row r="40" spans="2:23" ht="29" x14ac:dyDescent="0.35">
      <c r="B40" s="3" t="s">
        <v>358</v>
      </c>
      <c r="C40" s="2">
        <v>2500</v>
      </c>
      <c r="D40" s="2"/>
      <c r="E40" s="2"/>
      <c r="H40" s="2" t="s">
        <v>366</v>
      </c>
      <c r="I40" s="2">
        <v>5</v>
      </c>
      <c r="K40" s="2" t="s">
        <v>373</v>
      </c>
      <c r="L40" s="2" t="s">
        <v>405</v>
      </c>
      <c r="M40" s="11" t="s">
        <v>403</v>
      </c>
      <c r="N40" s="6">
        <v>50</v>
      </c>
      <c r="O40" s="6">
        <f>AVERAGE(N40:N43)</f>
        <v>45.625</v>
      </c>
      <c r="U40" s="2">
        <v>6</v>
      </c>
      <c r="V40" s="61" t="s">
        <v>308</v>
      </c>
      <c r="W40" s="61"/>
    </row>
    <row r="41" spans="2:23" x14ac:dyDescent="0.35">
      <c r="H41" s="2" t="s">
        <v>365</v>
      </c>
      <c r="I41" s="2">
        <v>150</v>
      </c>
      <c r="K41" s="2" t="s">
        <v>398</v>
      </c>
      <c r="L41" s="6" t="s">
        <v>132</v>
      </c>
      <c r="M41" s="11" t="s">
        <v>402</v>
      </c>
      <c r="N41" s="6">
        <f>MEDIAN(20,35)</f>
        <v>27.5</v>
      </c>
      <c r="U41" s="2"/>
      <c r="V41" s="2" t="s">
        <v>309</v>
      </c>
      <c r="W41" s="2">
        <v>40</v>
      </c>
    </row>
    <row r="42" spans="2:23" x14ac:dyDescent="0.35">
      <c r="B42" s="6">
        <f>50.42/8.08</f>
        <v>6.2400990099009901</v>
      </c>
      <c r="H42" s="2" t="s">
        <v>367</v>
      </c>
      <c r="I42" s="2">
        <v>20</v>
      </c>
      <c r="K42" s="2" t="s">
        <v>399</v>
      </c>
      <c r="L42" s="2" t="s">
        <v>130</v>
      </c>
      <c r="M42" s="2" t="s">
        <v>400</v>
      </c>
      <c r="N42" s="6">
        <f>MEDIAN(55,70)</f>
        <v>62.5</v>
      </c>
      <c r="U42" s="2"/>
      <c r="V42" s="2" t="s">
        <v>310</v>
      </c>
      <c r="W42" s="2">
        <v>25</v>
      </c>
    </row>
    <row r="43" spans="2:23" x14ac:dyDescent="0.35">
      <c r="H43" s="2" t="s">
        <v>368</v>
      </c>
      <c r="I43" s="2">
        <v>15</v>
      </c>
      <c r="K43" s="2" t="s">
        <v>376</v>
      </c>
      <c r="L43" s="2" t="s">
        <v>406</v>
      </c>
      <c r="M43" s="2" t="s">
        <v>401</v>
      </c>
      <c r="N43" s="6">
        <f>MEDIAN(35,50)</f>
        <v>42.5</v>
      </c>
      <c r="U43" s="2">
        <v>7</v>
      </c>
      <c r="V43" s="2" t="s">
        <v>311</v>
      </c>
      <c r="W43" s="2">
        <v>10</v>
      </c>
    </row>
    <row r="44" spans="2:23" x14ac:dyDescent="0.35">
      <c r="U44" s="2">
        <v>8</v>
      </c>
      <c r="V44" s="61" t="s">
        <v>312</v>
      </c>
      <c r="W44" s="61"/>
    </row>
    <row r="45" spans="2:23" x14ac:dyDescent="0.35">
      <c r="U45" s="2"/>
      <c r="V45" s="2" t="s">
        <v>313</v>
      </c>
      <c r="W45" s="2">
        <v>10</v>
      </c>
    </row>
    <row r="46" spans="2:23" x14ac:dyDescent="0.35">
      <c r="B46" s="64" t="s">
        <v>371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5"/>
      <c r="U46" s="2"/>
      <c r="V46" s="2" t="s">
        <v>314</v>
      </c>
      <c r="W46" s="2">
        <v>20</v>
      </c>
    </row>
    <row r="47" spans="2:23" x14ac:dyDescent="0.35">
      <c r="B47" s="3" t="s">
        <v>260</v>
      </c>
      <c r="C47" s="2">
        <v>100</v>
      </c>
      <c r="D47" s="2" t="s">
        <v>381</v>
      </c>
      <c r="E47" s="2" t="s">
        <v>380</v>
      </c>
      <c r="F47" s="2" t="s">
        <v>344</v>
      </c>
      <c r="G47" s="2" t="s">
        <v>382</v>
      </c>
      <c r="H47" s="2" t="s">
        <v>383</v>
      </c>
      <c r="I47" s="2" t="s">
        <v>384</v>
      </c>
      <c r="J47" s="2" t="s">
        <v>385</v>
      </c>
      <c r="K47" s="2" t="s">
        <v>386</v>
      </c>
      <c r="L47" s="2" t="s">
        <v>345</v>
      </c>
      <c r="M47" s="2"/>
      <c r="U47" s="2">
        <v>9</v>
      </c>
      <c r="V47" s="61" t="s">
        <v>315</v>
      </c>
      <c r="W47" s="61"/>
    </row>
    <row r="48" spans="2:23" x14ac:dyDescent="0.35">
      <c r="B48" s="5">
        <v>44927</v>
      </c>
      <c r="C48" s="2">
        <v>1</v>
      </c>
      <c r="D48" s="2">
        <v>1</v>
      </c>
      <c r="E48" s="2">
        <v>2</v>
      </c>
      <c r="F48" s="2">
        <v>3</v>
      </c>
      <c r="G48" s="2">
        <v>0</v>
      </c>
      <c r="H48" s="2">
        <v>1</v>
      </c>
      <c r="I48" s="2">
        <v>1</v>
      </c>
      <c r="J48" s="2">
        <v>1</v>
      </c>
      <c r="K48" s="2">
        <v>0</v>
      </c>
      <c r="L48" s="2">
        <v>0</v>
      </c>
      <c r="M48" s="2">
        <f>SUM(C48:L48)</f>
        <v>10</v>
      </c>
      <c r="U48" s="2"/>
      <c r="V48" s="2" t="s">
        <v>316</v>
      </c>
      <c r="W48" s="2">
        <v>65</v>
      </c>
    </row>
    <row r="49" spans="2:23" x14ac:dyDescent="0.35">
      <c r="B49" s="5">
        <v>44958</v>
      </c>
      <c r="C49" s="2">
        <v>3</v>
      </c>
      <c r="D49" s="2">
        <v>0</v>
      </c>
      <c r="E49" s="2">
        <v>3</v>
      </c>
      <c r="F49" s="2">
        <v>0</v>
      </c>
      <c r="G49" s="2">
        <v>2</v>
      </c>
      <c r="H49" s="2">
        <v>1</v>
      </c>
      <c r="I49" s="2">
        <v>1</v>
      </c>
      <c r="J49" s="2">
        <v>0</v>
      </c>
      <c r="K49" s="2">
        <v>1</v>
      </c>
      <c r="L49" s="2">
        <v>1</v>
      </c>
      <c r="M49" s="2">
        <f t="shared" ref="M49:M59" si="4">SUM(C49:L49)</f>
        <v>12</v>
      </c>
      <c r="U49" s="2"/>
      <c r="V49" s="2" t="s">
        <v>317</v>
      </c>
      <c r="W49" s="2">
        <v>40</v>
      </c>
    </row>
    <row r="50" spans="2:23" x14ac:dyDescent="0.35">
      <c r="B50" s="5">
        <v>44986</v>
      </c>
      <c r="C50" s="2">
        <v>1</v>
      </c>
      <c r="D50" s="2">
        <v>1</v>
      </c>
      <c r="E50" s="2">
        <v>1</v>
      </c>
      <c r="F50" s="2">
        <v>1</v>
      </c>
      <c r="G50" s="2">
        <v>3</v>
      </c>
      <c r="H50" s="2">
        <v>2</v>
      </c>
      <c r="I50" s="2">
        <v>0</v>
      </c>
      <c r="J50" s="2">
        <v>1</v>
      </c>
      <c r="K50" s="2">
        <v>0</v>
      </c>
      <c r="L50" s="2">
        <v>1</v>
      </c>
      <c r="M50" s="2">
        <f t="shared" si="4"/>
        <v>11</v>
      </c>
      <c r="U50" s="2"/>
      <c r="V50" s="2" t="s">
        <v>318</v>
      </c>
      <c r="W50" s="2">
        <v>40</v>
      </c>
    </row>
    <row r="51" spans="2:23" x14ac:dyDescent="0.35">
      <c r="B51" s="5">
        <v>45017</v>
      </c>
      <c r="C51" s="2">
        <v>0</v>
      </c>
      <c r="D51" s="2">
        <v>0</v>
      </c>
      <c r="E51" s="2">
        <v>0</v>
      </c>
      <c r="F51" s="2">
        <v>2</v>
      </c>
      <c r="G51" s="2">
        <v>1</v>
      </c>
      <c r="H51" s="2">
        <v>0</v>
      </c>
      <c r="I51" s="2">
        <v>1</v>
      </c>
      <c r="J51" s="2">
        <v>0</v>
      </c>
      <c r="K51" s="2">
        <v>0</v>
      </c>
      <c r="L51" s="2">
        <v>0</v>
      </c>
      <c r="M51" s="2">
        <f t="shared" si="4"/>
        <v>4</v>
      </c>
      <c r="U51" s="2"/>
      <c r="V51" s="2" t="s">
        <v>319</v>
      </c>
      <c r="W51" s="2">
        <v>35</v>
      </c>
    </row>
    <row r="52" spans="2:23" x14ac:dyDescent="0.35">
      <c r="B52" s="5">
        <v>45047</v>
      </c>
      <c r="C52" s="2">
        <v>0</v>
      </c>
      <c r="D52" s="2">
        <v>0</v>
      </c>
      <c r="E52" s="2">
        <v>0</v>
      </c>
      <c r="F52" s="2">
        <v>1</v>
      </c>
      <c r="G52" s="2">
        <v>1</v>
      </c>
      <c r="H52" s="2">
        <v>1</v>
      </c>
      <c r="I52" s="2">
        <v>0</v>
      </c>
      <c r="J52" s="2">
        <v>0</v>
      </c>
      <c r="K52" s="2">
        <v>0</v>
      </c>
      <c r="L52" s="2">
        <v>0</v>
      </c>
      <c r="M52" s="2">
        <f t="shared" si="4"/>
        <v>3</v>
      </c>
      <c r="U52" s="2"/>
      <c r="V52" s="2" t="s">
        <v>320</v>
      </c>
      <c r="W52" s="2">
        <v>35</v>
      </c>
    </row>
    <row r="53" spans="2:23" x14ac:dyDescent="0.35">
      <c r="B53" s="5">
        <v>45078</v>
      </c>
      <c r="C53" s="2">
        <v>2</v>
      </c>
      <c r="D53" s="2">
        <v>1</v>
      </c>
      <c r="E53" s="2">
        <v>1</v>
      </c>
      <c r="F53" s="2">
        <v>0</v>
      </c>
      <c r="G53" s="2">
        <v>1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f t="shared" si="4"/>
        <v>5</v>
      </c>
      <c r="U53" s="2"/>
      <c r="V53" s="2" t="s">
        <v>321</v>
      </c>
      <c r="W53" s="2">
        <v>60</v>
      </c>
    </row>
    <row r="54" spans="2:23" x14ac:dyDescent="0.35">
      <c r="B54" s="5">
        <v>45108</v>
      </c>
      <c r="C54" s="2">
        <v>1</v>
      </c>
      <c r="D54" s="2">
        <v>0</v>
      </c>
      <c r="E54" s="2">
        <v>3</v>
      </c>
      <c r="F54" s="2">
        <v>0</v>
      </c>
      <c r="G54" s="2">
        <v>1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f t="shared" si="4"/>
        <v>5</v>
      </c>
      <c r="P54" s="2" t="s">
        <v>335</v>
      </c>
      <c r="Q54" s="6" t="s">
        <v>499</v>
      </c>
      <c r="U54" s="2"/>
      <c r="V54" s="2" t="s">
        <v>322</v>
      </c>
      <c r="W54" s="2">
        <v>25</v>
      </c>
    </row>
    <row r="55" spans="2:23" x14ac:dyDescent="0.35">
      <c r="B55" s="5">
        <v>45139</v>
      </c>
      <c r="C55" s="2">
        <v>0</v>
      </c>
      <c r="D55" s="2">
        <v>2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f t="shared" si="4"/>
        <v>2</v>
      </c>
      <c r="P55" s="2" t="s">
        <v>373</v>
      </c>
      <c r="Q55" s="9">
        <v>0.5</v>
      </c>
      <c r="U55" s="2">
        <v>10</v>
      </c>
      <c r="V55" s="64" t="s">
        <v>323</v>
      </c>
      <c r="W55" s="65"/>
    </row>
    <row r="56" spans="2:23" x14ac:dyDescent="0.35">
      <c r="B56" s="5">
        <v>45170</v>
      </c>
      <c r="C56" s="2">
        <v>1</v>
      </c>
      <c r="D56" s="2">
        <v>1</v>
      </c>
      <c r="E56" s="2">
        <v>1</v>
      </c>
      <c r="F56" s="2">
        <v>3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f t="shared" si="4"/>
        <v>6</v>
      </c>
      <c r="P56" s="2" t="s">
        <v>398</v>
      </c>
      <c r="Q56" s="9">
        <v>0.27500000000000002</v>
      </c>
      <c r="U56" s="2"/>
      <c r="V56" s="2" t="s">
        <v>324</v>
      </c>
      <c r="W56" s="2">
        <v>30</v>
      </c>
    </row>
    <row r="57" spans="2:23" x14ac:dyDescent="0.35">
      <c r="B57" s="5">
        <v>45200</v>
      </c>
      <c r="C57" s="2">
        <v>1</v>
      </c>
      <c r="D57" s="2">
        <v>1</v>
      </c>
      <c r="E57" s="2">
        <v>0</v>
      </c>
      <c r="F57" s="2">
        <v>1</v>
      </c>
      <c r="G57" s="2">
        <v>3</v>
      </c>
      <c r="H57" s="2">
        <v>0</v>
      </c>
      <c r="I57" s="2">
        <v>1</v>
      </c>
      <c r="J57" s="2">
        <v>1</v>
      </c>
      <c r="K57" s="2">
        <v>0</v>
      </c>
      <c r="L57" s="2">
        <v>2</v>
      </c>
      <c r="M57" s="2">
        <f t="shared" si="4"/>
        <v>10</v>
      </c>
      <c r="P57" s="2" t="s">
        <v>399</v>
      </c>
      <c r="Q57" s="9">
        <v>0.625</v>
      </c>
      <c r="U57" s="2"/>
      <c r="V57" s="2" t="s">
        <v>73</v>
      </c>
      <c r="W57" s="2">
        <v>50</v>
      </c>
    </row>
    <row r="58" spans="2:23" x14ac:dyDescent="0.35">
      <c r="B58" s="5">
        <v>45231</v>
      </c>
      <c r="C58" s="2">
        <v>2</v>
      </c>
      <c r="D58" s="2">
        <v>5</v>
      </c>
      <c r="E58" s="2">
        <v>3</v>
      </c>
      <c r="F58" s="2">
        <v>0</v>
      </c>
      <c r="G58" s="2">
        <v>0</v>
      </c>
      <c r="H58" s="2">
        <v>1</v>
      </c>
      <c r="I58" s="2">
        <v>1</v>
      </c>
      <c r="J58" s="2">
        <v>0</v>
      </c>
      <c r="K58" s="2">
        <v>1</v>
      </c>
      <c r="L58" s="2">
        <v>0</v>
      </c>
      <c r="M58" s="2">
        <f t="shared" si="4"/>
        <v>13</v>
      </c>
      <c r="P58" s="2" t="s">
        <v>376</v>
      </c>
      <c r="Q58" s="9">
        <v>0.42499999999999999</v>
      </c>
      <c r="U58" s="2"/>
      <c r="V58" s="2" t="s">
        <v>325</v>
      </c>
      <c r="W58" s="2">
        <v>40</v>
      </c>
    </row>
    <row r="59" spans="2:23" x14ac:dyDescent="0.35">
      <c r="B59" s="5">
        <v>45261</v>
      </c>
      <c r="C59" s="2">
        <v>2</v>
      </c>
      <c r="D59" s="2">
        <v>1</v>
      </c>
      <c r="E59" s="2">
        <v>1</v>
      </c>
      <c r="F59" s="2">
        <v>2</v>
      </c>
      <c r="G59" s="2">
        <v>4</v>
      </c>
      <c r="H59" s="2">
        <v>1</v>
      </c>
      <c r="I59" s="2">
        <v>1</v>
      </c>
      <c r="J59" s="2">
        <v>1</v>
      </c>
      <c r="K59" s="2">
        <v>1</v>
      </c>
      <c r="L59" s="2">
        <v>2</v>
      </c>
      <c r="M59" s="2">
        <f t="shared" si="4"/>
        <v>16</v>
      </c>
      <c r="Q59" s="56"/>
      <c r="U59" s="2">
        <v>11</v>
      </c>
      <c r="V59" s="64" t="s">
        <v>328</v>
      </c>
      <c r="W59" s="65"/>
    </row>
    <row r="60" spans="2:23" x14ac:dyDescent="0.35">
      <c r="B60" s="2" t="s">
        <v>268</v>
      </c>
      <c r="C60" s="2">
        <f>SUM(C48:C59)</f>
        <v>14</v>
      </c>
      <c r="D60" s="2">
        <f t="shared" ref="D60:L60" si="5">SUM(D48:D59)</f>
        <v>13</v>
      </c>
      <c r="E60" s="2">
        <f t="shared" si="5"/>
        <v>15</v>
      </c>
      <c r="F60" s="2">
        <f t="shared" si="5"/>
        <v>13</v>
      </c>
      <c r="G60" s="2">
        <f t="shared" si="5"/>
        <v>16</v>
      </c>
      <c r="H60" s="2">
        <f t="shared" si="5"/>
        <v>7</v>
      </c>
      <c r="I60" s="2">
        <f t="shared" si="5"/>
        <v>6</v>
      </c>
      <c r="J60" s="2">
        <f t="shared" si="5"/>
        <v>4</v>
      </c>
      <c r="K60" s="2">
        <f t="shared" si="5"/>
        <v>3</v>
      </c>
      <c r="L60" s="2">
        <f t="shared" si="5"/>
        <v>6</v>
      </c>
      <c r="M60" s="2">
        <f>SUM(C60:L60)</f>
        <v>97</v>
      </c>
      <c r="Q60" s="56"/>
      <c r="U60" s="2"/>
      <c r="V60" s="2" t="s">
        <v>327</v>
      </c>
      <c r="W60" s="2">
        <v>35</v>
      </c>
    </row>
    <row r="61" spans="2:23" x14ac:dyDescent="0.35">
      <c r="B61" s="2" t="s">
        <v>362</v>
      </c>
      <c r="C61" s="8">
        <f>C60/$M$60</f>
        <v>0.14432989690721648</v>
      </c>
      <c r="D61" s="8">
        <f t="shared" ref="D61:L61" si="6">D60/$M$60</f>
        <v>0.13402061855670103</v>
      </c>
      <c r="E61" s="8">
        <f t="shared" si="6"/>
        <v>0.15463917525773196</v>
      </c>
      <c r="F61" s="8">
        <f t="shared" si="6"/>
        <v>0.13402061855670103</v>
      </c>
      <c r="G61" s="8">
        <f t="shared" si="6"/>
        <v>0.16494845360824742</v>
      </c>
      <c r="H61" s="8">
        <f t="shared" si="6"/>
        <v>7.2164948453608241E-2</v>
      </c>
      <c r="I61" s="8">
        <f t="shared" si="6"/>
        <v>6.1855670103092786E-2</v>
      </c>
      <c r="J61" s="8">
        <f t="shared" si="6"/>
        <v>4.1237113402061855E-2</v>
      </c>
      <c r="K61" s="8">
        <f t="shared" si="6"/>
        <v>3.0927835051546393E-2</v>
      </c>
      <c r="L61" s="8">
        <f t="shared" si="6"/>
        <v>6.1855670103092786E-2</v>
      </c>
      <c r="M61" s="8"/>
      <c r="U61" s="2"/>
      <c r="V61" s="2" t="s">
        <v>326</v>
      </c>
      <c r="W61" s="2">
        <v>30</v>
      </c>
    </row>
    <row r="64" spans="2:23" x14ac:dyDescent="0.35">
      <c r="B64" s="61" t="s">
        <v>372</v>
      </c>
      <c r="C64" s="61"/>
      <c r="D64" s="61"/>
      <c r="E64" s="61"/>
      <c r="F64" s="61"/>
      <c r="G64" s="61"/>
      <c r="I64" s="61" t="s">
        <v>377</v>
      </c>
      <c r="J64" s="61"/>
    </row>
    <row r="65" spans="2:36" x14ac:dyDescent="0.35">
      <c r="B65" s="3" t="s">
        <v>260</v>
      </c>
      <c r="C65" s="2" t="s">
        <v>373</v>
      </c>
      <c r="D65" s="2" t="s">
        <v>374</v>
      </c>
      <c r="E65" s="2" t="s">
        <v>375</v>
      </c>
      <c r="F65" s="2" t="s">
        <v>376</v>
      </c>
      <c r="G65" s="2" t="s">
        <v>268</v>
      </c>
      <c r="I65" s="2" t="s">
        <v>378</v>
      </c>
      <c r="J65" s="2" t="s">
        <v>379</v>
      </c>
    </row>
    <row r="66" spans="2:36" x14ac:dyDescent="0.35">
      <c r="B66" s="5">
        <v>44927</v>
      </c>
      <c r="C66" s="2">
        <v>5</v>
      </c>
      <c r="D66" s="2">
        <v>2</v>
      </c>
      <c r="E66" s="2">
        <v>5</v>
      </c>
      <c r="F66" s="2">
        <v>0</v>
      </c>
      <c r="G66" s="2">
        <f>SUM(C66:F66)</f>
        <v>12</v>
      </c>
      <c r="I66" s="2">
        <v>100</v>
      </c>
      <c r="J66" s="8" t="s">
        <v>387</v>
      </c>
    </row>
    <row r="67" spans="2:36" x14ac:dyDescent="0.35">
      <c r="B67" s="5">
        <v>44958</v>
      </c>
      <c r="C67" s="2">
        <v>10</v>
      </c>
      <c r="D67" s="2">
        <v>4</v>
      </c>
      <c r="E67" s="2">
        <v>1</v>
      </c>
      <c r="F67" s="2">
        <v>0</v>
      </c>
      <c r="G67" s="2">
        <f t="shared" ref="G67:G77" si="7">SUM(C67:F67)</f>
        <v>15</v>
      </c>
      <c r="I67" s="2" t="s">
        <v>381</v>
      </c>
      <c r="J67" s="8" t="s">
        <v>388</v>
      </c>
    </row>
    <row r="68" spans="2:36" x14ac:dyDescent="0.35">
      <c r="B68" s="5">
        <v>44986</v>
      </c>
      <c r="C68" s="2">
        <v>5</v>
      </c>
      <c r="D68" s="2">
        <v>3</v>
      </c>
      <c r="E68" s="2">
        <v>7</v>
      </c>
      <c r="F68" s="2">
        <v>1</v>
      </c>
      <c r="G68" s="2">
        <f t="shared" si="7"/>
        <v>16</v>
      </c>
      <c r="I68" s="2" t="s">
        <v>380</v>
      </c>
      <c r="J68" s="8" t="s">
        <v>389</v>
      </c>
    </row>
    <row r="69" spans="2:36" x14ac:dyDescent="0.35">
      <c r="B69" s="5">
        <v>45017</v>
      </c>
      <c r="C69" s="2">
        <v>3</v>
      </c>
      <c r="D69" s="2">
        <v>1</v>
      </c>
      <c r="E69" s="2">
        <v>4</v>
      </c>
      <c r="F69" s="2">
        <v>0</v>
      </c>
      <c r="G69" s="2">
        <f t="shared" si="7"/>
        <v>8</v>
      </c>
      <c r="I69" s="2" t="s">
        <v>344</v>
      </c>
      <c r="J69" s="8" t="s">
        <v>390</v>
      </c>
    </row>
    <row r="70" spans="2:36" x14ac:dyDescent="0.35">
      <c r="B70" s="5">
        <v>45047</v>
      </c>
      <c r="C70" s="2">
        <v>2</v>
      </c>
      <c r="D70" s="2">
        <v>2</v>
      </c>
      <c r="E70" s="2">
        <v>3</v>
      </c>
      <c r="F70" s="2">
        <v>1</v>
      </c>
      <c r="G70" s="2">
        <f t="shared" si="7"/>
        <v>8</v>
      </c>
      <c r="I70" s="2" t="s">
        <v>382</v>
      </c>
      <c r="J70" s="8" t="s">
        <v>391</v>
      </c>
    </row>
    <row r="71" spans="2:36" x14ac:dyDescent="0.35">
      <c r="B71" s="5">
        <v>45078</v>
      </c>
      <c r="C71" s="2">
        <v>6</v>
      </c>
      <c r="D71" s="2">
        <v>3</v>
      </c>
      <c r="E71" s="2">
        <v>1</v>
      </c>
      <c r="F71" s="2">
        <v>1</v>
      </c>
      <c r="G71" s="2">
        <f t="shared" si="7"/>
        <v>11</v>
      </c>
      <c r="I71" s="2" t="s">
        <v>383</v>
      </c>
      <c r="J71" s="8" t="s">
        <v>392</v>
      </c>
    </row>
    <row r="72" spans="2:36" x14ac:dyDescent="0.35">
      <c r="B72" s="5">
        <v>45108</v>
      </c>
      <c r="C72" s="2">
        <v>5</v>
      </c>
      <c r="D72" s="2">
        <v>1</v>
      </c>
      <c r="E72" s="2">
        <v>4</v>
      </c>
      <c r="F72" s="2">
        <v>0</v>
      </c>
      <c r="G72" s="2">
        <f t="shared" si="7"/>
        <v>10</v>
      </c>
      <c r="I72" s="2" t="s">
        <v>384</v>
      </c>
      <c r="J72" s="8" t="s">
        <v>393</v>
      </c>
    </row>
    <row r="73" spans="2:36" x14ac:dyDescent="0.35">
      <c r="B73" s="5">
        <v>45139</v>
      </c>
      <c r="C73" s="2">
        <v>7</v>
      </c>
      <c r="D73" s="2">
        <v>1</v>
      </c>
      <c r="E73" s="2">
        <v>3</v>
      </c>
      <c r="F73" s="2">
        <v>1</v>
      </c>
      <c r="G73" s="2">
        <f t="shared" si="7"/>
        <v>12</v>
      </c>
      <c r="I73" s="2" t="s">
        <v>385</v>
      </c>
      <c r="J73" s="8" t="s">
        <v>394</v>
      </c>
    </row>
    <row r="74" spans="2:36" x14ac:dyDescent="0.35">
      <c r="B74" s="5">
        <v>45170</v>
      </c>
      <c r="C74" s="2">
        <v>8</v>
      </c>
      <c r="D74" s="2">
        <v>0</v>
      </c>
      <c r="E74" s="2">
        <v>2</v>
      </c>
      <c r="F74" s="2">
        <v>0</v>
      </c>
      <c r="G74" s="2">
        <f t="shared" si="7"/>
        <v>10</v>
      </c>
      <c r="I74" s="2" t="s">
        <v>386</v>
      </c>
      <c r="J74" s="8" t="s">
        <v>395</v>
      </c>
    </row>
    <row r="75" spans="2:36" ht="15" thickBot="1" x14ac:dyDescent="0.4">
      <c r="B75" s="5">
        <v>45200</v>
      </c>
      <c r="C75" s="2">
        <v>4</v>
      </c>
      <c r="D75" s="2">
        <v>1</v>
      </c>
      <c r="E75" s="2">
        <v>6</v>
      </c>
      <c r="F75" s="2">
        <v>0</v>
      </c>
      <c r="G75" s="2">
        <f t="shared" si="7"/>
        <v>11</v>
      </c>
      <c r="I75" s="2" t="s">
        <v>345</v>
      </c>
      <c r="J75" s="8" t="s">
        <v>396</v>
      </c>
    </row>
    <row r="76" spans="2:36" ht="15" thickBot="1" x14ac:dyDescent="0.4">
      <c r="B76" s="5">
        <v>45231</v>
      </c>
      <c r="C76" s="2">
        <v>6</v>
      </c>
      <c r="D76" s="2">
        <v>1</v>
      </c>
      <c r="E76" s="2">
        <v>9</v>
      </c>
      <c r="F76" s="2">
        <v>0</v>
      </c>
      <c r="G76" s="2">
        <f t="shared" si="7"/>
        <v>16</v>
      </c>
      <c r="S76" s="49" t="s">
        <v>488</v>
      </c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1"/>
    </row>
    <row r="77" spans="2:36" x14ac:dyDescent="0.35">
      <c r="B77" s="5">
        <v>45261</v>
      </c>
      <c r="C77" s="2">
        <v>8</v>
      </c>
      <c r="D77" s="2">
        <v>2</v>
      </c>
      <c r="E77" s="2">
        <v>7</v>
      </c>
      <c r="F77" s="2">
        <v>2</v>
      </c>
      <c r="G77" s="2">
        <f t="shared" si="7"/>
        <v>19</v>
      </c>
      <c r="S77" s="46" t="s">
        <v>346</v>
      </c>
      <c r="T77" s="18"/>
      <c r="U77" s="18" t="s">
        <v>478</v>
      </c>
      <c r="V77" s="18"/>
      <c r="W77" s="18" t="s">
        <v>349</v>
      </c>
      <c r="X77" s="18"/>
      <c r="Y77" s="18" t="s">
        <v>347</v>
      </c>
      <c r="Z77" s="18"/>
      <c r="AA77" s="18" t="s">
        <v>348</v>
      </c>
      <c r="AB77" s="18"/>
      <c r="AC77" s="18" t="s">
        <v>350</v>
      </c>
      <c r="AD77" s="18"/>
      <c r="AE77" s="18" t="s">
        <v>351</v>
      </c>
      <c r="AF77" s="18"/>
      <c r="AG77" s="18" t="s">
        <v>352</v>
      </c>
      <c r="AH77" s="18"/>
      <c r="AI77" s="18"/>
      <c r="AJ77" s="53"/>
    </row>
    <row r="78" spans="2:36" x14ac:dyDescent="0.35">
      <c r="B78" s="2" t="s">
        <v>268</v>
      </c>
      <c r="C78" s="2">
        <f>SUM(C66:C77)</f>
        <v>69</v>
      </c>
      <c r="D78" s="2">
        <f>SUM(D66:D77)</f>
        <v>21</v>
      </c>
      <c r="E78" s="2">
        <f>SUM(E66:E77)</f>
        <v>52</v>
      </c>
      <c r="F78" s="2">
        <f>SUM(F66:F77)</f>
        <v>6</v>
      </c>
      <c r="G78" s="2">
        <f>SUM(G66:G77)</f>
        <v>148</v>
      </c>
      <c r="S78" s="42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 s="54"/>
    </row>
    <row r="79" spans="2:36" x14ac:dyDescent="0.35">
      <c r="B79" s="2" t="s">
        <v>362</v>
      </c>
      <c r="C79" s="8">
        <f>C78/$G$78</f>
        <v>0.46621621621621623</v>
      </c>
      <c r="D79" s="8">
        <f>D78/$G$78</f>
        <v>0.14189189189189189</v>
      </c>
      <c r="E79" s="8">
        <f>E78/$G$78</f>
        <v>0.35135135135135137</v>
      </c>
      <c r="F79" s="8">
        <f>F78/$G$78</f>
        <v>4.0540540540540543E-2</v>
      </c>
      <c r="G79" s="8">
        <f>G78/$G$78</f>
        <v>1</v>
      </c>
      <c r="S79" s="42" t="s">
        <v>453</v>
      </c>
      <c r="T79">
        <v>550</v>
      </c>
      <c r="U79" t="s">
        <v>453</v>
      </c>
      <c r="V79">
        <v>3</v>
      </c>
      <c r="W79" t="s">
        <v>453</v>
      </c>
      <c r="X79">
        <v>25.8</v>
      </c>
      <c r="Y79" t="s">
        <v>453</v>
      </c>
      <c r="Z79">
        <v>2.2000000000000002</v>
      </c>
      <c r="AA79" t="s">
        <v>453</v>
      </c>
      <c r="AB79">
        <v>5.4</v>
      </c>
      <c r="AC79" t="s">
        <v>453</v>
      </c>
      <c r="AD79">
        <v>9.1999999999999993</v>
      </c>
      <c r="AE79" t="s">
        <v>453</v>
      </c>
      <c r="AF79">
        <v>5.6</v>
      </c>
      <c r="AG79" t="s">
        <v>453</v>
      </c>
      <c r="AH79">
        <v>3.2</v>
      </c>
      <c r="AI79" t="s">
        <v>453</v>
      </c>
      <c r="AJ79" s="54">
        <v>54.4</v>
      </c>
    </row>
    <row r="80" spans="2:36" x14ac:dyDescent="0.35">
      <c r="S80" s="42" t="s">
        <v>415</v>
      </c>
      <c r="T80">
        <v>95.74271077563381</v>
      </c>
      <c r="U80" t="s">
        <v>415</v>
      </c>
      <c r="V80">
        <v>0</v>
      </c>
      <c r="W80" t="s">
        <v>415</v>
      </c>
      <c r="X80">
        <v>3.9827405416650259</v>
      </c>
      <c r="Y80" t="s">
        <v>415</v>
      </c>
      <c r="Z80">
        <v>0.20000000000000004</v>
      </c>
      <c r="AA80" t="s">
        <v>415</v>
      </c>
      <c r="AB80">
        <v>0.84590516936330118</v>
      </c>
      <c r="AC80" t="s">
        <v>415</v>
      </c>
      <c r="AD80">
        <v>1.4282856857085702</v>
      </c>
      <c r="AE80" t="s">
        <v>415</v>
      </c>
      <c r="AF80">
        <v>0.97979589711327109</v>
      </c>
      <c r="AG80" t="s">
        <v>415</v>
      </c>
      <c r="AH80">
        <v>0.41633319989322648</v>
      </c>
      <c r="AI80" t="s">
        <v>415</v>
      </c>
      <c r="AJ80" s="54">
        <v>7.637917109904885</v>
      </c>
    </row>
    <row r="81" spans="1:36" x14ac:dyDescent="0.35">
      <c r="S81" s="42" t="s">
        <v>479</v>
      </c>
      <c r="T81">
        <v>550</v>
      </c>
      <c r="U81" t="s">
        <v>479</v>
      </c>
      <c r="V81">
        <v>3</v>
      </c>
      <c r="W81" t="s">
        <v>479</v>
      </c>
      <c r="X81">
        <v>28</v>
      </c>
      <c r="Y81" t="s">
        <v>479</v>
      </c>
      <c r="Z81">
        <v>2</v>
      </c>
      <c r="AA81" t="s">
        <v>479</v>
      </c>
      <c r="AB81">
        <v>5</v>
      </c>
      <c r="AC81" t="s">
        <v>479</v>
      </c>
      <c r="AD81">
        <v>10</v>
      </c>
      <c r="AE81" t="s">
        <v>479</v>
      </c>
      <c r="AF81">
        <v>7</v>
      </c>
      <c r="AG81" t="s">
        <v>479</v>
      </c>
      <c r="AH81">
        <v>3</v>
      </c>
      <c r="AI81" t="s">
        <v>479</v>
      </c>
      <c r="AJ81" s="54">
        <v>58</v>
      </c>
    </row>
    <row r="82" spans="1:36" x14ac:dyDescent="0.35">
      <c r="S82" s="42" t="s">
        <v>450</v>
      </c>
      <c r="T82" t="e">
        <v>#N/A</v>
      </c>
      <c r="U82" t="s">
        <v>450</v>
      </c>
      <c r="V82">
        <v>3</v>
      </c>
      <c r="W82" t="s">
        <v>450</v>
      </c>
      <c r="X82">
        <v>40</v>
      </c>
      <c r="Y82" t="s">
        <v>450</v>
      </c>
      <c r="Z82">
        <v>2</v>
      </c>
      <c r="AA82" t="s">
        <v>450</v>
      </c>
      <c r="AB82">
        <v>4</v>
      </c>
      <c r="AC82" t="s">
        <v>450</v>
      </c>
      <c r="AD82">
        <v>4</v>
      </c>
      <c r="AE82" t="s">
        <v>450</v>
      </c>
      <c r="AF82">
        <v>8</v>
      </c>
      <c r="AG82" t="s">
        <v>450</v>
      </c>
      <c r="AH82">
        <v>2</v>
      </c>
      <c r="AI82" t="s">
        <v>450</v>
      </c>
      <c r="AJ82" s="54">
        <v>66</v>
      </c>
    </row>
    <row r="83" spans="1:36" x14ac:dyDescent="0.35">
      <c r="S83" s="42" t="s">
        <v>457</v>
      </c>
      <c r="T83">
        <v>302.7650354097492</v>
      </c>
      <c r="U83" t="s">
        <v>457</v>
      </c>
      <c r="V83">
        <v>0</v>
      </c>
      <c r="W83" t="s">
        <v>457</v>
      </c>
      <c r="X83">
        <v>12.594531441154222</v>
      </c>
      <c r="Y83" t="s">
        <v>457</v>
      </c>
      <c r="Z83">
        <v>0.63245553203367599</v>
      </c>
      <c r="AA83" t="s">
        <v>457</v>
      </c>
      <c r="AB83">
        <v>2.6749870196985168</v>
      </c>
      <c r="AC83" t="s">
        <v>457</v>
      </c>
      <c r="AD83">
        <v>4.5166359162544865</v>
      </c>
      <c r="AE83" t="s">
        <v>457</v>
      </c>
      <c r="AF83">
        <v>3.0983866769659332</v>
      </c>
      <c r="AG83" t="s">
        <v>457</v>
      </c>
      <c r="AH83">
        <v>1.3165611772087664</v>
      </c>
      <c r="AI83" t="s">
        <v>457</v>
      </c>
      <c r="AJ83" s="54">
        <v>24.153214646870051</v>
      </c>
    </row>
    <row r="84" spans="1:36" x14ac:dyDescent="0.35">
      <c r="A84" s="27"/>
      <c r="B84" s="59" t="s">
        <v>454</v>
      </c>
      <c r="C84" s="59"/>
      <c r="S84" s="42" t="s">
        <v>480</v>
      </c>
      <c r="T84">
        <v>91666.666666666672</v>
      </c>
      <c r="U84" t="s">
        <v>480</v>
      </c>
      <c r="V84">
        <v>0</v>
      </c>
      <c r="W84" t="s">
        <v>480</v>
      </c>
      <c r="X84">
        <v>158.62222222222226</v>
      </c>
      <c r="Y84" t="s">
        <v>480</v>
      </c>
      <c r="Z84">
        <v>0.40000000000000013</v>
      </c>
      <c r="AA84" t="s">
        <v>480</v>
      </c>
      <c r="AB84">
        <v>7.1555555555555532</v>
      </c>
      <c r="AC84" t="s">
        <v>480</v>
      </c>
      <c r="AD84">
        <v>20.400000000000002</v>
      </c>
      <c r="AE84" t="s">
        <v>480</v>
      </c>
      <c r="AF84">
        <v>9.5999999999999979</v>
      </c>
      <c r="AG84" t="s">
        <v>480</v>
      </c>
      <c r="AH84">
        <v>1.7333333333333327</v>
      </c>
      <c r="AI84" t="s">
        <v>480</v>
      </c>
      <c r="AJ84" s="54">
        <v>583.37777777777796</v>
      </c>
    </row>
    <row r="85" spans="1:36" x14ac:dyDescent="0.35">
      <c r="A85" s="27">
        <v>1</v>
      </c>
      <c r="B85" s="60" t="s">
        <v>453</v>
      </c>
      <c r="C85" s="60"/>
      <c r="S85" s="42" t="s">
        <v>462</v>
      </c>
      <c r="T85">
        <v>-1.2000000000000011</v>
      </c>
      <c r="U85" t="s">
        <v>462</v>
      </c>
      <c r="V85" t="e">
        <v>#DIV/0!</v>
      </c>
      <c r="W85" t="s">
        <v>462</v>
      </c>
      <c r="X85">
        <v>-1.8219341239462268</v>
      </c>
      <c r="Y85" t="s">
        <v>462</v>
      </c>
      <c r="Z85">
        <v>0.17857142857142794</v>
      </c>
      <c r="AA85" t="s">
        <v>462</v>
      </c>
      <c r="AB85">
        <v>-0.85165365092837142</v>
      </c>
      <c r="AC85" t="s">
        <v>462</v>
      </c>
      <c r="AD85">
        <v>-1.8491514252759913</v>
      </c>
      <c r="AE85" t="s">
        <v>462</v>
      </c>
      <c r="AF85">
        <v>-0.82175925925926085</v>
      </c>
      <c r="AG85" t="s">
        <v>462</v>
      </c>
      <c r="AH85">
        <v>-1.4486475063398148</v>
      </c>
      <c r="AI85" t="s">
        <v>462</v>
      </c>
      <c r="AJ85" s="54">
        <v>-1.7286817473042091</v>
      </c>
    </row>
    <row r="86" spans="1:36" x14ac:dyDescent="0.35">
      <c r="A86" s="27"/>
      <c r="B86" s="28" t="s">
        <v>445</v>
      </c>
      <c r="C86" s="27">
        <f>AVERAGE(C4:C15)</f>
        <v>50.416666666666664</v>
      </c>
      <c r="S86" s="42" t="s">
        <v>463</v>
      </c>
      <c r="T86">
        <v>-1.2335811384723962E-16</v>
      </c>
      <c r="U86" t="s">
        <v>463</v>
      </c>
      <c r="V86" t="e">
        <v>#DIV/0!</v>
      </c>
      <c r="W86" t="s">
        <v>463</v>
      </c>
      <c r="X86">
        <v>-0.12453870092794</v>
      </c>
      <c r="Y86" t="s">
        <v>463</v>
      </c>
      <c r="Z86">
        <v>-0.13176156917368362</v>
      </c>
      <c r="AA86" t="s">
        <v>463</v>
      </c>
      <c r="AB86">
        <v>0.33436047775252431</v>
      </c>
      <c r="AC86" t="s">
        <v>463</v>
      </c>
      <c r="AD86">
        <v>-3.6177078657625061E-4</v>
      </c>
      <c r="AE86" t="s">
        <v>463</v>
      </c>
      <c r="AF86">
        <v>-0.93238487964252592</v>
      </c>
      <c r="AG86" t="s">
        <v>463</v>
      </c>
      <c r="AH86">
        <v>0.64269998295694197</v>
      </c>
      <c r="AI86" t="s">
        <v>463</v>
      </c>
      <c r="AJ86" s="54">
        <v>-0.12677145393743328</v>
      </c>
    </row>
    <row r="87" spans="1:36" x14ac:dyDescent="0.35">
      <c r="A87" s="27"/>
      <c r="B87" s="28" t="s">
        <v>446</v>
      </c>
      <c r="C87" s="27">
        <f>AVERAGE(D4:D15)</f>
        <v>8.0833333333333339</v>
      </c>
      <c r="G87" s="2" t="s">
        <v>346</v>
      </c>
      <c r="H87" s="2">
        <v>100</v>
      </c>
      <c r="I87" s="2">
        <v>200</v>
      </c>
      <c r="J87" s="2">
        <v>300</v>
      </c>
      <c r="K87" s="2">
        <v>400</v>
      </c>
      <c r="L87" s="2">
        <v>500</v>
      </c>
      <c r="M87" s="2">
        <v>600</v>
      </c>
      <c r="N87" s="2">
        <v>700</v>
      </c>
      <c r="O87" s="2">
        <v>800</v>
      </c>
      <c r="P87" s="2">
        <v>900</v>
      </c>
      <c r="Q87" s="2">
        <v>1000</v>
      </c>
      <c r="S87" s="42" t="s">
        <v>456</v>
      </c>
      <c r="T87">
        <v>900</v>
      </c>
      <c r="U87" t="s">
        <v>456</v>
      </c>
      <c r="V87">
        <v>0</v>
      </c>
      <c r="W87" t="s">
        <v>456</v>
      </c>
      <c r="X87">
        <v>32</v>
      </c>
      <c r="Y87" t="s">
        <v>456</v>
      </c>
      <c r="Z87">
        <v>2</v>
      </c>
      <c r="AA87" t="s">
        <v>456</v>
      </c>
      <c r="AB87">
        <v>8</v>
      </c>
      <c r="AC87" t="s">
        <v>456</v>
      </c>
      <c r="AD87">
        <v>11</v>
      </c>
      <c r="AE87" t="s">
        <v>456</v>
      </c>
      <c r="AF87">
        <v>8</v>
      </c>
      <c r="AG87" t="s">
        <v>456</v>
      </c>
      <c r="AH87">
        <v>3</v>
      </c>
      <c r="AI87" t="s">
        <v>456</v>
      </c>
      <c r="AJ87" s="54">
        <v>64</v>
      </c>
    </row>
    <row r="88" spans="1:36" x14ac:dyDescent="0.35">
      <c r="A88" s="27"/>
      <c r="B88" s="28" t="s">
        <v>447</v>
      </c>
      <c r="C88" s="27">
        <f>AVERAGE(L4:L15)</f>
        <v>79.5</v>
      </c>
      <c r="E88" s="38" t="s">
        <v>353</v>
      </c>
      <c r="G88" s="37" t="s">
        <v>478</v>
      </c>
      <c r="H88" s="37">
        <v>3</v>
      </c>
      <c r="I88" s="37">
        <v>3</v>
      </c>
      <c r="J88" s="37">
        <v>3</v>
      </c>
      <c r="K88" s="37">
        <v>3</v>
      </c>
      <c r="L88" s="37">
        <v>3</v>
      </c>
      <c r="M88" s="37">
        <v>3</v>
      </c>
      <c r="N88" s="37">
        <v>3</v>
      </c>
      <c r="O88" s="37">
        <v>3</v>
      </c>
      <c r="P88" s="37">
        <v>3</v>
      </c>
      <c r="Q88" s="37">
        <v>3</v>
      </c>
      <c r="S88" s="42" t="s">
        <v>481</v>
      </c>
      <c r="T88">
        <v>100</v>
      </c>
      <c r="U88" t="s">
        <v>481</v>
      </c>
      <c r="V88">
        <v>3</v>
      </c>
      <c r="W88" t="s">
        <v>481</v>
      </c>
      <c r="X88">
        <v>8</v>
      </c>
      <c r="Y88" t="s">
        <v>481</v>
      </c>
      <c r="Z88">
        <v>1</v>
      </c>
      <c r="AA88" t="s">
        <v>481</v>
      </c>
      <c r="AB88">
        <v>2</v>
      </c>
      <c r="AC88" t="s">
        <v>481</v>
      </c>
      <c r="AD88">
        <v>4</v>
      </c>
      <c r="AE88" t="s">
        <v>481</v>
      </c>
      <c r="AF88">
        <v>0</v>
      </c>
      <c r="AG88" t="s">
        <v>481</v>
      </c>
      <c r="AH88">
        <v>2</v>
      </c>
      <c r="AI88" t="s">
        <v>481</v>
      </c>
      <c r="AJ88" s="54">
        <v>20</v>
      </c>
    </row>
    <row r="89" spans="1:36" x14ac:dyDescent="0.35">
      <c r="A89" s="27"/>
      <c r="B89" s="28" t="s">
        <v>448</v>
      </c>
      <c r="C89" s="27">
        <f>AVERAGE(M4:M15)</f>
        <v>20.583333333333332</v>
      </c>
      <c r="E89" s="10">
        <v>450</v>
      </c>
      <c r="G89" s="2" t="s">
        <v>349</v>
      </c>
      <c r="H89" s="2">
        <v>8</v>
      </c>
      <c r="I89" s="2">
        <v>12</v>
      </c>
      <c r="J89" s="2">
        <v>14</v>
      </c>
      <c r="K89" s="2">
        <v>16</v>
      </c>
      <c r="L89" s="2">
        <v>24</v>
      </c>
      <c r="M89" s="2">
        <v>32</v>
      </c>
      <c r="N89" s="2">
        <v>32</v>
      </c>
      <c r="O89" s="2">
        <v>40</v>
      </c>
      <c r="P89" s="2">
        <v>40</v>
      </c>
      <c r="Q89" s="2">
        <v>40</v>
      </c>
      <c r="S89" s="42" t="s">
        <v>482</v>
      </c>
      <c r="T89">
        <v>1000</v>
      </c>
      <c r="U89" t="s">
        <v>482</v>
      </c>
      <c r="V89">
        <v>3</v>
      </c>
      <c r="W89" t="s">
        <v>482</v>
      </c>
      <c r="X89">
        <v>40</v>
      </c>
      <c r="Y89" t="s">
        <v>482</v>
      </c>
      <c r="Z89">
        <v>3</v>
      </c>
      <c r="AA89" t="s">
        <v>482</v>
      </c>
      <c r="AB89">
        <v>10</v>
      </c>
      <c r="AC89" t="s">
        <v>482</v>
      </c>
      <c r="AD89">
        <v>15</v>
      </c>
      <c r="AE89" t="s">
        <v>482</v>
      </c>
      <c r="AF89">
        <v>8</v>
      </c>
      <c r="AG89" t="s">
        <v>482</v>
      </c>
      <c r="AH89">
        <v>5</v>
      </c>
      <c r="AI89" t="s">
        <v>482</v>
      </c>
      <c r="AJ89" s="54">
        <v>84</v>
      </c>
    </row>
    <row r="90" spans="1:36" x14ac:dyDescent="0.35">
      <c r="A90" s="27">
        <v>2</v>
      </c>
      <c r="B90" s="60" t="s">
        <v>449</v>
      </c>
      <c r="C90" s="60"/>
      <c r="E90" s="38" t="s">
        <v>354</v>
      </c>
      <c r="G90" s="37" t="s">
        <v>347</v>
      </c>
      <c r="H90" s="37">
        <v>1</v>
      </c>
      <c r="I90" s="37">
        <v>2</v>
      </c>
      <c r="J90" s="37">
        <v>2</v>
      </c>
      <c r="K90" s="37">
        <v>2</v>
      </c>
      <c r="L90" s="37">
        <v>2</v>
      </c>
      <c r="M90" s="37">
        <v>2</v>
      </c>
      <c r="N90" s="37">
        <v>2</v>
      </c>
      <c r="O90" s="37">
        <v>3</v>
      </c>
      <c r="P90" s="37">
        <v>3</v>
      </c>
      <c r="Q90" s="37">
        <v>3</v>
      </c>
      <c r="S90" s="42" t="s">
        <v>483</v>
      </c>
      <c r="T90">
        <v>5500</v>
      </c>
      <c r="U90" t="s">
        <v>483</v>
      </c>
      <c r="V90">
        <v>30</v>
      </c>
      <c r="W90" t="s">
        <v>483</v>
      </c>
      <c r="X90">
        <v>258</v>
      </c>
      <c r="Y90" t="s">
        <v>483</v>
      </c>
      <c r="Z90">
        <v>22</v>
      </c>
      <c r="AA90" t="s">
        <v>483</v>
      </c>
      <c r="AB90">
        <v>54</v>
      </c>
      <c r="AC90" t="s">
        <v>483</v>
      </c>
      <c r="AD90">
        <v>92</v>
      </c>
      <c r="AE90" t="s">
        <v>483</v>
      </c>
      <c r="AF90">
        <v>56</v>
      </c>
      <c r="AG90" t="s">
        <v>483</v>
      </c>
      <c r="AH90">
        <v>32</v>
      </c>
      <c r="AI90" t="s">
        <v>483</v>
      </c>
      <c r="AJ90" s="54">
        <v>544</v>
      </c>
    </row>
    <row r="91" spans="1:36" x14ac:dyDescent="0.35">
      <c r="A91" s="27"/>
      <c r="B91" s="28" t="s">
        <v>445</v>
      </c>
      <c r="C91" s="27">
        <f>MEDIAN(C4:C15)</f>
        <v>50</v>
      </c>
      <c r="E91" s="10">
        <v>800</v>
      </c>
      <c r="G91" s="2" t="s">
        <v>348</v>
      </c>
      <c r="H91" s="2">
        <v>2</v>
      </c>
      <c r="I91" s="2">
        <v>2</v>
      </c>
      <c r="J91" s="2">
        <v>4</v>
      </c>
      <c r="K91" s="2">
        <v>4</v>
      </c>
      <c r="L91" s="2">
        <v>4</v>
      </c>
      <c r="M91" s="2">
        <v>6</v>
      </c>
      <c r="N91" s="2">
        <v>6</v>
      </c>
      <c r="O91" s="2">
        <v>8</v>
      </c>
      <c r="P91" s="2">
        <v>8</v>
      </c>
      <c r="Q91" s="2">
        <v>10</v>
      </c>
      <c r="S91" s="42" t="s">
        <v>484</v>
      </c>
      <c r="T91">
        <v>10</v>
      </c>
      <c r="U91" t="s">
        <v>484</v>
      </c>
      <c r="V91">
        <v>10</v>
      </c>
      <c r="W91" t="s">
        <v>484</v>
      </c>
      <c r="X91">
        <v>10</v>
      </c>
      <c r="Y91" t="s">
        <v>484</v>
      </c>
      <c r="Z91">
        <v>10</v>
      </c>
      <c r="AA91" t="s">
        <v>484</v>
      </c>
      <c r="AB91">
        <v>10</v>
      </c>
      <c r="AC91" t="s">
        <v>484</v>
      </c>
      <c r="AD91">
        <v>10</v>
      </c>
      <c r="AE91" t="s">
        <v>484</v>
      </c>
      <c r="AF91">
        <v>10</v>
      </c>
      <c r="AG91" t="s">
        <v>484</v>
      </c>
      <c r="AH91">
        <v>10</v>
      </c>
      <c r="AI91" t="s">
        <v>484</v>
      </c>
      <c r="AJ91" s="54">
        <v>10</v>
      </c>
    </row>
    <row r="92" spans="1:36" x14ac:dyDescent="0.35">
      <c r="A92" s="27"/>
      <c r="B92" s="28" t="s">
        <v>446</v>
      </c>
      <c r="C92" s="27">
        <f>MEDIAN(D4:D15)</f>
        <v>8</v>
      </c>
      <c r="E92" s="38">
        <v>600</v>
      </c>
      <c r="G92" s="37" t="s">
        <v>350</v>
      </c>
      <c r="H92" s="37">
        <v>4</v>
      </c>
      <c r="I92" s="37">
        <v>4</v>
      </c>
      <c r="J92" s="37">
        <v>4</v>
      </c>
      <c r="K92" s="37">
        <v>6</v>
      </c>
      <c r="L92" s="37">
        <v>8</v>
      </c>
      <c r="M92" s="37">
        <v>12</v>
      </c>
      <c r="N92" s="37">
        <v>12</v>
      </c>
      <c r="O92" s="37">
        <v>12</v>
      </c>
      <c r="P92" s="37">
        <v>15</v>
      </c>
      <c r="Q92" s="37">
        <v>15</v>
      </c>
      <c r="S92" s="42" t="s">
        <v>485</v>
      </c>
      <c r="T92">
        <v>1000</v>
      </c>
      <c r="U92" t="s">
        <v>485</v>
      </c>
      <c r="V92">
        <v>3</v>
      </c>
      <c r="W92" t="s">
        <v>485</v>
      </c>
      <c r="X92">
        <v>40</v>
      </c>
      <c r="Y92" t="s">
        <v>485</v>
      </c>
      <c r="Z92">
        <v>3</v>
      </c>
      <c r="AA92" t="s">
        <v>485</v>
      </c>
      <c r="AB92">
        <v>10</v>
      </c>
      <c r="AC92" t="s">
        <v>485</v>
      </c>
      <c r="AD92">
        <v>15</v>
      </c>
      <c r="AE92" t="s">
        <v>485</v>
      </c>
      <c r="AF92">
        <v>8</v>
      </c>
      <c r="AG92" t="s">
        <v>485</v>
      </c>
      <c r="AH92">
        <v>5</v>
      </c>
      <c r="AI92" t="s">
        <v>485</v>
      </c>
      <c r="AJ92" s="54">
        <v>84</v>
      </c>
    </row>
    <row r="93" spans="1:36" x14ac:dyDescent="0.35">
      <c r="A93" s="27"/>
      <c r="B93" s="28" t="s">
        <v>447</v>
      </c>
      <c r="C93" s="27">
        <f>MEDIAN(L4:L15)</f>
        <v>82.5</v>
      </c>
      <c r="E93" s="2"/>
      <c r="G93" s="2" t="s">
        <v>351</v>
      </c>
      <c r="H93" s="2">
        <v>0</v>
      </c>
      <c r="I93" s="2">
        <v>2</v>
      </c>
      <c r="J93" s="2">
        <v>2</v>
      </c>
      <c r="K93" s="2">
        <v>6</v>
      </c>
      <c r="L93" s="2">
        <v>6</v>
      </c>
      <c r="M93" s="2">
        <v>8</v>
      </c>
      <c r="N93" s="2">
        <v>8</v>
      </c>
      <c r="O93" s="2">
        <v>8</v>
      </c>
      <c r="P93" s="2">
        <v>8</v>
      </c>
      <c r="Q93" s="2">
        <v>8</v>
      </c>
      <c r="S93" s="42" t="s">
        <v>486</v>
      </c>
      <c r="T93">
        <v>100</v>
      </c>
      <c r="U93" t="s">
        <v>486</v>
      </c>
      <c r="V93">
        <v>3</v>
      </c>
      <c r="W93" t="s">
        <v>486</v>
      </c>
      <c r="X93">
        <v>8</v>
      </c>
      <c r="Y93" t="s">
        <v>486</v>
      </c>
      <c r="Z93">
        <v>1</v>
      </c>
      <c r="AA93" t="s">
        <v>486</v>
      </c>
      <c r="AB93">
        <v>2</v>
      </c>
      <c r="AC93" t="s">
        <v>486</v>
      </c>
      <c r="AD93">
        <v>4</v>
      </c>
      <c r="AE93" t="s">
        <v>486</v>
      </c>
      <c r="AF93">
        <v>0</v>
      </c>
      <c r="AG93" t="s">
        <v>486</v>
      </c>
      <c r="AH93">
        <v>2</v>
      </c>
      <c r="AI93" t="s">
        <v>486</v>
      </c>
      <c r="AJ93" s="54">
        <v>20</v>
      </c>
    </row>
    <row r="94" spans="1:36" ht="15" thickBot="1" x14ac:dyDescent="0.4">
      <c r="A94" s="27"/>
      <c r="B94" s="28" t="s">
        <v>448</v>
      </c>
      <c r="C94" s="27">
        <f>MEDIAN(M4:M15)</f>
        <v>21</v>
      </c>
      <c r="E94" s="38">
        <v>500</v>
      </c>
      <c r="G94" s="37" t="s">
        <v>352</v>
      </c>
      <c r="H94" s="37">
        <v>2</v>
      </c>
      <c r="I94" s="37">
        <v>2</v>
      </c>
      <c r="J94" s="37">
        <v>2</v>
      </c>
      <c r="K94" s="37">
        <v>2</v>
      </c>
      <c r="L94" s="37">
        <v>3</v>
      </c>
      <c r="M94" s="37">
        <v>3</v>
      </c>
      <c r="N94" s="37">
        <v>3</v>
      </c>
      <c r="O94" s="37">
        <v>5</v>
      </c>
      <c r="P94" s="37">
        <v>5</v>
      </c>
      <c r="Q94" s="37">
        <v>5</v>
      </c>
      <c r="S94" s="45" t="s">
        <v>487</v>
      </c>
      <c r="T94" s="17">
        <v>216.58505896681689</v>
      </c>
      <c r="U94" s="17" t="s">
        <v>487</v>
      </c>
      <c r="V94" s="17">
        <v>0</v>
      </c>
      <c r="W94" s="17" t="s">
        <v>487</v>
      </c>
      <c r="X94" s="17">
        <v>9.0095850438943401</v>
      </c>
      <c r="Y94" s="17" t="s">
        <v>487</v>
      </c>
      <c r="Z94" s="17">
        <v>0.45243143255964108</v>
      </c>
      <c r="AA94" s="17" t="s">
        <v>487</v>
      </c>
      <c r="AB94" s="17">
        <v>1.9135704379232203</v>
      </c>
      <c r="AC94" s="17" t="s">
        <v>487</v>
      </c>
      <c r="AD94" s="17">
        <v>3.2310066944477875</v>
      </c>
      <c r="AE94" s="17" t="s">
        <v>487</v>
      </c>
      <c r="AF94" s="17">
        <v>2.216452306735079</v>
      </c>
      <c r="AG94" s="17" t="s">
        <v>487</v>
      </c>
      <c r="AH94" s="17">
        <v>0.94181113024915908</v>
      </c>
      <c r="AI94" s="17" t="s">
        <v>487</v>
      </c>
      <c r="AJ94" s="55">
        <v>17.278168899030298</v>
      </c>
    </row>
    <row r="95" spans="1:36" x14ac:dyDescent="0.35">
      <c r="A95" s="27">
        <v>3</v>
      </c>
      <c r="B95" s="60" t="s">
        <v>450</v>
      </c>
      <c r="C95" s="60"/>
      <c r="F95" s="2"/>
      <c r="G95" s="10"/>
      <c r="H95" s="2">
        <f>SUM(H88:H94)</f>
        <v>20</v>
      </c>
      <c r="I95" s="2">
        <f t="shared" ref="I95:Q95" si="8">SUM(I88:I94)</f>
        <v>27</v>
      </c>
      <c r="J95" s="2">
        <f t="shared" si="8"/>
        <v>31</v>
      </c>
      <c r="K95" s="2">
        <f t="shared" si="8"/>
        <v>39</v>
      </c>
      <c r="L95" s="2">
        <f t="shared" si="8"/>
        <v>50</v>
      </c>
      <c r="M95" s="2">
        <f t="shared" si="8"/>
        <v>66</v>
      </c>
      <c r="N95" s="2">
        <f t="shared" si="8"/>
        <v>66</v>
      </c>
      <c r="O95" s="2">
        <f t="shared" si="8"/>
        <v>79</v>
      </c>
      <c r="P95" s="2">
        <f t="shared" si="8"/>
        <v>82</v>
      </c>
      <c r="Q95" s="2">
        <f t="shared" si="8"/>
        <v>84</v>
      </c>
    </row>
    <row r="96" spans="1:36" x14ac:dyDescent="0.35">
      <c r="A96" s="27"/>
      <c r="B96" s="28" t="s">
        <v>445</v>
      </c>
      <c r="C96" s="27" t="s">
        <v>452</v>
      </c>
    </row>
    <row r="97" spans="1:36" x14ac:dyDescent="0.35">
      <c r="A97" s="27"/>
      <c r="B97" s="28" t="s">
        <v>446</v>
      </c>
      <c r="C97" s="27" t="s">
        <v>452</v>
      </c>
    </row>
    <row r="98" spans="1:36" x14ac:dyDescent="0.35">
      <c r="A98" s="27"/>
      <c r="B98" s="28" t="s">
        <v>447</v>
      </c>
      <c r="C98" s="27" t="s">
        <v>452</v>
      </c>
    </row>
    <row r="99" spans="1:36" ht="15" thickBot="1" x14ac:dyDescent="0.4">
      <c r="A99" s="27"/>
      <c r="B99" s="28" t="s">
        <v>448</v>
      </c>
      <c r="C99" s="27" t="s">
        <v>452</v>
      </c>
    </row>
    <row r="100" spans="1:36" ht="15" thickBot="1" x14ac:dyDescent="0.4">
      <c r="Q100" s="49" t="s">
        <v>489</v>
      </c>
      <c r="R100" s="48"/>
      <c r="S100" s="48"/>
      <c r="T100" s="48"/>
      <c r="U100" s="48"/>
      <c r="V100" s="48"/>
      <c r="W100" s="48"/>
      <c r="X100" s="48"/>
      <c r="Y100" s="41"/>
    </row>
    <row r="101" spans="1:36" ht="15" thickBot="1" x14ac:dyDescent="0.4">
      <c r="A101" s="25"/>
      <c r="B101" s="58" t="s">
        <v>455</v>
      </c>
      <c r="C101" s="58"/>
      <c r="G101" s="39" t="s">
        <v>490</v>
      </c>
      <c r="H101" s="40"/>
      <c r="I101" s="40"/>
      <c r="J101" s="40"/>
      <c r="K101" s="40"/>
      <c r="L101" s="40"/>
      <c r="M101" s="40"/>
      <c r="N101" s="40"/>
      <c r="O101" s="40"/>
      <c r="P101" s="48"/>
      <c r="Q101" s="50"/>
      <c r="R101" s="51" t="s">
        <v>346</v>
      </c>
      <c r="S101" s="51" t="s">
        <v>478</v>
      </c>
      <c r="T101" s="51" t="s">
        <v>349</v>
      </c>
      <c r="U101" s="51" t="s">
        <v>347</v>
      </c>
      <c r="V101" s="51" t="s">
        <v>348</v>
      </c>
      <c r="W101" s="51" t="s">
        <v>350</v>
      </c>
      <c r="X101" s="51" t="s">
        <v>351</v>
      </c>
      <c r="Y101" s="52" t="s">
        <v>352</v>
      </c>
    </row>
    <row r="102" spans="1:36" ht="15" thickBot="1" x14ac:dyDescent="0.4">
      <c r="A102" s="25">
        <v>1</v>
      </c>
      <c r="B102" s="57" t="s">
        <v>456</v>
      </c>
      <c r="C102" s="57"/>
      <c r="G102" s="42"/>
      <c r="H102"/>
      <c r="I102"/>
      <c r="J102"/>
      <c r="K102"/>
      <c r="L102"/>
      <c r="M102"/>
      <c r="N102"/>
      <c r="O102"/>
      <c r="P102" s="43"/>
      <c r="Q102" t="s">
        <v>346</v>
      </c>
      <c r="R102">
        <v>1</v>
      </c>
      <c r="S102"/>
      <c r="T102"/>
      <c r="U102"/>
      <c r="V102"/>
      <c r="W102"/>
      <c r="X102"/>
      <c r="Y102"/>
    </row>
    <row r="103" spans="1:36" x14ac:dyDescent="0.35">
      <c r="A103" s="25"/>
      <c r="B103" s="26" t="s">
        <v>445</v>
      </c>
      <c r="C103" s="25">
        <f>MAX(C4:C15)-MIN(C4:C15)</f>
        <v>51</v>
      </c>
      <c r="G103" s="44" t="s">
        <v>411</v>
      </c>
      <c r="H103" s="19"/>
      <c r="I103"/>
      <c r="J103"/>
      <c r="K103"/>
      <c r="L103"/>
      <c r="M103"/>
      <c r="N103"/>
      <c r="O103"/>
      <c r="P103" s="43"/>
      <c r="Q103" t="s">
        <v>478</v>
      </c>
      <c r="R103" t="e">
        <v>#DIV/0!</v>
      </c>
      <c r="S103">
        <v>1</v>
      </c>
      <c r="T103"/>
      <c r="U103"/>
      <c r="V103"/>
      <c r="W103"/>
      <c r="X103"/>
      <c r="Y103"/>
      <c r="AB103" t="e">
        <v>#N/A</v>
      </c>
      <c r="AC103">
        <f>I95</f>
        <v>27</v>
      </c>
      <c r="AD103"/>
      <c r="AE103"/>
      <c r="AF103"/>
      <c r="AG103"/>
      <c r="AH103"/>
      <c r="AI103"/>
      <c r="AJ103"/>
    </row>
    <row r="104" spans="1:36" x14ac:dyDescent="0.35">
      <c r="A104" s="25"/>
      <c r="B104" s="26" t="s">
        <v>446</v>
      </c>
      <c r="C104" s="25">
        <f>MAX(D4:D15)-MIN(D4:D15)</f>
        <v>14</v>
      </c>
      <c r="G104" s="42" t="s">
        <v>412</v>
      </c>
      <c r="H104">
        <v>0.98610128991615276</v>
      </c>
      <c r="I104"/>
      <c r="J104"/>
      <c r="K104"/>
      <c r="L104"/>
      <c r="M104"/>
      <c r="N104"/>
      <c r="O104"/>
      <c r="P104" s="43"/>
      <c r="Q104" t="s">
        <v>349</v>
      </c>
      <c r="R104">
        <v>0.97614551479635459</v>
      </c>
      <c r="S104" t="e">
        <v>#DIV/0!</v>
      </c>
      <c r="T104">
        <v>1</v>
      </c>
      <c r="U104"/>
      <c r="V104"/>
      <c r="W104"/>
      <c r="X104"/>
      <c r="Y104"/>
    </row>
    <row r="105" spans="1:36" x14ac:dyDescent="0.35">
      <c r="A105" s="25"/>
      <c r="B105" s="26" t="s">
        <v>447</v>
      </c>
      <c r="C105" s="25">
        <f>MAX(L4:L15)-MIN(L4:L15)</f>
        <v>59</v>
      </c>
      <c r="G105" s="42" t="s">
        <v>413</v>
      </c>
      <c r="H105">
        <v>0.97239575397430034</v>
      </c>
      <c r="I105"/>
      <c r="J105"/>
      <c r="K105"/>
      <c r="L105"/>
      <c r="M105"/>
      <c r="N105"/>
      <c r="O105"/>
      <c r="P105" s="43"/>
      <c r="Q105" t="s">
        <v>347</v>
      </c>
      <c r="R105">
        <v>0.87038827977848932</v>
      </c>
      <c r="S105" t="e">
        <v>#DIV/0!</v>
      </c>
      <c r="T105">
        <v>0.84252426700955296</v>
      </c>
      <c r="U105">
        <v>1</v>
      </c>
      <c r="V105"/>
      <c r="W105"/>
      <c r="X105"/>
      <c r="Y105"/>
    </row>
    <row r="106" spans="1:36" x14ac:dyDescent="0.35">
      <c r="A106" s="25"/>
      <c r="B106" s="26" t="s">
        <v>448</v>
      </c>
      <c r="C106" s="25">
        <f>MAX(M4:M15)-MIN(M4:M15)</f>
        <v>13</v>
      </c>
      <c r="G106" s="42" t="s">
        <v>414</v>
      </c>
      <c r="H106">
        <v>-1.25</v>
      </c>
      <c r="I106"/>
      <c r="J106"/>
      <c r="K106"/>
      <c r="L106"/>
      <c r="M106"/>
      <c r="N106"/>
      <c r="O106"/>
      <c r="P106" s="43"/>
      <c r="Q106" t="s">
        <v>348</v>
      </c>
      <c r="R106">
        <v>0.97406612628200739</v>
      </c>
      <c r="S106" t="e">
        <v>#DIV/0!</v>
      </c>
      <c r="T106">
        <v>0.94587325044477988</v>
      </c>
      <c r="U106">
        <v>0.86692144686301054</v>
      </c>
      <c r="V106">
        <v>1</v>
      </c>
      <c r="W106"/>
      <c r="X106"/>
      <c r="Y106"/>
    </row>
    <row r="107" spans="1:36" x14ac:dyDescent="0.35">
      <c r="A107" s="25">
        <v>2</v>
      </c>
      <c r="B107" s="57" t="s">
        <v>451</v>
      </c>
      <c r="C107" s="57"/>
      <c r="G107" s="42" t="s">
        <v>415</v>
      </c>
      <c r="H107">
        <v>4.2563677785955782</v>
      </c>
      <c r="I107"/>
      <c r="J107"/>
      <c r="K107"/>
      <c r="L107"/>
      <c r="M107"/>
      <c r="N107"/>
      <c r="O107"/>
      <c r="P107" s="43"/>
      <c r="Q107" t="s">
        <v>350</v>
      </c>
      <c r="R107">
        <v>0.96690464967920597</v>
      </c>
      <c r="S107" t="e">
        <v>#DIV/0!</v>
      </c>
      <c r="T107">
        <v>0.97350553605900847</v>
      </c>
      <c r="U107">
        <v>0.7623747124152499</v>
      </c>
      <c r="V107">
        <v>0.930681841285249</v>
      </c>
      <c r="W107">
        <v>1</v>
      </c>
      <c r="X107"/>
      <c r="Y107"/>
    </row>
    <row r="108" spans="1:36" ht="15" thickBot="1" x14ac:dyDescent="0.4">
      <c r="A108" s="25"/>
      <c r="B108" s="26" t="s">
        <v>445</v>
      </c>
      <c r="C108" s="25">
        <f>VAR(C4:C15)</f>
        <v>259.17424242424255</v>
      </c>
      <c r="G108" s="45" t="s">
        <v>416</v>
      </c>
      <c r="H108" s="17">
        <v>1</v>
      </c>
      <c r="I108"/>
      <c r="J108"/>
      <c r="K108"/>
      <c r="L108"/>
      <c r="M108"/>
      <c r="N108"/>
      <c r="O108"/>
      <c r="P108" s="43"/>
      <c r="Q108" t="s">
        <v>351</v>
      </c>
      <c r="R108">
        <v>0.90018080239035492</v>
      </c>
      <c r="S108" t="e">
        <v>#DIV/0!</v>
      </c>
      <c r="T108">
        <v>0.90887203695832253</v>
      </c>
      <c r="U108">
        <v>0.72577473860242303</v>
      </c>
      <c r="V108">
        <v>0.82581146351265955</v>
      </c>
      <c r="W108">
        <v>0.89560372241087904</v>
      </c>
      <c r="X108">
        <v>1</v>
      </c>
      <c r="Y108"/>
    </row>
    <row r="109" spans="1:36" ht="15" thickBot="1" x14ac:dyDescent="0.4">
      <c r="A109" s="25"/>
      <c r="B109" s="26" t="s">
        <v>446</v>
      </c>
      <c r="C109" s="25">
        <f>VAR(D4:D15)</f>
        <v>20.083333333333329</v>
      </c>
      <c r="G109" s="42"/>
      <c r="H109"/>
      <c r="I109"/>
      <c r="J109"/>
      <c r="K109"/>
      <c r="L109"/>
      <c r="M109"/>
      <c r="N109"/>
      <c r="O109"/>
      <c r="P109" s="43"/>
      <c r="Q109" s="17" t="s">
        <v>352</v>
      </c>
      <c r="R109" s="17">
        <v>0.91986621100779975</v>
      </c>
      <c r="S109" s="17" t="e">
        <v>#DIV/0!</v>
      </c>
      <c r="T109" s="17">
        <v>0.92740732395952663</v>
      </c>
      <c r="U109" s="17">
        <v>0.88070484592797904</v>
      </c>
      <c r="V109" s="17">
        <v>0.92125024972320424</v>
      </c>
      <c r="W109" s="17">
        <v>0.88942291650623517</v>
      </c>
      <c r="X109" s="17">
        <v>0.72998783634768494</v>
      </c>
      <c r="Y109" s="17">
        <v>1</v>
      </c>
    </row>
    <row r="110" spans="1:36" ht="15" thickBot="1" x14ac:dyDescent="0.4">
      <c r="A110" s="25"/>
      <c r="B110" s="26" t="s">
        <v>447</v>
      </c>
      <c r="C110" s="25">
        <f>VAR(L4:L15)</f>
        <v>280.63636363636363</v>
      </c>
      <c r="G110" s="42" t="s">
        <v>417</v>
      </c>
      <c r="H110"/>
      <c r="I110"/>
      <c r="J110"/>
      <c r="K110"/>
      <c r="L110"/>
      <c r="M110"/>
      <c r="N110"/>
      <c r="O110"/>
      <c r="P110" s="43"/>
    </row>
    <row r="111" spans="1:36" x14ac:dyDescent="0.35">
      <c r="A111" s="25"/>
      <c r="B111" s="26" t="s">
        <v>448</v>
      </c>
      <c r="C111" s="25">
        <f>VAR(M4:M15)</f>
        <v>15.356060606060634</v>
      </c>
      <c r="G111" s="46"/>
      <c r="H111" s="18" t="s">
        <v>421</v>
      </c>
      <c r="I111" s="18" t="s">
        <v>422</v>
      </c>
      <c r="J111" s="18" t="s">
        <v>423</v>
      </c>
      <c r="K111" s="18" t="s">
        <v>424</v>
      </c>
      <c r="L111" s="18" t="s">
        <v>425</v>
      </c>
      <c r="M111"/>
      <c r="N111"/>
      <c r="O111"/>
      <c r="P111" s="43"/>
    </row>
    <row r="112" spans="1:36" x14ac:dyDescent="0.35">
      <c r="A112" s="25">
        <v>3</v>
      </c>
      <c r="B112" s="57" t="s">
        <v>457</v>
      </c>
      <c r="C112" s="57"/>
      <c r="G112" s="42" t="s">
        <v>418</v>
      </c>
      <c r="H112">
        <v>10</v>
      </c>
      <c r="I112">
        <v>5105.4666666666662</v>
      </c>
      <c r="J112">
        <v>510.54666666666662</v>
      </c>
      <c r="K112">
        <v>281.81048758049684</v>
      </c>
      <c r="L112" t="e">
        <v>#NUM!</v>
      </c>
      <c r="M112"/>
      <c r="N112"/>
      <c r="O112"/>
      <c r="P112" s="43"/>
    </row>
    <row r="113" spans="1:16" x14ac:dyDescent="0.35">
      <c r="A113" s="25"/>
      <c r="B113" s="26" t="s">
        <v>445</v>
      </c>
      <c r="C113" s="25">
        <f>STDEV(C4:C15)</f>
        <v>16.098889477980851</v>
      </c>
      <c r="G113" s="42" t="s">
        <v>419</v>
      </c>
      <c r="H113">
        <v>8</v>
      </c>
      <c r="I113">
        <v>144.93333333333328</v>
      </c>
      <c r="J113">
        <v>18.11666666666666</v>
      </c>
      <c r="K113"/>
      <c r="L113"/>
      <c r="M113"/>
      <c r="N113"/>
      <c r="O113"/>
      <c r="P113" s="43"/>
    </row>
    <row r="114" spans="1:16" ht="15" thickBot="1" x14ac:dyDescent="0.4">
      <c r="A114" s="25"/>
      <c r="B114" s="26" t="s">
        <v>446</v>
      </c>
      <c r="C114" s="25">
        <f>STDEV(D4:D15)</f>
        <v>4.4814432199162502</v>
      </c>
      <c r="G114" s="45" t="s">
        <v>268</v>
      </c>
      <c r="H114" s="17">
        <v>18</v>
      </c>
      <c r="I114" s="17">
        <v>5250.4</v>
      </c>
      <c r="J114" s="17"/>
      <c r="K114" s="17"/>
      <c r="L114" s="17"/>
      <c r="M114"/>
      <c r="N114"/>
      <c r="O114"/>
      <c r="P114" s="43"/>
    </row>
    <row r="115" spans="1:16" ht="15" thickBot="1" x14ac:dyDescent="0.4">
      <c r="A115" s="25"/>
      <c r="B115" s="26" t="s">
        <v>447</v>
      </c>
      <c r="C115" s="25">
        <f>STDEV(L4:L15)</f>
        <v>16.752204739566778</v>
      </c>
      <c r="G115" s="42"/>
      <c r="H115"/>
      <c r="I115"/>
      <c r="J115"/>
      <c r="K115"/>
      <c r="L115"/>
      <c r="M115"/>
      <c r="N115"/>
      <c r="O115"/>
      <c r="P115" s="43"/>
    </row>
    <row r="116" spans="1:16" x14ac:dyDescent="0.35">
      <c r="A116" s="25"/>
      <c r="B116" s="26" t="s">
        <v>448</v>
      </c>
      <c r="C116" s="25">
        <f>STDEV(M4:M15)</f>
        <v>3.9186809778368836</v>
      </c>
      <c r="G116" s="46"/>
      <c r="H116" s="18" t="s">
        <v>426</v>
      </c>
      <c r="I116" s="18" t="s">
        <v>415</v>
      </c>
      <c r="J116" s="18" t="s">
        <v>427</v>
      </c>
      <c r="K116" s="18" t="s">
        <v>428</v>
      </c>
      <c r="L116" s="18" t="s">
        <v>429</v>
      </c>
      <c r="M116" s="18" t="s">
        <v>430</v>
      </c>
      <c r="N116" s="18" t="s">
        <v>431</v>
      </c>
      <c r="O116" s="18" t="s">
        <v>432</v>
      </c>
      <c r="P116" s="43"/>
    </row>
    <row r="117" spans="1:16" x14ac:dyDescent="0.35">
      <c r="B117" s="23"/>
      <c r="G117" s="42" t="s">
        <v>420</v>
      </c>
      <c r="H117"/>
      <c r="I117"/>
      <c r="J117"/>
      <c r="K117"/>
      <c r="L117"/>
      <c r="M117"/>
      <c r="N117">
        <v>-41.508074433675006</v>
      </c>
      <c r="O117">
        <v>41.508074433675006</v>
      </c>
      <c r="P117" s="43"/>
    </row>
    <row r="118" spans="1:16" x14ac:dyDescent="0.35">
      <c r="A118" s="25"/>
      <c r="B118" s="58" t="s">
        <v>464</v>
      </c>
      <c r="C118" s="58"/>
      <c r="G118" s="42">
        <v>100</v>
      </c>
      <c r="H118"/>
      <c r="I118"/>
      <c r="J118"/>
      <c r="K118"/>
      <c r="L118"/>
      <c r="M118"/>
      <c r="N118">
        <v>0</v>
      </c>
      <c r="O118">
        <v>0</v>
      </c>
      <c r="P118" s="43"/>
    </row>
    <row r="119" spans="1:16" x14ac:dyDescent="0.35">
      <c r="A119" s="25">
        <v>1</v>
      </c>
      <c r="B119" s="57" t="s">
        <v>463</v>
      </c>
      <c r="C119" s="57"/>
      <c r="G119" s="42">
        <v>200</v>
      </c>
      <c r="H119"/>
      <c r="I119"/>
      <c r="J119"/>
      <c r="K119"/>
      <c r="L119"/>
      <c r="M119"/>
      <c r="N119">
        <v>0</v>
      </c>
      <c r="O119">
        <v>0</v>
      </c>
      <c r="P119" s="43"/>
    </row>
    <row r="120" spans="1:16" x14ac:dyDescent="0.35">
      <c r="A120" s="25"/>
      <c r="B120" s="26" t="s">
        <v>445</v>
      </c>
      <c r="C120" s="25">
        <f>SKEW(C4:C15)</f>
        <v>0.12342056449203782</v>
      </c>
      <c r="G120" s="42">
        <v>300</v>
      </c>
      <c r="H120"/>
      <c r="I120"/>
      <c r="J120"/>
      <c r="K120"/>
      <c r="L120"/>
      <c r="M120"/>
      <c r="N120">
        <v>0</v>
      </c>
      <c r="O120">
        <v>0</v>
      </c>
      <c r="P120" s="43"/>
    </row>
    <row r="121" spans="1:16" x14ac:dyDescent="0.35">
      <c r="A121" s="25"/>
      <c r="B121" s="26" t="s">
        <v>446</v>
      </c>
      <c r="C121" s="25">
        <f>SKEW(D4:D15)</f>
        <v>0.26879779076832594</v>
      </c>
      <c r="G121" s="42">
        <v>400</v>
      </c>
      <c r="H121"/>
      <c r="I121"/>
      <c r="J121"/>
      <c r="K121"/>
      <c r="L121"/>
      <c r="M121"/>
      <c r="N121">
        <v>-9.8152016983911778</v>
      </c>
      <c r="O121">
        <v>9.8152016983911778</v>
      </c>
      <c r="P121" s="43"/>
    </row>
    <row r="122" spans="1:16" x14ac:dyDescent="0.35">
      <c r="A122" s="25"/>
      <c r="B122" s="26" t="s">
        <v>447</v>
      </c>
      <c r="C122" s="25">
        <f>SKEW(L4:L15)</f>
        <v>-1.1388779863765901</v>
      </c>
      <c r="G122" s="42">
        <v>500</v>
      </c>
      <c r="H122"/>
      <c r="I122"/>
      <c r="J122"/>
      <c r="K122"/>
      <c r="L122"/>
      <c r="M122"/>
      <c r="N122">
        <v>-2.2423486297197104</v>
      </c>
      <c r="O122">
        <v>2.2423486297197104</v>
      </c>
      <c r="P122" s="43"/>
    </row>
    <row r="123" spans="1:16" x14ac:dyDescent="0.35">
      <c r="A123" s="25"/>
      <c r="B123" s="26" t="s">
        <v>448</v>
      </c>
      <c r="C123" s="25">
        <f>SKEW(M4:M15)</f>
        <v>3.809563931666933E-2</v>
      </c>
      <c r="G123" s="42">
        <v>600</v>
      </c>
      <c r="H123"/>
      <c r="I123"/>
      <c r="J123"/>
      <c r="K123"/>
      <c r="L123"/>
      <c r="M123"/>
      <c r="N123">
        <v>0</v>
      </c>
      <c r="O123">
        <v>0</v>
      </c>
      <c r="P123" s="43"/>
    </row>
    <row r="124" spans="1:16" x14ac:dyDescent="0.35">
      <c r="A124" s="25">
        <v>2</v>
      </c>
      <c r="B124" s="57" t="s">
        <v>462</v>
      </c>
      <c r="C124" s="57"/>
      <c r="G124" s="42">
        <v>700</v>
      </c>
      <c r="H124"/>
      <c r="I124"/>
      <c r="J124"/>
      <c r="K124"/>
      <c r="L124"/>
      <c r="M124"/>
      <c r="N124">
        <v>0</v>
      </c>
      <c r="O124">
        <v>0</v>
      </c>
      <c r="P124" s="43"/>
    </row>
    <row r="125" spans="1:16" x14ac:dyDescent="0.35">
      <c r="A125" s="25"/>
      <c r="B125" s="26" t="s">
        <v>445</v>
      </c>
      <c r="C125" s="25">
        <f>KURT(C4:C15)</f>
        <v>-1.1290229965507455</v>
      </c>
      <c r="G125" s="42">
        <v>800</v>
      </c>
      <c r="H125"/>
      <c r="I125"/>
      <c r="J125"/>
      <c r="K125"/>
      <c r="L125"/>
      <c r="M125"/>
      <c r="N125">
        <v>0</v>
      </c>
      <c r="O125">
        <v>0</v>
      </c>
      <c r="P125" s="43"/>
    </row>
    <row r="126" spans="1:16" x14ac:dyDescent="0.35">
      <c r="A126" s="25"/>
      <c r="B126" s="26" t="s">
        <v>446</v>
      </c>
      <c r="C126" s="25">
        <f>KURT(D4:D15)</f>
        <v>-1.1572189935372372</v>
      </c>
      <c r="G126" s="42">
        <v>900</v>
      </c>
      <c r="H126">
        <v>11.133333333333319</v>
      </c>
      <c r="I126">
        <v>2.9076527379390482</v>
      </c>
      <c r="J126">
        <v>3.828976269437407</v>
      </c>
      <c r="K126">
        <v>5.0252160753888322E-3</v>
      </c>
      <c r="L126">
        <v>4.4282740959081552</v>
      </c>
      <c r="M126">
        <v>17.838392570758483</v>
      </c>
      <c r="N126">
        <v>4.4282740959081552</v>
      </c>
      <c r="O126">
        <v>17.838392570758483</v>
      </c>
      <c r="P126" s="43"/>
    </row>
    <row r="127" spans="1:16" ht="15" thickBot="1" x14ac:dyDescent="0.4">
      <c r="A127" s="25"/>
      <c r="B127" s="26" t="s">
        <v>447</v>
      </c>
      <c r="C127" s="25">
        <f>KURT(L4:L15)</f>
        <v>1.1033164249086207</v>
      </c>
      <c r="G127" s="45">
        <v>1000</v>
      </c>
      <c r="H127" s="17">
        <v>7.866666666666669E-2</v>
      </c>
      <c r="I127" s="17">
        <v>4.6861066952851122E-3</v>
      </c>
      <c r="J127" s="17">
        <v>16.787212025244006</v>
      </c>
      <c r="K127" s="17">
        <v>1.6055142675462203E-7</v>
      </c>
      <c r="L127" s="17">
        <v>6.786048524933129E-2</v>
      </c>
      <c r="M127" s="17">
        <v>8.9472848084002091E-2</v>
      </c>
      <c r="N127" s="17">
        <v>6.786048524933129E-2</v>
      </c>
      <c r="O127" s="17">
        <v>8.9472848084002091E-2</v>
      </c>
      <c r="P127" s="43"/>
    </row>
    <row r="128" spans="1:16" x14ac:dyDescent="0.35">
      <c r="A128" s="25"/>
      <c r="B128" s="26" t="s">
        <v>448</v>
      </c>
      <c r="C128" s="25">
        <f>KURT(M4:M15)</f>
        <v>-0.63755482534866692</v>
      </c>
      <c r="G128" s="42"/>
      <c r="H128"/>
      <c r="I128"/>
      <c r="J128"/>
      <c r="K128"/>
      <c r="L128"/>
      <c r="M128"/>
      <c r="N128"/>
      <c r="O128"/>
      <c r="P128" s="43"/>
    </row>
    <row r="129" spans="1:16" ht="15" thickBot="1" x14ac:dyDescent="0.4">
      <c r="B129" s="23"/>
      <c r="G129" s="45"/>
      <c r="H129" s="17"/>
      <c r="I129" s="17"/>
      <c r="J129" s="17"/>
      <c r="K129" s="17"/>
      <c r="L129" s="17"/>
      <c r="M129" s="17"/>
      <c r="N129" s="17"/>
      <c r="O129" s="17"/>
      <c r="P129" s="47"/>
    </row>
    <row r="130" spans="1:16" x14ac:dyDescent="0.35">
      <c r="A130" s="25"/>
      <c r="B130" s="58" t="s">
        <v>461</v>
      </c>
      <c r="C130" s="58"/>
      <c r="G130"/>
      <c r="H130"/>
      <c r="I130"/>
      <c r="J130"/>
      <c r="K130"/>
      <c r="L130"/>
      <c r="M130"/>
      <c r="N130"/>
      <c r="O130"/>
    </row>
    <row r="131" spans="1:16" x14ac:dyDescent="0.35">
      <c r="A131" s="25">
        <v>1</v>
      </c>
      <c r="B131" s="57" t="s">
        <v>445</v>
      </c>
      <c r="C131" s="57"/>
    </row>
    <row r="132" spans="1:16" x14ac:dyDescent="0.35">
      <c r="A132" s="25"/>
      <c r="B132" s="26" t="s">
        <v>458</v>
      </c>
      <c r="C132" s="25">
        <f>QUARTILE(C4:C15,1)</f>
        <v>39</v>
      </c>
    </row>
    <row r="133" spans="1:16" x14ac:dyDescent="0.35">
      <c r="A133" s="25"/>
      <c r="B133" s="26" t="s">
        <v>460</v>
      </c>
      <c r="C133" s="25">
        <f>QUARTILE(C4:C15,2)</f>
        <v>50</v>
      </c>
    </row>
    <row r="134" spans="1:16" x14ac:dyDescent="0.35">
      <c r="A134" s="25"/>
      <c r="B134" s="26" t="s">
        <v>459</v>
      </c>
      <c r="C134" s="25">
        <f>QUARTILE(C4:C15,3)</f>
        <v>61.25</v>
      </c>
    </row>
    <row r="135" spans="1:16" x14ac:dyDescent="0.35">
      <c r="A135" s="25">
        <v>2</v>
      </c>
      <c r="B135" s="57" t="s">
        <v>446</v>
      </c>
      <c r="C135" s="57"/>
    </row>
    <row r="136" spans="1:16" x14ac:dyDescent="0.35">
      <c r="A136" s="25"/>
      <c r="B136" s="26" t="s">
        <v>458</v>
      </c>
      <c r="C136" s="25">
        <f>QUARTILE($D$4:$D$15,1)</f>
        <v>4.75</v>
      </c>
    </row>
    <row r="137" spans="1:16" x14ac:dyDescent="0.35">
      <c r="A137" s="25"/>
      <c r="B137" s="26" t="s">
        <v>460</v>
      </c>
      <c r="C137" s="25">
        <f>QUARTILE($D$4:$D$15,2)</f>
        <v>8</v>
      </c>
    </row>
    <row r="138" spans="1:16" x14ac:dyDescent="0.35">
      <c r="A138" s="25"/>
      <c r="B138" s="26" t="s">
        <v>459</v>
      </c>
      <c r="C138" s="25">
        <f>QUARTILE($D$4:$D$15,3)</f>
        <v>11.25</v>
      </c>
    </row>
    <row r="139" spans="1:16" x14ac:dyDescent="0.35">
      <c r="A139" s="25">
        <v>3</v>
      </c>
      <c r="B139" s="57" t="s">
        <v>447</v>
      </c>
      <c r="C139" s="57"/>
    </row>
    <row r="140" spans="1:16" x14ac:dyDescent="0.35">
      <c r="A140" s="25"/>
      <c r="B140" s="26" t="s">
        <v>458</v>
      </c>
      <c r="C140" s="25">
        <f>QUARTILE($L$4:$L$15,1)</f>
        <v>76.75</v>
      </c>
    </row>
    <row r="141" spans="1:16" x14ac:dyDescent="0.35">
      <c r="A141" s="25"/>
      <c r="B141" s="26" t="s">
        <v>460</v>
      </c>
      <c r="C141" s="25">
        <f>QUARTILE($L$4:$L$15,2)</f>
        <v>82.5</v>
      </c>
    </row>
    <row r="142" spans="1:16" x14ac:dyDescent="0.35">
      <c r="A142" s="25"/>
      <c r="B142" s="26" t="s">
        <v>459</v>
      </c>
      <c r="C142" s="25">
        <f>QUARTILE($L$4:$L$15,3)</f>
        <v>90.5</v>
      </c>
    </row>
    <row r="143" spans="1:16" x14ac:dyDescent="0.35">
      <c r="A143" s="25">
        <v>4</v>
      </c>
      <c r="B143" s="57" t="s">
        <v>448</v>
      </c>
      <c r="C143" s="57"/>
    </row>
    <row r="144" spans="1:16" x14ac:dyDescent="0.35">
      <c r="A144" s="25"/>
      <c r="B144" s="26" t="s">
        <v>458</v>
      </c>
      <c r="C144" s="25">
        <f>QUARTILE($M$4:$M$15,1)</f>
        <v>18</v>
      </c>
    </row>
    <row r="145" spans="1:3" x14ac:dyDescent="0.35">
      <c r="A145" s="25"/>
      <c r="B145" s="26" t="s">
        <v>460</v>
      </c>
      <c r="C145" s="25">
        <f>QUARTILE($M$4:$M$15,2)</f>
        <v>21</v>
      </c>
    </row>
    <row r="146" spans="1:3" x14ac:dyDescent="0.35">
      <c r="A146" s="25"/>
      <c r="B146" s="26" t="s">
        <v>459</v>
      </c>
      <c r="C146" s="25">
        <f>QUARTILE($M$4:$M$15,3)</f>
        <v>23</v>
      </c>
    </row>
    <row r="147" spans="1:3" x14ac:dyDescent="0.35">
      <c r="B147" s="24"/>
    </row>
  </sheetData>
  <mergeCells count="38">
    <mergeCell ref="B64:G64"/>
    <mergeCell ref="I64:J64"/>
    <mergeCell ref="V59:W59"/>
    <mergeCell ref="V55:W55"/>
    <mergeCell ref="K2:S2"/>
    <mergeCell ref="U2:W2"/>
    <mergeCell ref="H38:I38"/>
    <mergeCell ref="B46:M46"/>
    <mergeCell ref="K38:M38"/>
    <mergeCell ref="V21:W21"/>
    <mergeCell ref="V26:W26"/>
    <mergeCell ref="V32:W32"/>
    <mergeCell ref="V35:W35"/>
    <mergeCell ref="V40:W40"/>
    <mergeCell ref="V44:W44"/>
    <mergeCell ref="B2:H2"/>
    <mergeCell ref="B20:H20"/>
    <mergeCell ref="B38:D38"/>
    <mergeCell ref="V47:W47"/>
    <mergeCell ref="V4:W4"/>
    <mergeCell ref="I2:J2"/>
    <mergeCell ref="I11:J11"/>
    <mergeCell ref="B84:C84"/>
    <mergeCell ref="B85:C85"/>
    <mergeCell ref="B90:C90"/>
    <mergeCell ref="B95:C95"/>
    <mergeCell ref="B101:C101"/>
    <mergeCell ref="B102:C102"/>
    <mergeCell ref="B107:C107"/>
    <mergeCell ref="B112:C112"/>
    <mergeCell ref="B130:C130"/>
    <mergeCell ref="B143:C143"/>
    <mergeCell ref="B139:C139"/>
    <mergeCell ref="B135:C135"/>
    <mergeCell ref="B131:C131"/>
    <mergeCell ref="B124:C124"/>
    <mergeCell ref="B119:C119"/>
    <mergeCell ref="B118:C118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0DFE-7D37-4ABB-929F-6B8B713BA0F8}">
  <dimension ref="A1:B12"/>
  <sheetViews>
    <sheetView workbookViewId="0">
      <selection activeCell="D8" sqref="D8"/>
    </sheetView>
  </sheetViews>
  <sheetFormatPr defaultRowHeight="14.5" x14ac:dyDescent="0.35"/>
  <sheetData>
    <row r="1" spans="1:2" x14ac:dyDescent="0.35">
      <c r="A1" s="18" t="s">
        <v>409</v>
      </c>
      <c r="B1" s="18" t="s">
        <v>435</v>
      </c>
    </row>
    <row r="2" spans="1:2" x14ac:dyDescent="0.35">
      <c r="A2">
        <v>0.25</v>
      </c>
      <c r="B2">
        <v>6</v>
      </c>
    </row>
    <row r="3" spans="1:2" x14ac:dyDescent="0.35">
      <c r="A3">
        <v>0.33333333333333331</v>
      </c>
      <c r="B3">
        <v>4</v>
      </c>
    </row>
    <row r="4" spans="1:2" x14ac:dyDescent="0.35">
      <c r="A4">
        <v>0.5</v>
      </c>
      <c r="B4">
        <v>0</v>
      </c>
    </row>
    <row r="5" spans="1:2" x14ac:dyDescent="0.35">
      <c r="A5">
        <v>0.5</v>
      </c>
      <c r="B5">
        <v>0</v>
      </c>
    </row>
    <row r="6" spans="1:2" x14ac:dyDescent="0.35">
      <c r="A6">
        <v>0.58333333333333337</v>
      </c>
      <c r="B6">
        <v>0</v>
      </c>
    </row>
    <row r="7" spans="1:2" x14ac:dyDescent="0.35">
      <c r="A7">
        <v>1.0833333333333333</v>
      </c>
      <c r="B7">
        <v>0</v>
      </c>
    </row>
    <row r="8" spans="1:2" x14ac:dyDescent="0.35">
      <c r="A8">
        <v>1.0833333333333333</v>
      </c>
      <c r="B8">
        <v>0</v>
      </c>
    </row>
    <row r="9" spans="1:2" x14ac:dyDescent="0.35">
      <c r="A9">
        <v>1.1666666666666667</v>
      </c>
      <c r="B9">
        <v>0</v>
      </c>
    </row>
    <row r="10" spans="1:2" x14ac:dyDescent="0.35">
      <c r="A10">
        <v>1.3333333333333333</v>
      </c>
      <c r="B10">
        <v>0</v>
      </c>
    </row>
    <row r="11" spans="1:2" x14ac:dyDescent="0.35">
      <c r="A11">
        <v>2.3076923076923075</v>
      </c>
      <c r="B11">
        <v>0</v>
      </c>
    </row>
    <row r="12" spans="1:2" ht="15" thickBot="1" x14ac:dyDescent="0.4">
      <c r="A12" s="17" t="s">
        <v>434</v>
      </c>
      <c r="B12" s="17">
        <v>0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18EA-2020-454D-B231-484ED0D2D684}">
  <dimension ref="A1:E21"/>
  <sheetViews>
    <sheetView topLeftCell="A16" workbookViewId="0"/>
  </sheetViews>
  <sheetFormatPr defaultRowHeight="14.5" x14ac:dyDescent="0.35"/>
  <cols>
    <col min="1" max="1" width="17.81640625" customWidth="1"/>
    <col min="2" max="2" width="16.7265625" customWidth="1"/>
    <col min="3" max="3" width="25.54296875" customWidth="1"/>
    <col min="4" max="4" width="40.26953125" customWidth="1"/>
    <col min="5" max="5" width="40.453125" customWidth="1"/>
  </cols>
  <sheetData>
    <row r="1" spans="1:5" x14ac:dyDescent="0.35">
      <c r="A1" t="s">
        <v>378</v>
      </c>
      <c r="B1" t="s">
        <v>408</v>
      </c>
      <c r="C1" t="s">
        <v>501</v>
      </c>
      <c r="D1" t="s">
        <v>502</v>
      </c>
      <c r="E1" t="s">
        <v>503</v>
      </c>
    </row>
    <row r="2" spans="1:5" x14ac:dyDescent="0.35">
      <c r="A2">
        <v>100</v>
      </c>
      <c r="B2" s="14">
        <v>0.16</v>
      </c>
    </row>
    <row r="3" spans="1:5" x14ac:dyDescent="0.35">
      <c r="A3">
        <v>200</v>
      </c>
      <c r="B3" s="14">
        <v>0.16500000000000001</v>
      </c>
    </row>
    <row r="4" spans="1:5" x14ac:dyDescent="0.35">
      <c r="A4">
        <v>300</v>
      </c>
      <c r="B4" s="14">
        <v>0.15</v>
      </c>
    </row>
    <row r="5" spans="1:5" x14ac:dyDescent="0.35">
      <c r="A5">
        <v>400</v>
      </c>
      <c r="B5" s="14">
        <v>0.17499999999999999</v>
      </c>
    </row>
    <row r="6" spans="1:5" x14ac:dyDescent="0.35">
      <c r="A6">
        <v>500</v>
      </c>
      <c r="B6" s="14">
        <v>0.22</v>
      </c>
    </row>
    <row r="7" spans="1:5" x14ac:dyDescent="0.35">
      <c r="A7">
        <v>600</v>
      </c>
      <c r="B7" s="14">
        <v>0.23499999999999999</v>
      </c>
    </row>
    <row r="8" spans="1:5" x14ac:dyDescent="0.35">
      <c r="A8">
        <v>700</v>
      </c>
      <c r="B8" s="14">
        <v>0.23499999999999999</v>
      </c>
    </row>
    <row r="9" spans="1:5" x14ac:dyDescent="0.35">
      <c r="A9">
        <v>800</v>
      </c>
      <c r="B9" s="14">
        <v>0.23</v>
      </c>
    </row>
    <row r="10" spans="1:5" x14ac:dyDescent="0.35">
      <c r="A10">
        <v>900</v>
      </c>
      <c r="B10" s="14">
        <v>0.27500000000000002</v>
      </c>
    </row>
    <row r="11" spans="1:5" x14ac:dyDescent="0.35">
      <c r="A11">
        <v>1000</v>
      </c>
      <c r="B11" s="14">
        <v>0.31</v>
      </c>
      <c r="C11" s="14">
        <v>0.31</v>
      </c>
      <c r="D11" s="14">
        <v>0.31</v>
      </c>
      <c r="E11" s="14">
        <v>0.31</v>
      </c>
    </row>
    <row r="12" spans="1:5" x14ac:dyDescent="0.35">
      <c r="A12">
        <v>1100</v>
      </c>
      <c r="C12" s="14">
        <f t="shared" ref="C12:C21" si="0">_xlfn.FORECAST.ETS(A12,$B$2:$B$11,$A$2:$A$11,1,1)</f>
        <v>0.30862373263874782</v>
      </c>
      <c r="D12" s="14">
        <f t="shared" ref="D12:D21" si="1">C12-_xlfn.FORECAST.ETS.CONFINT(A12,$B$2:$B$11,$A$2:$A$11,0.95,1,1)</f>
        <v>0.26951588874798027</v>
      </c>
      <c r="E12" s="14">
        <f t="shared" ref="E12:E21" si="2">C12+_xlfn.FORECAST.ETS.CONFINT(A12,$B$2:$B$11,$A$2:$A$11,0.95,1,1)</f>
        <v>0.34773157652951536</v>
      </c>
    </row>
    <row r="13" spans="1:5" x14ac:dyDescent="0.35">
      <c r="A13">
        <v>1200</v>
      </c>
      <c r="C13" s="14">
        <f t="shared" si="0"/>
        <v>0.32501679090257246</v>
      </c>
      <c r="D13" s="14">
        <f t="shared" si="1"/>
        <v>0.28469584521926122</v>
      </c>
      <c r="E13" s="14">
        <f t="shared" si="2"/>
        <v>0.3653377365858837</v>
      </c>
    </row>
    <row r="14" spans="1:5" x14ac:dyDescent="0.35">
      <c r="A14">
        <v>1300</v>
      </c>
      <c r="C14" s="14">
        <f t="shared" si="0"/>
        <v>0.34140984916639711</v>
      </c>
      <c r="D14" s="14">
        <f t="shared" si="1"/>
        <v>0.29990198042075233</v>
      </c>
      <c r="E14" s="14">
        <f t="shared" si="2"/>
        <v>0.38291771791204188</v>
      </c>
    </row>
    <row r="15" spans="1:5" x14ac:dyDescent="0.35">
      <c r="A15">
        <v>1400</v>
      </c>
      <c r="C15" s="14">
        <f t="shared" si="0"/>
        <v>0.35780290743022181</v>
      </c>
      <c r="D15" s="14">
        <f t="shared" si="1"/>
        <v>0.31513207390591652</v>
      </c>
      <c r="E15" s="14">
        <f t="shared" si="2"/>
        <v>0.40047374095452709</v>
      </c>
    </row>
    <row r="16" spans="1:5" x14ac:dyDescent="0.35">
      <c r="A16">
        <v>1500</v>
      </c>
      <c r="C16" s="14">
        <f t="shared" si="0"/>
        <v>0.37419596569404645</v>
      </c>
      <c r="D16" s="14">
        <f t="shared" si="1"/>
        <v>0.33038418283596882</v>
      </c>
      <c r="E16" s="14">
        <f t="shared" si="2"/>
        <v>0.41800774855212408</v>
      </c>
    </row>
    <row r="17" spans="1:5" x14ac:dyDescent="0.35">
      <c r="A17">
        <v>1600</v>
      </c>
      <c r="C17" s="14">
        <f t="shared" si="0"/>
        <v>0.3905890239578711</v>
      </c>
      <c r="D17" s="14">
        <f t="shared" si="1"/>
        <v>0.34565659605456622</v>
      </c>
      <c r="E17" s="14">
        <f t="shared" si="2"/>
        <v>0.43552145186117597</v>
      </c>
    </row>
    <row r="18" spans="1:5" x14ac:dyDescent="0.35">
      <c r="A18">
        <v>1700</v>
      </c>
      <c r="C18" s="14">
        <f t="shared" si="0"/>
        <v>0.40698208222169574</v>
      </c>
      <c r="D18" s="14">
        <f t="shared" si="1"/>
        <v>0.36094779746834127</v>
      </c>
      <c r="E18" s="14">
        <f t="shared" si="2"/>
        <v>0.45301636697505021</v>
      </c>
    </row>
    <row r="19" spans="1:5" x14ac:dyDescent="0.35">
      <c r="A19">
        <v>1800</v>
      </c>
      <c r="C19" s="14">
        <f t="shared" si="0"/>
        <v>0.42337514048552038</v>
      </c>
      <c r="D19" s="14">
        <f t="shared" si="1"/>
        <v>0.37625643652995783</v>
      </c>
      <c r="E19" s="14">
        <f t="shared" si="2"/>
        <v>0.47049384444108294</v>
      </c>
    </row>
    <row r="20" spans="1:5" x14ac:dyDescent="0.35">
      <c r="A20">
        <v>1900</v>
      </c>
      <c r="C20" s="14">
        <f t="shared" si="0"/>
        <v>0.43976819874934503</v>
      </c>
      <c r="D20" s="14">
        <f t="shared" si="1"/>
        <v>0.39158130421120668</v>
      </c>
      <c r="E20" s="14">
        <f t="shared" si="2"/>
        <v>0.48795509328748338</v>
      </c>
    </row>
    <row r="21" spans="1:5" x14ac:dyDescent="0.35">
      <c r="A21">
        <v>2000</v>
      </c>
      <c r="C21" s="14">
        <f t="shared" si="0"/>
        <v>0.45616125701316967</v>
      </c>
      <c r="D21" s="14">
        <f t="shared" si="1"/>
        <v>0.40692131326895936</v>
      </c>
      <c r="E21" s="14">
        <f t="shared" si="2"/>
        <v>0.50540120075737993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FEE9-1CD7-40E1-BEFD-80FB25322876}">
  <dimension ref="A1:R154"/>
  <sheetViews>
    <sheetView topLeftCell="A127" zoomScale="85" zoomScaleNormal="85" workbookViewId="0">
      <selection activeCell="A107" sqref="A107:B117"/>
    </sheetView>
  </sheetViews>
  <sheetFormatPr defaultRowHeight="14.5" x14ac:dyDescent="0.35"/>
  <cols>
    <col min="2" max="2" width="23.54296875" bestFit="1" customWidth="1"/>
    <col min="4" max="4" width="11.81640625" customWidth="1"/>
    <col min="5" max="5" width="14.453125" customWidth="1"/>
    <col min="6" max="6" width="16.7265625" bestFit="1" customWidth="1"/>
    <col min="7" max="7" width="17.1796875" customWidth="1"/>
    <col min="13" max="13" width="10.7265625" bestFit="1" customWidth="1"/>
    <col min="14" max="14" width="15" bestFit="1" customWidth="1"/>
  </cols>
  <sheetData>
    <row r="1" spans="1:8" x14ac:dyDescent="0.35">
      <c r="A1" s="62" t="s">
        <v>261</v>
      </c>
      <c r="B1" s="62"/>
      <c r="C1" s="62"/>
      <c r="D1" s="62"/>
      <c r="E1" s="62"/>
      <c r="F1" s="62"/>
      <c r="G1" s="62"/>
    </row>
    <row r="2" spans="1:8" s="12" customFormat="1" ht="58" x14ac:dyDescent="0.35">
      <c r="A2" s="3" t="s">
        <v>260</v>
      </c>
      <c r="B2" s="3" t="s">
        <v>262</v>
      </c>
      <c r="C2" s="3" t="s">
        <v>263</v>
      </c>
      <c r="D2" s="3" t="s">
        <v>329</v>
      </c>
      <c r="E2" s="3" t="s">
        <v>330</v>
      </c>
      <c r="F2" s="3" t="s">
        <v>331</v>
      </c>
      <c r="G2" s="3" t="s">
        <v>332</v>
      </c>
      <c r="H2" s="12" t="s">
        <v>407</v>
      </c>
    </row>
    <row r="3" spans="1:8" x14ac:dyDescent="0.35">
      <c r="A3" s="5">
        <v>44927</v>
      </c>
      <c r="B3" s="2">
        <v>60</v>
      </c>
      <c r="C3" s="2">
        <v>10</v>
      </c>
      <c r="D3" s="2">
        <v>6</v>
      </c>
      <c r="E3" s="2">
        <v>2</v>
      </c>
      <c r="F3" s="2">
        <v>1</v>
      </c>
      <c r="G3" s="2">
        <v>1</v>
      </c>
      <c r="H3">
        <f>SUM(D3:G3)</f>
        <v>10</v>
      </c>
    </row>
    <row r="4" spans="1:8" x14ac:dyDescent="0.35">
      <c r="A4" s="5">
        <v>44958</v>
      </c>
      <c r="B4" s="2">
        <v>78</v>
      </c>
      <c r="C4" s="2">
        <v>12</v>
      </c>
      <c r="D4" s="2">
        <v>5</v>
      </c>
      <c r="E4" s="2">
        <v>3</v>
      </c>
      <c r="F4" s="2">
        <v>3</v>
      </c>
      <c r="G4" s="2">
        <v>1</v>
      </c>
    </row>
    <row r="5" spans="1:8" x14ac:dyDescent="0.35">
      <c r="A5" s="5">
        <v>44986</v>
      </c>
      <c r="B5" s="2">
        <v>68</v>
      </c>
      <c r="C5" s="2">
        <v>11</v>
      </c>
      <c r="D5" s="2">
        <v>5</v>
      </c>
      <c r="E5" s="2">
        <v>2</v>
      </c>
      <c r="F5" s="2">
        <v>2</v>
      </c>
      <c r="G5" s="3">
        <v>2</v>
      </c>
    </row>
    <row r="6" spans="1:8" x14ac:dyDescent="0.35">
      <c r="A6" s="5">
        <v>45017</v>
      </c>
      <c r="B6" s="2">
        <v>39</v>
      </c>
      <c r="C6" s="2">
        <v>4</v>
      </c>
      <c r="D6" s="2">
        <v>2</v>
      </c>
      <c r="E6" s="2">
        <v>1</v>
      </c>
      <c r="F6" s="2">
        <v>1</v>
      </c>
      <c r="G6" s="3">
        <v>0</v>
      </c>
    </row>
    <row r="7" spans="1:8" x14ac:dyDescent="0.35">
      <c r="A7" s="5">
        <v>45047</v>
      </c>
      <c r="B7" s="2">
        <v>27</v>
      </c>
      <c r="C7" s="2">
        <v>3</v>
      </c>
      <c r="D7" s="2">
        <v>0</v>
      </c>
      <c r="E7" s="2">
        <v>1</v>
      </c>
      <c r="F7" s="2">
        <v>1</v>
      </c>
      <c r="G7" s="3">
        <v>1</v>
      </c>
    </row>
    <row r="8" spans="1:8" x14ac:dyDescent="0.35">
      <c r="A8" s="5">
        <v>45078</v>
      </c>
      <c r="B8" s="2">
        <v>41</v>
      </c>
      <c r="C8" s="2">
        <v>5</v>
      </c>
      <c r="D8" s="2">
        <v>3</v>
      </c>
      <c r="E8" s="2">
        <v>0</v>
      </c>
      <c r="F8" s="2">
        <v>2</v>
      </c>
      <c r="G8" s="3">
        <v>0</v>
      </c>
    </row>
    <row r="9" spans="1:8" x14ac:dyDescent="0.35">
      <c r="A9" s="5">
        <v>45108</v>
      </c>
      <c r="B9" s="2">
        <v>30</v>
      </c>
      <c r="C9" s="2">
        <v>5</v>
      </c>
      <c r="D9" s="2">
        <v>1</v>
      </c>
      <c r="E9" s="2">
        <v>1</v>
      </c>
      <c r="F9" s="2">
        <v>1</v>
      </c>
      <c r="G9" s="3">
        <v>2</v>
      </c>
    </row>
    <row r="10" spans="1:8" x14ac:dyDescent="0.35">
      <c r="A10" s="5">
        <v>45139</v>
      </c>
      <c r="B10" s="2">
        <v>42</v>
      </c>
      <c r="C10" s="2">
        <v>2</v>
      </c>
      <c r="D10" s="2">
        <v>0</v>
      </c>
      <c r="E10" s="2">
        <v>1</v>
      </c>
      <c r="F10" s="2">
        <v>1</v>
      </c>
      <c r="G10" s="3">
        <v>0</v>
      </c>
    </row>
    <row r="11" spans="1:8" x14ac:dyDescent="0.35">
      <c r="A11" s="5">
        <v>45170</v>
      </c>
      <c r="B11" s="2">
        <v>39</v>
      </c>
      <c r="C11" s="2">
        <v>6</v>
      </c>
      <c r="D11" s="2">
        <v>3</v>
      </c>
      <c r="E11" s="2">
        <v>3</v>
      </c>
      <c r="F11" s="2">
        <v>0</v>
      </c>
      <c r="G11" s="3">
        <v>0</v>
      </c>
    </row>
    <row r="12" spans="1:8" x14ac:dyDescent="0.35">
      <c r="A12" s="5">
        <v>45200</v>
      </c>
      <c r="B12" s="2">
        <v>58</v>
      </c>
      <c r="C12" s="2">
        <v>10</v>
      </c>
      <c r="D12" s="2">
        <v>4</v>
      </c>
      <c r="E12" s="2">
        <v>4</v>
      </c>
      <c r="F12" s="2">
        <v>0</v>
      </c>
      <c r="G12" s="3">
        <v>2</v>
      </c>
    </row>
    <row r="13" spans="1:8" x14ac:dyDescent="0.35">
      <c r="A13" s="5">
        <v>45231</v>
      </c>
      <c r="B13" s="2">
        <v>62</v>
      </c>
      <c r="C13" s="2">
        <v>13</v>
      </c>
      <c r="D13" s="2">
        <v>8</v>
      </c>
      <c r="E13" s="2">
        <v>3</v>
      </c>
      <c r="F13" s="2">
        <v>1</v>
      </c>
      <c r="G13" s="3">
        <v>1</v>
      </c>
    </row>
    <row r="14" spans="1:8" x14ac:dyDescent="0.35">
      <c r="A14" s="5">
        <v>45261</v>
      </c>
      <c r="B14" s="2">
        <v>61</v>
      </c>
      <c r="C14" s="2">
        <v>16</v>
      </c>
      <c r="D14" s="2">
        <v>12</v>
      </c>
      <c r="E14" s="2">
        <v>1</v>
      </c>
      <c r="F14" s="2">
        <v>3</v>
      </c>
      <c r="G14" s="3">
        <v>0</v>
      </c>
    </row>
    <row r="15" spans="1:8" x14ac:dyDescent="0.35">
      <c r="A15" s="2" t="s">
        <v>264</v>
      </c>
      <c r="B15" s="7">
        <f>AVERAGE(B3:B14)</f>
        <v>50.416666666666664</v>
      </c>
      <c r="C15" s="7">
        <f>AVERAGE(C3:C14)</f>
        <v>8.0833333333333339</v>
      </c>
      <c r="D15" s="7"/>
      <c r="E15" s="7"/>
      <c r="F15" s="7"/>
      <c r="G15" s="7"/>
    </row>
    <row r="16" spans="1:8" x14ac:dyDescent="0.35">
      <c r="A16" s="2" t="s">
        <v>268</v>
      </c>
      <c r="B16" s="2">
        <f t="shared" ref="B16:G16" si="0">SUM(B3:B14)</f>
        <v>605</v>
      </c>
      <c r="C16" s="2">
        <f t="shared" si="0"/>
        <v>97</v>
      </c>
      <c r="D16" s="2">
        <f t="shared" si="0"/>
        <v>49</v>
      </c>
      <c r="E16" s="2">
        <f t="shared" si="0"/>
        <v>22</v>
      </c>
      <c r="F16" s="2">
        <f t="shared" si="0"/>
        <v>16</v>
      </c>
      <c r="G16" s="2">
        <f t="shared" si="0"/>
        <v>10</v>
      </c>
    </row>
    <row r="17" spans="1:18" x14ac:dyDescent="0.35">
      <c r="A17" s="2" t="s">
        <v>362</v>
      </c>
      <c r="B17" s="2"/>
      <c r="C17" s="2"/>
      <c r="D17" s="8">
        <f ca="1">D16/$D$17</f>
        <v>0.50515463917525771</v>
      </c>
      <c r="E17" s="8">
        <f ca="1">E16/$D$17</f>
        <v>0.22680412371134021</v>
      </c>
      <c r="F17" s="8">
        <f ca="1">F16/$D$17</f>
        <v>0.16494845360824742</v>
      </c>
      <c r="G17" s="8">
        <f ca="1">G16/$D$17</f>
        <v>0.10309278350515463</v>
      </c>
    </row>
    <row r="21" spans="1:18" ht="58" x14ac:dyDescent="0.35">
      <c r="A21" s="3" t="s">
        <v>260</v>
      </c>
      <c r="B21" s="3" t="s">
        <v>329</v>
      </c>
      <c r="C21" s="3" t="s">
        <v>330</v>
      </c>
      <c r="D21" s="3" t="s">
        <v>331</v>
      </c>
      <c r="E21" s="3" t="s">
        <v>332</v>
      </c>
    </row>
    <row r="22" spans="1:18" x14ac:dyDescent="0.35">
      <c r="A22" s="5">
        <v>44927</v>
      </c>
      <c r="B22" s="13">
        <f t="shared" ref="B22:B33" si="1">D3/C3</f>
        <v>0.6</v>
      </c>
      <c r="C22" s="13">
        <f>E3/C3</f>
        <v>0.2</v>
      </c>
      <c r="D22" s="13">
        <f>F3/C3</f>
        <v>0.1</v>
      </c>
      <c r="E22" s="13">
        <f>G3/C3</f>
        <v>0.1</v>
      </c>
    </row>
    <row r="23" spans="1:18" x14ac:dyDescent="0.35">
      <c r="A23" s="5">
        <v>44958</v>
      </c>
      <c r="B23" s="13">
        <f t="shared" si="1"/>
        <v>0.41666666666666669</v>
      </c>
      <c r="C23" s="13">
        <f t="shared" ref="C23:C33" si="2">E4/C4</f>
        <v>0.25</v>
      </c>
      <c r="D23" s="13">
        <f t="shared" ref="D23:D33" si="3">F4/C4</f>
        <v>0.25</v>
      </c>
      <c r="E23" s="13">
        <f t="shared" ref="E23:E33" si="4">G4/C4</f>
        <v>8.3333333333333329E-2</v>
      </c>
    </row>
    <row r="24" spans="1:18" x14ac:dyDescent="0.35">
      <c r="A24" s="5">
        <v>44986</v>
      </c>
      <c r="B24" s="13">
        <f t="shared" si="1"/>
        <v>0.45454545454545453</v>
      </c>
      <c r="C24" s="13">
        <f t="shared" si="2"/>
        <v>0.18181818181818182</v>
      </c>
      <c r="D24" s="13">
        <f t="shared" si="3"/>
        <v>0.18181818181818182</v>
      </c>
      <c r="E24" s="13">
        <f t="shared" si="4"/>
        <v>0.18181818181818182</v>
      </c>
    </row>
    <row r="25" spans="1:18" x14ac:dyDescent="0.35">
      <c r="A25" s="5">
        <v>45017</v>
      </c>
      <c r="B25" s="13">
        <f t="shared" si="1"/>
        <v>0.5</v>
      </c>
      <c r="C25" s="13">
        <f t="shared" si="2"/>
        <v>0.25</v>
      </c>
      <c r="D25" s="13">
        <f t="shared" si="3"/>
        <v>0.25</v>
      </c>
      <c r="E25" s="13">
        <f t="shared" si="4"/>
        <v>0</v>
      </c>
    </row>
    <row r="26" spans="1:18" x14ac:dyDescent="0.35">
      <c r="A26" s="5">
        <v>45047</v>
      </c>
      <c r="B26" s="13">
        <f t="shared" si="1"/>
        <v>0</v>
      </c>
      <c r="C26" s="13">
        <f t="shared" si="2"/>
        <v>0.33333333333333331</v>
      </c>
      <c r="D26" s="13">
        <f t="shared" si="3"/>
        <v>0.33333333333333331</v>
      </c>
      <c r="E26" s="13">
        <f t="shared" si="4"/>
        <v>0.33333333333333331</v>
      </c>
    </row>
    <row r="27" spans="1:18" x14ac:dyDescent="0.35">
      <c r="A27" s="5">
        <v>45078</v>
      </c>
      <c r="B27" s="13">
        <f t="shared" si="1"/>
        <v>0.6</v>
      </c>
      <c r="C27" s="13">
        <f t="shared" si="2"/>
        <v>0</v>
      </c>
      <c r="D27" s="13">
        <f t="shared" si="3"/>
        <v>0.4</v>
      </c>
      <c r="E27" s="13">
        <f t="shared" si="4"/>
        <v>0</v>
      </c>
    </row>
    <row r="28" spans="1:18" x14ac:dyDescent="0.35">
      <c r="A28" s="5">
        <v>45108</v>
      </c>
      <c r="B28" s="13">
        <f t="shared" si="1"/>
        <v>0.2</v>
      </c>
      <c r="C28" s="13">
        <f t="shared" si="2"/>
        <v>0.2</v>
      </c>
      <c r="D28" s="13">
        <f t="shared" si="3"/>
        <v>0.2</v>
      </c>
      <c r="E28" s="13">
        <f t="shared" si="4"/>
        <v>0.4</v>
      </c>
    </row>
    <row r="29" spans="1:18" x14ac:dyDescent="0.35">
      <c r="A29" s="5">
        <v>45139</v>
      </c>
      <c r="B29" s="13">
        <f t="shared" si="1"/>
        <v>0</v>
      </c>
      <c r="C29" s="13">
        <f t="shared" si="2"/>
        <v>0.5</v>
      </c>
      <c r="D29" s="13">
        <f t="shared" si="3"/>
        <v>0.5</v>
      </c>
      <c r="E29" s="13">
        <f t="shared" si="4"/>
        <v>0</v>
      </c>
    </row>
    <row r="30" spans="1:18" x14ac:dyDescent="0.35">
      <c r="A30" s="5">
        <v>45170</v>
      </c>
      <c r="B30" s="13">
        <f t="shared" si="1"/>
        <v>0.5</v>
      </c>
      <c r="C30" s="13">
        <f t="shared" si="2"/>
        <v>0.5</v>
      </c>
      <c r="D30" s="13">
        <f t="shared" si="3"/>
        <v>0</v>
      </c>
      <c r="E30" s="13">
        <f t="shared" si="4"/>
        <v>0</v>
      </c>
    </row>
    <row r="31" spans="1:18" x14ac:dyDescent="0.35">
      <c r="A31" s="5">
        <v>45200</v>
      </c>
      <c r="B31" s="13">
        <f t="shared" si="1"/>
        <v>0.4</v>
      </c>
      <c r="C31" s="13">
        <f t="shared" si="2"/>
        <v>0.4</v>
      </c>
      <c r="D31" s="13">
        <f t="shared" si="3"/>
        <v>0</v>
      </c>
      <c r="E31" s="13">
        <f t="shared" si="4"/>
        <v>0.2</v>
      </c>
      <c r="R31">
        <f t="shared" ref="R31" si="5">0.95*B13+0.05*R30</f>
        <v>58.9</v>
      </c>
    </row>
    <row r="32" spans="1:18" x14ac:dyDescent="0.35">
      <c r="A32" s="5">
        <v>45231</v>
      </c>
      <c r="B32" s="13">
        <f t="shared" si="1"/>
        <v>0.61538461538461542</v>
      </c>
      <c r="C32" s="13">
        <f t="shared" si="2"/>
        <v>0.23076923076923078</v>
      </c>
      <c r="D32" s="13">
        <f t="shared" si="3"/>
        <v>7.6923076923076927E-2</v>
      </c>
      <c r="E32" s="13">
        <f t="shared" si="4"/>
        <v>7.6923076923076927E-2</v>
      </c>
    </row>
    <row r="33" spans="1:13" x14ac:dyDescent="0.35">
      <c r="A33" s="5">
        <v>45261</v>
      </c>
      <c r="B33" s="13">
        <f t="shared" si="1"/>
        <v>0.75</v>
      </c>
      <c r="C33" s="13">
        <f t="shared" si="2"/>
        <v>6.25E-2</v>
      </c>
      <c r="D33" s="13">
        <f t="shared" si="3"/>
        <v>0.1875</v>
      </c>
      <c r="E33" s="13">
        <f t="shared" si="4"/>
        <v>0</v>
      </c>
    </row>
    <row r="34" spans="1:13" x14ac:dyDescent="0.35">
      <c r="B34" s="14">
        <f>AVERAGE(B22:B33)</f>
        <v>0.41971639471639471</v>
      </c>
      <c r="C34" s="14">
        <f>AVERAGE(C22:C33)</f>
        <v>0.25903506216006217</v>
      </c>
      <c r="D34" s="14">
        <f>AVERAGE(D22:D33)</f>
        <v>0.20663121600621601</v>
      </c>
      <c r="E34" s="14">
        <f>AVERAGE(E22:E33)</f>
        <v>0.11461732711732713</v>
      </c>
    </row>
    <row r="44" spans="1:13" x14ac:dyDescent="0.35">
      <c r="A44" s="61" t="s">
        <v>370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</row>
    <row r="45" spans="1:13" x14ac:dyDescent="0.35">
      <c r="A45" s="2"/>
      <c r="B45" s="2" t="s">
        <v>346</v>
      </c>
      <c r="C45" s="2">
        <v>100</v>
      </c>
      <c r="D45" s="2" t="s">
        <v>381</v>
      </c>
      <c r="E45" s="2" t="s">
        <v>380</v>
      </c>
      <c r="F45" s="2" t="s">
        <v>344</v>
      </c>
      <c r="G45" s="2" t="s">
        <v>382</v>
      </c>
      <c r="H45" s="2" t="s">
        <v>383</v>
      </c>
      <c r="I45" s="2" t="s">
        <v>384</v>
      </c>
      <c r="J45" s="2" t="s">
        <v>385</v>
      </c>
      <c r="K45" s="2" t="s">
        <v>386</v>
      </c>
      <c r="L45" s="2" t="s">
        <v>345</v>
      </c>
      <c r="M45" s="10" t="s">
        <v>353</v>
      </c>
    </row>
    <row r="46" spans="1:13" x14ac:dyDescent="0.35">
      <c r="B46" s="2" t="s">
        <v>342</v>
      </c>
      <c r="C46" s="2">
        <v>3</v>
      </c>
      <c r="D46" s="2">
        <v>3</v>
      </c>
      <c r="E46" s="2">
        <v>3</v>
      </c>
      <c r="F46" s="2">
        <v>3</v>
      </c>
      <c r="G46" s="2">
        <v>3</v>
      </c>
      <c r="H46" s="2">
        <v>3</v>
      </c>
      <c r="I46" s="2">
        <v>3</v>
      </c>
      <c r="J46" s="2">
        <v>3</v>
      </c>
      <c r="K46" s="2">
        <v>3</v>
      </c>
      <c r="L46" s="2">
        <v>3</v>
      </c>
      <c r="M46" s="15">
        <v>28000</v>
      </c>
    </row>
    <row r="47" spans="1:13" x14ac:dyDescent="0.35">
      <c r="A47" s="61" t="s">
        <v>343</v>
      </c>
      <c r="B47" s="2" t="s">
        <v>349</v>
      </c>
      <c r="C47" s="2">
        <v>8</v>
      </c>
      <c r="D47" s="2">
        <v>12</v>
      </c>
      <c r="E47" s="2">
        <v>14</v>
      </c>
      <c r="F47" s="2">
        <v>16</v>
      </c>
      <c r="G47" s="2">
        <v>24</v>
      </c>
      <c r="H47" s="2">
        <v>32</v>
      </c>
      <c r="I47" s="2">
        <v>32</v>
      </c>
      <c r="J47" s="2">
        <v>40</v>
      </c>
      <c r="K47" s="2">
        <v>40</v>
      </c>
      <c r="L47" s="2">
        <v>40</v>
      </c>
      <c r="M47" s="10">
        <v>450</v>
      </c>
    </row>
    <row r="48" spans="1:13" x14ac:dyDescent="0.35">
      <c r="A48" s="61"/>
      <c r="B48" s="2" t="s">
        <v>347</v>
      </c>
      <c r="C48" s="2">
        <v>1</v>
      </c>
      <c r="D48" s="2">
        <v>2</v>
      </c>
      <c r="E48" s="2">
        <v>2</v>
      </c>
      <c r="F48" s="2">
        <v>2</v>
      </c>
      <c r="G48" s="2">
        <v>2</v>
      </c>
      <c r="H48" s="2">
        <v>2</v>
      </c>
      <c r="I48" s="2">
        <v>2</v>
      </c>
      <c r="J48" s="2">
        <v>3</v>
      </c>
      <c r="K48" s="2">
        <v>3</v>
      </c>
      <c r="L48" s="2">
        <v>3</v>
      </c>
      <c r="M48" s="10" t="s">
        <v>354</v>
      </c>
    </row>
    <row r="49" spans="1:13" x14ac:dyDescent="0.35">
      <c r="A49" s="61"/>
      <c r="B49" s="2" t="s">
        <v>348</v>
      </c>
      <c r="C49" s="2">
        <v>2</v>
      </c>
      <c r="D49" s="2">
        <v>2</v>
      </c>
      <c r="E49" s="2">
        <v>4</v>
      </c>
      <c r="F49" s="2">
        <v>4</v>
      </c>
      <c r="G49" s="2">
        <v>4</v>
      </c>
      <c r="H49" s="2">
        <v>6</v>
      </c>
      <c r="I49" s="2">
        <v>6</v>
      </c>
      <c r="J49" s="2">
        <v>8</v>
      </c>
      <c r="K49" s="2">
        <v>8</v>
      </c>
      <c r="L49" s="2">
        <v>10</v>
      </c>
      <c r="M49" s="10">
        <v>800</v>
      </c>
    </row>
    <row r="50" spans="1:13" x14ac:dyDescent="0.35">
      <c r="A50" s="61"/>
      <c r="B50" s="2" t="s">
        <v>350</v>
      </c>
      <c r="C50" s="2">
        <v>4</v>
      </c>
      <c r="D50" s="2">
        <v>4</v>
      </c>
      <c r="E50" s="2">
        <v>4</v>
      </c>
      <c r="F50" s="2">
        <v>6</v>
      </c>
      <c r="G50" s="2">
        <v>8</v>
      </c>
      <c r="H50" s="2">
        <v>12</v>
      </c>
      <c r="I50" s="2">
        <v>12</v>
      </c>
      <c r="J50" s="2">
        <v>12</v>
      </c>
      <c r="K50" s="2">
        <v>15</v>
      </c>
      <c r="L50" s="2">
        <v>15</v>
      </c>
      <c r="M50" s="10">
        <v>600</v>
      </c>
    </row>
    <row r="51" spans="1:13" x14ac:dyDescent="0.35">
      <c r="A51" s="61"/>
      <c r="B51" s="2" t="s">
        <v>351</v>
      </c>
      <c r="C51" s="2">
        <v>0</v>
      </c>
      <c r="D51" s="2">
        <v>2</v>
      </c>
      <c r="E51" s="2">
        <v>2</v>
      </c>
      <c r="F51" s="2">
        <v>6</v>
      </c>
      <c r="G51" s="2">
        <v>6</v>
      </c>
      <c r="H51" s="2">
        <v>8</v>
      </c>
      <c r="I51" s="2">
        <v>8</v>
      </c>
      <c r="J51" s="2">
        <v>8</v>
      </c>
      <c r="K51" s="2">
        <v>8</v>
      </c>
      <c r="L51" s="2">
        <v>8</v>
      </c>
      <c r="M51" s="2"/>
    </row>
    <row r="52" spans="1:13" x14ac:dyDescent="0.35">
      <c r="A52" s="61"/>
      <c r="B52" s="2" t="s">
        <v>352</v>
      </c>
      <c r="C52" s="2">
        <v>2</v>
      </c>
      <c r="D52" s="2">
        <v>2</v>
      </c>
      <c r="E52" s="2">
        <v>2</v>
      </c>
      <c r="F52" s="2">
        <v>2</v>
      </c>
      <c r="G52" s="2">
        <v>3</v>
      </c>
      <c r="H52" s="2">
        <v>3</v>
      </c>
      <c r="I52" s="2">
        <v>3</v>
      </c>
      <c r="J52" s="2">
        <v>5</v>
      </c>
      <c r="K52" s="2">
        <v>5</v>
      </c>
      <c r="L52" s="2">
        <v>5</v>
      </c>
      <c r="M52" s="10">
        <v>500</v>
      </c>
    </row>
    <row r="53" spans="1:13" x14ac:dyDescent="0.35">
      <c r="A53" s="2" t="s">
        <v>268</v>
      </c>
      <c r="B53" s="2"/>
      <c r="C53" s="2">
        <f>SUM(C46:C52)</f>
        <v>20</v>
      </c>
      <c r="D53" s="2">
        <f t="shared" ref="D53:L53" si="6">SUM(D46:D52)</f>
        <v>27</v>
      </c>
      <c r="E53" s="2">
        <f t="shared" si="6"/>
        <v>31</v>
      </c>
      <c r="F53" s="2">
        <f t="shared" si="6"/>
        <v>39</v>
      </c>
      <c r="G53" s="2">
        <f t="shared" si="6"/>
        <v>50</v>
      </c>
      <c r="H53" s="2">
        <f t="shared" si="6"/>
        <v>66</v>
      </c>
      <c r="I53" s="2">
        <f t="shared" si="6"/>
        <v>66</v>
      </c>
      <c r="J53" s="2">
        <f t="shared" si="6"/>
        <v>79</v>
      </c>
      <c r="K53" s="2">
        <f t="shared" si="6"/>
        <v>82</v>
      </c>
      <c r="L53" s="2">
        <f t="shared" si="6"/>
        <v>84</v>
      </c>
    </row>
    <row r="56" spans="1:13" x14ac:dyDescent="0.35">
      <c r="A56" s="64" t="s">
        <v>371</v>
      </c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29"/>
    </row>
    <row r="57" spans="1:13" x14ac:dyDescent="0.35">
      <c r="A57" s="3" t="s">
        <v>260</v>
      </c>
      <c r="B57" s="2">
        <v>100</v>
      </c>
      <c r="C57" s="2" t="s">
        <v>381</v>
      </c>
      <c r="D57" s="2" t="s">
        <v>380</v>
      </c>
      <c r="E57" s="2" t="s">
        <v>344</v>
      </c>
      <c r="F57" s="2" t="s">
        <v>382</v>
      </c>
      <c r="G57" s="2" t="s">
        <v>383</v>
      </c>
      <c r="H57" s="2" t="s">
        <v>384</v>
      </c>
      <c r="I57" s="2" t="s">
        <v>385</v>
      </c>
      <c r="J57" s="2" t="s">
        <v>386</v>
      </c>
      <c r="K57" s="2" t="s">
        <v>345</v>
      </c>
      <c r="L57" s="2"/>
    </row>
    <row r="58" spans="1:13" x14ac:dyDescent="0.35">
      <c r="A58" s="5">
        <v>44927</v>
      </c>
      <c r="B58" s="2">
        <v>1</v>
      </c>
      <c r="C58" s="2">
        <v>1</v>
      </c>
      <c r="D58" s="2">
        <v>2</v>
      </c>
      <c r="E58" s="2">
        <v>3</v>
      </c>
      <c r="F58" s="2">
        <v>0</v>
      </c>
      <c r="G58" s="2">
        <v>1</v>
      </c>
      <c r="H58" s="2">
        <v>1</v>
      </c>
      <c r="I58" s="2">
        <v>1</v>
      </c>
      <c r="J58" s="2">
        <v>0</v>
      </c>
      <c r="K58" s="2">
        <v>0</v>
      </c>
      <c r="L58" s="2">
        <f>SUM(B58:K58)</f>
        <v>10</v>
      </c>
    </row>
    <row r="59" spans="1:13" x14ac:dyDescent="0.35">
      <c r="A59" s="5">
        <v>44958</v>
      </c>
      <c r="B59" s="2">
        <v>3</v>
      </c>
      <c r="C59" s="2">
        <v>0</v>
      </c>
      <c r="D59" s="2">
        <v>3</v>
      </c>
      <c r="E59" s="2">
        <v>0</v>
      </c>
      <c r="F59" s="2">
        <v>2</v>
      </c>
      <c r="G59" s="2">
        <v>1</v>
      </c>
      <c r="H59" s="2">
        <v>1</v>
      </c>
      <c r="I59" s="2">
        <v>0</v>
      </c>
      <c r="J59" s="2">
        <v>1</v>
      </c>
      <c r="K59" s="2">
        <v>1</v>
      </c>
      <c r="L59" s="2">
        <f t="shared" ref="L59:L69" si="7">SUM(B59:K59)</f>
        <v>12</v>
      </c>
    </row>
    <row r="60" spans="1:13" x14ac:dyDescent="0.35">
      <c r="A60" s="5">
        <v>44986</v>
      </c>
      <c r="B60" s="2">
        <v>1</v>
      </c>
      <c r="C60" s="2">
        <v>1</v>
      </c>
      <c r="D60" s="2">
        <v>1</v>
      </c>
      <c r="E60" s="2">
        <v>1</v>
      </c>
      <c r="F60" s="2">
        <v>3</v>
      </c>
      <c r="G60" s="2">
        <v>2</v>
      </c>
      <c r="H60" s="2">
        <v>0</v>
      </c>
      <c r="I60" s="2">
        <v>1</v>
      </c>
      <c r="J60" s="2">
        <v>0</v>
      </c>
      <c r="K60" s="2">
        <v>1</v>
      </c>
      <c r="L60" s="2">
        <f t="shared" si="7"/>
        <v>11</v>
      </c>
    </row>
    <row r="61" spans="1:13" x14ac:dyDescent="0.35">
      <c r="A61" s="5">
        <v>45017</v>
      </c>
      <c r="B61" s="2">
        <v>0</v>
      </c>
      <c r="C61" s="2">
        <v>0</v>
      </c>
      <c r="D61" s="2">
        <v>0</v>
      </c>
      <c r="E61" s="2">
        <v>2</v>
      </c>
      <c r="F61" s="2">
        <v>1</v>
      </c>
      <c r="G61" s="2">
        <v>0</v>
      </c>
      <c r="H61" s="2">
        <v>1</v>
      </c>
      <c r="I61" s="2">
        <v>0</v>
      </c>
      <c r="J61" s="2">
        <v>0</v>
      </c>
      <c r="K61" s="2">
        <v>0</v>
      </c>
      <c r="L61" s="2">
        <f t="shared" si="7"/>
        <v>4</v>
      </c>
    </row>
    <row r="62" spans="1:13" x14ac:dyDescent="0.35">
      <c r="A62" s="5">
        <v>45047</v>
      </c>
      <c r="B62" s="2">
        <v>0</v>
      </c>
      <c r="C62" s="2">
        <v>0</v>
      </c>
      <c r="D62" s="2">
        <v>0</v>
      </c>
      <c r="E62" s="2">
        <v>1</v>
      </c>
      <c r="F62" s="2">
        <v>1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  <c r="L62" s="2">
        <f t="shared" si="7"/>
        <v>3</v>
      </c>
    </row>
    <row r="63" spans="1:13" x14ac:dyDescent="0.35">
      <c r="A63" s="5">
        <v>45078</v>
      </c>
      <c r="B63" s="2">
        <v>2</v>
      </c>
      <c r="C63" s="2">
        <v>1</v>
      </c>
      <c r="D63" s="2">
        <v>1</v>
      </c>
      <c r="E63" s="2">
        <v>0</v>
      </c>
      <c r="F63" s="2">
        <v>1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f t="shared" si="7"/>
        <v>5</v>
      </c>
    </row>
    <row r="64" spans="1:13" x14ac:dyDescent="0.35">
      <c r="A64" s="5">
        <v>45108</v>
      </c>
      <c r="B64" s="2">
        <v>1</v>
      </c>
      <c r="C64" s="2">
        <v>0</v>
      </c>
      <c r="D64" s="2">
        <v>3</v>
      </c>
      <c r="E64" s="2">
        <v>0</v>
      </c>
      <c r="F64" s="2">
        <v>1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f t="shared" si="7"/>
        <v>5</v>
      </c>
    </row>
    <row r="65" spans="1:12" x14ac:dyDescent="0.35">
      <c r="A65" s="5">
        <v>45139</v>
      </c>
      <c r="B65" s="2">
        <v>0</v>
      </c>
      <c r="C65" s="2">
        <v>2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f t="shared" si="7"/>
        <v>2</v>
      </c>
    </row>
    <row r="66" spans="1:12" x14ac:dyDescent="0.35">
      <c r="A66" s="5">
        <v>45170</v>
      </c>
      <c r="B66" s="2">
        <v>1</v>
      </c>
      <c r="C66" s="2">
        <v>1</v>
      </c>
      <c r="D66" s="2">
        <v>1</v>
      </c>
      <c r="E66" s="2">
        <v>3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f t="shared" si="7"/>
        <v>6</v>
      </c>
    </row>
    <row r="67" spans="1:12" x14ac:dyDescent="0.35">
      <c r="A67" s="5">
        <v>45200</v>
      </c>
      <c r="B67" s="2">
        <v>1</v>
      </c>
      <c r="C67" s="2">
        <v>1</v>
      </c>
      <c r="D67" s="2">
        <v>0</v>
      </c>
      <c r="E67" s="2">
        <v>1</v>
      </c>
      <c r="F67" s="2">
        <v>3</v>
      </c>
      <c r="G67" s="2">
        <v>0</v>
      </c>
      <c r="H67" s="2">
        <v>1</v>
      </c>
      <c r="I67" s="2">
        <v>1</v>
      </c>
      <c r="J67" s="2">
        <v>0</v>
      </c>
      <c r="K67" s="2">
        <v>2</v>
      </c>
      <c r="L67" s="2">
        <f t="shared" si="7"/>
        <v>10</v>
      </c>
    </row>
    <row r="68" spans="1:12" x14ac:dyDescent="0.35">
      <c r="A68" s="5">
        <v>45231</v>
      </c>
      <c r="B68" s="2">
        <v>2</v>
      </c>
      <c r="C68" s="2">
        <v>5</v>
      </c>
      <c r="D68" s="2">
        <v>3</v>
      </c>
      <c r="E68" s="2">
        <v>0</v>
      </c>
      <c r="F68" s="2">
        <v>0</v>
      </c>
      <c r="G68" s="2">
        <v>1</v>
      </c>
      <c r="H68" s="2">
        <v>1</v>
      </c>
      <c r="I68" s="2">
        <v>0</v>
      </c>
      <c r="J68" s="2">
        <v>1</v>
      </c>
      <c r="K68" s="2">
        <v>0</v>
      </c>
      <c r="L68" s="2">
        <f t="shared" si="7"/>
        <v>13</v>
      </c>
    </row>
    <row r="69" spans="1:12" x14ac:dyDescent="0.35">
      <c r="A69" s="5">
        <v>45261</v>
      </c>
      <c r="B69" s="2">
        <v>2</v>
      </c>
      <c r="C69" s="2">
        <v>1</v>
      </c>
      <c r="D69" s="2">
        <v>1</v>
      </c>
      <c r="E69" s="2">
        <v>2</v>
      </c>
      <c r="F69" s="2">
        <v>4</v>
      </c>
      <c r="G69" s="2">
        <v>1</v>
      </c>
      <c r="H69" s="2">
        <v>1</v>
      </c>
      <c r="I69" s="2">
        <v>1</v>
      </c>
      <c r="J69" s="2">
        <v>1</v>
      </c>
      <c r="K69" s="2">
        <v>2</v>
      </c>
      <c r="L69" s="2">
        <f t="shared" si="7"/>
        <v>16</v>
      </c>
    </row>
    <row r="70" spans="1:12" x14ac:dyDescent="0.35">
      <c r="A70" s="2" t="s">
        <v>268</v>
      </c>
      <c r="B70" s="2">
        <f>SUM(B58:B69)</f>
        <v>14</v>
      </c>
      <c r="C70" s="2">
        <f t="shared" ref="C70:K70" si="8">SUM(C58:C69)</f>
        <v>13</v>
      </c>
      <c r="D70" s="2">
        <f t="shared" si="8"/>
        <v>15</v>
      </c>
      <c r="E70" s="2">
        <f t="shared" si="8"/>
        <v>13</v>
      </c>
      <c r="F70" s="2">
        <f t="shared" si="8"/>
        <v>16</v>
      </c>
      <c r="G70" s="2">
        <f t="shared" si="8"/>
        <v>7</v>
      </c>
      <c r="H70" s="2">
        <f t="shared" si="8"/>
        <v>6</v>
      </c>
      <c r="I70" s="2">
        <f t="shared" si="8"/>
        <v>4</v>
      </c>
      <c r="J70" s="2">
        <f t="shared" si="8"/>
        <v>3</v>
      </c>
      <c r="K70" s="2">
        <f t="shared" si="8"/>
        <v>6</v>
      </c>
      <c r="L70" s="2">
        <f>SUM(B70:K70)</f>
        <v>97</v>
      </c>
    </row>
    <row r="71" spans="1:12" x14ac:dyDescent="0.35">
      <c r="A71" s="2" t="s">
        <v>362</v>
      </c>
      <c r="B71" s="8" t="e">
        <f>B70/$M$60</f>
        <v>#DIV/0!</v>
      </c>
      <c r="C71" s="8" t="e">
        <f t="shared" ref="C71:K71" si="9">C70/$M$60</f>
        <v>#DIV/0!</v>
      </c>
      <c r="D71" s="8" t="e">
        <f t="shared" si="9"/>
        <v>#DIV/0!</v>
      </c>
      <c r="E71" s="8" t="e">
        <f t="shared" si="9"/>
        <v>#DIV/0!</v>
      </c>
      <c r="F71" s="8" t="e">
        <f t="shared" si="9"/>
        <v>#DIV/0!</v>
      </c>
      <c r="G71" s="8" t="e">
        <f t="shared" si="9"/>
        <v>#DIV/0!</v>
      </c>
      <c r="H71" s="8" t="e">
        <f t="shared" si="9"/>
        <v>#DIV/0!</v>
      </c>
      <c r="I71" s="8" t="e">
        <f t="shared" si="9"/>
        <v>#DIV/0!</v>
      </c>
      <c r="J71" s="8" t="e">
        <f t="shared" si="9"/>
        <v>#DIV/0!</v>
      </c>
      <c r="K71" s="8" t="e">
        <f t="shared" si="9"/>
        <v>#DIV/0!</v>
      </c>
      <c r="L71" s="8"/>
    </row>
    <row r="75" spans="1:12" x14ac:dyDescent="0.35">
      <c r="E75" s="3" t="s">
        <v>260</v>
      </c>
      <c r="F75" s="3" t="s">
        <v>263</v>
      </c>
      <c r="H75" s="3" t="s">
        <v>262</v>
      </c>
    </row>
    <row r="76" spans="1:12" x14ac:dyDescent="0.35">
      <c r="E76" s="5">
        <v>44927</v>
      </c>
      <c r="F76" s="2">
        <v>10</v>
      </c>
      <c r="H76" s="2">
        <v>60</v>
      </c>
    </row>
    <row r="77" spans="1:12" x14ac:dyDescent="0.35">
      <c r="E77" s="5">
        <v>44958</v>
      </c>
      <c r="F77" s="2">
        <v>12</v>
      </c>
      <c r="H77" s="2">
        <v>78</v>
      </c>
    </row>
    <row r="78" spans="1:12" x14ac:dyDescent="0.35">
      <c r="E78" s="5">
        <v>44986</v>
      </c>
      <c r="F78" s="2">
        <v>11</v>
      </c>
      <c r="H78" s="2">
        <v>68</v>
      </c>
    </row>
    <row r="79" spans="1:12" x14ac:dyDescent="0.35">
      <c r="E79" s="5">
        <v>45017</v>
      </c>
      <c r="F79" s="2">
        <v>4</v>
      </c>
      <c r="H79" s="2">
        <v>39</v>
      </c>
    </row>
    <row r="80" spans="1:12" x14ac:dyDescent="0.35">
      <c r="E80" s="5">
        <v>45047</v>
      </c>
      <c r="F80" s="2">
        <v>3</v>
      </c>
      <c r="H80" s="2">
        <v>27</v>
      </c>
    </row>
    <row r="81" spans="1:8" x14ac:dyDescent="0.35">
      <c r="E81" s="5">
        <v>45078</v>
      </c>
      <c r="F81" s="2">
        <v>5</v>
      </c>
      <c r="H81" s="2">
        <v>41</v>
      </c>
    </row>
    <row r="82" spans="1:8" x14ac:dyDescent="0.35">
      <c r="E82" s="5">
        <v>45108</v>
      </c>
      <c r="F82" s="2">
        <v>5</v>
      </c>
      <c r="H82" s="2">
        <v>30</v>
      </c>
    </row>
    <row r="83" spans="1:8" x14ac:dyDescent="0.35">
      <c r="E83" s="5">
        <v>45139</v>
      </c>
      <c r="F83" s="2">
        <v>2</v>
      </c>
      <c r="H83" s="2">
        <v>42</v>
      </c>
    </row>
    <row r="84" spans="1:8" x14ac:dyDescent="0.35">
      <c r="E84" s="5">
        <v>45170</v>
      </c>
      <c r="F84" s="2">
        <v>6</v>
      </c>
      <c r="H84" s="2">
        <v>39</v>
      </c>
    </row>
    <row r="85" spans="1:8" x14ac:dyDescent="0.35">
      <c r="E85" s="5">
        <v>45200</v>
      </c>
      <c r="F85" s="2">
        <v>10</v>
      </c>
      <c r="H85" s="2">
        <v>58</v>
      </c>
    </row>
    <row r="86" spans="1:8" x14ac:dyDescent="0.35">
      <c r="E86" s="5">
        <v>45231</v>
      </c>
      <c r="F86" s="2">
        <v>13</v>
      </c>
      <c r="H86" s="2">
        <v>62</v>
      </c>
    </row>
    <row r="87" spans="1:8" x14ac:dyDescent="0.35">
      <c r="E87" s="5">
        <v>45261</v>
      </c>
      <c r="F87" s="2">
        <v>16</v>
      </c>
      <c r="H87" s="2">
        <v>61</v>
      </c>
    </row>
    <row r="88" spans="1:8" x14ac:dyDescent="0.35">
      <c r="E88" s="2" t="s">
        <v>264</v>
      </c>
      <c r="F88" s="7">
        <f>AVERAGE(F76:F87)</f>
        <v>8.0833333333333339</v>
      </c>
      <c r="H88" s="7">
        <f>AVERAGE(H76:H87)</f>
        <v>50.416666666666664</v>
      </c>
    </row>
    <row r="90" spans="1:8" x14ac:dyDescent="0.35">
      <c r="A90" s="61" t="s">
        <v>377</v>
      </c>
      <c r="B90" s="61"/>
    </row>
    <row r="91" spans="1:8" x14ac:dyDescent="0.35">
      <c r="A91" s="2" t="s">
        <v>379</v>
      </c>
      <c r="B91" s="2" t="s">
        <v>378</v>
      </c>
      <c r="C91" t="s">
        <v>408</v>
      </c>
      <c r="D91" s="2" t="s">
        <v>378</v>
      </c>
      <c r="E91" t="s">
        <v>409</v>
      </c>
    </row>
    <row r="92" spans="1:8" x14ac:dyDescent="0.35">
      <c r="A92" s="8" t="s">
        <v>387</v>
      </c>
      <c r="B92" s="2">
        <v>100</v>
      </c>
      <c r="C92" s="13">
        <v>0.16</v>
      </c>
      <c r="D92">
        <v>100</v>
      </c>
      <c r="E92" s="16">
        <f>AVERAGE(B58:B69)</f>
        <v>1.1666666666666667</v>
      </c>
    </row>
    <row r="93" spans="1:8" x14ac:dyDescent="0.35">
      <c r="A93" s="8" t="s">
        <v>388</v>
      </c>
      <c r="B93" s="2" t="s">
        <v>381</v>
      </c>
      <c r="C93" s="13">
        <v>0.16500000000000001</v>
      </c>
      <c r="D93">
        <v>200</v>
      </c>
      <c r="E93" s="16">
        <f>AVERAGE(C58:C69)</f>
        <v>1.0833333333333333</v>
      </c>
    </row>
    <row r="94" spans="1:8" x14ac:dyDescent="0.35">
      <c r="A94" s="8" t="s">
        <v>389</v>
      </c>
      <c r="B94" s="2" t="s">
        <v>380</v>
      </c>
      <c r="C94" s="13">
        <v>0.15</v>
      </c>
      <c r="D94">
        <v>300</v>
      </c>
      <c r="E94" s="16">
        <f>AVERAGE(D58:D70)</f>
        <v>2.3076923076923075</v>
      </c>
    </row>
    <row r="95" spans="1:8" x14ac:dyDescent="0.35">
      <c r="A95" s="8" t="s">
        <v>390</v>
      </c>
      <c r="B95" s="2" t="s">
        <v>344</v>
      </c>
      <c r="C95" s="13">
        <v>0.17499999999999999</v>
      </c>
      <c r="D95">
        <v>400</v>
      </c>
      <c r="E95" s="16">
        <f>AVERAGE(E58:E69)</f>
        <v>1.0833333333333333</v>
      </c>
    </row>
    <row r="96" spans="1:8" x14ac:dyDescent="0.35">
      <c r="A96" s="8" t="s">
        <v>391</v>
      </c>
      <c r="B96" s="2" t="s">
        <v>382</v>
      </c>
      <c r="C96" s="13">
        <v>0.22</v>
      </c>
      <c r="D96">
        <v>500</v>
      </c>
      <c r="E96" s="16">
        <f>AVERAGE(F58:F69)</f>
        <v>1.3333333333333333</v>
      </c>
    </row>
    <row r="97" spans="1:5" x14ac:dyDescent="0.35">
      <c r="A97" s="8" t="s">
        <v>392</v>
      </c>
      <c r="B97" s="2" t="s">
        <v>383</v>
      </c>
      <c r="C97" s="13">
        <v>0.23499999999999999</v>
      </c>
      <c r="D97">
        <v>600</v>
      </c>
      <c r="E97" s="16">
        <f>AVERAGE(G58:G69)</f>
        <v>0.58333333333333337</v>
      </c>
    </row>
    <row r="98" spans="1:5" x14ac:dyDescent="0.35">
      <c r="A98" s="8" t="s">
        <v>393</v>
      </c>
      <c r="B98" s="2" t="s">
        <v>384</v>
      </c>
      <c r="C98" s="13">
        <v>0.23499999999999999</v>
      </c>
      <c r="D98">
        <v>700</v>
      </c>
      <c r="E98" s="16">
        <f>AVERAGE(H58:H69)</f>
        <v>0.5</v>
      </c>
    </row>
    <row r="99" spans="1:5" x14ac:dyDescent="0.35">
      <c r="A99" s="8" t="s">
        <v>394</v>
      </c>
      <c r="B99" s="2" t="s">
        <v>385</v>
      </c>
      <c r="C99" s="13">
        <v>0.23</v>
      </c>
      <c r="D99">
        <v>800</v>
      </c>
      <c r="E99" s="16">
        <f>AVERAGE(I58:I69)</f>
        <v>0.33333333333333331</v>
      </c>
    </row>
    <row r="100" spans="1:5" x14ac:dyDescent="0.35">
      <c r="A100" s="8" t="s">
        <v>395</v>
      </c>
      <c r="B100" s="2" t="s">
        <v>386</v>
      </c>
      <c r="C100" s="13">
        <v>0.27500000000000002</v>
      </c>
      <c r="D100">
        <v>900</v>
      </c>
      <c r="E100" s="16">
        <f>AVERAGE(J58:J69)</f>
        <v>0.25</v>
      </c>
    </row>
    <row r="101" spans="1:5" x14ac:dyDescent="0.35">
      <c r="A101" s="8" t="s">
        <v>396</v>
      </c>
      <c r="B101" s="2" t="s">
        <v>345</v>
      </c>
      <c r="C101" s="13">
        <v>0.31</v>
      </c>
      <c r="D101">
        <v>1000</v>
      </c>
      <c r="E101" s="16">
        <f>AVERAGE(K58:K69)</f>
        <v>0.5</v>
      </c>
    </row>
    <row r="103" spans="1:5" x14ac:dyDescent="0.35">
      <c r="B103" s="14">
        <f>MEDIAN(C92:C101)</f>
        <v>0.22500000000000001</v>
      </c>
      <c r="C103" s="14">
        <f>AVERAGE(C92:C101)</f>
        <v>0.21549999999999997</v>
      </c>
    </row>
    <row r="107" spans="1:5" x14ac:dyDescent="0.35">
      <c r="A107" s="2" t="s">
        <v>378</v>
      </c>
      <c r="B107" t="s">
        <v>408</v>
      </c>
    </row>
    <row r="108" spans="1:5" x14ac:dyDescent="0.35">
      <c r="A108">
        <v>100</v>
      </c>
      <c r="B108" s="13">
        <v>0.16</v>
      </c>
    </row>
    <row r="109" spans="1:5" x14ac:dyDescent="0.35">
      <c r="A109">
        <v>200</v>
      </c>
      <c r="B109" s="13">
        <v>0.16500000000000001</v>
      </c>
    </row>
    <row r="110" spans="1:5" x14ac:dyDescent="0.35">
      <c r="A110">
        <v>300</v>
      </c>
      <c r="B110" s="13">
        <v>0.15</v>
      </c>
    </row>
    <row r="111" spans="1:5" x14ac:dyDescent="0.35">
      <c r="A111">
        <v>400</v>
      </c>
      <c r="B111" s="13">
        <v>0.17499999999999999</v>
      </c>
    </row>
    <row r="112" spans="1:5" x14ac:dyDescent="0.35">
      <c r="A112">
        <v>500</v>
      </c>
      <c r="B112" s="13">
        <v>0.22</v>
      </c>
    </row>
    <row r="113" spans="1:2" x14ac:dyDescent="0.35">
      <c r="A113">
        <v>600</v>
      </c>
      <c r="B113" s="13">
        <v>0.23499999999999999</v>
      </c>
    </row>
    <row r="114" spans="1:2" x14ac:dyDescent="0.35">
      <c r="A114">
        <v>700</v>
      </c>
      <c r="B114" s="13">
        <v>0.23499999999999999</v>
      </c>
    </row>
    <row r="115" spans="1:2" x14ac:dyDescent="0.35">
      <c r="A115">
        <v>800</v>
      </c>
      <c r="B115" s="13">
        <v>0.23</v>
      </c>
    </row>
    <row r="116" spans="1:2" x14ac:dyDescent="0.35">
      <c r="A116">
        <v>900</v>
      </c>
      <c r="B116" s="13">
        <v>0.27500000000000002</v>
      </c>
    </row>
    <row r="117" spans="1:2" x14ac:dyDescent="0.35">
      <c r="A117">
        <v>1000</v>
      </c>
      <c r="B117" s="13">
        <v>0.31</v>
      </c>
    </row>
    <row r="144" spans="2:2" x14ac:dyDescent="0.35">
      <c r="B144" t="e">
        <v>#N/A</v>
      </c>
    </row>
    <row r="145" spans="2:2" x14ac:dyDescent="0.35">
      <c r="B145" t="e">
        <v>#N/A</v>
      </c>
    </row>
    <row r="146" spans="2:2" x14ac:dyDescent="0.35">
      <c r="B146">
        <f t="shared" ref="B146:B154" si="10">AVERAGE(F77:F79)</f>
        <v>9</v>
      </c>
    </row>
    <row r="147" spans="2:2" x14ac:dyDescent="0.35">
      <c r="B147">
        <f t="shared" si="10"/>
        <v>6</v>
      </c>
    </row>
    <row r="148" spans="2:2" x14ac:dyDescent="0.35">
      <c r="B148">
        <f t="shared" si="10"/>
        <v>4</v>
      </c>
    </row>
    <row r="149" spans="2:2" x14ac:dyDescent="0.35">
      <c r="B149">
        <f t="shared" si="10"/>
        <v>4.333333333333333</v>
      </c>
    </row>
    <row r="150" spans="2:2" x14ac:dyDescent="0.35">
      <c r="B150">
        <f t="shared" si="10"/>
        <v>4</v>
      </c>
    </row>
    <row r="151" spans="2:2" x14ac:dyDescent="0.35">
      <c r="B151">
        <f t="shared" si="10"/>
        <v>4.333333333333333</v>
      </c>
    </row>
    <row r="152" spans="2:2" x14ac:dyDescent="0.35">
      <c r="B152">
        <f t="shared" si="10"/>
        <v>6</v>
      </c>
    </row>
    <row r="153" spans="2:2" x14ac:dyDescent="0.35">
      <c r="B153">
        <f t="shared" si="10"/>
        <v>9.6666666666666661</v>
      </c>
    </row>
    <row r="154" spans="2:2" x14ac:dyDescent="0.35">
      <c r="B154">
        <f t="shared" si="10"/>
        <v>13</v>
      </c>
    </row>
  </sheetData>
  <scenarios current="0" show="0" sqref="A91:B101">
    <scenario name="no of dish increasess" locked="1" count="20" user="Kaushal Prajapati" comment="Created by Kaushal Prajapati on 05-04-2024">
      <inputCells r="A92" val="14%- 18%"/>
      <inputCells r="B92" val="100"/>
      <inputCells r="A93" val="16%- 17%"/>
      <inputCells r="B93" val="150-200"/>
      <inputCells r="A94" val="13%- 18%"/>
      <inputCells r="B94" val="250-300"/>
      <inputCells r="A95" val="15%- 20%"/>
      <inputCells r="B95" val="350-400"/>
      <inputCells r="A96" val="20%-24%"/>
      <inputCells r="B96" val="450-500"/>
      <inputCells r="A97" val="22%- 25%"/>
      <inputCells r="B97" val="550-600"/>
      <inputCells r="A98" val="25%- 28%"/>
      <inputCells r="B98" val="650-700"/>
      <inputCells r="A99" val="25%- 27%"/>
      <inputCells r="B99" val="750-800"/>
      <inputCells r="A100" val="25%- 30%"/>
      <inputCells r="B100" val="850-900"/>
      <inputCells r="A101" val="27%- 35%"/>
      <inputCells r="B101" val="1000+"/>
    </scenario>
  </scenarios>
  <dataConsolidate/>
  <mergeCells count="5">
    <mergeCell ref="A1:G1"/>
    <mergeCell ref="A44:M44"/>
    <mergeCell ref="A47:A52"/>
    <mergeCell ref="A90:B90"/>
    <mergeCell ref="A56:K56"/>
  </mergeCells>
  <conditionalFormatting sqref="B58:K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1DF4-0A2A-4C84-B161-70B1CCCA5EAD}">
  <dimension ref="A1:X6"/>
  <sheetViews>
    <sheetView topLeftCell="E1" workbookViewId="0">
      <selection activeCell="P10" sqref="P10"/>
    </sheetView>
  </sheetViews>
  <sheetFormatPr defaultRowHeight="14.5" x14ac:dyDescent="0.35"/>
  <cols>
    <col min="14" max="14" width="14" customWidth="1"/>
  </cols>
  <sheetData>
    <row r="1" spans="1:24" ht="15" thickBot="1" x14ac:dyDescent="0.4">
      <c r="A1" s="67" t="s">
        <v>504</v>
      </c>
      <c r="B1" s="67"/>
      <c r="C1" s="67"/>
      <c r="D1" s="67"/>
      <c r="F1" s="67" t="s">
        <v>505</v>
      </c>
      <c r="G1" s="67"/>
      <c r="H1" s="67"/>
      <c r="I1" s="67"/>
      <c r="J1" s="67"/>
      <c r="L1" s="67" t="s">
        <v>506</v>
      </c>
      <c r="M1" s="67"/>
      <c r="N1" s="67"/>
      <c r="P1" s="68" t="s">
        <v>507</v>
      </c>
      <c r="Q1" s="68"/>
      <c r="R1" s="68"/>
      <c r="S1" s="68"/>
      <c r="U1" s="68" t="s">
        <v>508</v>
      </c>
      <c r="V1" s="68"/>
      <c r="W1" s="68"/>
      <c r="X1" s="68"/>
    </row>
    <row r="2" spans="1:24" x14ac:dyDescent="0.35">
      <c r="A2" s="18"/>
      <c r="B2" s="18" t="s">
        <v>260</v>
      </c>
      <c r="C2" s="18" t="s">
        <v>262</v>
      </c>
      <c r="D2" s="18" t="s">
        <v>263</v>
      </c>
      <c r="F2" s="18"/>
      <c r="G2" s="18" t="s">
        <v>260</v>
      </c>
      <c r="H2" s="18" t="s">
        <v>262</v>
      </c>
      <c r="I2" s="18" t="s">
        <v>266</v>
      </c>
      <c r="J2" s="18" t="s">
        <v>267</v>
      </c>
      <c r="L2" s="18"/>
      <c r="M2" s="18" t="s">
        <v>378</v>
      </c>
      <c r="N2" s="18" t="s">
        <v>408</v>
      </c>
      <c r="P2" s="18"/>
      <c r="Q2" s="18" t="s">
        <v>263</v>
      </c>
      <c r="R2" s="18" t="s">
        <v>262</v>
      </c>
      <c r="S2" s="18" t="s">
        <v>492</v>
      </c>
      <c r="U2" s="18"/>
      <c r="V2" s="18" t="s">
        <v>497</v>
      </c>
      <c r="W2" s="18" t="s">
        <v>498</v>
      </c>
      <c r="X2" s="18" t="s">
        <v>492</v>
      </c>
    </row>
    <row r="3" spans="1:24" x14ac:dyDescent="0.35">
      <c r="A3" t="s">
        <v>260</v>
      </c>
      <c r="B3">
        <v>1</v>
      </c>
      <c r="F3" t="s">
        <v>260</v>
      </c>
      <c r="G3">
        <v>1</v>
      </c>
      <c r="L3" t="s">
        <v>378</v>
      </c>
      <c r="M3">
        <v>1</v>
      </c>
      <c r="P3" t="s">
        <v>263</v>
      </c>
      <c r="Q3">
        <v>1</v>
      </c>
      <c r="U3" t="s">
        <v>497</v>
      </c>
      <c r="V3">
        <v>1</v>
      </c>
    </row>
    <row r="4" spans="1:24" ht="15" thickBot="1" x14ac:dyDescent="0.4">
      <c r="A4" t="s">
        <v>262</v>
      </c>
      <c r="B4">
        <v>-0.12842821594870024</v>
      </c>
      <c r="C4">
        <v>1</v>
      </c>
      <c r="F4" t="s">
        <v>262</v>
      </c>
      <c r="G4">
        <v>0.56230290620870849</v>
      </c>
      <c r="H4">
        <v>1</v>
      </c>
      <c r="L4" s="17" t="s">
        <v>408</v>
      </c>
      <c r="M4" s="17">
        <v>0.94481659998910072</v>
      </c>
      <c r="N4" s="17">
        <v>1</v>
      </c>
      <c r="P4" t="s">
        <v>262</v>
      </c>
      <c r="Q4">
        <v>0.92692374316149073</v>
      </c>
      <c r="R4">
        <v>1</v>
      </c>
      <c r="U4" t="s">
        <v>498</v>
      </c>
      <c r="V4">
        <v>0.32993263332538375</v>
      </c>
      <c r="W4">
        <v>1</v>
      </c>
    </row>
    <row r="5" spans="1:24" ht="15" thickBot="1" x14ac:dyDescent="0.4">
      <c r="A5" s="17" t="s">
        <v>263</v>
      </c>
      <c r="B5" s="17">
        <v>0.21426488399830601</v>
      </c>
      <c r="C5" s="17">
        <v>0.83867932326627026</v>
      </c>
      <c r="D5" s="17">
        <v>1</v>
      </c>
      <c r="F5" t="s">
        <v>266</v>
      </c>
      <c r="G5">
        <v>-6.0386389518126041E-2</v>
      </c>
      <c r="H5">
        <v>-2.9773774435347098E-2</v>
      </c>
      <c r="I5">
        <v>1</v>
      </c>
      <c r="P5" s="17" t="s">
        <v>492</v>
      </c>
      <c r="Q5" s="17">
        <v>0.83301351725522244</v>
      </c>
      <c r="R5" s="17">
        <v>0.95007922712506609</v>
      </c>
      <c r="S5" s="17">
        <v>1</v>
      </c>
      <c r="U5" s="17" t="s">
        <v>492</v>
      </c>
      <c r="V5" s="17">
        <v>0.56165300457930811</v>
      </c>
      <c r="W5" s="17">
        <v>0.76584635552412672</v>
      </c>
      <c r="X5" s="17">
        <v>1</v>
      </c>
    </row>
    <row r="6" spans="1:24" ht="15" thickBot="1" x14ac:dyDescent="0.4">
      <c r="F6" s="17" t="s">
        <v>267</v>
      </c>
      <c r="G6" s="17">
        <v>0.22899625758791362</v>
      </c>
      <c r="H6" s="17">
        <v>0.58518719255285911</v>
      </c>
      <c r="I6" s="17">
        <v>0.36675946350704847</v>
      </c>
      <c r="J6" s="17">
        <v>1</v>
      </c>
    </row>
  </sheetData>
  <mergeCells count="5">
    <mergeCell ref="A1:D1"/>
    <mergeCell ref="F1:J1"/>
    <mergeCell ref="L1:N1"/>
    <mergeCell ref="P1:S1"/>
    <mergeCell ref="U1:X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9EC49-D135-482E-BB86-C16223F24256}">
  <dimension ref="A1:R21"/>
  <sheetViews>
    <sheetView zoomScale="85" zoomScaleNormal="85" workbookViewId="0">
      <selection activeCell="J17" sqref="J17:J21"/>
    </sheetView>
  </sheetViews>
  <sheetFormatPr defaultRowHeight="14.5" x14ac:dyDescent="0.35"/>
  <sheetData>
    <row r="1" spans="1:18" x14ac:dyDescent="0.35">
      <c r="A1" s="69" t="s">
        <v>334</v>
      </c>
      <c r="B1" s="69"/>
      <c r="C1" s="69"/>
      <c r="G1" s="70" t="s">
        <v>491</v>
      </c>
      <c r="H1" s="70"/>
      <c r="I1" s="70"/>
      <c r="J1" s="70"/>
      <c r="M1" s="71" t="s">
        <v>334</v>
      </c>
      <c r="N1" s="71"/>
      <c r="Q1" s="71" t="s">
        <v>491</v>
      </c>
      <c r="R1" s="71"/>
    </row>
    <row r="2" spans="1:18" ht="43.5" x14ac:dyDescent="0.35">
      <c r="A2" s="3" t="s">
        <v>260</v>
      </c>
      <c r="B2" s="3" t="s">
        <v>262</v>
      </c>
      <c r="C2" s="3" t="s">
        <v>263</v>
      </c>
      <c r="G2" s="3" t="s">
        <v>260</v>
      </c>
      <c r="H2" s="3" t="s">
        <v>262</v>
      </c>
      <c r="I2" s="3" t="s">
        <v>266</v>
      </c>
      <c r="J2" s="3" t="s">
        <v>267</v>
      </c>
      <c r="M2" s="2" t="s">
        <v>378</v>
      </c>
      <c r="N2" t="s">
        <v>408</v>
      </c>
      <c r="Q2" s="2" t="s">
        <v>335</v>
      </c>
      <c r="R2" s="6" t="s">
        <v>499</v>
      </c>
    </row>
    <row r="3" spans="1:18" x14ac:dyDescent="0.35">
      <c r="A3" s="5">
        <v>44927</v>
      </c>
      <c r="B3" s="2">
        <v>60</v>
      </c>
      <c r="C3" s="2">
        <v>10</v>
      </c>
      <c r="G3" s="5">
        <v>44927</v>
      </c>
      <c r="H3" s="2">
        <v>82</v>
      </c>
      <c r="I3" s="2">
        <v>21</v>
      </c>
      <c r="J3" s="2">
        <v>13</v>
      </c>
      <c r="M3">
        <v>100</v>
      </c>
      <c r="N3" s="13">
        <v>0.16</v>
      </c>
      <c r="Q3" s="2" t="s">
        <v>500</v>
      </c>
      <c r="R3" s="9">
        <v>0.5</v>
      </c>
    </row>
    <row r="4" spans="1:18" x14ac:dyDescent="0.35">
      <c r="A4" s="5">
        <v>44958</v>
      </c>
      <c r="B4" s="2">
        <v>78</v>
      </c>
      <c r="C4" s="2">
        <v>12</v>
      </c>
      <c r="G4" s="5">
        <v>44958</v>
      </c>
      <c r="H4" s="2">
        <v>85</v>
      </c>
      <c r="I4" s="2">
        <v>23</v>
      </c>
      <c r="J4" s="2">
        <v>15</v>
      </c>
      <c r="M4">
        <v>200</v>
      </c>
      <c r="N4" s="13">
        <v>0.16500000000000001</v>
      </c>
      <c r="Q4" s="2" t="s">
        <v>398</v>
      </c>
      <c r="R4" s="9">
        <v>0.27500000000000002</v>
      </c>
    </row>
    <row r="5" spans="1:18" x14ac:dyDescent="0.35">
      <c r="A5" s="5">
        <v>44986</v>
      </c>
      <c r="B5" s="2">
        <v>68</v>
      </c>
      <c r="C5" s="2">
        <v>11</v>
      </c>
      <c r="G5" s="5">
        <v>44986</v>
      </c>
      <c r="H5" s="2">
        <v>67</v>
      </c>
      <c r="I5" s="2">
        <v>26</v>
      </c>
      <c r="J5" s="2">
        <v>16</v>
      </c>
      <c r="M5">
        <v>300</v>
      </c>
      <c r="N5" s="13">
        <v>0.15</v>
      </c>
      <c r="Q5" s="2" t="s">
        <v>399</v>
      </c>
      <c r="R5" s="9">
        <v>0.625</v>
      </c>
    </row>
    <row r="6" spans="1:18" x14ac:dyDescent="0.35">
      <c r="A6" s="5">
        <v>45017</v>
      </c>
      <c r="B6" s="2">
        <v>39</v>
      </c>
      <c r="C6" s="2">
        <v>4</v>
      </c>
      <c r="G6" s="5">
        <v>45017</v>
      </c>
      <c r="H6" s="2">
        <v>57</v>
      </c>
      <c r="I6" s="2">
        <v>18</v>
      </c>
      <c r="J6" s="2">
        <v>8</v>
      </c>
      <c r="M6">
        <v>400</v>
      </c>
      <c r="N6" s="13">
        <v>0.17499999999999999</v>
      </c>
      <c r="Q6" s="2" t="s">
        <v>376</v>
      </c>
      <c r="R6" s="9">
        <v>0.42499999999999999</v>
      </c>
    </row>
    <row r="7" spans="1:18" x14ac:dyDescent="0.35">
      <c r="A7" s="5">
        <v>45047</v>
      </c>
      <c r="B7" s="2">
        <v>27</v>
      </c>
      <c r="C7" s="2">
        <v>3</v>
      </c>
      <c r="G7" s="5">
        <v>45047</v>
      </c>
      <c r="H7" s="2">
        <v>42</v>
      </c>
      <c r="I7" s="2">
        <v>23</v>
      </c>
      <c r="J7" s="2">
        <v>7</v>
      </c>
      <c r="M7">
        <v>500</v>
      </c>
      <c r="N7" s="13">
        <v>0.22</v>
      </c>
    </row>
    <row r="8" spans="1:18" x14ac:dyDescent="0.35">
      <c r="A8" s="5">
        <v>45078</v>
      </c>
      <c r="B8" s="2">
        <v>41</v>
      </c>
      <c r="C8" s="2">
        <v>5</v>
      </c>
      <c r="G8" s="5">
        <v>45078</v>
      </c>
      <c r="H8" s="2">
        <v>80</v>
      </c>
      <c r="I8" s="2">
        <v>16</v>
      </c>
      <c r="J8" s="2">
        <v>10</v>
      </c>
      <c r="M8">
        <v>600</v>
      </c>
      <c r="N8" s="13">
        <v>0.23499999999999999</v>
      </c>
    </row>
    <row r="9" spans="1:18" x14ac:dyDescent="0.35">
      <c r="A9" s="5">
        <v>45108</v>
      </c>
      <c r="B9" s="2">
        <v>30</v>
      </c>
      <c r="C9" s="2">
        <v>5</v>
      </c>
      <c r="G9" s="5">
        <v>45108</v>
      </c>
      <c r="H9" s="2">
        <v>83</v>
      </c>
      <c r="I9" s="2">
        <v>14</v>
      </c>
      <c r="J9" s="2">
        <v>10</v>
      </c>
      <c r="M9">
        <v>700</v>
      </c>
      <c r="N9" s="13">
        <v>0.23499999999999999</v>
      </c>
    </row>
    <row r="10" spans="1:18" x14ac:dyDescent="0.35">
      <c r="A10" s="5">
        <v>45139</v>
      </c>
      <c r="B10" s="2">
        <v>42</v>
      </c>
      <c r="C10" s="2">
        <v>2</v>
      </c>
      <c r="G10" s="5">
        <v>45139</v>
      </c>
      <c r="H10" s="2">
        <v>80</v>
      </c>
      <c r="I10" s="2">
        <v>18</v>
      </c>
      <c r="J10" s="2">
        <v>12</v>
      </c>
      <c r="M10">
        <v>800</v>
      </c>
      <c r="N10" s="13">
        <v>0.23</v>
      </c>
    </row>
    <row r="11" spans="1:18" x14ac:dyDescent="0.35">
      <c r="A11" s="5">
        <v>45170</v>
      </c>
      <c r="B11" s="2">
        <v>39</v>
      </c>
      <c r="C11" s="2">
        <v>6</v>
      </c>
      <c r="G11" s="5">
        <v>45170</v>
      </c>
      <c r="H11" s="2">
        <v>92</v>
      </c>
      <c r="I11" s="2">
        <v>18</v>
      </c>
      <c r="J11" s="2">
        <v>10</v>
      </c>
      <c r="M11">
        <v>900</v>
      </c>
      <c r="N11" s="13">
        <v>0.27500000000000002</v>
      </c>
    </row>
    <row r="12" spans="1:18" x14ac:dyDescent="0.35">
      <c r="A12" s="5">
        <v>45200</v>
      </c>
      <c r="B12" s="2">
        <v>58</v>
      </c>
      <c r="C12" s="2">
        <v>10</v>
      </c>
      <c r="G12" s="5">
        <v>45200</v>
      </c>
      <c r="H12" s="2">
        <v>95</v>
      </c>
      <c r="I12" s="2">
        <v>27</v>
      </c>
      <c r="J12" s="2">
        <v>11</v>
      </c>
      <c r="M12">
        <v>1000</v>
      </c>
      <c r="N12" s="13">
        <v>0.31</v>
      </c>
    </row>
    <row r="13" spans="1:18" x14ac:dyDescent="0.35">
      <c r="A13" s="5">
        <v>45231</v>
      </c>
      <c r="B13" s="2">
        <v>62</v>
      </c>
      <c r="C13" s="2">
        <v>13</v>
      </c>
      <c r="G13" s="5">
        <v>45231</v>
      </c>
      <c r="H13" s="2">
        <v>90</v>
      </c>
      <c r="I13" s="2">
        <v>22</v>
      </c>
      <c r="J13" s="2">
        <v>16</v>
      </c>
    </row>
    <row r="14" spans="1:18" x14ac:dyDescent="0.35">
      <c r="A14" s="5">
        <v>45261</v>
      </c>
      <c r="B14" s="2">
        <v>61</v>
      </c>
      <c r="C14" s="2">
        <v>16</v>
      </c>
      <c r="G14" s="5">
        <v>45261</v>
      </c>
      <c r="H14" s="2">
        <v>101</v>
      </c>
      <c r="I14" s="2">
        <v>21</v>
      </c>
      <c r="J14" s="2">
        <v>19</v>
      </c>
    </row>
    <row r="17" spans="1:10" x14ac:dyDescent="0.35">
      <c r="A17" t="s">
        <v>492</v>
      </c>
      <c r="B17" t="s">
        <v>263</v>
      </c>
      <c r="C17" t="s">
        <v>262</v>
      </c>
      <c r="D17" t="s">
        <v>492</v>
      </c>
      <c r="G17" t="s">
        <v>492</v>
      </c>
      <c r="H17" t="s">
        <v>497</v>
      </c>
      <c r="I17" t="s">
        <v>498</v>
      </c>
      <c r="J17" t="s">
        <v>492</v>
      </c>
    </row>
    <row r="18" spans="1:10" x14ac:dyDescent="0.35">
      <c r="A18" t="s">
        <v>493</v>
      </c>
      <c r="B18">
        <f>SUM(C6:C8)</f>
        <v>12</v>
      </c>
      <c r="C18">
        <f>SUM(B6:B8)</f>
        <v>107</v>
      </c>
      <c r="D18">
        <v>1</v>
      </c>
      <c r="G18" t="s">
        <v>493</v>
      </c>
      <c r="H18">
        <f>SUM(H6:H8)</f>
        <v>179</v>
      </c>
      <c r="I18">
        <f>SUM(I6:I8)</f>
        <v>57</v>
      </c>
      <c r="J18">
        <v>1</v>
      </c>
    </row>
    <row r="19" spans="1:10" x14ac:dyDescent="0.35">
      <c r="A19" t="s">
        <v>494</v>
      </c>
      <c r="B19">
        <f>SUM(C9:C11)</f>
        <v>13</v>
      </c>
      <c r="C19">
        <f>SUM(B9:B11)</f>
        <v>111</v>
      </c>
      <c r="D19">
        <v>2</v>
      </c>
      <c r="G19" t="s">
        <v>494</v>
      </c>
      <c r="H19">
        <f>SUM(H9:H11)</f>
        <v>255</v>
      </c>
      <c r="I19">
        <f>SUM(I9:I11)</f>
        <v>50</v>
      </c>
      <c r="J19">
        <v>2</v>
      </c>
    </row>
    <row r="20" spans="1:10" x14ac:dyDescent="0.35">
      <c r="A20" t="s">
        <v>495</v>
      </c>
      <c r="B20">
        <f>SUM(C12:C14)</f>
        <v>39</v>
      </c>
      <c r="C20">
        <f>SUM(B12:B14)</f>
        <v>181</v>
      </c>
      <c r="D20">
        <v>3</v>
      </c>
      <c r="G20" t="s">
        <v>495</v>
      </c>
      <c r="H20">
        <f>SUM(H12:H14)</f>
        <v>286</v>
      </c>
      <c r="I20">
        <f>SUM(I12:I14)</f>
        <v>70</v>
      </c>
      <c r="J20">
        <v>3</v>
      </c>
    </row>
    <row r="21" spans="1:10" x14ac:dyDescent="0.35">
      <c r="A21" t="s">
        <v>496</v>
      </c>
      <c r="B21">
        <f>SUM(C3:C5)</f>
        <v>33</v>
      </c>
      <c r="C21">
        <f>SUM(B3:B5)</f>
        <v>206</v>
      </c>
      <c r="D21">
        <v>4</v>
      </c>
      <c r="G21" t="s">
        <v>496</v>
      </c>
      <c r="H21">
        <f>SUM(H3:H5)</f>
        <v>234</v>
      </c>
      <c r="I21">
        <f>SUM(I3:I5)</f>
        <v>70</v>
      </c>
      <c r="J21">
        <v>4</v>
      </c>
    </row>
  </sheetData>
  <mergeCells count="4">
    <mergeCell ref="A1:C1"/>
    <mergeCell ref="G1:J1"/>
    <mergeCell ref="M1:N1"/>
    <mergeCell ref="Q1:R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D i a g r a m O b j e c t K e y > < K e y > C o l u m n s \ C o l u m n 3 < / K e y > < / D i a g r a m O b j e c t K e y > < D i a g r a m O b j e c t K e y > < K e y > C o l u m n s \ C o l u m n 4 < / K e y > < / D i a g r a m O b j e c t K e y > < D i a g r a m O b j e c t K e y > < K e y > C o l u m n s \ C o l u m n 5 < / K e y > < / D i a g r a m O b j e c t K e y > < D i a g r a m O b j e c t K e y > < K e y > C o l u m n s \ C o l u m n 6 < / K e y > < / D i a g r a m O b j e c t K e y > < D i a g r a m O b j e c t K e y > < K e y > C o l u m n s \ C o l u m n 7 < / K e y > < / D i a g r a m O b j e c t K e y > < D i a g r a m O b j e c t K e y > < K e y > C o l u m n s \ C o l u m n 8 < / K e y > < / D i a g r a m O b j e c t K e y > < D i a g r a m O b j e c t K e y > < K e y > C o l u m n s \ C o l u m n 9 < / K e y > < / D i a g r a m O b j e c t K e y > < D i a g r a m O b j e c t K e y > < K e y > C o l u m n s \ C o l u m n 1 0 < / K e y > < / D i a g r a m O b j e c t K e y > < D i a g r a m O b j e c t K e y > < K e y > C o l u m n s \ C o l u m n 1 1 < / K e y > < / D i a g r a m O b j e c t K e y > < D i a g r a m O b j e c t K e y > < K e y > C o l u m n s \ C o l u m n 1 2 < / K e y > < / D i a g r a m O b j e c t K e y > < D i a g r a m O b j e c t K e y > < K e y > C o l u m n s \ C o l u m n 1 3 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 T a b l e 1 < / K e y > < / D i a g r a m O b j e c t K e y > < D i a g r a m O b j e c t K e y > < K e y > A c t i o n s \ A d d   t o   h i e r a r c h y   F o r   & l t ; T a b l e s \ T a b l e 1 \ H i e r a r c h i e s \ H i e r a r c h y 1 & g t ; < / K e y > < / D i a g r a m O b j e c t K e y > < D i a g r a m O b j e c t K e y > < K e y > A c t i o n s \ M o v e   t o   a   H i e r a r c h y   i n   T a b l e   T a b l e 1 < / K e y > < / D i a g r a m O b j e c t K e y > < D i a g r a m O b j e c t K e y > < K e y > A c t i o n s \ M o v e   i n t o   h i e r a r c h y   F o r   & l t ; T a b l e s \ T a b l e 1 \ H i e r a r c h i e s \ H i e r a r c h y 1 & g t ; 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 T a g s \ H i e r a r c h i e s \ & l t ; T a b l e s \ T a b l e 1 \ H i e r a r c h i e s \ H i e r a r c h y 1 & g t ; < / K e y > < / D i a g r a m O b j e c t K e y > < D i a g r a m O b j e c t K e y > < K e y > T a b l e s \ T a b l e 1 < / K e y > < / D i a g r a m O b j e c t K e y > < D i a g r a m O b j e c t K e y > < K e y > T a b l e s \ T a b l e 1 \ C o l u m n s \ C o l u m n 1 < / K e y > < / D i a g r a m O b j e c t K e y > < D i a g r a m O b j e c t K e y > < K e y > T a b l e s \ T a b l e 1 \ C o l u m n s \ C o l u m n 2 < / K e y > < / D i a g r a m O b j e c t K e y > < D i a g r a m O b j e c t K e y > < K e y > T a b l e s \ T a b l e 1 \ C o l u m n s \ C o l u m n 3 < / K e y > < / D i a g r a m O b j e c t K e y > < D i a g r a m O b j e c t K e y > < K e y > T a b l e s \ T a b l e 1 \ C o l u m n s \ C o l u m n 4 < / K e y > < / D i a g r a m O b j e c t K e y > < D i a g r a m O b j e c t K e y > < K e y > T a b l e s \ T a b l e 1 \ C o l u m n s \ C o l u m n 5 < / K e y > < / D i a g r a m O b j e c t K e y > < D i a g r a m O b j e c t K e y > < K e y > T a b l e s \ T a b l e 1 \ C o l u m n s \ C o l u m n 6 < / K e y > < / D i a g r a m O b j e c t K e y > < D i a g r a m O b j e c t K e y > < K e y > T a b l e s \ T a b l e 1 \ C o l u m n s \ C o l u m n 7 < / K e y > < / D i a g r a m O b j e c t K e y > < D i a g r a m O b j e c t K e y > < K e y > T a b l e s \ T a b l e 1 \ C o l u m n s \ C o l u m n 8 < / K e y > < / D i a g r a m O b j e c t K e y > < D i a g r a m O b j e c t K e y > < K e y > T a b l e s \ T a b l e 1 \ C o l u m n s \ C o l u m n 9 < / K e y > < / D i a g r a m O b j e c t K e y > < D i a g r a m O b j e c t K e y > < K e y > T a b l e s \ T a b l e 1 \ C o l u m n s \ C o l u m n 1 0 < / K e y > < / D i a g r a m O b j e c t K e y > < D i a g r a m O b j e c t K e y > < K e y > T a b l e s \ T a b l e 1 \ C o l u m n s \ C o l u m n 1 1 < / K e y > < / D i a g r a m O b j e c t K e y > < D i a g r a m O b j e c t K e y > < K e y > T a b l e s \ T a b l e 1 \ C o l u m n s \ C o l u m n 1 2 < / K e y > < / D i a g r a m O b j e c t K e y > < D i a g r a m O b j e c t K e y > < K e y > T a b l e s \ T a b l e 1 \ C o l u m n s \ C o l u m n 1 3 < / K e y > < / D i a g r a m O b j e c t K e y > < D i a g r a m O b j e c t K e y > < K e y > T a b l e s \ T a b l e 1 \ H i e r a r c h i e s \ H i e r a r c h y 1 < / K e y > < / D i a g r a m O b j e c t K e y > < D i a g r a m O b j e c t K e y > < K e y > T a b l e s \ T a b l e 1 \ H i e r a r c h y 1 \ A d d i t i o n a l   I n f o \ H i n t   T e x t < / K e y > < / D i a g r a m O b j e c t K e y > < / A l l K e y s > < S e l e c t e d K e y s > < D i a g r a m O b j e c t K e y > < K e y > T a b l e s \ T a b l e 1 \ C o l u m n s \ C o l u m n 1 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 T a b l e 1 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 & l t ; T a b l e s \ T a b l e 1 \ H i e r a r c h i e s \ H i e r a r c h y 1 & g t ; 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 T a b l e 1 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 & l t ; T a b l e s \ T a b l e 1 \ H i e r a r c h i e s \ H i e r a r c h y 1 & g t ; 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 T a g s \ H i e r a r c h i e s \ & l t ; T a b l e s \ T a b l e 1 \ H i e r a r c h i e s \ H i e r a r c h y 1 & g t ; 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 T a b l e s \ T a b l e 1 \ C o l u m n s \ C o l u m n 1 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 T a b l e s \ T a b l e 1 \ C o l u m n s \ C o l u m n 1 2 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 T a b l e s \ T a b l e 1 \ C o l u m n s \ C o l u m n 1 3 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 T a b l e s \ T a b l e 1 \ H i e r a r c h i e s \ H i e r a r c h y 1 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 T a b l e s \ T a b l e 1 \ H i e r a r c h y 1 \ A d d i t i o n a l   I n f o \ H i n t   T e x t 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 C o l u m n 2 < / s t r i n g > < / k e y > < v a l u e > < i n t > 9 1 < / i n t > < / v a l u e > < / i t e m > < i t e m > < k e y > < s t r i n g > C o l u m n 3 < / s t r i n g > < / k e y > < v a l u e > < i n t > 9 1 < / i n t > < / v a l u e > < / i t e m > < i t e m > < k e y > < s t r i n g > C o l u m n 4 < / s t r i n g > < / k e y > < v a l u e > < i n t > 9 1 < / i n t > < / v a l u e > < / i t e m > < i t e m > < k e y > < s t r i n g > C o l u m n 5 < / s t r i n g > < / k e y > < v a l u e > < i n t > 9 1 < / i n t > < / v a l u e > < / i t e m > < i t e m > < k e y > < s t r i n g > C o l u m n 6 < / s t r i n g > < / k e y > < v a l u e > < i n t > 9 1 < / i n t > < / v a l u e > < / i t e m > < i t e m > < k e y > < s t r i n g > C o l u m n 7 < / s t r i n g > < / k e y > < v a l u e > < i n t > 9 1 < / i n t > < / v a l u e > < / i t e m > < i t e m > < k e y > < s t r i n g > C o l u m n 8 < / s t r i n g > < / k e y > < v a l u e > < i n t > 9 1 < / i n t > < / v a l u e > < / i t e m > < i t e m > < k e y > < s t r i n g > C o l u m n 9 < / s t r i n g > < / k e y > < v a l u e > < i n t > 9 1 < / i n t > < / v a l u e > < / i t e m > < i t e m > < k e y > < s t r i n g > C o l u m n 1 0 < / s t r i n g > < / k e y > < v a l u e > < i n t > 9 8 < / i n t > < / v a l u e > < / i t e m > < i t e m > < k e y > < s t r i n g > C o l u m n 1 1 < / s t r i n g > < / k e y > < v a l u e > < i n t > 9 8 < / i n t > < / v a l u e > < / i t e m > < i t e m > < k e y > < s t r i n g > C o l u m n 1 2 < / s t r i n g > < / k e y > < v a l u e > < i n t > 9 8 < / i n t > < / v a l u e > < / i t e m > < i t e m > < k e y > < s t r i n g > C o l u m n 1 3 < / s t r i n g > < / k e y > < v a l u e > < i n t > 9 8 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 C o l u m n 3 < / s t r i n g > < / k e y > < v a l u e > < i n t > 2 < / i n t > < / v a l u e > < / i t e m > < i t e m > < k e y > < s t r i n g > C o l u m n 4 < / s t r i n g > < / k e y > < v a l u e > < i n t > 3 < / i n t > < / v a l u e > < / i t e m > < i t e m > < k e y > < s t r i n g > C o l u m n 5 < / s t r i n g > < / k e y > < v a l u e > < i n t > 4 < / i n t > < / v a l u e > < / i t e m > < i t e m > < k e y > < s t r i n g > C o l u m n 6 < / s t r i n g > < / k e y > < v a l u e > < i n t > 5 < / i n t > < / v a l u e > < / i t e m > < i t e m > < k e y > < s t r i n g > C o l u m n 7 < / s t r i n g > < / k e y > < v a l u e > < i n t > 6 < / i n t > < / v a l u e > < / i t e m > < i t e m > < k e y > < s t r i n g > C o l u m n 8 < / s t r i n g > < / k e y > < v a l u e > < i n t > 7 < / i n t > < / v a l u e > < / i t e m > < i t e m > < k e y > < s t r i n g > C o l u m n 9 < / s t r i n g > < / k e y > < v a l u e > < i n t > 8 < / i n t > < / v a l u e > < / i t e m > < i t e m > < k e y > < s t r i n g > C o l u m n 1 0 < / s t r i n g > < / k e y > < v a l u e > < i n t > 9 < / i n t > < / v a l u e > < / i t e m > < i t e m > < k e y > < s t r i n g > C o l u m n 1 1 < / s t r i n g > < / k e y > < v a l u e > < i n t > 1 0 < / i n t > < / v a l u e > < / i t e m > < i t e m > < k e y > < s t r i n g > C o l u m n 1 2 < / s t r i n g > < / k e y > < v a l u e > < i n t > 1 1 < / i n t > < / v a l u e > < / i t e m > < i t e m > < k e y > < s t r i n g > C o l u m n 1 3 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 2 0 2 4 - 0 4 - 0 6 T 0 3 : 1 0 : 4 1 . 0 5 4 0 9 3 + 0 5 : 3 0 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A2AE33A3-1F9E-420B-B5C5-D84AA0D17443}">
  <ds:schemaRefs/>
</ds:datastoreItem>
</file>

<file path=customXml/itemProps10.xml><?xml version="1.0" encoding="utf-8"?>
<ds:datastoreItem xmlns:ds="http://schemas.openxmlformats.org/officeDocument/2006/customXml" ds:itemID="{8CAE06A8-282B-473A-A2E5-EB751B73A79A}">
  <ds:schemaRefs/>
</ds:datastoreItem>
</file>

<file path=customXml/itemProps11.xml><?xml version="1.0" encoding="utf-8"?>
<ds:datastoreItem xmlns:ds="http://schemas.openxmlformats.org/officeDocument/2006/customXml" ds:itemID="{0C1B170E-85E8-4609-987F-E7DA560D438E}">
  <ds:schemaRefs/>
</ds:datastoreItem>
</file>

<file path=customXml/itemProps12.xml><?xml version="1.0" encoding="utf-8"?>
<ds:datastoreItem xmlns:ds="http://schemas.openxmlformats.org/officeDocument/2006/customXml" ds:itemID="{9E9ED486-6344-4379-B99B-BE1C16FA52C6}">
  <ds:schemaRefs/>
</ds:datastoreItem>
</file>

<file path=customXml/itemProps13.xml><?xml version="1.0" encoding="utf-8"?>
<ds:datastoreItem xmlns:ds="http://schemas.openxmlformats.org/officeDocument/2006/customXml" ds:itemID="{7F1DED00-953B-4C06-9D6E-EA574AF6913E}">
  <ds:schemaRefs/>
</ds:datastoreItem>
</file>

<file path=customXml/itemProps14.xml><?xml version="1.0" encoding="utf-8"?>
<ds:datastoreItem xmlns:ds="http://schemas.openxmlformats.org/officeDocument/2006/customXml" ds:itemID="{9FBEC7B1-8E77-4853-A4F1-67D302851CD7}">
  <ds:schemaRefs/>
</ds:datastoreItem>
</file>

<file path=customXml/itemProps15.xml><?xml version="1.0" encoding="utf-8"?>
<ds:datastoreItem xmlns:ds="http://schemas.openxmlformats.org/officeDocument/2006/customXml" ds:itemID="{B8100E18-278C-437E-AE3C-14D8CBE303E5}">
  <ds:schemaRefs/>
</ds:datastoreItem>
</file>

<file path=customXml/itemProps16.xml><?xml version="1.0" encoding="utf-8"?>
<ds:datastoreItem xmlns:ds="http://schemas.openxmlformats.org/officeDocument/2006/customXml" ds:itemID="{DB02C4BC-445D-4C1F-BC43-34705F2765F9}">
  <ds:schemaRefs/>
</ds:datastoreItem>
</file>

<file path=customXml/itemProps2.xml><?xml version="1.0" encoding="utf-8"?>
<ds:datastoreItem xmlns:ds="http://schemas.openxmlformats.org/officeDocument/2006/customXml" ds:itemID="{783A422E-18E0-4A1D-A689-5ADDF650F9DF}">
  <ds:schemaRefs/>
</ds:datastoreItem>
</file>

<file path=customXml/itemProps3.xml><?xml version="1.0" encoding="utf-8"?>
<ds:datastoreItem xmlns:ds="http://schemas.openxmlformats.org/officeDocument/2006/customXml" ds:itemID="{B8EE728F-8438-45D7-A06E-94A0F4E11D0F}">
  <ds:schemaRefs/>
</ds:datastoreItem>
</file>

<file path=customXml/itemProps4.xml><?xml version="1.0" encoding="utf-8"?>
<ds:datastoreItem xmlns:ds="http://schemas.openxmlformats.org/officeDocument/2006/customXml" ds:itemID="{3DBA185D-3B76-45AE-9C5B-16F6F11A0485}">
  <ds:schemaRefs/>
</ds:datastoreItem>
</file>

<file path=customXml/itemProps5.xml><?xml version="1.0" encoding="utf-8"?>
<ds:datastoreItem xmlns:ds="http://schemas.openxmlformats.org/officeDocument/2006/customXml" ds:itemID="{A11DBC57-FFBA-4957-B6DA-6DAF84C8CB0D}">
  <ds:schemaRefs/>
</ds:datastoreItem>
</file>

<file path=customXml/itemProps6.xml><?xml version="1.0" encoding="utf-8"?>
<ds:datastoreItem xmlns:ds="http://schemas.openxmlformats.org/officeDocument/2006/customXml" ds:itemID="{C4596F2D-F0F2-4F1F-B26C-A7AB0AE5F8F0}">
  <ds:schemaRefs/>
</ds:datastoreItem>
</file>

<file path=customXml/itemProps7.xml><?xml version="1.0" encoding="utf-8"?>
<ds:datastoreItem xmlns:ds="http://schemas.openxmlformats.org/officeDocument/2006/customXml" ds:itemID="{E0EE64D5-0DA0-4C1A-9619-3086A40F45E9}">
  <ds:schemaRefs/>
</ds:datastoreItem>
</file>

<file path=customXml/itemProps8.xml><?xml version="1.0" encoding="utf-8"?>
<ds:datastoreItem xmlns:ds="http://schemas.openxmlformats.org/officeDocument/2006/customXml" ds:itemID="{A4332B6F-1A70-4C3F-84AC-C60900FA21EB}">
  <ds:schemaRefs/>
</ds:datastoreItem>
</file>

<file path=customXml/itemProps9.xml><?xml version="1.0" encoding="utf-8"?>
<ds:datastoreItem xmlns:ds="http://schemas.openxmlformats.org/officeDocument/2006/customXml" ds:itemID="{75809AE0-1262-406C-9123-858ABB44EFC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pcd</vt:lpstr>
      <vt:lpstr>Sheet3</vt:lpstr>
      <vt:lpstr>Sheet5</vt:lpstr>
      <vt:lpstr>Catering</vt:lpstr>
      <vt:lpstr>Sheet10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 PRAJAPATI</dc:creator>
  <cp:lastModifiedBy>KAUSHAL PRAJAPATI</cp:lastModifiedBy>
  <dcterms:created xsi:type="dcterms:W3CDTF">2024-01-31T15:42:29Z</dcterms:created>
  <dcterms:modified xsi:type="dcterms:W3CDTF">2024-04-30T07:52:21Z</dcterms:modified>
</cp:coreProperties>
</file>