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odel_Assessment\Front_End_Model_Prediction\Materials_Information\"/>
    </mc:Choice>
  </mc:AlternateContent>
  <xr:revisionPtr revIDLastSave="0" documentId="8_{5BC88229-1016-4089-8084-FA09A35C2D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5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6" i="1"/>
  <c r="J77" i="1"/>
  <c r="J2" i="1"/>
  <c r="C75" i="1" l="1"/>
  <c r="C74" i="1"/>
  <c r="B74" i="1"/>
  <c r="C71" i="1"/>
  <c r="B71" i="1"/>
  <c r="J71" i="1" s="1"/>
  <c r="C72" i="1"/>
  <c r="C70" i="1"/>
  <c r="B65" i="1"/>
  <c r="C47" i="1"/>
  <c r="B75" i="1" l="1"/>
  <c r="J75" i="1" s="1"/>
  <c r="I48" i="1"/>
  <c r="I54" i="1"/>
  <c r="C50" i="1" l="1"/>
  <c r="B50" i="1" s="1"/>
  <c r="B46" i="1" l="1"/>
  <c r="C44" i="1"/>
  <c r="C45" i="1"/>
  <c r="B45" i="1"/>
  <c r="B44" i="1"/>
  <c r="C40" i="1"/>
  <c r="B40" i="1"/>
  <c r="C43" i="1"/>
  <c r="B43" i="1"/>
  <c r="C46" i="1" l="1"/>
  <c r="C61" i="1" l="1"/>
  <c r="C63" i="1"/>
  <c r="B61" i="1" l="1"/>
  <c r="C67" i="1"/>
  <c r="C66" i="1"/>
  <c r="C68" i="1" l="1"/>
  <c r="B68" i="1" s="1"/>
  <c r="C69" i="1"/>
  <c r="B67" i="1"/>
  <c r="B66" i="1"/>
</calcChain>
</file>

<file path=xl/sharedStrings.xml><?xml version="1.0" encoding="utf-8"?>
<sst xmlns="http://schemas.openxmlformats.org/spreadsheetml/2006/main" count="86" uniqueCount="83">
  <si>
    <t>Materials</t>
  </si>
  <si>
    <t>Mw</t>
  </si>
  <si>
    <t>PDI</t>
  </si>
  <si>
    <t>Weight_fraction_ester</t>
  </si>
  <si>
    <t>Weight_fraction_ether</t>
  </si>
  <si>
    <t>Weight_fraction_BenzeneCycle</t>
  </si>
  <si>
    <t>Weight_fraction_urethane</t>
  </si>
  <si>
    <t>PLA NatureWorks 3051D</t>
  </si>
  <si>
    <t>PLA NatureWorks 3251D</t>
  </si>
  <si>
    <t>PLA NatureWorks 2003D</t>
  </si>
  <si>
    <t>PLA NatureWorks 2002D</t>
  </si>
  <si>
    <t>PLA NatureWorks 6201D</t>
  </si>
  <si>
    <t>PLA NatureWorks 4032D</t>
  </si>
  <si>
    <t>PLA NatureWorks 4043D</t>
  </si>
  <si>
    <t>PLA Total Corbion L105</t>
  </si>
  <si>
    <t>PLA Total Corbion L130</t>
  </si>
  <si>
    <t>PLA NatureWorks 4060D</t>
  </si>
  <si>
    <t>PLA ErcrosBio® LL703</t>
  </si>
  <si>
    <t>PLA Total Corbion LX175</t>
  </si>
  <si>
    <t>PHB Industrial SA.</t>
  </si>
  <si>
    <t>PHB Biomer P309E</t>
  </si>
  <si>
    <t>PHB Biomer P226</t>
  </si>
  <si>
    <t>PHB Not Specified</t>
  </si>
  <si>
    <t>PHBV (PHB97/PHV3) ENMAT Y1000P</t>
  </si>
  <si>
    <t>PHBV (PHB97/PHV3) Nature Plast PHI002</t>
  </si>
  <si>
    <t>PBS Resonac Bionolle 1020MD</t>
  </si>
  <si>
    <t>PBS Lab Made</t>
  </si>
  <si>
    <t>PBS Resonac Bionolle 1001MD</t>
  </si>
  <si>
    <t>PBS Nature Plast PBE003</t>
  </si>
  <si>
    <t>PCL Ravago Chemicals CAPA6250</t>
  </si>
  <si>
    <t>Polyethylene Glycol PEG1000</t>
  </si>
  <si>
    <t>PBAT Jinhui ZhaoLong High Technology Co. Ltd</t>
  </si>
  <si>
    <t>Poly(ester-urethane) (PU) Lab Made</t>
  </si>
  <si>
    <t>LDPE Not available</t>
  </si>
  <si>
    <t>Ethylene Vinyl Acetate (Vinyl-Acetate19%) Exxon Mobil</t>
  </si>
  <si>
    <t>PP Not available 2</t>
  </si>
  <si>
    <t>PBSA Mitsubishi Chemical Performance Polymers, Inc. BioPBS FD92PM</t>
  </si>
  <si>
    <t>Poly(adipate diethylene) Sigma Aldrich</t>
  </si>
  <si>
    <t>PLA NatureWorks 6100D</t>
  </si>
  <si>
    <t>PBS PTT MCC Biochem Co., Ltd. BioPBS™ FZ 71PM</t>
  </si>
  <si>
    <t>Polyethylene Glycol Sigma Aldrich</t>
  </si>
  <si>
    <t>PHB</t>
  </si>
  <si>
    <t>PBAT T&amp;T Industry Group Ltd.</t>
  </si>
  <si>
    <t>PCL Perstop CAPA8000</t>
  </si>
  <si>
    <t>PBAT</t>
  </si>
  <si>
    <t>Bio-PE HA7260 Braskem</t>
  </si>
  <si>
    <t>PBS</t>
  </si>
  <si>
    <t>PLA</t>
  </si>
  <si>
    <t>Polyvinyl Alcohol Sigma Aldrich</t>
  </si>
  <si>
    <t>Weight_fraction_hydroxyl</t>
  </si>
  <si>
    <t>PLA HebeiBofateChemicalsCo., Ltd Low Molecualr Weight</t>
  </si>
  <si>
    <t>PCL Perstop CAPA6800</t>
  </si>
  <si>
    <t>PHB Ningbo TiananBiomaterialsCo.Ltd.</t>
  </si>
  <si>
    <t>PLA Biomer L9000</t>
  </si>
  <si>
    <t>PBAT BASF Ecoflex C1200</t>
  </si>
  <si>
    <t>PBS Toyo Plastics Co. Ltd. Bionolle 1020</t>
  </si>
  <si>
    <t>PE Linear Low Density Haldia Petrochemicals Limited</t>
  </si>
  <si>
    <t>PET CZ-318</t>
  </si>
  <si>
    <t>Weight_fraction_phthalate</t>
  </si>
  <si>
    <t>Poly(ethylene terephthalate-co-glycolate) (10 % glycolate)</t>
  </si>
  <si>
    <t>Poly(ethylene terephthalate-co-glycolate) (13 % glycolate)</t>
  </si>
  <si>
    <t>Poly(ethylene terephthalate-co-l-lactide) (14 % lactide)</t>
  </si>
  <si>
    <t>PLA NatureWorks 3001D</t>
  </si>
  <si>
    <t>Polyethylene Glycol Sigma Aldrich PEG400</t>
  </si>
  <si>
    <t>PCL Lab Made</t>
  </si>
  <si>
    <t>PLA Dataset80</t>
  </si>
  <si>
    <t>PCL Dataset79</t>
  </si>
  <si>
    <t>PE Linear Low Density DOWLEX 2045G</t>
  </si>
  <si>
    <t>PLA NatureWorks 7000D</t>
  </si>
  <si>
    <t>PHBV (PHB60/PHV40) Dataset68</t>
  </si>
  <si>
    <t>PHBV (PHB80/PHV20) Dataset67</t>
  </si>
  <si>
    <t>PHBV (PHB97/PHV3) Dataset66</t>
  </si>
  <si>
    <t>P(3HB-co-4H) (3HB 10%) Dataset65</t>
  </si>
  <si>
    <t>PCL Daicel Chemical Industries Ltd. Celgreen PH7</t>
  </si>
  <si>
    <t>PET</t>
  </si>
  <si>
    <t>PHBV (PHB88/PHV12) Dataset41</t>
  </si>
  <si>
    <t>PHBV (PHB88/PHV12) GoodFellow</t>
  </si>
  <si>
    <t>P(BS82-co-Pripol18) Lab Made</t>
  </si>
  <si>
    <t>PHBV (PHB88/PHV12)</t>
  </si>
  <si>
    <t>PCL</t>
  </si>
  <si>
    <t>PE</t>
  </si>
  <si>
    <t>PBAT Xinjiang Blue Ridge Tunhe Chemical Industry TH801T</t>
  </si>
  <si>
    <t>log_MW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</si>
</sst>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Docs-Calibri"/>
    </font>
    <font>
      <sz val="12"/>
      <color rgb="FF373A36"/>
      <name val="Source Sans Pro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2" xfId="0" applyNumberFormat="1" applyBorder="1" applyAlignment="1">
      <alignment horizontal="right" wrapText="1"/>
    </xf>
    <xf numFmtId="0" fontId="2" fillId="0" borderId="0" xfId="0" applyFont="1"/>
    <xf numFmtId="11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3" xfId="0" applyFont="1" applyBorder="1" applyAlignment="1">
      <alignment horizontal="center" vertical="top"/>
    </xf>
    <xf numFmtId="0" fontId="5" fillId="0" borderId="0" xfId="0" applyFont="1"/>
    <xf numFmtId="3" fontId="0" fillId="0" borderId="0" xfId="0" applyNumberFormat="1"/>
    <xf numFmtId="0" fontId="0" fillId="0" borderId="2" xfId="0" applyBorder="1" applyAlignment="1">
      <alignment horizontal="right" wrapText="1"/>
    </xf>
    <xf numFmtId="0" fontId="4" fillId="0" borderId="2" xfId="0" applyFont="1" applyBorder="1" applyAlignment="1">
      <alignment wrapText="1"/>
    </xf>
    <xf numFmtId="3" fontId="0" fillId="0" borderId="2" xfId="0" applyNumberFormat="1" applyBorder="1" applyAlignment="1">
      <alignment horizontal="right" wrapText="1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"/>
  <sheetViews>
    <sheetView tabSelected="1" workbookViewId="0">
      <selection activeCell="J2" sqref="J2:J13"/>
    </sheetView>
  </sheetViews>
  <sheetFormatPr defaultRowHeight="15"/>
  <cols>
    <col min="1" max="1" width="64.5703125" bestFit="1" customWidth="1"/>
    <col min="2" max="3" width="12" bestFit="1" customWidth="1"/>
    <col min="4" max="4" width="21.42578125" bestFit="1" customWidth="1"/>
    <col min="5" max="5" width="21.7109375" bestFit="1" customWidth="1"/>
    <col min="6" max="6" width="29.42578125" bestFit="1" customWidth="1"/>
    <col min="7" max="7" width="25" bestFit="1" customWidth="1"/>
    <col min="8" max="8" width="24.5703125" bestFit="1" customWidth="1"/>
    <col min="9" max="9" width="25.57031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49</v>
      </c>
      <c r="I1" s="7" t="s">
        <v>58</v>
      </c>
      <c r="J1" s="13" t="s">
        <v>82</v>
      </c>
    </row>
    <row r="2" spans="1:10">
      <c r="A2" t="s">
        <v>7</v>
      </c>
      <c r="B2">
        <v>147500</v>
      </c>
      <c r="C2">
        <v>1.6</v>
      </c>
      <c r="D2">
        <v>0.61111111110000005</v>
      </c>
      <c r="E2">
        <v>0</v>
      </c>
      <c r="F2">
        <v>0</v>
      </c>
      <c r="G2">
        <v>0</v>
      </c>
      <c r="H2">
        <v>0</v>
      </c>
      <c r="I2">
        <v>0</v>
      </c>
      <c r="J2">
        <f>LOG(B2)</f>
        <v>5.1687920203141822</v>
      </c>
    </row>
    <row r="3" spans="1:10">
      <c r="A3" t="s">
        <v>8</v>
      </c>
      <c r="B3">
        <v>72500</v>
      </c>
      <c r="C3">
        <v>1.61</v>
      </c>
      <c r="D3">
        <v>0.61111111110000005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0">LOG(B3)</f>
        <v>4.860338006570994</v>
      </c>
    </row>
    <row r="4" spans="1:10">
      <c r="A4" t="s">
        <v>9</v>
      </c>
      <c r="B4">
        <v>180477</v>
      </c>
      <c r="C4">
        <v>1.8</v>
      </c>
      <c r="D4">
        <v>0.61111111110000005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5.2564218632525259</v>
      </c>
    </row>
    <row r="5" spans="1:10">
      <c r="A5" t="s">
        <v>10</v>
      </c>
      <c r="B5">
        <v>175333.33333333331</v>
      </c>
      <c r="C5">
        <v>1.673446327683616</v>
      </c>
      <c r="D5">
        <v>0.61111111110000005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5.2438644894340767</v>
      </c>
    </row>
    <row r="6" spans="1:10">
      <c r="A6" t="s">
        <v>11</v>
      </c>
      <c r="B6">
        <v>103400</v>
      </c>
      <c r="C6">
        <v>1.5570268075</v>
      </c>
      <c r="D6">
        <v>0.61111111110000005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5.0145205387579237</v>
      </c>
    </row>
    <row r="7" spans="1:10">
      <c r="A7" t="s">
        <v>12</v>
      </c>
      <c r="B7">
        <v>164333.33333333331</v>
      </c>
      <c r="C7">
        <v>1.7185207816747901</v>
      </c>
      <c r="D7">
        <v>0.61111111110000005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5.2157256645575671</v>
      </c>
    </row>
    <row r="8" spans="1:10">
      <c r="A8" t="s">
        <v>13</v>
      </c>
      <c r="B8">
        <v>186698</v>
      </c>
      <c r="C8">
        <v>2.06</v>
      </c>
      <c r="D8">
        <v>0.61111111110000005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5.271139665599768</v>
      </c>
    </row>
    <row r="9" spans="1:10">
      <c r="A9" t="s">
        <v>14</v>
      </c>
      <c r="B9">
        <v>125000</v>
      </c>
      <c r="C9">
        <v>1.736111111</v>
      </c>
      <c r="D9">
        <v>0.61111111110000005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5.0969100130080562</v>
      </c>
    </row>
    <row r="10" spans="1:10">
      <c r="A10" t="s">
        <v>15</v>
      </c>
      <c r="B10">
        <v>180000</v>
      </c>
      <c r="C10">
        <v>1.935483871</v>
      </c>
      <c r="D10">
        <v>0.61111111110000005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5.2552725051033065</v>
      </c>
    </row>
    <row r="11" spans="1:10">
      <c r="A11" t="s">
        <v>16</v>
      </c>
      <c r="B11">
        <v>178531.5</v>
      </c>
      <c r="C11">
        <v>1.5449999999999999</v>
      </c>
      <c r="D11">
        <v>0.61111111110000005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5.2517148538893252</v>
      </c>
    </row>
    <row r="12" spans="1:10">
      <c r="A12" t="s">
        <v>17</v>
      </c>
      <c r="B12">
        <v>79980</v>
      </c>
      <c r="C12">
        <v>3.44</v>
      </c>
      <c r="D12">
        <v>0.61111111110000005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4.9029813997975031</v>
      </c>
    </row>
    <row r="13" spans="1:10">
      <c r="A13" t="s">
        <v>18</v>
      </c>
      <c r="B13">
        <v>245000</v>
      </c>
      <c r="C13">
        <v>1.85</v>
      </c>
      <c r="D13">
        <v>0.61111111110000005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5.3891660843645326</v>
      </c>
    </row>
    <row r="14" spans="1:10">
      <c r="A14" t="s">
        <v>19</v>
      </c>
      <c r="B14">
        <v>600000</v>
      </c>
      <c r="C14">
        <v>2.4390243902439019</v>
      </c>
      <c r="D14">
        <v>0.5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5.7781512503836439</v>
      </c>
    </row>
    <row r="15" spans="1:10">
      <c r="A15" t="s">
        <v>20</v>
      </c>
      <c r="B15">
        <v>550000</v>
      </c>
      <c r="C15">
        <v>2.2200000000000002</v>
      </c>
      <c r="D15">
        <v>0.5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5.7403626894942441</v>
      </c>
    </row>
    <row r="16" spans="1:10">
      <c r="A16" t="s">
        <v>21</v>
      </c>
      <c r="B16">
        <v>426000</v>
      </c>
      <c r="C16">
        <v>2.2200000000000002</v>
      </c>
      <c r="D16">
        <v>0.5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5.6294095991027193</v>
      </c>
    </row>
    <row r="17" spans="1:10">
      <c r="A17" t="s">
        <v>22</v>
      </c>
      <c r="B17">
        <v>525333.33333333337</v>
      </c>
      <c r="C17">
        <v>2.2930081300813012</v>
      </c>
      <c r="D17">
        <v>0.5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5.7204349584338745</v>
      </c>
    </row>
    <row r="18" spans="1:10">
      <c r="A18" t="s">
        <v>23</v>
      </c>
      <c r="B18">
        <v>340000</v>
      </c>
      <c r="C18">
        <v>2.5299999999999998</v>
      </c>
      <c r="D18">
        <v>0.49796287909999998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5.5314789170422554</v>
      </c>
    </row>
    <row r="19" spans="1:10">
      <c r="A19" t="s">
        <v>24</v>
      </c>
      <c r="B19">
        <v>345917.5</v>
      </c>
      <c r="C19">
        <v>2.84</v>
      </c>
      <c r="D19">
        <v>0.49796287909999998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5.5389725335702558</v>
      </c>
    </row>
    <row r="20" spans="1:10">
      <c r="A20" t="s">
        <v>25</v>
      </c>
      <c r="B20">
        <v>61100</v>
      </c>
      <c r="C20">
        <v>1.65</v>
      </c>
      <c r="D20">
        <v>0.51162790700000005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4.786041210242554</v>
      </c>
    </row>
    <row r="21" spans="1:10">
      <c r="A21" t="s">
        <v>26</v>
      </c>
      <c r="B21">
        <v>104000</v>
      </c>
      <c r="C21">
        <v>2</v>
      </c>
      <c r="D21">
        <v>0.51162790700000005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5.0170333392987807</v>
      </c>
    </row>
    <row r="22" spans="1:10">
      <c r="A22" t="s">
        <v>27</v>
      </c>
      <c r="B22">
        <v>140000</v>
      </c>
      <c r="C22">
        <v>2.317880794701987</v>
      </c>
      <c r="D22">
        <v>0.51162790700000005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5.1461280356782382</v>
      </c>
    </row>
    <row r="23" spans="1:10">
      <c r="A23" t="s">
        <v>28</v>
      </c>
      <c r="B23">
        <v>79250</v>
      </c>
      <c r="C23">
        <v>4</v>
      </c>
      <c r="D23">
        <v>0.51162790700000005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4.8989992708897887</v>
      </c>
    </row>
    <row r="24" spans="1:10">
      <c r="A24" t="s">
        <v>43</v>
      </c>
      <c r="B24">
        <v>50000</v>
      </c>
      <c r="C24">
        <v>2.16</v>
      </c>
      <c r="D24">
        <v>0.38596491228070168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4.6989700043360187</v>
      </c>
    </row>
    <row r="25" spans="1:10">
      <c r="A25" t="s">
        <v>29</v>
      </c>
      <c r="B25">
        <v>25000</v>
      </c>
      <c r="C25">
        <v>2.16296525014763</v>
      </c>
      <c r="D25">
        <v>0.38596491228070168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4.3979400086720375</v>
      </c>
    </row>
    <row r="26" spans="1:10">
      <c r="A26" t="s">
        <v>40</v>
      </c>
      <c r="B26">
        <v>300</v>
      </c>
      <c r="C26">
        <v>1</v>
      </c>
      <c r="D26">
        <v>0</v>
      </c>
      <c r="E26">
        <v>0.36363636363636359</v>
      </c>
      <c r="F26">
        <v>0</v>
      </c>
      <c r="G26">
        <v>0</v>
      </c>
      <c r="H26">
        <v>0</v>
      </c>
      <c r="I26">
        <v>0</v>
      </c>
      <c r="J26">
        <f t="shared" si="0"/>
        <v>2.4771212547196626</v>
      </c>
    </row>
    <row r="27" spans="1:10">
      <c r="A27" t="s">
        <v>30</v>
      </c>
      <c r="B27">
        <v>1000</v>
      </c>
      <c r="C27">
        <v>1</v>
      </c>
      <c r="D27">
        <v>0</v>
      </c>
      <c r="E27">
        <v>0.36363636363636359</v>
      </c>
      <c r="F27">
        <v>0</v>
      </c>
      <c r="G27">
        <v>0</v>
      </c>
      <c r="H27">
        <v>0</v>
      </c>
      <c r="I27">
        <v>0</v>
      </c>
      <c r="J27">
        <f t="shared" si="0"/>
        <v>3</v>
      </c>
    </row>
    <row r="28" spans="1:10">
      <c r="A28" t="s">
        <v>31</v>
      </c>
      <c r="B28">
        <v>43750.477728081838</v>
      </c>
      <c r="C28">
        <v>2.187523886404092</v>
      </c>
      <c r="D28">
        <v>0.38938053099999997</v>
      </c>
      <c r="E28">
        <v>0</v>
      </c>
      <c r="F28">
        <v>0.1725663717</v>
      </c>
      <c r="G28">
        <v>0</v>
      </c>
      <c r="H28">
        <v>0</v>
      </c>
      <c r="I28">
        <v>0</v>
      </c>
      <c r="J28">
        <f t="shared" si="0"/>
        <v>4.6409827996106072</v>
      </c>
    </row>
    <row r="29" spans="1:10">
      <c r="A29" t="s">
        <v>32</v>
      </c>
      <c r="B29">
        <v>11475</v>
      </c>
      <c r="C29">
        <v>1.35</v>
      </c>
      <c r="D29">
        <v>0.32592592592592601</v>
      </c>
      <c r="E29">
        <v>0</v>
      </c>
      <c r="F29">
        <v>0</v>
      </c>
      <c r="G29">
        <v>0.31851851851851848</v>
      </c>
      <c r="H29">
        <v>0</v>
      </c>
      <c r="I29">
        <v>0</v>
      </c>
      <c r="J29">
        <f t="shared" si="0"/>
        <v>4.0597526942092985</v>
      </c>
    </row>
    <row r="30" spans="1:10">
      <c r="A30" t="s">
        <v>33</v>
      </c>
      <c r="B30">
        <v>50000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4.6989700043360187</v>
      </c>
    </row>
    <row r="31" spans="1:10">
      <c r="A31" t="s">
        <v>34</v>
      </c>
      <c r="B31">
        <v>35629</v>
      </c>
      <c r="C31">
        <v>4.7</v>
      </c>
      <c r="D31">
        <v>9.7000000000000003E-2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4.5518036331684018</v>
      </c>
    </row>
    <row r="32" spans="1:10">
      <c r="A32" t="s">
        <v>35</v>
      </c>
      <c r="B32">
        <v>250000</v>
      </c>
      <c r="C32">
        <v>3.7313432835820901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5.3979400086720375</v>
      </c>
    </row>
    <row r="33" spans="1:10">
      <c r="A33" t="s">
        <v>77</v>
      </c>
      <c r="B33">
        <v>110400</v>
      </c>
      <c r="C33">
        <v>2.4</v>
      </c>
      <c r="D33">
        <v>0.36599999999999999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f t="shared" si="0"/>
        <v>5.0429690733931798</v>
      </c>
    </row>
    <row r="34" spans="1:10">
      <c r="A34" t="s">
        <v>45</v>
      </c>
      <c r="B34">
        <v>200000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0"/>
        <v>5.3010299956639813</v>
      </c>
    </row>
    <row r="35" spans="1:10">
      <c r="A35" t="s">
        <v>36</v>
      </c>
      <c r="B35">
        <v>110802</v>
      </c>
      <c r="C35">
        <v>1.8779999999999999</v>
      </c>
      <c r="D35">
        <v>0.503</v>
      </c>
      <c r="E35">
        <v>0</v>
      </c>
      <c r="F35">
        <v>0</v>
      </c>
      <c r="G35">
        <v>0</v>
      </c>
      <c r="H35">
        <v>0</v>
      </c>
      <c r="I35">
        <v>0</v>
      </c>
      <c r="J35">
        <f t="shared" si="0"/>
        <v>5.044547599572236</v>
      </c>
    </row>
    <row r="36" spans="1:10">
      <c r="A36" t="s">
        <v>29</v>
      </c>
      <c r="B36">
        <v>25000</v>
      </c>
      <c r="C36">
        <v>2.252449045606649</v>
      </c>
      <c r="D36">
        <v>0.38596491228070168</v>
      </c>
      <c r="E36">
        <v>0</v>
      </c>
      <c r="F36">
        <v>0</v>
      </c>
      <c r="G36">
        <v>0</v>
      </c>
      <c r="H36">
        <v>0</v>
      </c>
      <c r="I36">
        <v>0</v>
      </c>
      <c r="J36">
        <f t="shared" si="0"/>
        <v>4.3979400086720375</v>
      </c>
    </row>
    <row r="37" spans="1:10">
      <c r="A37" t="s">
        <v>28</v>
      </c>
      <c r="B37">
        <v>79250</v>
      </c>
      <c r="C37">
        <v>4</v>
      </c>
      <c r="D37">
        <v>0.51162790700000005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4.8989992708897887</v>
      </c>
    </row>
    <row r="38" spans="1:10">
      <c r="A38" t="s">
        <v>37</v>
      </c>
      <c r="B38">
        <v>2500</v>
      </c>
      <c r="C38">
        <v>1</v>
      </c>
      <c r="D38">
        <v>0.42307692307692307</v>
      </c>
      <c r="E38">
        <v>0</v>
      </c>
      <c r="F38">
        <v>0</v>
      </c>
      <c r="G38">
        <v>0</v>
      </c>
      <c r="H38">
        <v>0</v>
      </c>
      <c r="I38">
        <v>0</v>
      </c>
      <c r="J38">
        <f t="shared" si="0"/>
        <v>3.3979400086720375</v>
      </c>
    </row>
    <row r="39" spans="1:10">
      <c r="A39" t="s">
        <v>38</v>
      </c>
      <c r="B39">
        <v>91342</v>
      </c>
      <c r="C39">
        <v>1.8</v>
      </c>
      <c r="D39">
        <v>0.61111111110000005</v>
      </c>
      <c r="E39">
        <v>0</v>
      </c>
      <c r="F39">
        <v>0</v>
      </c>
      <c r="G39">
        <v>0</v>
      </c>
      <c r="H39">
        <v>0</v>
      </c>
      <c r="I39">
        <v>0</v>
      </c>
      <c r="J39">
        <f t="shared" si="0"/>
        <v>4.9606705165709002</v>
      </c>
    </row>
    <row r="40" spans="1:10">
      <c r="A40" t="s">
        <v>39</v>
      </c>
      <c r="B40">
        <f>AVERAGE(B37,B22,B21,B23,B20,)</f>
        <v>77266.666666666672</v>
      </c>
      <c r="C40">
        <f>AVERAGE(C37,C22,C21,C23,C20,)</f>
        <v>2.3279801324503313</v>
      </c>
      <c r="D40">
        <v>0.51162790700000005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0"/>
        <v>4.8879921769079147</v>
      </c>
    </row>
    <row r="41" spans="1:10" ht="15.75" thickBot="1">
      <c r="A41" t="s">
        <v>41</v>
      </c>
      <c r="B41">
        <v>525333.33333333337</v>
      </c>
      <c r="C41">
        <v>2.2930081300813012</v>
      </c>
      <c r="D41">
        <v>0.5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0"/>
        <v>5.7204349584338745</v>
      </c>
    </row>
    <row r="42" spans="1:10" ht="15.75" thickBot="1">
      <c r="A42" s="3" t="s">
        <v>42</v>
      </c>
      <c r="B42" s="2">
        <v>146000</v>
      </c>
      <c r="C42" s="2">
        <v>2.9</v>
      </c>
      <c r="D42">
        <v>0.38938053099999997</v>
      </c>
      <c r="E42">
        <v>0</v>
      </c>
      <c r="F42">
        <v>0.1725663717</v>
      </c>
      <c r="G42">
        <v>0</v>
      </c>
      <c r="H42">
        <v>0</v>
      </c>
      <c r="I42">
        <v>0</v>
      </c>
      <c r="J42">
        <f t="shared" si="0"/>
        <v>5.1643528557844371</v>
      </c>
    </row>
    <row r="43" spans="1:10">
      <c r="A43" t="s">
        <v>44</v>
      </c>
      <c r="B43" s="4">
        <f>AVERAGE(B42,B28)</f>
        <v>94875.238864040919</v>
      </c>
      <c r="C43" s="4">
        <f>AVERAGE(C42,C28)</f>
        <v>2.5437619432020462</v>
      </c>
      <c r="D43">
        <v>0.38938053099999997</v>
      </c>
      <c r="E43">
        <v>0</v>
      </c>
      <c r="F43">
        <v>0.1725663717</v>
      </c>
      <c r="G43">
        <v>0</v>
      </c>
      <c r="H43">
        <v>0</v>
      </c>
      <c r="I43">
        <v>0</v>
      </c>
      <c r="J43">
        <f t="shared" si="0"/>
        <v>4.9771528823128053</v>
      </c>
    </row>
    <row r="44" spans="1:10" ht="15.75">
      <c r="A44" s="5" t="s">
        <v>46</v>
      </c>
      <c r="B44">
        <f>AVERAGE(B37,B22,B23,B21)</f>
        <v>100625</v>
      </c>
      <c r="C44">
        <f>AVERAGE(C37,C22,C23,C21)</f>
        <v>3.0794701986754967</v>
      </c>
      <c r="D44">
        <v>0.51162790700000005</v>
      </c>
      <c r="E44">
        <v>0</v>
      </c>
      <c r="F44">
        <v>0</v>
      </c>
      <c r="G44">
        <v>0</v>
      </c>
      <c r="H44">
        <v>0</v>
      </c>
      <c r="I44">
        <v>0</v>
      </c>
      <c r="J44">
        <f t="shared" si="0"/>
        <v>5.002705893375925</v>
      </c>
    </row>
    <row r="45" spans="1:10">
      <c r="A45" t="s">
        <v>47</v>
      </c>
      <c r="B45">
        <f>AVERAGE(B2:B13,B39)</f>
        <v>148468.85897435897</v>
      </c>
      <c r="C45">
        <f>AVERAGE(C2:C13,C39)</f>
        <v>1.8711991460660315</v>
      </c>
      <c r="D45">
        <v>0.61111111110000005</v>
      </c>
      <c r="E45">
        <v>0</v>
      </c>
      <c r="F45">
        <v>0</v>
      </c>
      <c r="G45">
        <v>0</v>
      </c>
      <c r="H45">
        <v>0</v>
      </c>
      <c r="I45">
        <v>0</v>
      </c>
      <c r="J45">
        <f t="shared" si="0"/>
        <v>5.1716353708663494</v>
      </c>
    </row>
    <row r="46" spans="1:10">
      <c r="A46" t="s">
        <v>48</v>
      </c>
      <c r="B46">
        <f>93500</f>
        <v>93500</v>
      </c>
      <c r="C46">
        <f>AVERAGE(C2:C45)</f>
        <v>2.2653000734113928</v>
      </c>
      <c r="D46">
        <v>0</v>
      </c>
      <c r="E46">
        <v>0</v>
      </c>
      <c r="F46">
        <v>0</v>
      </c>
      <c r="G46">
        <v>0</v>
      </c>
      <c r="H46" s="6">
        <v>0.38636363639999999</v>
      </c>
      <c r="I46">
        <v>0</v>
      </c>
      <c r="J46">
        <f t="shared" si="0"/>
        <v>4.9708116108725182</v>
      </c>
    </row>
    <row r="47" spans="1:10">
      <c r="A47" s="8" t="s">
        <v>50</v>
      </c>
      <c r="B47">
        <v>15000</v>
      </c>
      <c r="C47">
        <f>AVERAGE(C2:C13,C39)</f>
        <v>1.8711991460660315</v>
      </c>
      <c r="D47">
        <v>0.61111111110000005</v>
      </c>
      <c r="E47">
        <v>0</v>
      </c>
      <c r="F47">
        <v>0</v>
      </c>
      <c r="G47">
        <v>0</v>
      </c>
      <c r="H47">
        <v>0</v>
      </c>
      <c r="I47">
        <v>0</v>
      </c>
      <c r="J47">
        <f t="shared" si="0"/>
        <v>4.1760912590556813</v>
      </c>
    </row>
    <row r="48" spans="1:10">
      <c r="A48" t="s">
        <v>74</v>
      </c>
      <c r="D48">
        <v>0</v>
      </c>
      <c r="E48">
        <v>0</v>
      </c>
      <c r="F48">
        <v>0</v>
      </c>
      <c r="G48">
        <v>0</v>
      </c>
      <c r="H48">
        <v>0</v>
      </c>
      <c r="I48">
        <f>164/192</f>
        <v>0.85416666666666663</v>
      </c>
      <c r="J48">
        <f>AVERAGE(J2:J45)</f>
        <v>4.9455843165369462</v>
      </c>
    </row>
    <row r="49" spans="1:10">
      <c r="A49" t="s">
        <v>51</v>
      </c>
      <c r="B49">
        <v>120000</v>
      </c>
      <c r="C49">
        <v>1.74</v>
      </c>
      <c r="D49">
        <v>0.38596491228070168</v>
      </c>
      <c r="E49">
        <v>0</v>
      </c>
      <c r="F49">
        <v>0</v>
      </c>
      <c r="G49">
        <v>0</v>
      </c>
      <c r="H49">
        <v>0</v>
      </c>
      <c r="I49">
        <v>0</v>
      </c>
      <c r="J49">
        <f t="shared" si="0"/>
        <v>5.0791812460476251</v>
      </c>
    </row>
    <row r="50" spans="1:10">
      <c r="A50" t="s">
        <v>52</v>
      </c>
      <c r="B50" s="4">
        <f>240000*C50</f>
        <v>579457.56097560981</v>
      </c>
      <c r="C50" s="4">
        <f>AVERAGE(C42,C17,C16,C15,C14)</f>
        <v>2.4144065040650409</v>
      </c>
      <c r="D50">
        <v>0.38938053099999997</v>
      </c>
      <c r="E50">
        <v>0</v>
      </c>
      <c r="F50">
        <v>0.1725663717</v>
      </c>
      <c r="G50">
        <v>0</v>
      </c>
      <c r="H50">
        <v>0</v>
      </c>
      <c r="I50">
        <v>0</v>
      </c>
      <c r="J50">
        <f t="shared" si="0"/>
        <v>5.7630216340717793</v>
      </c>
    </row>
    <row r="51" spans="1:10" ht="15.75" thickBot="1">
      <c r="A51" t="s">
        <v>53</v>
      </c>
      <c r="B51" s="9">
        <v>217949</v>
      </c>
      <c r="C51">
        <v>2</v>
      </c>
      <c r="D51">
        <v>0.61111111110000005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5.338354880715583</v>
      </c>
    </row>
    <row r="52" spans="1:10" ht="15.75" thickBot="1">
      <c r="A52" t="s">
        <v>54</v>
      </c>
      <c r="B52" s="10">
        <v>104200</v>
      </c>
      <c r="C52" s="10">
        <v>2</v>
      </c>
      <c r="D52">
        <v>0.38938053099999997</v>
      </c>
      <c r="E52">
        <v>0</v>
      </c>
      <c r="F52">
        <v>0.1725663717</v>
      </c>
      <c r="G52">
        <v>0</v>
      </c>
      <c r="H52">
        <v>0</v>
      </c>
      <c r="I52">
        <v>0</v>
      </c>
      <c r="J52">
        <f t="shared" si="0"/>
        <v>5.0178677189635055</v>
      </c>
    </row>
    <row r="53" spans="1:10" ht="15.75" thickBot="1">
      <c r="A53" t="s">
        <v>55</v>
      </c>
      <c r="B53" s="4">
        <v>140000</v>
      </c>
      <c r="C53">
        <v>1.82</v>
      </c>
      <c r="D53">
        <v>0.51162790700000005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5.1461280356782382</v>
      </c>
    </row>
    <row r="54" spans="1:10" ht="15.75" thickBot="1">
      <c r="A54" s="11" t="s">
        <v>56</v>
      </c>
      <c r="D54">
        <v>0</v>
      </c>
      <c r="E54">
        <v>0</v>
      </c>
      <c r="F54">
        <v>0</v>
      </c>
      <c r="G54">
        <v>0</v>
      </c>
      <c r="H54">
        <v>0</v>
      </c>
      <c r="I54">
        <f>164/192</f>
        <v>0.85416666666666663</v>
      </c>
      <c r="J54">
        <f>AVERAGE(J2:J45)</f>
        <v>4.9455843165369462</v>
      </c>
    </row>
    <row r="55" spans="1:10">
      <c r="A55" t="s">
        <v>57</v>
      </c>
      <c r="B55" s="9">
        <v>48153</v>
      </c>
      <c r="C55">
        <v>1.89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f t="shared" si="0"/>
        <v>4.6826233494638583</v>
      </c>
    </row>
    <row r="56" spans="1:10">
      <c r="A56" s="8" t="s">
        <v>59</v>
      </c>
      <c r="B56" s="9">
        <v>50650</v>
      </c>
      <c r="C56">
        <v>1.59</v>
      </c>
      <c r="D56">
        <v>0.19591390941162753</v>
      </c>
      <c r="E56">
        <v>5.1782715101492398E-2</v>
      </c>
      <c r="F56">
        <v>0</v>
      </c>
      <c r="G56">
        <v>0</v>
      </c>
      <c r="H56">
        <v>0</v>
      </c>
      <c r="I56">
        <v>0.586117147564434</v>
      </c>
      <c r="J56">
        <f t="shared" si="0"/>
        <v>4.7045794496962996</v>
      </c>
    </row>
    <row r="57" spans="1:10">
      <c r="A57" s="8" t="s">
        <v>60</v>
      </c>
      <c r="B57" s="9">
        <v>43056</v>
      </c>
      <c r="C57">
        <v>1.55</v>
      </c>
      <c r="D57">
        <v>0.18182186274907158</v>
      </c>
      <c r="E57">
        <v>6.5211382503958928E-2</v>
      </c>
      <c r="F57">
        <v>0</v>
      </c>
      <c r="G57">
        <v>0</v>
      </c>
      <c r="H57">
        <v>0</v>
      </c>
      <c r="I57">
        <v>0.53664945991833068</v>
      </c>
      <c r="J57">
        <f t="shared" si="0"/>
        <v>4.6340336804196793</v>
      </c>
    </row>
    <row r="58" spans="1:10" ht="15.75" thickBot="1">
      <c r="A58" s="8" t="s">
        <v>61</v>
      </c>
      <c r="B58" s="9">
        <v>37927</v>
      </c>
      <c r="C58">
        <v>1.79</v>
      </c>
      <c r="D58">
        <v>0.16</v>
      </c>
      <c r="E58">
        <v>5.8000000000000003E-2</v>
      </c>
      <c r="F58">
        <v>0</v>
      </c>
      <c r="G58">
        <v>0</v>
      </c>
      <c r="H58">
        <v>0</v>
      </c>
      <c r="I58">
        <v>0.56000000000000005</v>
      </c>
      <c r="J58">
        <f t="shared" si="0"/>
        <v>4.5789484916621115</v>
      </c>
    </row>
    <row r="59" spans="1:10" ht="15.75" thickBot="1">
      <c r="A59" s="8" t="s">
        <v>62</v>
      </c>
      <c r="B59" s="12">
        <v>155000</v>
      </c>
      <c r="C59" s="10">
        <v>1.822520344</v>
      </c>
      <c r="D59">
        <v>0.61111111110000005</v>
      </c>
      <c r="E59">
        <v>0</v>
      </c>
      <c r="F59">
        <v>0</v>
      </c>
      <c r="G59">
        <v>0</v>
      </c>
      <c r="H59">
        <v>0</v>
      </c>
      <c r="I59">
        <v>0</v>
      </c>
      <c r="J59">
        <f t="shared" si="0"/>
        <v>5.1903316981702918</v>
      </c>
    </row>
    <row r="60" spans="1:10">
      <c r="A60" t="s">
        <v>63</v>
      </c>
      <c r="B60">
        <v>400</v>
      </c>
      <c r="C60">
        <v>1</v>
      </c>
      <c r="D60">
        <v>0</v>
      </c>
      <c r="E60">
        <v>0.36363636363636359</v>
      </c>
      <c r="F60">
        <v>0</v>
      </c>
      <c r="G60">
        <v>0</v>
      </c>
      <c r="H60">
        <v>0</v>
      </c>
      <c r="I60">
        <v>0</v>
      </c>
      <c r="J60">
        <f t="shared" si="0"/>
        <v>2.6020599913279625</v>
      </c>
    </row>
    <row r="61" spans="1:10">
      <c r="A61" t="s">
        <v>64</v>
      </c>
      <c r="B61">
        <f>40000*C61</f>
        <v>87447.592355459812</v>
      </c>
      <c r="C61">
        <f>AVERAGE(C2:C59)</f>
        <v>2.1861898088864953</v>
      </c>
      <c r="D61">
        <v>0.38596491228070168</v>
      </c>
      <c r="E61">
        <v>0</v>
      </c>
      <c r="F61">
        <v>0</v>
      </c>
      <c r="G61">
        <v>0</v>
      </c>
      <c r="H61">
        <v>0</v>
      </c>
      <c r="I61">
        <v>0</v>
      </c>
      <c r="J61">
        <f t="shared" si="0"/>
        <v>4.9417478567977442</v>
      </c>
    </row>
    <row r="62" spans="1:10">
      <c r="A62" s="8" t="s">
        <v>65</v>
      </c>
      <c r="B62" s="9">
        <v>200000</v>
      </c>
      <c r="C62">
        <v>1.87</v>
      </c>
      <c r="D62">
        <v>0.61111111110000005</v>
      </c>
      <c r="E62">
        <v>0</v>
      </c>
      <c r="F62">
        <v>0</v>
      </c>
      <c r="G62">
        <v>0</v>
      </c>
      <c r="H62">
        <v>0</v>
      </c>
      <c r="I62">
        <v>0</v>
      </c>
      <c r="J62">
        <f t="shared" si="0"/>
        <v>5.3010299956639813</v>
      </c>
    </row>
    <row r="63" spans="1:10">
      <c r="A63" s="8" t="s">
        <v>66</v>
      </c>
      <c r="B63">
        <v>40000</v>
      </c>
      <c r="C63">
        <f>AVERAGE(C2:C59)</f>
        <v>2.1861898088864953</v>
      </c>
      <c r="D63">
        <v>0.38596491228070168</v>
      </c>
      <c r="E63">
        <v>0</v>
      </c>
      <c r="F63">
        <v>0</v>
      </c>
      <c r="G63">
        <v>0</v>
      </c>
      <c r="H63">
        <v>0</v>
      </c>
      <c r="I63">
        <v>0</v>
      </c>
      <c r="J63">
        <f t="shared" si="0"/>
        <v>4.6020599913279625</v>
      </c>
    </row>
    <row r="64" spans="1:10">
      <c r="A64" t="s">
        <v>67</v>
      </c>
      <c r="B64">
        <v>92600</v>
      </c>
      <c r="C64">
        <v>4.5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f t="shared" si="0"/>
        <v>4.9666109866819346</v>
      </c>
    </row>
    <row r="65" spans="1:10">
      <c r="A65" t="s">
        <v>68</v>
      </c>
      <c r="B65">
        <f>110249*1.8</f>
        <v>198448.2</v>
      </c>
      <c r="C65">
        <v>1.8</v>
      </c>
      <c r="D65">
        <v>0.61111111110000005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5.2976471640463432</v>
      </c>
    </row>
    <row r="66" spans="1:10">
      <c r="A66" t="s">
        <v>69</v>
      </c>
      <c r="B66">
        <f>$C$66*324000</f>
        <v>710547.72400959709</v>
      </c>
      <c r="C66">
        <f>AVERAGE(C2:C65)</f>
        <v>2.1930485308938183</v>
      </c>
      <c r="D66" s="6">
        <v>0.4730085322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5.8515932526758254</v>
      </c>
    </row>
    <row r="67" spans="1:10">
      <c r="A67" s="8" t="s">
        <v>70</v>
      </c>
      <c r="B67">
        <f>$C$66*324000</f>
        <v>710547.72400959709</v>
      </c>
      <c r="C67">
        <f>AVERAGE(C2:C65)</f>
        <v>2.1930485308938183</v>
      </c>
      <c r="D67" s="6">
        <v>0.48649736840000002</v>
      </c>
      <c r="E67">
        <v>0</v>
      </c>
      <c r="F67">
        <v>0</v>
      </c>
      <c r="G67">
        <v>0</v>
      </c>
      <c r="H67">
        <v>0</v>
      </c>
      <c r="I67">
        <v>0</v>
      </c>
      <c r="J67">
        <f t="shared" ref="J67:J77" si="1">LOG(B67)</f>
        <v>5.8515932526758254</v>
      </c>
    </row>
    <row r="68" spans="1:10">
      <c r="A68" s="8" t="s">
        <v>71</v>
      </c>
      <c r="B68">
        <f>404000*C68</f>
        <v>885991.60648110264</v>
      </c>
      <c r="C68">
        <f>C66</f>
        <v>2.1930485308938183</v>
      </c>
      <c r="D68">
        <v>0.49796287909999998</v>
      </c>
      <c r="E68">
        <v>0</v>
      </c>
      <c r="F68">
        <v>0</v>
      </c>
      <c r="G68">
        <v>0</v>
      </c>
      <c r="H68">
        <v>0</v>
      </c>
      <c r="I68">
        <v>0</v>
      </c>
      <c r="J68">
        <f t="shared" si="1"/>
        <v>5.947429607579819</v>
      </c>
    </row>
    <row r="69" spans="1:10">
      <c r="A69" s="8" t="s">
        <v>72</v>
      </c>
      <c r="B69">
        <v>446000</v>
      </c>
      <c r="C69">
        <f>C66</f>
        <v>2.1930485308938183</v>
      </c>
      <c r="D69">
        <v>0.5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1"/>
        <v>5.6493348587121419</v>
      </c>
    </row>
    <row r="70" spans="1:10">
      <c r="A70" t="s">
        <v>73</v>
      </c>
      <c r="B70">
        <v>125000</v>
      </c>
      <c r="C70">
        <f>125000/68000</f>
        <v>1.838235294117647</v>
      </c>
      <c r="D70">
        <v>0.38596491228070168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1"/>
        <v>5.0969100130080562</v>
      </c>
    </row>
    <row r="71" spans="1:10">
      <c r="A71" s="8" t="s">
        <v>75</v>
      </c>
      <c r="B71">
        <f>AVERAGE(B2:B70)</f>
        <v>183451.44751340072</v>
      </c>
      <c r="C71">
        <f>AVERAGE(C2:C70)</f>
        <v>2.1877528109419346</v>
      </c>
      <c r="D71" s="6">
        <v>0.49189290279999998</v>
      </c>
      <c r="E71">
        <v>0</v>
      </c>
      <c r="F71">
        <v>0</v>
      </c>
      <c r="G71">
        <v>0</v>
      </c>
      <c r="H71">
        <v>0</v>
      </c>
      <c r="I71">
        <v>0</v>
      </c>
      <c r="J71">
        <f t="shared" si="1"/>
        <v>5.2635211428818396</v>
      </c>
    </row>
    <row r="72" spans="1:10">
      <c r="A72" s="8" t="s">
        <v>76</v>
      </c>
      <c r="B72">
        <v>600000</v>
      </c>
      <c r="C72">
        <f>AVERAGE(C2,C70)</f>
        <v>1.7191176470588236</v>
      </c>
      <c r="D72" s="6">
        <v>0.49189290279999998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f t="shared" si="1"/>
        <v>5.7781512503836439</v>
      </c>
    </row>
    <row r="73" spans="1:10">
      <c r="A73" t="s">
        <v>78</v>
      </c>
      <c r="B73">
        <v>183451.44751340072</v>
      </c>
      <c r="C73">
        <v>2.1877528109419346</v>
      </c>
      <c r="D73">
        <v>0.49189290279999998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5.2635211428818396</v>
      </c>
    </row>
    <row r="74" spans="1:10">
      <c r="A74" s="8" t="s">
        <v>79</v>
      </c>
      <c r="B74">
        <f>AVERAGE(B61,B70,B49,B36,B24:B25)</f>
        <v>72074.598725909964</v>
      </c>
      <c r="C74">
        <f>AVERAGE(C61,C70,C49,C36,C24:C25)</f>
        <v>2.0566398997930704</v>
      </c>
      <c r="D74">
        <v>0.38596491228070168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4.8577822331399103</v>
      </c>
    </row>
    <row r="75" spans="1:10">
      <c r="A75" s="8" t="s">
        <v>80</v>
      </c>
      <c r="B75">
        <f>AVERAGE(B2:B74)</f>
        <v>187749.64052324733</v>
      </c>
      <c r="C75">
        <f>AVERAGE(C2:C74)</f>
        <v>2.1793056549555687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 t="shared" si="1"/>
        <v>5.2735791141506692</v>
      </c>
    </row>
    <row r="76" spans="1:10">
      <c r="A76" s="8" t="s">
        <v>81</v>
      </c>
      <c r="B76">
        <v>24350</v>
      </c>
      <c r="D76">
        <v>0.38938053099999997</v>
      </c>
      <c r="E76">
        <v>0</v>
      </c>
      <c r="F76">
        <v>0.1725663717</v>
      </c>
      <c r="G76">
        <v>0</v>
      </c>
      <c r="H76">
        <v>0</v>
      </c>
      <c r="I76">
        <v>0</v>
      </c>
      <c r="J76">
        <f t="shared" si="1"/>
        <v>4.3864989655506532</v>
      </c>
    </row>
    <row r="77" spans="1:10">
      <c r="A77" t="s">
        <v>28</v>
      </c>
      <c r="B77">
        <v>79200</v>
      </c>
      <c r="C77">
        <v>4</v>
      </c>
      <c r="D77">
        <v>0.51162790700000005</v>
      </c>
      <c r="E77">
        <v>0</v>
      </c>
      <c r="F77">
        <v>0</v>
      </c>
      <c r="G77">
        <v>0</v>
      </c>
      <c r="H77">
        <v>0</v>
      </c>
      <c r="I77">
        <v>0</v>
      </c>
      <c r="J77">
        <f t="shared" si="1"/>
        <v>4.8987251815894934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Abdi</dc:creator>
  <cp:lastModifiedBy>Kaveh Abdi</cp:lastModifiedBy>
  <dcterms:created xsi:type="dcterms:W3CDTF">2024-02-15T16:07:58Z</dcterms:created>
  <dcterms:modified xsi:type="dcterms:W3CDTF">2024-03-31T15:19:24Z</dcterms:modified>
</cp:coreProperties>
</file>