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Model_Assessment\Front_End_Model_Prediction\Materials_Information\"/>
    </mc:Choice>
  </mc:AlternateContent>
  <xr:revisionPtr revIDLastSave="0" documentId="13_ncr:1_{56E05450-3A90-42DC-838E-467798D23AA9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Sheet1" sheetId="1" r:id="rId1"/>
    <sheet name="InorganicIons" sheetId="2" r:id="rId2"/>
    <sheet name="Clays" sheetId="3" r:id="rId3"/>
    <sheet name="Inorganic_Ions_Modified_names" sheetId="4" r:id="rId4"/>
    <sheet name="ClayAdditives" sheetId="6" r:id="rId5"/>
    <sheet name="InorganicAdditives" sheetId="5" r:id="rId6"/>
    <sheet name="References_inorganic" sheetId="7" r:id="rId7"/>
    <sheet name="ClayReferenc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B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B23" i="2"/>
  <c r="D11" i="2"/>
  <c r="C13" i="2"/>
  <c r="C6" i="2"/>
  <c r="B5" i="2"/>
  <c r="H5" i="2" s="1"/>
  <c r="B4" i="2"/>
  <c r="H4" i="2" s="1"/>
  <c r="L16" i="2"/>
  <c r="D16" i="2"/>
  <c r="E16" i="2"/>
  <c r="F16" i="2"/>
  <c r="G16" i="2"/>
  <c r="H16" i="2"/>
  <c r="I16" i="2"/>
  <c r="J16" i="2"/>
  <c r="K16" i="2"/>
  <c r="M16" i="2"/>
  <c r="N16" i="2"/>
  <c r="O16" i="2"/>
  <c r="Q16" i="2"/>
  <c r="B22" i="2"/>
  <c r="P21" i="2"/>
  <c r="P16" i="2" s="1"/>
  <c r="B21" i="2"/>
  <c r="B20" i="2"/>
  <c r="C7" i="2"/>
  <c r="C23" i="2" s="1"/>
  <c r="B19" i="2"/>
  <c r="C19" i="2"/>
  <c r="C16" i="2" s="1"/>
  <c r="B18" i="2"/>
  <c r="B16" i="2" l="1"/>
</calcChain>
</file>

<file path=xl/sharedStrings.xml><?xml version="1.0" encoding="utf-8"?>
<sst xmlns="http://schemas.openxmlformats.org/spreadsheetml/2006/main" count="191" uniqueCount="97">
  <si>
    <t>Silver Nanoparticles</t>
  </si>
  <si>
    <t>Organomodified Montmorillonite (Cloisite 30B)</t>
  </si>
  <si>
    <t>Nanometric ZnO (Evonik industries)</t>
  </si>
  <si>
    <t>Micrometric ZnO (Asturiana de Cinc S.A. (Spain))</t>
  </si>
  <si>
    <t>Calcium-phosphate Glass</t>
  </si>
  <si>
    <t>Calcium Carbonate</t>
  </si>
  <si>
    <t>Unmodified Montmorillonite</t>
  </si>
  <si>
    <t>Organomodified Montmorillonite (Cloisite C15A)</t>
  </si>
  <si>
    <t>Organomodified Montmorillonite (Cloisite C93A)</t>
  </si>
  <si>
    <t>Silica Aerogel</t>
  </si>
  <si>
    <t>Sodium Caseinate</t>
  </si>
  <si>
    <t>Sodium Hexametaphosphate Microparticles</t>
  </si>
  <si>
    <t>Ash</t>
  </si>
  <si>
    <t>Hydroxyapatite</t>
  </si>
  <si>
    <t>Silicate-modified Nanoclay</t>
  </si>
  <si>
    <t>Nano-CaCO3</t>
  </si>
  <si>
    <t>Nano-SiO2</t>
  </si>
  <si>
    <t>Halloysite</t>
  </si>
  <si>
    <t>Magnesium Stearate</t>
  </si>
  <si>
    <t>Materials</t>
  </si>
  <si>
    <t>Surface_to_volume_ratio</t>
  </si>
  <si>
    <t>Organic additive</t>
  </si>
  <si>
    <t>Weight_fraction_Ag</t>
  </si>
  <si>
    <t>Contact angle</t>
  </si>
  <si>
    <t>Weight_fraction_calcium_Ions</t>
  </si>
  <si>
    <t>Weigh_fraction_aptite_Ions</t>
  </si>
  <si>
    <t>Weight_fraction_stearate_Ions</t>
  </si>
  <si>
    <t>Weight_fraction_magnazium_Ions</t>
  </si>
  <si>
    <t>Weight_fraction_carbonate_Ions</t>
  </si>
  <si>
    <t>Weight_fraction_zync_Ions</t>
  </si>
  <si>
    <t>Hydroxyl_Ions</t>
  </si>
  <si>
    <t>Weight_fraction_phosphate_Ions</t>
  </si>
  <si>
    <t>Weight_fraction_metalic_oxygens_Ion_mol_eq</t>
  </si>
  <si>
    <t>Cation_Exchange_Capacity</t>
  </si>
  <si>
    <t>Reference</t>
  </si>
  <si>
    <t>Effect of clay loading on flammability of poly(methyl methacrylate)/clay nanocomposites</t>
  </si>
  <si>
    <t>A study of organo-modified clay type on pet-clay based nanocomposite properties</t>
  </si>
  <si>
    <t>Organomodified Montmorillonite (Cloisite 10A)</t>
  </si>
  <si>
    <t>Water Contact Angle</t>
  </si>
  <si>
    <t>Surface modification of montmorillonite by the use of organic cations via conventional ion exchange method</t>
  </si>
  <si>
    <t>SiO2</t>
  </si>
  <si>
    <t>Volcanic Ash</t>
  </si>
  <si>
    <t>Al2O3</t>
  </si>
  <si>
    <t>Al</t>
  </si>
  <si>
    <t>Fe2O3</t>
  </si>
  <si>
    <t>Fe</t>
  </si>
  <si>
    <t>CaO</t>
  </si>
  <si>
    <t>Na2O</t>
  </si>
  <si>
    <t>Na</t>
  </si>
  <si>
    <t>MgO</t>
  </si>
  <si>
    <t>Mg</t>
  </si>
  <si>
    <t>K2O</t>
  </si>
  <si>
    <t>K</t>
  </si>
  <si>
    <t>Weight_fraction_zinc_Ions</t>
  </si>
  <si>
    <t>Adsorption kinetics of halloysite nanotube and modified halloysite at the Palm oil-water interface and Pickering emulsion stabilized by halloysite nanotube and modified halloysite nanotube</t>
  </si>
  <si>
    <t>Clay Minerals and Synthetic Analogous as Emulsifiers of Pickering Emulsions</t>
  </si>
  <si>
    <t>Sodium Caseinate (remove the dataset) Not in merged_Models</t>
  </si>
  <si>
    <t>Sodium Hexametaphosphate Microparticles (not in the merged model)</t>
  </si>
  <si>
    <t>Silicate-modified Nanoclay (not in the merged model)</t>
  </si>
  <si>
    <t>Nano-SiO2 (not in the merged model)</t>
  </si>
  <si>
    <t>Magnesium Stearate (not in the merged model)</t>
  </si>
  <si>
    <t>Chalk</t>
  </si>
  <si>
    <t>Talc</t>
  </si>
  <si>
    <t>d50</t>
  </si>
  <si>
    <t>d50 (micron)</t>
  </si>
  <si>
    <t>https://www.matweb.com/search/datasheet.aspx?MatGUID=5f1c2fe7b6554bf59b2dee490b3971e2</t>
  </si>
  <si>
    <t>Silver Nanoparticles d50:7 nm</t>
  </si>
  <si>
    <t>Silver Nanoparticles CimaNanoTech d50:40nm</t>
  </si>
  <si>
    <t>Silver Nanoparticles (size: 7 nm)</t>
  </si>
  <si>
    <t>Calcium Carbonate (size: 2.6 micron)</t>
  </si>
  <si>
    <t>Silver Nanoparticles CimaNanoTech (size: 50nm)</t>
  </si>
  <si>
    <t>Calcium-phosphate Glass (size: 625 micron)</t>
  </si>
  <si>
    <t>Volcanic Ash (size: 320 micron)</t>
  </si>
  <si>
    <t>Hydroxyapatite (size: 36 micron)</t>
  </si>
  <si>
    <t>Silver</t>
  </si>
  <si>
    <t>CalciumPhosphate</t>
  </si>
  <si>
    <t>HydroxyApatite</t>
  </si>
  <si>
    <t>CalciumCarbonate</t>
  </si>
  <si>
    <t>d50 (mm)</t>
  </si>
  <si>
    <t>Halloysite Sigma Aldrich</t>
  </si>
  <si>
    <t>https://www.sigmaaldrich.com/CA/en/product/aldrich/685445</t>
  </si>
  <si>
    <t>Calcium Carbonate (size: 1 micron)</t>
  </si>
  <si>
    <t>Calcium Carbonate (size: 60nm)</t>
  </si>
  <si>
    <t>Nano CaCO3 particles in cement mortars towards developing a circular economy in the cement industry</t>
  </si>
  <si>
    <t>Assumed to have the same size as CaCO3 from the same company.</t>
  </si>
  <si>
    <t>Silicon Dioxide (nano size)</t>
  </si>
  <si>
    <t>Titanium Oxide (size: 50 nm)</t>
  </si>
  <si>
    <t>Titanium Oxide</t>
  </si>
  <si>
    <t>Graphene</t>
  </si>
  <si>
    <t>The size is assumed to be the half of maxium particle size</t>
  </si>
  <si>
    <t>Titanium Oxide (50nm)</t>
  </si>
  <si>
    <t>The same paper that has biodegradation (size half of the maxium size)</t>
  </si>
  <si>
    <t>Graphene Nanoplatelets</t>
  </si>
  <si>
    <t>The size assumed to be the sphere equivalaent diameter</t>
  </si>
  <si>
    <t>Titanium Oxide (size: 20 nm)</t>
  </si>
  <si>
    <t>Calcium Carbonate (size: 0.5 micron)</t>
  </si>
  <si>
    <t>Euqaivalent of spherical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</si>
</sst>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pace Grotesk"/>
    </font>
    <font>
      <u/>
      <sz val="11"/>
      <color theme="10"/>
      <name val="Calibri"/>
      <family val="2"/>
      <scheme val="minor"/>
    </font>
    <font>
      <sz val="11"/>
      <color rgb="FFFF0000"/>
      <name val="Space Grotesk"/>
    </font>
    <font>
      <b/>
      <sz val="11"/>
      <color theme="1"/>
      <name val="Space Grotesk"/>
    </font>
  </fonts>
  <fills count="3">
    <fill>
      <patternFill patternType="none"/>
    </fill>
    <fill>
      <patternFill patternType="gray125"/>
    </fill>
    <fill>
      <patternFill patternType="solid">
        <fgColor rgb="FFB6B8D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1" fillId="0" borderId="0" xfId="0" applyFont="1"/>
    <xf numFmtId="0" fontId="5" fillId="2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ciencedirect.com/science/article/pii/B978032391858900007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anografi.com/graphene/graphene-nanoplatelet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opLeftCell="A3" workbookViewId="0">
      <selection activeCell="A19" sqref="A19"/>
    </sheetView>
  </sheetViews>
  <sheetFormatPr defaultRowHeight="15" x14ac:dyDescent="0.25"/>
  <cols>
    <col min="1" max="1" width="31.28515625" customWidth="1"/>
    <col min="2" max="2" width="31.85546875" bestFit="1" customWidth="1"/>
    <col min="3" max="3" width="28.28515625" bestFit="1" customWidth="1"/>
    <col min="4" max="4" width="25.140625" bestFit="1" customWidth="1"/>
    <col min="5" max="5" width="28" bestFit="1" customWidth="1"/>
    <col min="6" max="6" width="34" bestFit="1" customWidth="1"/>
    <col min="7" max="7" width="32.140625" bestFit="1" customWidth="1"/>
    <col min="8" max="8" width="24.42578125" bestFit="1" customWidth="1"/>
    <col min="9" max="9" width="26.28515625" bestFit="1" customWidth="1"/>
    <col min="10" max="10" width="13.7109375" bestFit="1" customWidth="1"/>
    <col min="11" max="11" width="18.85546875" bestFit="1" customWidth="1"/>
    <col min="12" max="12" width="23.7109375" bestFit="1" customWidth="1"/>
  </cols>
  <sheetData>
    <row r="1" spans="1:13" ht="15.75" thickBot="1" x14ac:dyDescent="0.3">
      <c r="A1" t="s">
        <v>19</v>
      </c>
      <c r="B1" t="s">
        <v>32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  <c r="J1" t="s">
        <v>30</v>
      </c>
      <c r="K1" t="s">
        <v>22</v>
      </c>
      <c r="L1" t="s">
        <v>20</v>
      </c>
      <c r="M1" t="s">
        <v>23</v>
      </c>
    </row>
    <row r="2" spans="1:13" ht="18.75" thickBot="1" x14ac:dyDescent="0.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3" ht="54.75" thickBot="1" x14ac:dyDescent="0.4">
      <c r="A3" s="1" t="s">
        <v>1</v>
      </c>
    </row>
    <row r="4" spans="1:13" ht="36.75" thickBot="1" x14ac:dyDescent="0.4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3" ht="36.75" thickBot="1" x14ac:dyDescent="0.4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3" ht="18.75" thickBot="1" x14ac:dyDescent="0.4">
      <c r="A6" s="1" t="s">
        <v>4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</row>
    <row r="7" spans="1:13" ht="18.75" thickBot="1" x14ac:dyDescent="0.4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3" ht="18.75" thickBot="1" x14ac:dyDescent="0.4">
      <c r="A8" s="1" t="s">
        <v>6</v>
      </c>
    </row>
    <row r="9" spans="1:13" ht="54.75" thickBot="1" x14ac:dyDescent="0.4">
      <c r="A9" s="1" t="s">
        <v>7</v>
      </c>
    </row>
    <row r="10" spans="1:13" ht="54.75" thickBot="1" x14ac:dyDescent="0.4">
      <c r="A10" s="1" t="s">
        <v>8</v>
      </c>
    </row>
    <row r="11" spans="1:13" ht="18.75" thickBot="1" x14ac:dyDescent="0.4">
      <c r="A11" s="1" t="s">
        <v>9</v>
      </c>
      <c r="B11" t="s">
        <v>21</v>
      </c>
    </row>
    <row r="12" spans="1:13" ht="18.75" thickBot="1" x14ac:dyDescent="0.4">
      <c r="A12" s="1" t="s">
        <v>10</v>
      </c>
    </row>
    <row r="13" spans="1:13" ht="54.75" thickBot="1" x14ac:dyDescent="0.4">
      <c r="A13" s="1" t="s">
        <v>11</v>
      </c>
    </row>
    <row r="14" spans="1:13" ht="18.75" thickBot="1" x14ac:dyDescent="0.4">
      <c r="A14" s="1" t="s">
        <v>12</v>
      </c>
    </row>
    <row r="15" spans="1:13" ht="18.75" thickBot="1" x14ac:dyDescent="0.4">
      <c r="A15" s="1" t="s">
        <v>13</v>
      </c>
    </row>
    <row r="16" spans="1:13" ht="18.75" thickBot="1" x14ac:dyDescent="0.4">
      <c r="A16" s="1" t="s">
        <v>14</v>
      </c>
    </row>
    <row r="17" spans="1:11" ht="18.75" thickBot="1" x14ac:dyDescent="0.4">
      <c r="A17" s="1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J17">
        <v>0</v>
      </c>
      <c r="K17">
        <v>0</v>
      </c>
    </row>
    <row r="18" spans="1:11" ht="18.75" thickBot="1" x14ac:dyDescent="0.4">
      <c r="A18" s="1" t="s">
        <v>16</v>
      </c>
    </row>
    <row r="19" spans="1:11" ht="18.75" thickBot="1" x14ac:dyDescent="0.4">
      <c r="A19" s="1" t="s">
        <v>17</v>
      </c>
    </row>
    <row r="20" spans="1:11" ht="18.75" thickBot="1" x14ac:dyDescent="0.4">
      <c r="A20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5355-A1A5-4195-B4D3-8CFD030AEA02}">
  <dimension ref="A1:U24"/>
  <sheetViews>
    <sheetView topLeftCell="A5" workbookViewId="0">
      <selection activeCell="B16" sqref="B16"/>
    </sheetView>
  </sheetViews>
  <sheetFormatPr defaultRowHeight="15" x14ac:dyDescent="0.25"/>
  <cols>
    <col min="1" max="1" width="31.28515625" customWidth="1"/>
    <col min="2" max="2" width="31.85546875" bestFit="1" customWidth="1"/>
    <col min="3" max="3" width="28.28515625" bestFit="1" customWidth="1"/>
    <col min="4" max="4" width="25.140625" bestFit="1" customWidth="1"/>
    <col min="5" max="5" width="28" bestFit="1" customWidth="1"/>
    <col min="6" max="6" width="34" bestFit="1" customWidth="1"/>
    <col min="7" max="7" width="32.140625" bestFit="1" customWidth="1"/>
    <col min="8" max="8" width="24.42578125" bestFit="1" customWidth="1"/>
    <col min="9" max="9" width="26.28515625" bestFit="1" customWidth="1"/>
    <col min="10" max="10" width="13.7109375" bestFit="1" customWidth="1"/>
    <col min="11" max="11" width="18.85546875" bestFit="1" customWidth="1"/>
    <col min="12" max="12" width="23.7109375" bestFit="1" customWidth="1"/>
  </cols>
  <sheetData>
    <row r="1" spans="1:19" ht="15.75" thickBot="1" x14ac:dyDescent="0.3">
      <c r="A1" t="s">
        <v>19</v>
      </c>
      <c r="B1" t="s">
        <v>32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53</v>
      </c>
      <c r="I1" t="s">
        <v>31</v>
      </c>
      <c r="J1" t="s">
        <v>30</v>
      </c>
      <c r="K1" t="s">
        <v>22</v>
      </c>
      <c r="L1" t="s">
        <v>40</v>
      </c>
      <c r="M1" t="s">
        <v>43</v>
      </c>
      <c r="N1" t="s">
        <v>45</v>
      </c>
      <c r="O1" t="s">
        <v>48</v>
      </c>
      <c r="P1" t="s">
        <v>50</v>
      </c>
      <c r="Q1" t="s">
        <v>52</v>
      </c>
      <c r="R1" t="s">
        <v>63</v>
      </c>
      <c r="S1" t="s">
        <v>23</v>
      </c>
    </row>
    <row r="2" spans="1:19" ht="36.75" thickBot="1" x14ac:dyDescent="0.4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R2">
        <v>7.7999999999999996E-3</v>
      </c>
    </row>
    <row r="3" spans="1:19" ht="36.75" thickBot="1" x14ac:dyDescent="0.4">
      <c r="A3" s="1" t="s">
        <v>67</v>
      </c>
      <c r="B3">
        <f>B2</f>
        <v>0</v>
      </c>
      <c r="C3">
        <f t="shared" ref="C3:Q3" si="0">C2</f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1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v>0.04</v>
      </c>
    </row>
    <row r="4" spans="1:19" ht="36.75" thickBot="1" x14ac:dyDescent="0.4">
      <c r="A4" s="1" t="s">
        <v>2</v>
      </c>
      <c r="B4">
        <f>16/81.406</f>
        <v>0.19654570916148686</v>
      </c>
      <c r="C4">
        <v>0</v>
      </c>
      <c r="D4">
        <v>0</v>
      </c>
      <c r="E4">
        <v>0</v>
      </c>
      <c r="F4">
        <v>0</v>
      </c>
      <c r="G4">
        <v>0</v>
      </c>
      <c r="H4">
        <f>1-B4</f>
        <v>0.80345429083851316</v>
      </c>
      <c r="I4">
        <v>0</v>
      </c>
      <c r="J4">
        <v>0</v>
      </c>
      <c r="K4">
        <v>0</v>
      </c>
    </row>
    <row r="5" spans="1:19" ht="36.75" thickBot="1" x14ac:dyDescent="0.4">
      <c r="A5" s="1" t="s">
        <v>3</v>
      </c>
      <c r="B5">
        <f>16/81.406</f>
        <v>0.19654570916148686</v>
      </c>
      <c r="C5">
        <v>0</v>
      </c>
      <c r="D5">
        <v>0</v>
      </c>
      <c r="E5">
        <v>0</v>
      </c>
      <c r="F5">
        <v>0</v>
      </c>
      <c r="G5">
        <v>0</v>
      </c>
      <c r="H5">
        <f>1-B5</f>
        <v>0.80345429083851316</v>
      </c>
      <c r="I5">
        <v>0</v>
      </c>
      <c r="J5">
        <v>0</v>
      </c>
      <c r="K5">
        <v>0</v>
      </c>
    </row>
    <row r="6" spans="1:19" ht="18.75" thickBot="1" x14ac:dyDescent="0.4">
      <c r="A6" s="1" t="s">
        <v>4</v>
      </c>
      <c r="B6">
        <v>0</v>
      </c>
      <c r="C6">
        <f>80/310</f>
        <v>0.25806451612903225</v>
      </c>
      <c r="D6">
        <v>0</v>
      </c>
      <c r="E6">
        <v>0</v>
      </c>
      <c r="F6">
        <v>0</v>
      </c>
      <c r="G6">
        <v>0</v>
      </c>
      <c r="H6">
        <v>0</v>
      </c>
      <c r="I6">
        <v>0.74199999999999999</v>
      </c>
      <c r="J6">
        <v>0</v>
      </c>
      <c r="K6">
        <v>0</v>
      </c>
      <c r="R6">
        <v>0.625</v>
      </c>
    </row>
    <row r="7" spans="1:19" ht="18.75" thickBot="1" x14ac:dyDescent="0.4">
      <c r="A7" s="1" t="s">
        <v>5</v>
      </c>
      <c r="B7">
        <v>0</v>
      </c>
      <c r="C7">
        <f>40.078/100</f>
        <v>0.40078000000000003</v>
      </c>
      <c r="D7">
        <v>0</v>
      </c>
      <c r="E7">
        <v>0</v>
      </c>
      <c r="F7">
        <v>0</v>
      </c>
      <c r="G7">
        <v>0.6</v>
      </c>
      <c r="H7">
        <v>0</v>
      </c>
      <c r="I7">
        <v>0</v>
      </c>
      <c r="J7">
        <v>0</v>
      </c>
      <c r="K7">
        <v>0</v>
      </c>
      <c r="R7">
        <v>2.6</v>
      </c>
    </row>
    <row r="8" spans="1:19" ht="18.75" thickBot="1" x14ac:dyDescent="0.4">
      <c r="A8" s="1" t="s">
        <v>9</v>
      </c>
      <c r="B8" t="s">
        <v>21</v>
      </c>
    </row>
    <row r="9" spans="1:19" ht="54.75" thickBot="1" x14ac:dyDescent="0.4">
      <c r="A9" s="4" t="s">
        <v>56</v>
      </c>
    </row>
    <row r="10" spans="1:19" ht="72.75" thickBot="1" x14ac:dyDescent="0.4">
      <c r="A10" s="4" t="s">
        <v>57</v>
      </c>
    </row>
    <row r="11" spans="1:19" ht="18.75" thickBot="1" x14ac:dyDescent="0.4">
      <c r="A11" s="1" t="s">
        <v>13</v>
      </c>
      <c r="B11">
        <v>0</v>
      </c>
      <c r="C11">
        <v>0</v>
      </c>
      <c r="D11">
        <f>(502.3-17)/502.3</f>
        <v>0.96615568385427031</v>
      </c>
      <c r="E11">
        <v>0</v>
      </c>
      <c r="F11">
        <v>0</v>
      </c>
      <c r="G11">
        <v>0</v>
      </c>
      <c r="H11">
        <v>0</v>
      </c>
      <c r="I11">
        <v>0</v>
      </c>
      <c r="J11">
        <v>3.4000000000000002E-2</v>
      </c>
      <c r="K11">
        <v>0</v>
      </c>
      <c r="L11">
        <v>0</v>
      </c>
      <c r="R11">
        <v>3.5740000000000001E-2</v>
      </c>
    </row>
    <row r="12" spans="1:19" ht="36.75" thickBot="1" x14ac:dyDescent="0.4">
      <c r="A12" s="4" t="s">
        <v>58</v>
      </c>
    </row>
    <row r="13" spans="1:19" ht="18.75" thickBot="1" x14ac:dyDescent="0.4">
      <c r="A13" s="1" t="s">
        <v>15</v>
      </c>
      <c r="B13">
        <v>0</v>
      </c>
      <c r="C13">
        <f>40.078/100</f>
        <v>0.40078000000000003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</v>
      </c>
      <c r="K13">
        <v>0</v>
      </c>
    </row>
    <row r="14" spans="1:19" ht="36.75" thickBot="1" x14ac:dyDescent="0.4">
      <c r="A14" s="4" t="s">
        <v>59</v>
      </c>
      <c r="L14">
        <v>1</v>
      </c>
    </row>
    <row r="15" spans="1:19" ht="36.75" thickBot="1" x14ac:dyDescent="0.4">
      <c r="A15" s="4" t="s">
        <v>60</v>
      </c>
    </row>
    <row r="16" spans="1:19" ht="18" x14ac:dyDescent="0.35">
      <c r="A16" s="2" t="s">
        <v>41</v>
      </c>
      <c r="B16">
        <f>(0.23*B17+0.2*B18+0.0581*B19+0.042*B20+0.0293*B21+0.0227*B22)/(0.23+0.2+0.0581+0.042+0.0293+0.0227+0.3781)</f>
        <v>0.21996624628775455</v>
      </c>
      <c r="C16">
        <f t="shared" ref="C16:Q16" si="1">(0.23*C17+0.2*C18+0.0581*C19+0.042*C20+0.0293*C21+0.0227*C22)/(0.23+0.2+0.0581+0.042+0.0293+0.0227+0.3781)</f>
        <v>4.3244024061554094E-2</v>
      </c>
      <c r="D16">
        <f t="shared" si="1"/>
        <v>0</v>
      </c>
      <c r="E16">
        <f t="shared" si="1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>0.3781/(0.23+0.2+0.0581+0.042+0.0293+0.0227+0.3781)</f>
        <v>0.39377213080608203</v>
      </c>
      <c r="M16">
        <f t="shared" si="1"/>
        <v>0.12695271818371173</v>
      </c>
      <c r="N16">
        <f t="shared" si="1"/>
        <v>0.14580295771714225</v>
      </c>
      <c r="O16">
        <f t="shared" si="1"/>
        <v>3.3243074359508441E-2</v>
      </c>
      <c r="P16">
        <f t="shared" si="1"/>
        <v>1.8308685690481146E-2</v>
      </c>
      <c r="Q16">
        <f t="shared" si="1"/>
        <v>1.9621953759633409E-2</v>
      </c>
      <c r="R16">
        <v>0.3175</v>
      </c>
    </row>
    <row r="17" spans="1:21" ht="18" x14ac:dyDescent="0.35">
      <c r="A17" s="2" t="s">
        <v>42</v>
      </c>
      <c r="B17">
        <v>0.47</v>
      </c>
      <c r="M17">
        <v>0.53</v>
      </c>
    </row>
    <row r="18" spans="1:21" ht="18" x14ac:dyDescent="0.35">
      <c r="A18" s="2" t="s">
        <v>44</v>
      </c>
      <c r="B18">
        <f>48/159.69</f>
        <v>0.30058237835806878</v>
      </c>
      <c r="N18">
        <v>0.7</v>
      </c>
    </row>
    <row r="19" spans="1:21" ht="18" x14ac:dyDescent="0.35">
      <c r="A19" s="2" t="s">
        <v>46</v>
      </c>
      <c r="B19">
        <f>16/56.0774</f>
        <v>0.28531993280715584</v>
      </c>
      <c r="C19">
        <f>(56.0774-16)/56.0774</f>
        <v>0.71468006719284416</v>
      </c>
    </row>
    <row r="20" spans="1:21" ht="18" x14ac:dyDescent="0.35">
      <c r="A20" s="2" t="s">
        <v>47</v>
      </c>
      <c r="B20">
        <f>16/61.9789</f>
        <v>0.25815237121020218</v>
      </c>
      <c r="O20">
        <v>0.76</v>
      </c>
    </row>
    <row r="21" spans="1:21" ht="18" x14ac:dyDescent="0.35">
      <c r="A21" s="2" t="s">
        <v>49</v>
      </c>
      <c r="B21">
        <f>16/40</f>
        <v>0.4</v>
      </c>
      <c r="P21">
        <f>24/40</f>
        <v>0.6</v>
      </c>
    </row>
    <row r="22" spans="1:21" ht="18" x14ac:dyDescent="0.35">
      <c r="A22" s="2" t="s">
        <v>51</v>
      </c>
      <c r="B22">
        <f>16/ 94.2</f>
        <v>0.16985138004246284</v>
      </c>
      <c r="Q22">
        <v>0.83</v>
      </c>
    </row>
    <row r="23" spans="1:21" ht="18" x14ac:dyDescent="0.35">
      <c r="A23" s="2" t="s">
        <v>61</v>
      </c>
      <c r="B23">
        <f>B7</f>
        <v>0</v>
      </c>
      <c r="C23">
        <f t="shared" ref="C23:U23" si="2">C7</f>
        <v>0.40078000000000003</v>
      </c>
      <c r="D23">
        <f t="shared" si="2"/>
        <v>0</v>
      </c>
      <c r="E23">
        <f t="shared" si="2"/>
        <v>0</v>
      </c>
      <c r="F23">
        <f t="shared" si="2"/>
        <v>0</v>
      </c>
      <c r="G23">
        <f t="shared" si="2"/>
        <v>0.6</v>
      </c>
      <c r="H23">
        <f t="shared" si="2"/>
        <v>0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2.6</v>
      </c>
      <c r="S23">
        <f t="shared" si="2"/>
        <v>0</v>
      </c>
      <c r="T23">
        <f t="shared" si="2"/>
        <v>0</v>
      </c>
      <c r="U23">
        <f t="shared" si="2"/>
        <v>0</v>
      </c>
    </row>
    <row r="24" spans="1:21" ht="18" x14ac:dyDescent="0.35">
      <c r="A24" s="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291F-7859-44A9-9BED-3EDB520BBCE6}">
  <dimension ref="A1:M10"/>
  <sheetViews>
    <sheetView workbookViewId="0">
      <selection activeCell="E10" sqref="E10"/>
    </sheetView>
  </sheetViews>
  <sheetFormatPr defaultRowHeight="15" x14ac:dyDescent="0.25"/>
  <cols>
    <col min="1" max="1" width="31.28515625" customWidth="1"/>
    <col min="2" max="2" width="24.85546875" bestFit="1" customWidth="1"/>
    <col min="3" max="3" width="28.28515625" bestFit="1" customWidth="1"/>
    <col min="4" max="4" width="25.140625" bestFit="1" customWidth="1"/>
    <col min="5" max="5" width="28" bestFit="1" customWidth="1"/>
    <col min="6" max="6" width="34" bestFit="1" customWidth="1"/>
    <col min="7" max="7" width="32.140625" bestFit="1" customWidth="1"/>
    <col min="8" max="8" width="24.42578125" bestFit="1" customWidth="1"/>
    <col min="9" max="9" width="26.28515625" bestFit="1" customWidth="1"/>
    <col min="10" max="10" width="13.7109375" bestFit="1" customWidth="1"/>
    <col min="11" max="11" width="18.85546875" bestFit="1" customWidth="1"/>
    <col min="12" max="12" width="23.7109375" bestFit="1" customWidth="1"/>
  </cols>
  <sheetData>
    <row r="1" spans="1:13" ht="15.75" thickBot="1" x14ac:dyDescent="0.3">
      <c r="A1" s="5" t="s">
        <v>19</v>
      </c>
      <c r="B1" s="5" t="s">
        <v>33</v>
      </c>
      <c r="C1" s="5" t="s">
        <v>38</v>
      </c>
      <c r="D1" s="5" t="s">
        <v>64</v>
      </c>
      <c r="F1" t="s">
        <v>34</v>
      </c>
      <c r="L1" t="s">
        <v>20</v>
      </c>
      <c r="M1" t="s">
        <v>23</v>
      </c>
    </row>
    <row r="2" spans="1:13" ht="54.75" thickBot="1" x14ac:dyDescent="0.4">
      <c r="A2" s="1" t="s">
        <v>1</v>
      </c>
      <c r="B2">
        <v>100</v>
      </c>
      <c r="C2">
        <v>22</v>
      </c>
      <c r="D2">
        <v>6</v>
      </c>
      <c r="E2" t="s">
        <v>65</v>
      </c>
      <c r="F2" t="s">
        <v>36</v>
      </c>
    </row>
    <row r="3" spans="1:13" ht="18.75" thickBot="1" x14ac:dyDescent="0.4">
      <c r="A3" s="1" t="s">
        <v>6</v>
      </c>
      <c r="B3">
        <v>110</v>
      </c>
      <c r="C3">
        <v>0</v>
      </c>
      <c r="D3">
        <v>6</v>
      </c>
      <c r="E3" t="s">
        <v>65</v>
      </c>
      <c r="F3" t="s">
        <v>39</v>
      </c>
    </row>
    <row r="4" spans="1:13" ht="54.75" thickBot="1" x14ac:dyDescent="0.4">
      <c r="A4" s="1" t="s">
        <v>7</v>
      </c>
      <c r="B4">
        <v>125</v>
      </c>
      <c r="C4">
        <v>62</v>
      </c>
      <c r="D4">
        <v>6</v>
      </c>
      <c r="F4" t="s">
        <v>36</v>
      </c>
    </row>
    <row r="5" spans="1:13" ht="54.75" thickBot="1" x14ac:dyDescent="0.4">
      <c r="A5" s="1" t="s">
        <v>8</v>
      </c>
      <c r="B5">
        <v>90</v>
      </c>
      <c r="C5">
        <v>43</v>
      </c>
      <c r="D5">
        <v>6</v>
      </c>
      <c r="F5" t="s">
        <v>35</v>
      </c>
    </row>
    <row r="6" spans="1:13" ht="54.75" thickBot="1" x14ac:dyDescent="0.4">
      <c r="A6" s="1" t="s">
        <v>11</v>
      </c>
    </row>
    <row r="7" spans="1:13" ht="36.75" thickBot="1" x14ac:dyDescent="0.4">
      <c r="A7" s="4" t="s">
        <v>58</v>
      </c>
    </row>
    <row r="8" spans="1:13" ht="36.75" thickBot="1" x14ac:dyDescent="0.4">
      <c r="A8" s="4" t="s">
        <v>60</v>
      </c>
    </row>
    <row r="9" spans="1:13" ht="54.75" thickBot="1" x14ac:dyDescent="0.4">
      <c r="A9" s="1" t="s">
        <v>37</v>
      </c>
      <c r="B9">
        <v>125</v>
      </c>
      <c r="C9">
        <v>40</v>
      </c>
      <c r="F9" t="s">
        <v>36</v>
      </c>
    </row>
    <row r="10" spans="1:13" ht="45.75" thickBot="1" x14ac:dyDescent="0.4">
      <c r="A10" s="1" t="s">
        <v>17</v>
      </c>
      <c r="B10">
        <v>22.5</v>
      </c>
      <c r="C10">
        <v>29.14</v>
      </c>
      <c r="D10">
        <v>0.05</v>
      </c>
      <c r="E10" t="s">
        <v>80</v>
      </c>
      <c r="F10" t="s">
        <v>54</v>
      </c>
      <c r="G10" s="3" t="s">
        <v>55</v>
      </c>
    </row>
  </sheetData>
  <hyperlinks>
    <hyperlink ref="G10" r:id="rId1" display="https://www.sciencedirect.com/science/article/pii/B9780323918589000070" xr:uid="{1B754354-A6DA-4B1A-80D2-5052D52A48D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D349-E315-44A2-AE07-37C8EA0FC884}">
  <dimension ref="A1:P7"/>
  <sheetViews>
    <sheetView topLeftCell="E1" workbookViewId="0">
      <selection activeCell="O2" sqref="O2:O7"/>
    </sheetView>
  </sheetViews>
  <sheetFormatPr defaultRowHeight="15" x14ac:dyDescent="0.25"/>
  <cols>
    <col min="1" max="1" width="31.28515625" customWidth="1"/>
    <col min="2" max="2" width="43.85546875" bestFit="1" customWidth="1"/>
    <col min="3" max="3" width="28.28515625" bestFit="1" customWidth="1"/>
    <col min="4" max="4" width="26.140625" bestFit="1" customWidth="1"/>
    <col min="5" max="5" width="32.140625" bestFit="1" customWidth="1"/>
    <col min="6" max="6" width="26.28515625" bestFit="1" customWidth="1"/>
    <col min="7" max="7" width="13.7109375" bestFit="1" customWidth="1"/>
    <col min="8" max="8" width="18.85546875" bestFit="1" customWidth="1"/>
    <col min="9" max="9" width="23.7109375" bestFit="1" customWidth="1"/>
  </cols>
  <sheetData>
    <row r="1" spans="1:16" x14ac:dyDescent="0.25">
      <c r="A1" t="s">
        <v>19</v>
      </c>
      <c r="B1" t="s">
        <v>32</v>
      </c>
      <c r="C1" t="s">
        <v>24</v>
      </c>
      <c r="D1" t="s">
        <v>25</v>
      </c>
      <c r="E1" t="s">
        <v>28</v>
      </c>
      <c r="F1" t="s">
        <v>31</v>
      </c>
      <c r="G1" t="s">
        <v>30</v>
      </c>
      <c r="H1" t="s">
        <v>22</v>
      </c>
      <c r="I1" t="s">
        <v>40</v>
      </c>
      <c r="J1" t="s">
        <v>43</v>
      </c>
      <c r="K1" t="s">
        <v>45</v>
      </c>
      <c r="L1" t="s">
        <v>48</v>
      </c>
      <c r="M1" t="s">
        <v>50</v>
      </c>
      <c r="N1" t="s">
        <v>52</v>
      </c>
      <c r="O1" t="s">
        <v>63</v>
      </c>
      <c r="P1" t="s">
        <v>23</v>
      </c>
    </row>
    <row r="2" spans="1:16" ht="36" x14ac:dyDescent="0.35">
      <c r="A2" s="2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O2">
        <v>7.7999999999999996E-3</v>
      </c>
    </row>
    <row r="3" spans="1:16" ht="36" x14ac:dyDescent="0.35">
      <c r="A3" s="2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</v>
      </c>
    </row>
    <row r="4" spans="1:16" ht="36" x14ac:dyDescent="0.35">
      <c r="A4" s="2" t="s">
        <v>71</v>
      </c>
      <c r="B4">
        <v>0</v>
      </c>
      <c r="C4">
        <v>0.25806451612903225</v>
      </c>
      <c r="D4">
        <v>0</v>
      </c>
      <c r="E4">
        <v>0</v>
      </c>
      <c r="F4">
        <v>0.74199999999999999</v>
      </c>
      <c r="G4">
        <v>0</v>
      </c>
      <c r="H4">
        <v>0</v>
      </c>
      <c r="O4">
        <v>0.625</v>
      </c>
    </row>
    <row r="5" spans="1:16" ht="36" x14ac:dyDescent="0.35">
      <c r="A5" s="2" t="s">
        <v>73</v>
      </c>
      <c r="B5">
        <v>0</v>
      </c>
      <c r="C5">
        <v>0</v>
      </c>
      <c r="D5">
        <v>0.96615568385427031</v>
      </c>
      <c r="E5">
        <v>0</v>
      </c>
      <c r="F5">
        <v>0</v>
      </c>
      <c r="G5">
        <v>3.4000000000000002E-2</v>
      </c>
      <c r="H5">
        <v>0</v>
      </c>
      <c r="I5">
        <v>0</v>
      </c>
      <c r="O5">
        <v>3.5740000000000001E-2</v>
      </c>
    </row>
    <row r="6" spans="1:16" ht="36" x14ac:dyDescent="0.35">
      <c r="A6" s="2" t="s">
        <v>69</v>
      </c>
      <c r="B6">
        <v>0</v>
      </c>
      <c r="C6">
        <v>0.40078000000000003</v>
      </c>
      <c r="D6">
        <v>0</v>
      </c>
      <c r="E6">
        <v>0.6</v>
      </c>
      <c r="F6">
        <v>0</v>
      </c>
      <c r="G6">
        <v>0</v>
      </c>
      <c r="H6">
        <v>0</v>
      </c>
      <c r="O6">
        <v>2.5999999999999999E-3</v>
      </c>
    </row>
    <row r="7" spans="1:16" ht="36" x14ac:dyDescent="0.35">
      <c r="A7" s="2" t="s">
        <v>72</v>
      </c>
      <c r="B7">
        <v>0.21996624628775455</v>
      </c>
      <c r="C7">
        <v>4.3244024061554094E-2</v>
      </c>
      <c r="D7">
        <v>0</v>
      </c>
      <c r="E7">
        <v>0</v>
      </c>
      <c r="F7">
        <v>0</v>
      </c>
      <c r="G7">
        <v>0</v>
      </c>
      <c r="H7">
        <v>0</v>
      </c>
      <c r="I7">
        <v>0.39377213080608203</v>
      </c>
      <c r="J7">
        <v>0.12695271818371173</v>
      </c>
      <c r="K7">
        <v>0.14580295771714225</v>
      </c>
      <c r="L7">
        <v>3.3243074359508441E-2</v>
      </c>
      <c r="M7">
        <v>1.8308685690481146E-2</v>
      </c>
      <c r="N7">
        <v>1.9621953759633409E-2</v>
      </c>
      <c r="O7">
        <v>0.3175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099F-9AE5-4415-B252-2091A8939DC4}">
  <dimension ref="A1:D6"/>
  <sheetViews>
    <sheetView workbookViewId="0">
      <selection activeCell="A6" sqref="A6:D6"/>
    </sheetView>
  </sheetViews>
  <sheetFormatPr defaultRowHeight="15" x14ac:dyDescent="0.25"/>
  <cols>
    <col min="1" max="1" width="45.28515625" bestFit="1" customWidth="1"/>
    <col min="2" max="2" width="24.85546875" bestFit="1" customWidth="1"/>
    <col min="3" max="3" width="19.5703125" bestFit="1" customWidth="1"/>
    <col min="4" max="4" width="12.140625" bestFit="1" customWidth="1"/>
    <col min="5" max="5" width="24.42578125" bestFit="1" customWidth="1"/>
    <col min="6" max="6" width="26.28515625" bestFit="1" customWidth="1"/>
    <col min="7" max="7" width="13.7109375" bestFit="1" customWidth="1"/>
    <col min="8" max="8" width="18.85546875" bestFit="1" customWidth="1"/>
    <col min="9" max="9" width="23.7109375" bestFit="1" customWidth="1"/>
  </cols>
  <sheetData>
    <row r="1" spans="1:4" x14ac:dyDescent="0.25">
      <c r="A1" s="8" t="s">
        <v>19</v>
      </c>
      <c r="B1" s="8" t="s">
        <v>33</v>
      </c>
      <c r="C1" s="8" t="s">
        <v>38</v>
      </c>
      <c r="D1" s="8" t="s">
        <v>64</v>
      </c>
    </row>
    <row r="2" spans="1:4" x14ac:dyDescent="0.25">
      <c r="A2" t="s">
        <v>1</v>
      </c>
      <c r="B2" s="7">
        <v>100</v>
      </c>
      <c r="C2" s="7">
        <v>22</v>
      </c>
      <c r="D2" s="7">
        <v>6</v>
      </c>
    </row>
    <row r="3" spans="1:4" x14ac:dyDescent="0.25">
      <c r="A3" t="s">
        <v>6</v>
      </c>
      <c r="B3" s="7">
        <v>110</v>
      </c>
      <c r="C3" s="7">
        <v>0</v>
      </c>
      <c r="D3" s="7">
        <v>6</v>
      </c>
    </row>
    <row r="4" spans="1:4" x14ac:dyDescent="0.25">
      <c r="A4" t="s">
        <v>7</v>
      </c>
      <c r="B4" s="7">
        <v>125</v>
      </c>
      <c r="C4" s="7">
        <v>62</v>
      </c>
      <c r="D4" s="7">
        <v>6</v>
      </c>
    </row>
    <row r="5" spans="1:4" x14ac:dyDescent="0.25">
      <c r="A5" t="s">
        <v>8</v>
      </c>
      <c r="B5" s="7">
        <v>90</v>
      </c>
      <c r="C5" s="7">
        <v>43</v>
      </c>
      <c r="D5" s="7">
        <v>6</v>
      </c>
    </row>
    <row r="6" spans="1:4" x14ac:dyDescent="0.25">
      <c r="A6" t="s">
        <v>79</v>
      </c>
      <c r="B6" s="7">
        <v>22.5</v>
      </c>
      <c r="C6" s="7">
        <v>29.14</v>
      </c>
      <c r="D6" s="7">
        <v>0.19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EEA8-6F0C-4BDF-BD08-191BF476D833}">
  <dimension ref="A1:J14"/>
  <sheetViews>
    <sheetView tabSelected="1" workbookViewId="0">
      <selection activeCell="B10" sqref="B10"/>
    </sheetView>
  </sheetViews>
  <sheetFormatPr defaultRowHeight="15" x14ac:dyDescent="0.25"/>
  <cols>
    <col min="1" max="1" width="29.140625" customWidth="1"/>
    <col min="2" max="2" width="7.140625" customWidth="1"/>
    <col min="3" max="3" width="17.7109375" bestFit="1" customWidth="1"/>
    <col min="4" max="4" width="15" bestFit="1" customWidth="1"/>
    <col min="5" max="5" width="17.42578125" bestFit="1" customWidth="1"/>
    <col min="6" max="6" width="12.140625" bestFit="1" customWidth="1"/>
  </cols>
  <sheetData>
    <row r="1" spans="1:10" x14ac:dyDescent="0.25">
      <c r="A1" s="5" t="s">
        <v>19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40</v>
      </c>
      <c r="G1" s="5" t="s">
        <v>87</v>
      </c>
      <c r="H1" s="5" t="s">
        <v>88</v>
      </c>
      <c r="I1" s="5" t="s">
        <v>41</v>
      </c>
      <c r="J1" s="5" t="s">
        <v>78</v>
      </c>
    </row>
    <row r="2" spans="1:10" ht="36" x14ac:dyDescent="0.35">
      <c r="A2" s="6" t="s">
        <v>68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7.7999999999999996E-3</v>
      </c>
    </row>
    <row r="3" spans="1:10" ht="54" x14ac:dyDescent="0.35">
      <c r="A3" s="6" t="s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</row>
    <row r="4" spans="1:10" ht="36" x14ac:dyDescent="0.35">
      <c r="A4" s="6" t="s">
        <v>71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0.625</v>
      </c>
    </row>
    <row r="5" spans="1:10" ht="36" x14ac:dyDescent="0.35">
      <c r="A5" s="6" t="s">
        <v>73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3.5740000000000001E-2</v>
      </c>
    </row>
    <row r="6" spans="1:10" ht="36" x14ac:dyDescent="0.35">
      <c r="A6" s="6" t="s">
        <v>69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2.5999999999999999E-3</v>
      </c>
    </row>
    <row r="7" spans="1:10" ht="36" x14ac:dyDescent="0.35">
      <c r="A7" s="6" t="s">
        <v>72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1</v>
      </c>
      <c r="J7">
        <v>0.3175</v>
      </c>
    </row>
    <row r="8" spans="1:10" ht="18" x14ac:dyDescent="0.35">
      <c r="A8" s="6" t="s">
        <v>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1.4999999999999999E-2</v>
      </c>
    </row>
    <row r="9" spans="1:10" ht="36" x14ac:dyDescent="0.35">
      <c r="A9" s="6" t="s">
        <v>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5.0000000000000001E-4</v>
      </c>
    </row>
    <row r="10" spans="1:10" ht="36" x14ac:dyDescent="0.35">
      <c r="A10" s="6" t="s">
        <v>82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s="9">
        <v>6.0000000000000002E-5</v>
      </c>
    </row>
    <row r="11" spans="1:10" ht="36" x14ac:dyDescent="0.35">
      <c r="A11" s="6" t="s">
        <v>85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6.0000000000000002E-5</v>
      </c>
    </row>
    <row r="12" spans="1:10" ht="36" x14ac:dyDescent="0.35">
      <c r="A12" s="6" t="s">
        <v>86</v>
      </c>
      <c r="G12">
        <v>1</v>
      </c>
      <c r="H12">
        <v>0</v>
      </c>
      <c r="J12" s="9">
        <v>5.0000000000000002E-5</v>
      </c>
    </row>
    <row r="13" spans="1:10" ht="18" x14ac:dyDescent="0.35">
      <c r="A13" s="6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9">
        <v>2.8999999999999998E-3</v>
      </c>
    </row>
    <row r="14" spans="1:10" ht="36" x14ac:dyDescent="0.35">
      <c r="A14" s="6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 s="9">
        <v>2.0000000000000002E-5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5434-CC94-48CD-ADD1-403C45342082}">
  <dimension ref="A1:I13"/>
  <sheetViews>
    <sheetView topLeftCell="A3" workbookViewId="0">
      <selection activeCell="A13" sqref="A13"/>
    </sheetView>
  </sheetViews>
  <sheetFormatPr defaultRowHeight="15" x14ac:dyDescent="0.25"/>
  <cols>
    <col min="1" max="1" width="29.140625" customWidth="1"/>
    <col min="2" max="2" width="7.140625" customWidth="1"/>
    <col min="3" max="3" width="17.7109375" bestFit="1" customWidth="1"/>
    <col min="4" max="4" width="15" bestFit="1" customWidth="1"/>
    <col min="5" max="5" width="17.42578125" bestFit="1" customWidth="1"/>
    <col min="6" max="6" width="12.140625" bestFit="1" customWidth="1"/>
  </cols>
  <sheetData>
    <row r="1" spans="1:9" x14ac:dyDescent="0.25">
      <c r="A1" s="5" t="s">
        <v>19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40</v>
      </c>
      <c r="G1" s="5" t="s">
        <v>41</v>
      </c>
      <c r="H1" s="5" t="s">
        <v>78</v>
      </c>
    </row>
    <row r="2" spans="1:9" ht="54" x14ac:dyDescent="0.35">
      <c r="A2" s="6" t="s">
        <v>68</v>
      </c>
      <c r="B2">
        <v>1</v>
      </c>
      <c r="C2">
        <v>0</v>
      </c>
      <c r="D2">
        <v>0</v>
      </c>
      <c r="E2">
        <v>0</v>
      </c>
      <c r="G2">
        <v>0</v>
      </c>
      <c r="H2">
        <v>7.7999999999999996E-3</v>
      </c>
    </row>
    <row r="3" spans="1:9" ht="72" x14ac:dyDescent="0.35">
      <c r="A3" s="6" t="s">
        <v>70</v>
      </c>
      <c r="B3">
        <v>1</v>
      </c>
      <c r="C3">
        <v>0</v>
      </c>
      <c r="D3">
        <v>0</v>
      </c>
      <c r="E3">
        <v>0</v>
      </c>
      <c r="G3">
        <v>0</v>
      </c>
      <c r="H3">
        <v>0.04</v>
      </c>
    </row>
    <row r="4" spans="1:9" ht="72" x14ac:dyDescent="0.35">
      <c r="A4" s="6" t="s">
        <v>71</v>
      </c>
      <c r="B4">
        <v>0</v>
      </c>
      <c r="C4">
        <v>1</v>
      </c>
      <c r="D4">
        <v>0</v>
      </c>
      <c r="E4">
        <v>0</v>
      </c>
      <c r="G4">
        <v>0</v>
      </c>
      <c r="H4">
        <v>0.625</v>
      </c>
    </row>
    <row r="5" spans="1:9" ht="54" x14ac:dyDescent="0.35">
      <c r="A5" s="6" t="s">
        <v>73</v>
      </c>
      <c r="B5">
        <v>0</v>
      </c>
      <c r="C5">
        <v>0</v>
      </c>
      <c r="D5">
        <v>1</v>
      </c>
      <c r="E5">
        <v>0</v>
      </c>
      <c r="G5">
        <v>0</v>
      </c>
      <c r="H5">
        <v>3.5740000000000001E-2</v>
      </c>
    </row>
    <row r="6" spans="1:9" ht="72" x14ac:dyDescent="0.35">
      <c r="A6" s="6" t="s">
        <v>69</v>
      </c>
      <c r="B6">
        <v>0</v>
      </c>
      <c r="C6">
        <v>0</v>
      </c>
      <c r="D6">
        <v>0</v>
      </c>
      <c r="E6">
        <v>1</v>
      </c>
      <c r="G6">
        <v>0</v>
      </c>
      <c r="H6">
        <v>2.5999999999999999E-3</v>
      </c>
    </row>
    <row r="7" spans="1:9" ht="54" x14ac:dyDescent="0.35">
      <c r="A7" s="6" t="s">
        <v>72</v>
      </c>
      <c r="B7">
        <v>0</v>
      </c>
      <c r="C7">
        <v>0</v>
      </c>
      <c r="D7">
        <v>0</v>
      </c>
      <c r="E7">
        <v>0</v>
      </c>
      <c r="G7">
        <v>1</v>
      </c>
      <c r="H7">
        <v>0.3175</v>
      </c>
    </row>
    <row r="8" spans="1:9" ht="18" x14ac:dyDescent="0.35">
      <c r="A8" s="6" t="s">
        <v>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1.4999999999999999E-2</v>
      </c>
    </row>
    <row r="9" spans="1:9" ht="36" x14ac:dyDescent="0.35">
      <c r="A9" s="6" t="s">
        <v>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5.0000000000000001E-4</v>
      </c>
      <c r="I9" t="s">
        <v>91</v>
      </c>
    </row>
    <row r="10" spans="1:9" ht="36" x14ac:dyDescent="0.35">
      <c r="A10" s="6" t="s">
        <v>82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 s="9">
        <v>6.0000000000000002E-5</v>
      </c>
      <c r="I10" t="s">
        <v>83</v>
      </c>
    </row>
    <row r="11" spans="1:9" ht="36" x14ac:dyDescent="0.35">
      <c r="A11" s="6" t="s">
        <v>85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 s="9">
        <v>6.0000000000000002E-5</v>
      </c>
      <c r="I11" t="s">
        <v>84</v>
      </c>
    </row>
    <row r="12" spans="1:9" ht="18" x14ac:dyDescent="0.35">
      <c r="A12" s="6" t="s">
        <v>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9">
        <v>5.0000000000000002E-5</v>
      </c>
      <c r="I12" t="s">
        <v>89</v>
      </c>
    </row>
    <row r="13" spans="1:9" x14ac:dyDescent="0.25">
      <c r="A13" s="10" t="s">
        <v>92</v>
      </c>
      <c r="H13" s="9">
        <v>2.8999999999999998E-3</v>
      </c>
      <c r="I13" t="s">
        <v>93</v>
      </c>
    </row>
  </sheetData>
  <hyperlinks>
    <hyperlink ref="A13" r:id="rId1" display="https://nanografi.com/graphene/graphene-nanoplatelets/" xr:uid="{56AE3C25-5E92-4655-BFD3-3140D8EB0763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6425-C0BA-4346-AE30-014B8AE487D1}">
  <dimension ref="A1:E6"/>
  <sheetViews>
    <sheetView workbookViewId="0">
      <selection activeCell="A6" sqref="A6"/>
    </sheetView>
  </sheetViews>
  <sheetFormatPr defaultRowHeight="15" x14ac:dyDescent="0.25"/>
  <cols>
    <col min="1" max="1" width="45.28515625" bestFit="1" customWidth="1"/>
    <col min="2" max="2" width="24.85546875" bestFit="1" customWidth="1"/>
    <col min="3" max="3" width="19.5703125" bestFit="1" customWidth="1"/>
    <col min="4" max="4" width="12.140625" bestFit="1" customWidth="1"/>
    <col min="5" max="5" width="24.42578125" bestFit="1" customWidth="1"/>
    <col min="6" max="6" width="26.28515625" bestFit="1" customWidth="1"/>
    <col min="7" max="7" width="13.7109375" bestFit="1" customWidth="1"/>
    <col min="8" max="8" width="18.85546875" bestFit="1" customWidth="1"/>
    <col min="9" max="9" width="23.7109375" bestFit="1" customWidth="1"/>
  </cols>
  <sheetData>
    <row r="1" spans="1:5" x14ac:dyDescent="0.25">
      <c r="A1" s="8" t="s">
        <v>19</v>
      </c>
      <c r="B1" s="8" t="s">
        <v>33</v>
      </c>
      <c r="C1" s="8" t="s">
        <v>38</v>
      </c>
      <c r="D1" s="8" t="s">
        <v>64</v>
      </c>
    </row>
    <row r="2" spans="1:5" x14ac:dyDescent="0.25">
      <c r="A2" t="s">
        <v>1</v>
      </c>
      <c r="B2" s="7">
        <v>100</v>
      </c>
      <c r="C2" s="7">
        <v>22</v>
      </c>
      <c r="D2" s="7">
        <v>6</v>
      </c>
    </row>
    <row r="3" spans="1:5" x14ac:dyDescent="0.25">
      <c r="A3" t="s">
        <v>6</v>
      </c>
      <c r="B3" s="7">
        <v>110</v>
      </c>
      <c r="C3" s="7">
        <v>0</v>
      </c>
      <c r="D3" s="7">
        <v>6</v>
      </c>
    </row>
    <row r="4" spans="1:5" x14ac:dyDescent="0.25">
      <c r="A4" t="s">
        <v>7</v>
      </c>
      <c r="B4" s="7">
        <v>125</v>
      </c>
      <c r="C4" s="7">
        <v>62</v>
      </c>
      <c r="D4" s="7">
        <v>6</v>
      </c>
    </row>
    <row r="5" spans="1:5" x14ac:dyDescent="0.25">
      <c r="A5" t="s">
        <v>8</v>
      </c>
      <c r="B5" s="7">
        <v>90</v>
      </c>
      <c r="C5" s="7">
        <v>43</v>
      </c>
      <c r="D5" s="7">
        <v>6</v>
      </c>
    </row>
    <row r="6" spans="1:5" x14ac:dyDescent="0.25">
      <c r="A6" t="s">
        <v>79</v>
      </c>
      <c r="B6" s="7">
        <v>22.5</v>
      </c>
      <c r="C6" s="7">
        <v>29.14</v>
      </c>
      <c r="D6" s="7">
        <v>0.19</v>
      </c>
      <c r="E6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InorganicIons</vt:lpstr>
      <vt:lpstr>Clays</vt:lpstr>
      <vt:lpstr>Inorganic_Ions_Modified_names</vt:lpstr>
      <vt:lpstr>ClayAdditives</vt:lpstr>
      <vt:lpstr>InorganicAdditives</vt:lpstr>
      <vt:lpstr>References_inorganic</vt:lpstr>
      <vt:lpstr>ClayReferences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Abdi</dc:creator>
  <cp:lastModifiedBy>Kaveh Abdi</cp:lastModifiedBy>
  <dcterms:created xsi:type="dcterms:W3CDTF">2015-06-05T18:17:20Z</dcterms:created>
  <dcterms:modified xsi:type="dcterms:W3CDTF">2024-03-15T20:01:05Z</dcterms:modified>
</cp:coreProperties>
</file>