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mc:AlternateContent xmlns:mc="http://schemas.openxmlformats.org/markup-compatibility/2006">
    <mc:Choice Requires="x15">
      <x15ac:absPath xmlns:x15ac="http://schemas.microsoft.com/office/spreadsheetml/2010/11/ac" url="/Users/kaigodhwani/Downloads/"/>
    </mc:Choice>
  </mc:AlternateContent>
  <xr:revisionPtr revIDLastSave="0" documentId="13_ncr:1_{2E4FC5F6-4E96-A145-8DA1-43CA1AF6DD9C}" xr6:coauthVersionLast="47" xr6:coauthVersionMax="47" xr10:uidLastSave="{00000000-0000-0000-0000-000000000000}"/>
  <bookViews>
    <workbookView xWindow="13300" yWindow="500" windowWidth="15500" windowHeight="16380" activeTab="1" xr2:uid="{00000000-000D-0000-FFFF-FFFF00000000}"/>
  </bookViews>
  <sheets>
    <sheet name="Experimental metadata" sheetId="1" r:id="rId1"/>
    <sheet name="Data Summary" sheetId="2" r:id="rId2"/>
    <sheet name="Absorption_Data_Summary"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0" i="2" l="1"/>
  <c r="AE110" i="2" s="1"/>
  <c r="AF110" i="2" s="1"/>
  <c r="AG110" i="2" s="1"/>
  <c r="AA110" i="2"/>
  <c r="Z110" i="2"/>
  <c r="V110" i="2"/>
  <c r="Q110" i="2"/>
  <c r="R110" i="2" s="1"/>
  <c r="P110" i="2"/>
  <c r="S110" i="2" s="1"/>
  <c r="N110" i="2"/>
  <c r="AC109" i="2"/>
  <c r="AE109" i="2" s="1"/>
  <c r="AF109" i="2" s="1"/>
  <c r="AG109" i="2" s="1"/>
  <c r="AA109" i="2"/>
  <c r="Z109" i="2"/>
  <c r="V109" i="2"/>
  <c r="R109" i="2"/>
  <c r="Q109" i="2"/>
  <c r="P109" i="2"/>
  <c r="T109" i="2" s="1"/>
  <c r="N109" i="2"/>
  <c r="AC108" i="2"/>
  <c r="AE108" i="2" s="1"/>
  <c r="AF108" i="2" s="1"/>
  <c r="AG108" i="2" s="1"/>
  <c r="AA108" i="2"/>
  <c r="Z108" i="2"/>
  <c r="V108" i="2"/>
  <c r="Q108" i="2"/>
  <c r="R108" i="2" s="1"/>
  <c r="T108" i="2" s="1"/>
  <c r="P108" i="2"/>
  <c r="S108" i="2" s="1"/>
  <c r="N108" i="2"/>
  <c r="AE107" i="2"/>
  <c r="AF107" i="2" s="1"/>
  <c r="AG107" i="2" s="1"/>
  <c r="AC107" i="2"/>
  <c r="AA107" i="2"/>
  <c r="Z107" i="2"/>
  <c r="V107" i="2"/>
  <c r="Q107" i="2"/>
  <c r="R107" i="2" s="1"/>
  <c r="T107" i="2" s="1"/>
  <c r="P107" i="2"/>
  <c r="N107" i="2"/>
  <c r="AC106" i="2"/>
  <c r="AE106" i="2" s="1"/>
  <c r="AF106" i="2" s="1"/>
  <c r="AG106" i="2" s="1"/>
  <c r="AA106" i="2"/>
  <c r="Z106" i="2"/>
  <c r="V106" i="2"/>
  <c r="Q106" i="2"/>
  <c r="R106" i="2" s="1"/>
  <c r="P106" i="2"/>
  <c r="T106" i="2" s="1"/>
  <c r="N106" i="2"/>
  <c r="AE105" i="2"/>
  <c r="AF105" i="2" s="1"/>
  <c r="AG105" i="2" s="1"/>
  <c r="AC105" i="2"/>
  <c r="AA105" i="2"/>
  <c r="Z105" i="2"/>
  <c r="V105" i="2"/>
  <c r="Q105" i="2"/>
  <c r="S105" i="2" s="1"/>
  <c r="P105" i="2"/>
  <c r="N105" i="2"/>
  <c r="AC104" i="2"/>
  <c r="AE104" i="2" s="1"/>
  <c r="AF104" i="2" s="1"/>
  <c r="AG104" i="2" s="1"/>
  <c r="AA104" i="2"/>
  <c r="Z104" i="2"/>
  <c r="V104" i="2"/>
  <c r="R104" i="2"/>
  <c r="Q104" i="2"/>
  <c r="P104" i="2"/>
  <c r="T104" i="2" s="1"/>
  <c r="N104" i="2"/>
  <c r="AC103" i="2"/>
  <c r="AE103" i="2" s="1"/>
  <c r="AF103" i="2" s="1"/>
  <c r="AG103" i="2" s="1"/>
  <c r="AA103" i="2"/>
  <c r="Z103" i="2"/>
  <c r="V103" i="2"/>
  <c r="Q103" i="2"/>
  <c r="R103" i="2" s="1"/>
  <c r="P103" i="2"/>
  <c r="T103" i="2" s="1"/>
  <c r="N103" i="2"/>
  <c r="AC102" i="2"/>
  <c r="AE102" i="2" s="1"/>
  <c r="AF102" i="2" s="1"/>
  <c r="AG102" i="2" s="1"/>
  <c r="AA102" i="2"/>
  <c r="Z102" i="2"/>
  <c r="V102" i="2"/>
  <c r="T102" i="2"/>
  <c r="R102" i="2"/>
  <c r="Q102" i="2"/>
  <c r="P102" i="2"/>
  <c r="S102" i="2" s="1"/>
  <c r="N102" i="2"/>
  <c r="AE4" i="2"/>
  <c r="AG4" i="2"/>
  <c r="AF4" i="2"/>
  <c r="Q4" i="2"/>
  <c r="R4" i="2" s="1"/>
  <c r="P4" i="2"/>
  <c r="AC4" i="2"/>
  <c r="AG42" i="2"/>
  <c r="AG22" i="2"/>
  <c r="AG21" i="2"/>
  <c r="AE7" i="2"/>
  <c r="J37" i="4"/>
  <c r="J38" i="4"/>
  <c r="J39" i="4"/>
  <c r="J36" i="4"/>
  <c r="L37" i="4"/>
  <c r="L38" i="4"/>
  <c r="L39" i="4"/>
  <c r="L36" i="4"/>
  <c r="L34" i="4"/>
  <c r="J32" i="4"/>
  <c r="J33" i="4"/>
  <c r="J34" i="4"/>
  <c r="J31" i="4"/>
  <c r="J27" i="4"/>
  <c r="J28" i="4"/>
  <c r="J29" i="4"/>
  <c r="J26" i="4"/>
  <c r="J17" i="4"/>
  <c r="J18" i="4"/>
  <c r="J19" i="4"/>
  <c r="J20" i="4"/>
  <c r="J21" i="4"/>
  <c r="J22" i="4"/>
  <c r="J23" i="4"/>
  <c r="J24" i="4"/>
  <c r="L16" i="4"/>
  <c r="J16" i="4"/>
  <c r="J6" i="4"/>
  <c r="J7" i="4"/>
  <c r="J8" i="4"/>
  <c r="J9" i="4"/>
  <c r="J10" i="4"/>
  <c r="J11" i="4"/>
  <c r="J12" i="4"/>
  <c r="J13" i="4"/>
  <c r="J14" i="4"/>
  <c r="J5" i="4"/>
  <c r="L5" i="4"/>
  <c r="L32" i="4"/>
  <c r="L33" i="4"/>
  <c r="L31" i="4"/>
  <c r="L26" i="4"/>
  <c r="L27" i="4"/>
  <c r="L28" i="4"/>
  <c r="L29" i="4"/>
  <c r="L17" i="4"/>
  <c r="L18" i="4"/>
  <c r="L19" i="4"/>
  <c r="L20" i="4"/>
  <c r="L21" i="4"/>
  <c r="L22" i="4"/>
  <c r="L23" i="4"/>
  <c r="L24" i="4"/>
  <c r="L14" i="4"/>
  <c r="L7" i="4"/>
  <c r="L6" i="4"/>
  <c r="L8" i="4"/>
  <c r="L9" i="4"/>
  <c r="L10" i="4"/>
  <c r="L11" i="4"/>
  <c r="L12" i="4"/>
  <c r="L13" i="4"/>
  <c r="G101" i="2"/>
  <c r="AC101" i="2"/>
  <c r="AE101" i="2" s="1"/>
  <c r="AF101" i="2" s="1"/>
  <c r="AG101" i="2" s="1"/>
  <c r="AC94" i="2"/>
  <c r="AE94" i="2" s="1"/>
  <c r="AF94" i="2" s="1"/>
  <c r="AG94" i="2" s="1"/>
  <c r="AC95" i="2"/>
  <c r="AE95" i="2" s="1"/>
  <c r="AF95" i="2" s="1"/>
  <c r="AG95" i="2" s="1"/>
  <c r="AC96" i="2"/>
  <c r="AE96" i="2" s="1"/>
  <c r="AF96" i="2" s="1"/>
  <c r="AG96" i="2" s="1"/>
  <c r="AC97" i="2"/>
  <c r="AE97" i="2" s="1"/>
  <c r="AF97" i="2" s="1"/>
  <c r="AG97" i="2" s="1"/>
  <c r="AC98" i="2"/>
  <c r="AE98" i="2" s="1"/>
  <c r="AF98" i="2" s="1"/>
  <c r="AG98" i="2" s="1"/>
  <c r="AC99" i="2"/>
  <c r="AE99" i="2" s="1"/>
  <c r="AF99" i="2" s="1"/>
  <c r="AG99" i="2" s="1"/>
  <c r="AC100" i="2"/>
  <c r="AE100" i="2" s="1"/>
  <c r="AF100" i="2" s="1"/>
  <c r="AG100" i="2" s="1"/>
  <c r="AC89" i="2"/>
  <c r="AC90" i="2"/>
  <c r="AC91" i="2"/>
  <c r="AC92" i="2"/>
  <c r="AC93" i="2"/>
  <c r="AC79" i="2"/>
  <c r="AC80" i="2"/>
  <c r="AC81" i="2"/>
  <c r="AC82" i="2"/>
  <c r="AC83" i="2"/>
  <c r="AC84" i="2"/>
  <c r="AE84" i="2" s="1"/>
  <c r="AF84" i="2" s="1"/>
  <c r="AG84" i="2" s="1"/>
  <c r="AC85" i="2"/>
  <c r="AE85" i="2" s="1"/>
  <c r="AF85" i="2" s="1"/>
  <c r="AG85" i="2" s="1"/>
  <c r="AC86" i="2"/>
  <c r="AE86" i="2" s="1"/>
  <c r="AF86" i="2" s="1"/>
  <c r="AG86" i="2" s="1"/>
  <c r="AC87" i="2"/>
  <c r="AC88" i="2"/>
  <c r="AC73" i="2"/>
  <c r="AE73" i="2" s="1"/>
  <c r="AF73" i="2" s="1"/>
  <c r="AG73" i="2" s="1"/>
  <c r="AC74" i="2"/>
  <c r="AE74" i="2" s="1"/>
  <c r="AF74" i="2" s="1"/>
  <c r="AG74" i="2" s="1"/>
  <c r="AC75" i="2"/>
  <c r="AC76" i="2"/>
  <c r="AC77" i="2"/>
  <c r="AC78" i="2"/>
  <c r="AC66" i="2"/>
  <c r="AE66" i="2" s="1"/>
  <c r="AF66" i="2" s="1"/>
  <c r="AG66" i="2" s="1"/>
  <c r="AC67" i="2"/>
  <c r="AE67" i="2" s="1"/>
  <c r="AF67" i="2" s="1"/>
  <c r="AG67" i="2" s="1"/>
  <c r="AC68" i="2"/>
  <c r="AE68" i="2" s="1"/>
  <c r="AF68" i="2" s="1"/>
  <c r="AG68" i="2" s="1"/>
  <c r="AC69" i="2"/>
  <c r="AE69" i="2" s="1"/>
  <c r="AF69" i="2" s="1"/>
  <c r="AG69" i="2" s="1"/>
  <c r="AC70" i="2"/>
  <c r="AE70" i="2" s="1"/>
  <c r="AF70" i="2" s="1"/>
  <c r="AG70" i="2" s="1"/>
  <c r="AC71" i="2"/>
  <c r="AE71" i="2" s="1"/>
  <c r="AF71" i="2" s="1"/>
  <c r="AG71" i="2" s="1"/>
  <c r="AC72" i="2"/>
  <c r="AE72" i="2" s="1"/>
  <c r="AF72" i="2" s="1"/>
  <c r="AG72" i="2" s="1"/>
  <c r="AC65" i="2"/>
  <c r="AE65" i="2" s="1"/>
  <c r="AF65" i="2" s="1"/>
  <c r="AG65" i="2" s="1"/>
  <c r="AC64" i="2"/>
  <c r="AE64" i="2" s="1"/>
  <c r="AF64" i="2" s="1"/>
  <c r="AG64" i="2" s="1"/>
  <c r="AA101" i="2"/>
  <c r="AA93" i="2"/>
  <c r="AA94" i="2"/>
  <c r="AA95" i="2"/>
  <c r="AA96" i="2"/>
  <c r="AA97" i="2"/>
  <c r="AA98" i="2"/>
  <c r="AA99" i="2"/>
  <c r="AA100" i="2"/>
  <c r="Z93" i="2"/>
  <c r="Z94" i="2"/>
  <c r="Z95" i="2"/>
  <c r="Z96" i="2"/>
  <c r="Z97" i="2"/>
  <c r="Z98" i="2"/>
  <c r="Z99" i="2"/>
  <c r="Z100" i="2"/>
  <c r="Z101" i="2"/>
  <c r="AA74" i="2"/>
  <c r="AA75" i="2"/>
  <c r="AA76" i="2"/>
  <c r="AA77" i="2"/>
  <c r="AA78" i="2"/>
  <c r="AA79" i="2"/>
  <c r="AA80" i="2"/>
  <c r="AA81" i="2"/>
  <c r="AA82" i="2"/>
  <c r="AA83" i="2"/>
  <c r="AA84" i="2"/>
  <c r="AA85" i="2"/>
  <c r="AA86" i="2"/>
  <c r="AA87" i="2"/>
  <c r="AA88" i="2"/>
  <c r="AA89" i="2"/>
  <c r="AA90" i="2"/>
  <c r="AA91" i="2"/>
  <c r="AA92" i="2"/>
  <c r="Z74" i="2"/>
  <c r="Z75" i="2"/>
  <c r="Z76" i="2"/>
  <c r="Z77" i="2"/>
  <c r="Z78" i="2"/>
  <c r="Z79" i="2"/>
  <c r="Z80" i="2"/>
  <c r="Z81" i="2"/>
  <c r="Z82" i="2"/>
  <c r="Z83" i="2"/>
  <c r="Z84" i="2"/>
  <c r="Z85" i="2"/>
  <c r="Z86" i="2"/>
  <c r="Z87" i="2"/>
  <c r="Z88" i="2"/>
  <c r="Z89" i="2"/>
  <c r="Z90" i="2"/>
  <c r="Z91" i="2"/>
  <c r="Z92" i="2"/>
  <c r="AA65" i="2"/>
  <c r="AA66" i="2"/>
  <c r="AA67" i="2"/>
  <c r="AA68" i="2"/>
  <c r="AA69" i="2"/>
  <c r="AA70" i="2"/>
  <c r="AA71" i="2"/>
  <c r="AA72" i="2"/>
  <c r="AA73" i="2"/>
  <c r="AA64" i="2"/>
  <c r="Z65" i="2"/>
  <c r="Z66" i="2"/>
  <c r="Z67" i="2"/>
  <c r="Z68" i="2"/>
  <c r="Z69" i="2"/>
  <c r="Z70" i="2"/>
  <c r="Z71" i="2"/>
  <c r="Z72" i="2"/>
  <c r="Z73" i="2"/>
  <c r="Z64" i="2"/>
  <c r="V65" i="2"/>
  <c r="V66" i="2"/>
  <c r="V67" i="2"/>
  <c r="V68" i="2"/>
  <c r="V69" i="2"/>
  <c r="V70" i="2"/>
  <c r="V71" i="2"/>
  <c r="V72" i="2"/>
  <c r="V73" i="2"/>
  <c r="V64"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R77" i="2" s="1"/>
  <c r="Q78" i="2"/>
  <c r="R78" i="2" s="1"/>
  <c r="Q79" i="2"/>
  <c r="R79" i="2" s="1"/>
  <c r="Q80" i="2"/>
  <c r="R80" i="2" s="1"/>
  <c r="Q81" i="2"/>
  <c r="R81" i="2" s="1"/>
  <c r="Q82" i="2"/>
  <c r="R82" i="2" s="1"/>
  <c r="Q83" i="2"/>
  <c r="R83" i="2" s="1"/>
  <c r="Q84" i="2"/>
  <c r="R84" i="2" s="1"/>
  <c r="Q85" i="2"/>
  <c r="R85" i="2" s="1"/>
  <c r="Q86" i="2"/>
  <c r="R86" i="2" s="1"/>
  <c r="Q87" i="2"/>
  <c r="R87" i="2" s="1"/>
  <c r="Q88" i="2"/>
  <c r="R88" i="2" s="1"/>
  <c r="Q89" i="2"/>
  <c r="R89" i="2" s="1"/>
  <c r="Q90" i="2"/>
  <c r="R90" i="2" s="1"/>
  <c r="Q91" i="2"/>
  <c r="R91" i="2" s="1"/>
  <c r="Q92" i="2"/>
  <c r="R92" i="2" s="1"/>
  <c r="Q93" i="2"/>
  <c r="R93" i="2" s="1"/>
  <c r="Q94" i="2"/>
  <c r="R94" i="2" s="1"/>
  <c r="Q95" i="2"/>
  <c r="R95" i="2" s="1"/>
  <c r="Q96" i="2"/>
  <c r="R96" i="2" s="1"/>
  <c r="Q97" i="2"/>
  <c r="R97" i="2" s="1"/>
  <c r="Q98" i="2"/>
  <c r="R98" i="2" s="1"/>
  <c r="Q99" i="2"/>
  <c r="R99" i="2" s="1"/>
  <c r="Q100" i="2"/>
  <c r="R100" i="2" s="1"/>
  <c r="Q101" i="2"/>
  <c r="R101" i="2" s="1"/>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59" i="2"/>
  <c r="P64" i="2"/>
  <c r="N64" i="2"/>
  <c r="N65" i="2"/>
  <c r="N66" i="2"/>
  <c r="N67" i="2"/>
  <c r="N68" i="2"/>
  <c r="N69" i="2"/>
  <c r="N70" i="2"/>
  <c r="N71" i="2"/>
  <c r="N72" i="2"/>
  <c r="N73" i="2"/>
  <c r="Q64" i="2"/>
  <c r="R64" i="2" s="1"/>
  <c r="G74" i="2"/>
  <c r="G86" i="2"/>
  <c r="G87" i="2"/>
  <c r="G88" i="2"/>
  <c r="G89" i="2"/>
  <c r="G90" i="2"/>
  <c r="G91" i="2"/>
  <c r="G92" i="2"/>
  <c r="G93" i="2"/>
  <c r="G94" i="2"/>
  <c r="G95" i="2"/>
  <c r="G96" i="2"/>
  <c r="G97" i="2"/>
  <c r="G98" i="2"/>
  <c r="G99" i="2"/>
  <c r="G100" i="2"/>
  <c r="G75" i="2"/>
  <c r="G76" i="2"/>
  <c r="G77" i="2"/>
  <c r="G78" i="2"/>
  <c r="G79" i="2"/>
  <c r="G80" i="2"/>
  <c r="G81" i="2"/>
  <c r="G82" i="2"/>
  <c r="G83" i="2"/>
  <c r="G84" i="2"/>
  <c r="G85" i="2"/>
  <c r="G64" i="2"/>
  <c r="G65" i="2"/>
  <c r="G66" i="2"/>
  <c r="G67" i="2"/>
  <c r="G68" i="2"/>
  <c r="G69" i="2"/>
  <c r="G70" i="2"/>
  <c r="G71" i="2"/>
  <c r="G72" i="2"/>
  <c r="G73" i="2"/>
  <c r="AB63" i="2"/>
  <c r="AC63" i="2" s="1"/>
  <c r="AB62" i="2"/>
  <c r="AC62" i="2" s="1"/>
  <c r="AE62" i="2" s="1"/>
  <c r="AB49" i="2"/>
  <c r="AC49" i="2" s="1"/>
  <c r="AE49" i="2" s="1"/>
  <c r="AF49" i="2" s="1"/>
  <c r="AG49" i="2" s="1"/>
  <c r="AB50" i="2"/>
  <c r="AC50" i="2" s="1"/>
  <c r="AE50" i="2" s="1"/>
  <c r="AF50" i="2" s="1"/>
  <c r="AG50" i="2" s="1"/>
  <c r="AB51" i="2"/>
  <c r="AC51" i="2" s="1"/>
  <c r="AE51" i="2" s="1"/>
  <c r="AF51" i="2" s="1"/>
  <c r="AG51" i="2" s="1"/>
  <c r="AB52" i="2"/>
  <c r="AC52" i="2" s="1"/>
  <c r="AE52" i="2" s="1"/>
  <c r="AF52" i="2" s="1"/>
  <c r="AG52" i="2" s="1"/>
  <c r="AB53" i="2"/>
  <c r="AC53" i="2" s="1"/>
  <c r="AE53" i="2" s="1"/>
  <c r="AF53" i="2" s="1"/>
  <c r="AG53" i="2" s="1"/>
  <c r="AB48" i="2"/>
  <c r="AC48" i="2" s="1"/>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 i="2"/>
  <c r="Q44" i="2"/>
  <c r="R44" i="2" s="1"/>
  <c r="Q45" i="2"/>
  <c r="R45" i="2" s="1"/>
  <c r="Q46" i="2"/>
  <c r="R46" i="2" s="1"/>
  <c r="Q47" i="2"/>
  <c r="R47" i="2" s="1"/>
  <c r="Q48" i="2"/>
  <c r="R48" i="2" s="1"/>
  <c r="Q49" i="2"/>
  <c r="R49" i="2" s="1"/>
  <c r="Q50" i="2"/>
  <c r="R50" i="2" s="1"/>
  <c r="Q51" i="2"/>
  <c r="R51" i="2" s="1"/>
  <c r="Q52" i="2"/>
  <c r="R52" i="2" s="1"/>
  <c r="Q53" i="2"/>
  <c r="R53" i="2" s="1"/>
  <c r="Q54" i="2"/>
  <c r="R54" i="2" s="1"/>
  <c r="Q55" i="2"/>
  <c r="R55" i="2" s="1"/>
  <c r="Q56" i="2"/>
  <c r="R56" i="2" s="1"/>
  <c r="Q57" i="2"/>
  <c r="R57" i="2" s="1"/>
  <c r="Q58" i="2"/>
  <c r="R58" i="2" s="1"/>
  <c r="Q59" i="2"/>
  <c r="R59" i="2" s="1"/>
  <c r="Q60" i="2"/>
  <c r="R60" i="2" s="1"/>
  <c r="Q61" i="2"/>
  <c r="R61" i="2" s="1"/>
  <c r="Q62" i="2"/>
  <c r="R62" i="2" s="1"/>
  <c r="Q63" i="2"/>
  <c r="R63" i="2" s="1"/>
  <c r="P44" i="2"/>
  <c r="P45" i="2"/>
  <c r="P46" i="2"/>
  <c r="P47" i="2"/>
  <c r="P48" i="2"/>
  <c r="P49" i="2"/>
  <c r="P50" i="2"/>
  <c r="P51" i="2"/>
  <c r="P52" i="2"/>
  <c r="P53" i="2"/>
  <c r="P54" i="2"/>
  <c r="P55" i="2"/>
  <c r="P56" i="2"/>
  <c r="P57" i="2"/>
  <c r="P58" i="2"/>
  <c r="P60" i="2"/>
  <c r="P61" i="2"/>
  <c r="P62" i="2"/>
  <c r="P63" i="2"/>
  <c r="N44" i="2"/>
  <c r="N45" i="2"/>
  <c r="N46" i="2"/>
  <c r="N47" i="2"/>
  <c r="N48" i="2"/>
  <c r="N49" i="2"/>
  <c r="N50" i="2"/>
  <c r="N51" i="2"/>
  <c r="N52" i="2"/>
  <c r="N53" i="2"/>
  <c r="N54" i="2"/>
  <c r="N55" i="2"/>
  <c r="N56" i="2"/>
  <c r="N57" i="2"/>
  <c r="N58" i="2"/>
  <c r="N59" i="2"/>
  <c r="N60" i="2"/>
  <c r="N61" i="2"/>
  <c r="N62" i="2"/>
  <c r="N63" i="2"/>
  <c r="G51" i="2"/>
  <c r="G52" i="2"/>
  <c r="G53" i="2"/>
  <c r="G54" i="2"/>
  <c r="G55" i="2"/>
  <c r="G56" i="2"/>
  <c r="G57" i="2"/>
  <c r="G58" i="2"/>
  <c r="G59" i="2"/>
  <c r="G60" i="2"/>
  <c r="G61" i="2"/>
  <c r="G62" i="2"/>
  <c r="G63" i="2"/>
  <c r="G44" i="2"/>
  <c r="G45" i="2"/>
  <c r="G46" i="2"/>
  <c r="G47" i="2"/>
  <c r="G48" i="2"/>
  <c r="G49" i="2"/>
  <c r="G50" i="2"/>
  <c r="AB24" i="2"/>
  <c r="AC24" i="2" s="1"/>
  <c r="AE24" i="2" s="1"/>
  <c r="AF24" i="2" s="1"/>
  <c r="AG24" i="2" s="1"/>
  <c r="AB25" i="2"/>
  <c r="AC25" i="2" s="1"/>
  <c r="P26" i="2"/>
  <c r="AB28" i="2"/>
  <c r="AC28" i="2" s="1"/>
  <c r="AB32" i="2"/>
  <c r="AC32" i="2" s="1"/>
  <c r="AB26" i="2"/>
  <c r="AC26" i="2" s="1"/>
  <c r="AB27" i="2"/>
  <c r="AC27" i="2" s="1"/>
  <c r="AB29" i="2"/>
  <c r="AC29" i="2" s="1"/>
  <c r="AB30" i="2"/>
  <c r="AC30" i="2" s="1"/>
  <c r="AE30" i="2" s="1"/>
  <c r="AF30" i="2" s="1"/>
  <c r="AG30" i="2" s="1"/>
  <c r="AB31" i="2"/>
  <c r="AC31" i="2" s="1"/>
  <c r="AE31" i="2" s="1"/>
  <c r="AF31" i="2" s="1"/>
  <c r="AG31" i="2" s="1"/>
  <c r="AB33" i="2"/>
  <c r="AC33" i="2" s="1"/>
  <c r="AE33" i="2" s="1"/>
  <c r="AF33" i="2" s="1"/>
  <c r="AG33" i="2" s="1"/>
  <c r="AB34" i="2"/>
  <c r="AC34" i="2" s="1"/>
  <c r="AE34" i="2" s="1"/>
  <c r="AF34" i="2" s="1"/>
  <c r="AG34" i="2" s="1"/>
  <c r="AB35" i="2"/>
  <c r="AC35" i="2" s="1"/>
  <c r="AB36" i="2"/>
  <c r="AC36" i="2" s="1"/>
  <c r="AB37" i="2"/>
  <c r="AC37" i="2" s="1"/>
  <c r="AB38" i="2"/>
  <c r="AC38" i="2" s="1"/>
  <c r="AB39" i="2"/>
  <c r="AC39" i="2" s="1"/>
  <c r="AB40" i="2"/>
  <c r="AC40" i="2" s="1"/>
  <c r="AB41" i="2"/>
  <c r="AC41" i="2" s="1"/>
  <c r="AE41" i="2" s="1"/>
  <c r="AF41" i="2" s="1"/>
  <c r="AG41" i="2" s="1"/>
  <c r="AB42" i="2"/>
  <c r="AC42" i="2" s="1"/>
  <c r="AE42" i="2" s="1"/>
  <c r="AF42" i="2" s="1"/>
  <c r="AB43" i="2"/>
  <c r="AC43" i="2" s="1"/>
  <c r="AE43" i="2" s="1"/>
  <c r="AF43" i="2" s="1"/>
  <c r="AG43" i="2" s="1"/>
  <c r="AB44" i="2"/>
  <c r="AC44" i="2" s="1"/>
  <c r="AE44" i="2" s="1"/>
  <c r="AF44" i="2" s="1"/>
  <c r="AG44" i="2" s="1"/>
  <c r="AB45" i="2"/>
  <c r="AC45" i="2" s="1"/>
  <c r="AB46" i="2"/>
  <c r="AC46" i="2" s="1"/>
  <c r="AB47" i="2"/>
  <c r="AC47" i="2" s="1"/>
  <c r="AB54" i="2"/>
  <c r="AC54" i="2" s="1"/>
  <c r="AE54" i="2" s="1"/>
  <c r="AF54" i="2" s="1"/>
  <c r="AG54" i="2" s="1"/>
  <c r="AB55" i="2"/>
  <c r="AC55" i="2" s="1"/>
  <c r="AB56" i="2"/>
  <c r="AC56" i="2" s="1"/>
  <c r="AB57" i="2"/>
  <c r="AC57" i="2" s="1"/>
  <c r="AB58" i="2"/>
  <c r="AC58" i="2" s="1"/>
  <c r="AB59" i="2"/>
  <c r="AC59" i="2" s="1"/>
  <c r="AE59" i="2" s="1"/>
  <c r="AF59" i="2" s="1"/>
  <c r="AG59" i="2" s="1"/>
  <c r="AB60" i="2"/>
  <c r="AC60" i="2" s="1"/>
  <c r="AE60" i="2" s="1"/>
  <c r="AF60" i="2" s="1"/>
  <c r="AG60" i="2" s="1"/>
  <c r="AB61" i="2"/>
  <c r="AC61" i="2" s="1"/>
  <c r="AE61" i="2" s="1"/>
  <c r="AF61" i="2" s="1"/>
  <c r="AG61" i="2" s="1"/>
  <c r="Q25" i="2"/>
  <c r="R25" i="2" s="1"/>
  <c r="Q24" i="2"/>
  <c r="Q26" i="2"/>
  <c r="R26" i="2" s="1"/>
  <c r="Q27" i="2"/>
  <c r="R27" i="2" s="1"/>
  <c r="Q28" i="2"/>
  <c r="R28" i="2" s="1"/>
  <c r="Q29" i="2"/>
  <c r="R29" i="2" s="1"/>
  <c r="Q30" i="2"/>
  <c r="R30" i="2" s="1"/>
  <c r="Q31" i="2"/>
  <c r="R31" i="2" s="1"/>
  <c r="Q32" i="2"/>
  <c r="R32" i="2" s="1"/>
  <c r="Q33" i="2"/>
  <c r="R33" i="2" s="1"/>
  <c r="Q34" i="2"/>
  <c r="R34" i="2" s="1"/>
  <c r="Q35" i="2"/>
  <c r="R35" i="2" s="1"/>
  <c r="Q36" i="2"/>
  <c r="R36" i="2" s="1"/>
  <c r="Q37" i="2"/>
  <c r="R37" i="2" s="1"/>
  <c r="Q38" i="2"/>
  <c r="R38" i="2" s="1"/>
  <c r="Q39" i="2"/>
  <c r="R39" i="2" s="1"/>
  <c r="Q40" i="2"/>
  <c r="R40" i="2" s="1"/>
  <c r="Q41" i="2"/>
  <c r="R41" i="2" s="1"/>
  <c r="Q42" i="2"/>
  <c r="R42" i="2" s="1"/>
  <c r="Q43" i="2"/>
  <c r="R43" i="2" s="1"/>
  <c r="P25" i="2"/>
  <c r="P27" i="2"/>
  <c r="P28" i="2"/>
  <c r="P29" i="2"/>
  <c r="P30" i="2"/>
  <c r="P31" i="2"/>
  <c r="P32" i="2"/>
  <c r="P33" i="2"/>
  <c r="P34" i="2"/>
  <c r="P35" i="2"/>
  <c r="P36" i="2"/>
  <c r="P37" i="2"/>
  <c r="P38" i="2"/>
  <c r="P39" i="2"/>
  <c r="P40" i="2"/>
  <c r="P41" i="2"/>
  <c r="P42" i="2"/>
  <c r="P43" i="2"/>
  <c r="P24" i="2"/>
  <c r="N25" i="2"/>
  <c r="N26" i="2"/>
  <c r="N27" i="2"/>
  <c r="N28" i="2"/>
  <c r="N29" i="2"/>
  <c r="N30" i="2"/>
  <c r="N31" i="2"/>
  <c r="N32" i="2"/>
  <c r="N33" i="2"/>
  <c r="N34" i="2"/>
  <c r="N35" i="2"/>
  <c r="N36" i="2"/>
  <c r="N37" i="2"/>
  <c r="N38" i="2"/>
  <c r="N39" i="2"/>
  <c r="N40" i="2"/>
  <c r="N41" i="2"/>
  <c r="N42" i="2"/>
  <c r="N43" i="2"/>
  <c r="N24" i="2"/>
  <c r="G25" i="2"/>
  <c r="G26" i="2"/>
  <c r="G27" i="2"/>
  <c r="G28" i="2"/>
  <c r="G29" i="2"/>
  <c r="G30" i="2"/>
  <c r="G31" i="2"/>
  <c r="G32" i="2"/>
  <c r="G33" i="2"/>
  <c r="G34" i="2"/>
  <c r="G35" i="2"/>
  <c r="G36" i="2"/>
  <c r="G37" i="2"/>
  <c r="G38" i="2"/>
  <c r="G39" i="2"/>
  <c r="G40" i="2"/>
  <c r="G41" i="2"/>
  <c r="G42" i="2"/>
  <c r="G43" i="2"/>
  <c r="G24" i="2"/>
  <c r="N5" i="2"/>
  <c r="N6" i="2"/>
  <c r="N7" i="2"/>
  <c r="N8" i="2"/>
  <c r="N9" i="2"/>
  <c r="N10" i="2"/>
  <c r="N11" i="2"/>
  <c r="N12" i="2"/>
  <c r="N13" i="2"/>
  <c r="N14" i="2"/>
  <c r="N15" i="2"/>
  <c r="N16" i="2"/>
  <c r="N17" i="2"/>
  <c r="N18" i="2"/>
  <c r="N19" i="2"/>
  <c r="N20" i="2"/>
  <c r="N21" i="2"/>
  <c r="N22" i="2"/>
  <c r="N23" i="2"/>
  <c r="N4" i="2"/>
  <c r="AA14" i="2"/>
  <c r="AA15" i="2"/>
  <c r="AA16" i="2"/>
  <c r="AA17" i="2"/>
  <c r="AB17" i="2" s="1"/>
  <c r="AC17" i="2" s="1"/>
  <c r="AA18" i="2"/>
  <c r="AB18" i="2" s="1"/>
  <c r="AC18" i="2" s="1"/>
  <c r="AA19" i="2"/>
  <c r="AB19" i="2" s="1"/>
  <c r="AC19" i="2" s="1"/>
  <c r="AA20" i="2"/>
  <c r="AA21" i="2"/>
  <c r="AA22" i="2"/>
  <c r="AA23" i="2"/>
  <c r="AB23" i="2" s="1"/>
  <c r="AC23" i="2" s="1"/>
  <c r="AA5" i="2"/>
  <c r="AA6" i="2"/>
  <c r="AA7" i="2"/>
  <c r="AB7" i="2" s="1"/>
  <c r="AC7" i="2" s="1"/>
  <c r="AA8" i="2"/>
  <c r="AB8" i="2" s="1"/>
  <c r="AC8" i="2" s="1"/>
  <c r="AA9" i="2"/>
  <c r="AB9" i="2" s="1"/>
  <c r="AC9" i="2" s="1"/>
  <c r="AA10" i="2"/>
  <c r="AA11" i="2"/>
  <c r="AA12" i="2"/>
  <c r="AA13" i="2"/>
  <c r="AB13" i="2" s="1"/>
  <c r="AC13" i="2" s="1"/>
  <c r="AA4" i="2"/>
  <c r="P23" i="2"/>
  <c r="Q6" i="2"/>
  <c r="Q7" i="2"/>
  <c r="Q8" i="2"/>
  <c r="Q9" i="2"/>
  <c r="Q10" i="2"/>
  <c r="Q11" i="2"/>
  <c r="Q12" i="2"/>
  <c r="R12" i="2" s="1"/>
  <c r="Q13" i="2"/>
  <c r="Q14" i="2"/>
  <c r="R14" i="2" s="1"/>
  <c r="Q15" i="2"/>
  <c r="R15" i="2" s="1"/>
  <c r="Q16" i="2"/>
  <c r="R16" i="2" s="1"/>
  <c r="Q17" i="2"/>
  <c r="R17" i="2" s="1"/>
  <c r="Q18" i="2"/>
  <c r="R18" i="2" s="1"/>
  <c r="Q19" i="2"/>
  <c r="R19" i="2" s="1"/>
  <c r="Q20" i="2"/>
  <c r="R20" i="2" s="1"/>
  <c r="Q21" i="2"/>
  <c r="R21" i="2" s="1"/>
  <c r="Q22" i="2"/>
  <c r="R22" i="2" s="1"/>
  <c r="Q23" i="2"/>
  <c r="R23" i="2" s="1"/>
  <c r="Q5" i="2"/>
  <c r="R5" i="2" s="1"/>
  <c r="P15" i="2"/>
  <c r="P16" i="2"/>
  <c r="P17" i="2"/>
  <c r="P18" i="2"/>
  <c r="P19" i="2"/>
  <c r="P20" i="2"/>
  <c r="P21" i="2"/>
  <c r="P22" i="2"/>
  <c r="P14" i="2"/>
  <c r="P6" i="2"/>
  <c r="P7" i="2"/>
  <c r="P8" i="2"/>
  <c r="P9" i="2"/>
  <c r="P10" i="2"/>
  <c r="P11" i="2"/>
  <c r="P12" i="2"/>
  <c r="P13" i="2"/>
  <c r="P5" i="2"/>
  <c r="S107" i="2" l="1"/>
  <c r="T110" i="2"/>
  <c r="S104" i="2"/>
  <c r="S109" i="2"/>
  <c r="S106" i="2"/>
  <c r="S103" i="2"/>
  <c r="R105" i="2"/>
  <c r="T105" i="2" s="1"/>
  <c r="AE93" i="2"/>
  <c r="AF93" i="2" s="1"/>
  <c r="AG93" i="2" s="1"/>
  <c r="AE90" i="2"/>
  <c r="AF90" i="2" s="1"/>
  <c r="AG90" i="2" s="1"/>
  <c r="AE80" i="2"/>
  <c r="AF80" i="2" s="1"/>
  <c r="AG80" i="2" s="1"/>
  <c r="AE83" i="2"/>
  <c r="AF83" i="2" s="1"/>
  <c r="AG83" i="2" s="1"/>
  <c r="AE82" i="2"/>
  <c r="AF82" i="2" s="1"/>
  <c r="AG82" i="2" s="1"/>
  <c r="AE88" i="2"/>
  <c r="AF88" i="2" s="1"/>
  <c r="AG88" i="2" s="1"/>
  <c r="AE78" i="2"/>
  <c r="AF78" i="2" s="1"/>
  <c r="AG78" i="2" s="1"/>
  <c r="AE87" i="2"/>
  <c r="AF87" i="2" s="1"/>
  <c r="AG87" i="2" s="1"/>
  <c r="AE92" i="2"/>
  <c r="AF92" i="2" s="1"/>
  <c r="AG92" i="2" s="1"/>
  <c r="AE76" i="2"/>
  <c r="AF76" i="2" s="1"/>
  <c r="AG76" i="2" s="1"/>
  <c r="AE89" i="2"/>
  <c r="AF89" i="2" s="1"/>
  <c r="AG89" i="2" s="1"/>
  <c r="AE79" i="2"/>
  <c r="AF79" i="2" s="1"/>
  <c r="AG79" i="2" s="1"/>
  <c r="AE91" i="2"/>
  <c r="AF91" i="2" s="1"/>
  <c r="AG91" i="2" s="1"/>
  <c r="AE81" i="2"/>
  <c r="AF81" i="2" s="1"/>
  <c r="AG81" i="2" s="1"/>
  <c r="AE77" i="2"/>
  <c r="AF77" i="2" s="1"/>
  <c r="AG77" i="2" s="1"/>
  <c r="AE75" i="2"/>
  <c r="AF75" i="2" s="1"/>
  <c r="AG75" i="2" s="1"/>
  <c r="AE63" i="2"/>
  <c r="T69" i="2"/>
  <c r="T68" i="2"/>
  <c r="S96" i="2"/>
  <c r="S86" i="2"/>
  <c r="S76" i="2"/>
  <c r="S66" i="2"/>
  <c r="T101" i="2"/>
  <c r="T91" i="2"/>
  <c r="T81" i="2"/>
  <c r="T71" i="2"/>
  <c r="S95" i="2"/>
  <c r="S85" i="2"/>
  <c r="S75" i="2"/>
  <c r="S65" i="2"/>
  <c r="T100" i="2"/>
  <c r="T90" i="2"/>
  <c r="T80" i="2"/>
  <c r="T70" i="2"/>
  <c r="S84" i="2"/>
  <c r="T79" i="2"/>
  <c r="T99" i="2"/>
  <c r="S83" i="2"/>
  <c r="T88" i="2"/>
  <c r="T78" i="2"/>
  <c r="S94" i="2"/>
  <c r="S74" i="2"/>
  <c r="T89" i="2"/>
  <c r="T93" i="2"/>
  <c r="S73" i="2"/>
  <c r="T98" i="2"/>
  <c r="T73" i="2"/>
  <c r="S92" i="2"/>
  <c r="T82" i="2"/>
  <c r="S72" i="2"/>
  <c r="T97" i="2"/>
  <c r="T87" i="2"/>
  <c r="T77" i="2"/>
  <c r="T67" i="2"/>
  <c r="S99" i="2"/>
  <c r="S89" i="2"/>
  <c r="S79" i="2"/>
  <c r="S69" i="2"/>
  <c r="T94" i="2"/>
  <c r="T84" i="2"/>
  <c r="T74" i="2"/>
  <c r="S88" i="2"/>
  <c r="S68" i="2"/>
  <c r="S93" i="2"/>
  <c r="T83" i="2"/>
  <c r="S98" i="2"/>
  <c r="S78" i="2"/>
  <c r="S97" i="2"/>
  <c r="S77" i="2"/>
  <c r="S82" i="2"/>
  <c r="T92" i="2"/>
  <c r="T72" i="2"/>
  <c r="S67" i="2"/>
  <c r="S101" i="2"/>
  <c r="S91" i="2"/>
  <c r="S71" i="2"/>
  <c r="T96" i="2"/>
  <c r="T86" i="2"/>
  <c r="T76" i="2"/>
  <c r="T66" i="2"/>
  <c r="S81" i="2"/>
  <c r="S100" i="2"/>
  <c r="S90" i="2"/>
  <c r="S80" i="2"/>
  <c r="S70" i="2"/>
  <c r="T95" i="2"/>
  <c r="T85" i="2"/>
  <c r="T75" i="2"/>
  <c r="T65" i="2"/>
  <c r="S64" i="2"/>
  <c r="S87" i="2"/>
  <c r="T64" i="2"/>
  <c r="AF62" i="2"/>
  <c r="AG62" i="2" s="1"/>
  <c r="AE32" i="2"/>
  <c r="AE40" i="2"/>
  <c r="AF40" i="2" s="1"/>
  <c r="AG40" i="2" s="1"/>
  <c r="AE39" i="2"/>
  <c r="AE29" i="2"/>
  <c r="AE58" i="2"/>
  <c r="AE48" i="2"/>
  <c r="AE38" i="2"/>
  <c r="AF38" i="2" s="1"/>
  <c r="AG38" i="2" s="1"/>
  <c r="AE28" i="2"/>
  <c r="AE57" i="2"/>
  <c r="AE47" i="2"/>
  <c r="AE37" i="2"/>
  <c r="AE27" i="2"/>
  <c r="AE56" i="2"/>
  <c r="AF56" i="2" s="1"/>
  <c r="AG56" i="2" s="1"/>
  <c r="AE46" i="2"/>
  <c r="AF46" i="2" s="1"/>
  <c r="AG46" i="2" s="1"/>
  <c r="AE36" i="2"/>
  <c r="AE26" i="2"/>
  <c r="AE55" i="2"/>
  <c r="AE45" i="2"/>
  <c r="AE35" i="2"/>
  <c r="AF35" i="2" s="1"/>
  <c r="AG35" i="2" s="1"/>
  <c r="AE25" i="2"/>
  <c r="T62" i="2"/>
  <c r="T48" i="2"/>
  <c r="T58" i="2"/>
  <c r="S57" i="2"/>
  <c r="S13" i="2"/>
  <c r="T27" i="2"/>
  <c r="S63" i="2"/>
  <c r="S9" i="2"/>
  <c r="S10" i="2"/>
  <c r="S7" i="2"/>
  <c r="S51" i="2"/>
  <c r="T60" i="2"/>
  <c r="T59" i="2"/>
  <c r="T45" i="2"/>
  <c r="T50" i="2"/>
  <c r="T49" i="2"/>
  <c r="S42" i="2"/>
  <c r="S32" i="2"/>
  <c r="T4" i="2"/>
  <c r="T5" i="2"/>
  <c r="T14" i="2"/>
  <c r="S41" i="2"/>
  <c r="T31" i="2"/>
  <c r="AB4" i="2"/>
  <c r="S12" i="2"/>
  <c r="AB22" i="2"/>
  <c r="AC22" i="2" s="1"/>
  <c r="AE22" i="2" s="1"/>
  <c r="AF22" i="2" s="1"/>
  <c r="T37" i="2"/>
  <c r="AB16" i="2"/>
  <c r="AC16" i="2" s="1"/>
  <c r="AE16" i="2" s="1"/>
  <c r="AB15" i="2"/>
  <c r="AC15" i="2" s="1"/>
  <c r="AE15" i="2" s="1"/>
  <c r="S8" i="2"/>
  <c r="AB14" i="2"/>
  <c r="AC14" i="2" s="1"/>
  <c r="AE14" i="2" s="1"/>
  <c r="AF14" i="2" s="1"/>
  <c r="AG14" i="2" s="1"/>
  <c r="S45" i="2"/>
  <c r="AB20" i="2"/>
  <c r="AC20" i="2" s="1"/>
  <c r="AE20" i="2" s="1"/>
  <c r="T63" i="2"/>
  <c r="T28" i="2"/>
  <c r="T61" i="2"/>
  <c r="AB6" i="2"/>
  <c r="AC6" i="2" s="1"/>
  <c r="AE6" i="2" s="1"/>
  <c r="S62" i="2"/>
  <c r="T38" i="2"/>
  <c r="T23" i="2"/>
  <c r="S27" i="2"/>
  <c r="S26" i="2"/>
  <c r="S37" i="2"/>
  <c r="T34" i="2"/>
  <c r="T41" i="2"/>
  <c r="T42" i="2"/>
  <c r="T57" i="2"/>
  <c r="T47" i="2"/>
  <c r="T43" i="2"/>
  <c r="S33" i="2"/>
  <c r="T46" i="2"/>
  <c r="S47" i="2"/>
  <c r="T52" i="2"/>
  <c r="S52" i="2"/>
  <c r="T55" i="2"/>
  <c r="T54" i="2"/>
  <c r="T33" i="2"/>
  <c r="AB12" i="2"/>
  <c r="AC12" i="2" s="1"/>
  <c r="T53" i="2"/>
  <c r="S53" i="2"/>
  <c r="T30" i="2"/>
  <c r="R10" i="2"/>
  <c r="T10" i="2" s="1"/>
  <c r="T29" i="2"/>
  <c r="S5" i="2"/>
  <c r="S4" i="2"/>
  <c r="S24" i="2"/>
  <c r="R24" i="2"/>
  <c r="T24" i="2" s="1"/>
  <c r="S31" i="2"/>
  <c r="AB5" i="2"/>
  <c r="AC5" i="2" s="1"/>
  <c r="AE5" i="2" s="1"/>
  <c r="AB21" i="2"/>
  <c r="AC21" i="2" s="1"/>
  <c r="AB11" i="2"/>
  <c r="AC11" i="2" s="1"/>
  <c r="T40" i="2"/>
  <c r="T32" i="2"/>
  <c r="AB10" i="2"/>
  <c r="AC10" i="2" s="1"/>
  <c r="AE10" i="2" s="1"/>
  <c r="AF10" i="2" s="1"/>
  <c r="AG10" i="2" s="1"/>
  <c r="T39" i="2"/>
  <c r="S14" i="2"/>
  <c r="T36" i="2"/>
  <c r="S36" i="2"/>
  <c r="T25" i="2"/>
  <c r="S25" i="2"/>
  <c r="T56" i="2"/>
  <c r="S43" i="2"/>
  <c r="T44" i="2"/>
  <c r="T20" i="2"/>
  <c r="S11" i="2"/>
  <c r="T35" i="2"/>
  <c r="T51" i="2"/>
  <c r="S40" i="2"/>
  <c r="S30" i="2"/>
  <c r="S60" i="2"/>
  <c r="S50" i="2"/>
  <c r="S61" i="2"/>
  <c r="S39" i="2"/>
  <c r="S29" i="2"/>
  <c r="S59" i="2"/>
  <c r="S49" i="2"/>
  <c r="S6" i="2"/>
  <c r="S38" i="2"/>
  <c r="S28" i="2"/>
  <c r="S58" i="2"/>
  <c r="S48" i="2"/>
  <c r="S56" i="2"/>
  <c r="S46" i="2"/>
  <c r="S35" i="2"/>
  <c r="S55" i="2"/>
  <c r="S21" i="2"/>
  <c r="T12" i="2"/>
  <c r="R13" i="2"/>
  <c r="T13" i="2" s="1"/>
  <c r="S23" i="2"/>
  <c r="S34" i="2"/>
  <c r="S54" i="2"/>
  <c r="S44" i="2"/>
  <c r="T26" i="2"/>
  <c r="T16" i="2"/>
  <c r="R11" i="2"/>
  <c r="T11" i="2" s="1"/>
  <c r="T22" i="2"/>
  <c r="R9" i="2"/>
  <c r="T9" i="2" s="1"/>
  <c r="R7" i="2"/>
  <c r="T7" i="2" s="1"/>
  <c r="T17" i="2"/>
  <c r="R8" i="2"/>
  <c r="T8" i="2" s="1"/>
  <c r="T19" i="2"/>
  <c r="R6" i="2"/>
  <c r="T6" i="2" s="1"/>
  <c r="T18" i="2"/>
  <c r="T15" i="2"/>
  <c r="S22" i="2"/>
  <c r="T21" i="2"/>
  <c r="S20" i="2"/>
  <c r="S19" i="2"/>
  <c r="S18" i="2"/>
  <c r="S16" i="2"/>
  <c r="S17" i="2"/>
  <c r="S15" i="2"/>
  <c r="AF63" i="2" l="1"/>
  <c r="AG63" i="2" s="1"/>
  <c r="AF32" i="2"/>
  <c r="AG32" i="2" s="1"/>
  <c r="AF45" i="2"/>
  <c r="AG45" i="2" s="1"/>
  <c r="AF36" i="2"/>
  <c r="AG36" i="2" s="1"/>
  <c r="AF29" i="2"/>
  <c r="AG29" i="2" s="1"/>
  <c r="AF55" i="2"/>
  <c r="AG55" i="2" s="1"/>
  <c r="AF39" i="2"/>
  <c r="AG39" i="2" s="1"/>
  <c r="AF28" i="2"/>
  <c r="AG28" i="2" s="1"/>
  <c r="AF57" i="2"/>
  <c r="AG57" i="2" s="1"/>
  <c r="AF48" i="2"/>
  <c r="AG48" i="2" s="1"/>
  <c r="AF20" i="2"/>
  <c r="AG20" i="2" s="1"/>
  <c r="AF26" i="2"/>
  <c r="AG26" i="2" s="1"/>
  <c r="AF5" i="2"/>
  <c r="AG5" i="2" s="1"/>
  <c r="AF27" i="2"/>
  <c r="AG27" i="2" s="1"/>
  <c r="AF58" i="2"/>
  <c r="AG58" i="2" s="1"/>
  <c r="AF6" i="2"/>
  <c r="AG6" i="2" s="1"/>
  <c r="AF15" i="2"/>
  <c r="AG15" i="2" s="1"/>
  <c r="AF37" i="2"/>
  <c r="AG37" i="2" s="1"/>
  <c r="AF25" i="2"/>
  <c r="AG25" i="2" s="1"/>
  <c r="AF16" i="2"/>
  <c r="AG16" i="2" s="1"/>
  <c r="AF47" i="2"/>
  <c r="AG47" i="2" s="1"/>
  <c r="AE21" i="2"/>
  <c r="AE18" i="2"/>
  <c r="AE12" i="2"/>
  <c r="AE17" i="2"/>
  <c r="AE23" i="2"/>
  <c r="AE9" i="2"/>
  <c r="AE8" i="2"/>
  <c r="AE13" i="2"/>
  <c r="AE19" i="2"/>
  <c r="AE11" i="2"/>
  <c r="AF19" i="2" l="1"/>
  <c r="AG19" i="2" s="1"/>
  <c r="AF13" i="2"/>
  <c r="AG13" i="2" s="1"/>
  <c r="AF23" i="2"/>
  <c r="AG23" i="2" s="1"/>
  <c r="AF12" i="2"/>
  <c r="AG12" i="2" s="1"/>
  <c r="AF18" i="2"/>
  <c r="AG18" i="2" s="1"/>
  <c r="AF8" i="2"/>
  <c r="AG8" i="2" s="1"/>
  <c r="AF9" i="2"/>
  <c r="AG9" i="2" s="1"/>
  <c r="AF17" i="2"/>
  <c r="AG17" i="2" s="1"/>
  <c r="AF7" i="2"/>
  <c r="AG7" i="2" s="1"/>
  <c r="AF11" i="2"/>
  <c r="AG11" i="2" s="1"/>
  <c r="AF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tc={15BE9B72-5E07-FC4F-BB2B-17AC19EE4752}</author>
  </authors>
  <commentList>
    <comment ref="B21" authorId="0" shapeId="0" xr:uid="{15BE9B72-5E07-FC4F-BB2B-17AC19EE4752}">
      <text>
        <t>[Threaded comment]
Your version of Excel allows you to read this threaded comment; however, any edits to it will get removed if the file is opened in a newer version of Excel. Learn more: https://go.microsoft.com/fwlink/?linkid=870924
Comment:
    @Brooke Goldfeder exactly!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tc={2890B807-14EF-5143-8E2A-138D333EF5ED}</author>
    <author>tc={CF6E24AB-FAD5-7D4D-9317-E27A51C00342}</author>
    <author>tc={BE51E15F-2B34-3244-92CD-5D204422166D}</author>
    <author>tc={AC4DAAD7-3118-004C-953C-2AC9CDEA86FD}</author>
    <author>tc={BADC5710-793E-9D48-BDFA-65A294C1ED78}</author>
    <author>tc={AF736E4F-5A74-414F-89E5-01C31B66AA73}</author>
  </authors>
  <commentList>
    <comment ref="K3" authorId="0" shapeId="0" xr:uid="{2890B807-14EF-5143-8E2A-138D333EF5ED}">
      <text>
        <t>[Threaded comment]
Your version of Excel allows you to read this threaded comment; however, any edits to it will get removed if the file is opened in a newer version of Excel. Learn more: https://go.microsoft.com/fwlink/?linkid=870924
Comment:
    Cited from https://www.science.org/doi/10.1126/science.abb0354?url_ver=Z39.88-2003&amp;rfr_id=ori:rid:crossref.org&amp;rfr_dat=cr_pub%20%200pubmed
Reply:
    *Used the average of PE.
Reply:
    For Nylon used this source: https://www.polyplasty.cz/material-polyamid.html?lang=2
Reply:
    Sounds good!</t>
      </text>
    </comment>
    <comment ref="R3" authorId="1" shapeId="0" xr:uid="{CF6E24AB-FAD5-7D4D-9317-E27A51C0034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@Brooke Goldfeder can you check if units are ok here? Density is in g/cm3 and volume is µm3</t>
      </text>
    </comment>
    <comment ref="AE3" authorId="2" shapeId="0" xr:uid="{BE51E15F-2B34-3244-92CD-5D204422166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@Brooke Goldfeder mass loss = initial mass - final mass. For example, if your initial is 100 mg and your final is 95 mg, then 100-95=5 mg, so that’s how much you lost. Mass loss is 5 mg in this example (positive value bc initial&gt;final). When initial&lt;final, then it’s mass gain, and that’s why the “mass loss” becomes negative.</t>
      </text>
    </comment>
    <comment ref="AF3" authorId="3" shapeId="0" xr:uid="{AC4DAAD7-3118-004C-953C-2AC9CDEA86FD}">
      <text>
        <t>[Threaded comment]
Your version of Excel allows you to read this threaded comment; however, any edits to it will get removed if the file is opened in a newer version of Excel. Learn more: https://go.microsoft.com/fwlink/?linkid=870924
Comment:
    Wouldn’t I want to take the mass loss of the initial pre-digestion mass? Rather than the post digestion mass?
Reply:
    (AC/AA)*100
Reply:
    Yeah! Make that correction! Good catch!</t>
      </text>
    </comment>
    <comment ref="AE4" authorId="4" shapeId="0" xr:uid="{BADC5710-793E-9D48-BDFA-65A294C1ED78}">
      <text>
        <t>[Threaded comment]
Your version of Excel allows you to read this threaded comment; however, any edits to it will get removed if the file is opened in a newer version of Excel. Learn more: https://go.microsoft.com/fwlink/?linkid=870924
Comment:
    this cell tells me that you lost 9 mg of plastic. But when looking at initial and final, I can tell that you gained mass. So this value, under the term “mass loss” should be negative. It’s confusing because of the therminology. You want to report how much mass was lost, so the equation will be initial-final. Makes sense?</t>
      </text>
    </comment>
    <comment ref="AC64" authorId="5" shapeId="0" xr:uid="{AF736E4F-5A74-414F-89E5-01C31B66AA73}">
      <text>
        <t>[Threaded comment]
Your version of Excel allows you to read this threaded comment; however, any edits to it will get removed if the file is opened in a newer version of Excel. Learn more: https://go.microsoft.com/fwlink/?linkid=870924
Comment:
    New Formula.</t>
      </text>
    </comment>
  </commentList>
</comments>
</file>

<file path=xl/sharedStrings.xml><?xml version="1.0" encoding="utf-8"?>
<sst xmlns="http://schemas.openxmlformats.org/spreadsheetml/2006/main" count="949" uniqueCount="239">
  <si>
    <t>Parameter</t>
  </si>
  <si>
    <t>Description</t>
  </si>
  <si>
    <t>Experimental Methods</t>
  </si>
  <si>
    <t>Experiment Design</t>
  </si>
  <si>
    <t>Batch digestion of different polymer types and size fractions in various chemical solutions</t>
  </si>
  <si>
    <t>Digestion Protocol</t>
  </si>
  <si>
    <t>16-18 hour digestion period at 80 C</t>
  </si>
  <si>
    <t>Experiment #</t>
  </si>
  <si>
    <t>Date</t>
  </si>
  <si>
    <t>Polymer</t>
  </si>
  <si>
    <t>Size (µm)</t>
  </si>
  <si>
    <t>Digestion chemistry</t>
  </si>
  <si>
    <t>Link to raw data</t>
  </si>
  <si>
    <t>Notes</t>
  </si>
  <si>
    <t>Sample Collection</t>
  </si>
  <si>
    <t>Polymers filtered through GF/F or quartz filters, dried and weighed</t>
  </si>
  <si>
    <t>Recovery (water)</t>
  </si>
  <si>
    <t>Chemical Treatments</t>
  </si>
  <si>
    <t>MQ (Control/Recovery); Base Persulfate (10 mL 0.6M Na₂S₂O₈ + 10 mL 20% NaOH; Acidic Persulfate (20 mL 5N HNO₃ + 1.428 g Na₂S₂O₈)</t>
  </si>
  <si>
    <t>5 N Nitric + persulfate</t>
  </si>
  <si>
    <t>Mass Determination</t>
  </si>
  <si>
    <t>Pre- and post-digestion weights of polymer + filter + foil components</t>
  </si>
  <si>
    <t>Data Analysis</t>
  </si>
  <si>
    <t>Mass loss and recovery percentage calculations</t>
  </si>
  <si>
    <t>Polymer Code</t>
  </si>
  <si>
    <t>Full Name</t>
  </si>
  <si>
    <t>Density (g/cm³)</t>
  </si>
  <si>
    <t>Size Fractions Used (µm)</t>
  </si>
  <si>
    <t>Polymer Properties</t>
  </si>
  <si>
    <t>PE</t>
  </si>
  <si>
    <t>Polyethylene</t>
  </si>
  <si>
    <t>N</t>
  </si>
  <si>
    <t>Nylon</t>
  </si>
  <si>
    <t>5-50</t>
  </si>
  <si>
    <t>PET</t>
  </si>
  <si>
    <t>Polyethylene terephthalate</t>
  </si>
  <si>
    <t>32-63, 125-250, 250-600, 600-710</t>
  </si>
  <si>
    <t>Filter Type</t>
  </si>
  <si>
    <t>Diameter (mm)</t>
  </si>
  <si>
    <t>Material</t>
  </si>
  <si>
    <t>Pore Size (µm)</t>
  </si>
  <si>
    <t>Filter Information</t>
  </si>
  <si>
    <t>GF/F</t>
  </si>
  <si>
    <t>25, 47</t>
  </si>
  <si>
    <t>Glass fiber</t>
  </si>
  <si>
    <t>Used in experiments 1-3</t>
  </si>
  <si>
    <t>Quartz</t>
  </si>
  <si>
    <t>25, 55</t>
  </si>
  <si>
    <t>Quartz fiber</t>
  </si>
  <si>
    <t>Used in experiments 9-10</t>
  </si>
  <si>
    <t>Formula</t>
  </si>
  <si>
    <t>Units</t>
  </si>
  <si>
    <t>Calculations</t>
  </si>
  <si>
    <t>Surface Area (SA)</t>
  </si>
  <si>
    <t>π·d² for spheres</t>
  </si>
  <si>
    <t>µm²</t>
  </si>
  <si>
    <t>Surface area of a single particle</t>
  </si>
  <si>
    <t>Volume</t>
  </si>
  <si>
    <t>(4/3)·π·(d/2)³ for spheres</t>
  </si>
  <si>
    <t>µm³</t>
  </si>
  <si>
    <t>Volume of a single particle</t>
  </si>
  <si>
    <t>Particle Mass</t>
  </si>
  <si>
    <t>Volume × Density</t>
  </si>
  <si>
    <t>µg</t>
  </si>
  <si>
    <t>Theoretical mass of a single particle</t>
  </si>
  <si>
    <t>SA:V</t>
  </si>
  <si>
    <t>Surface Area / Volume</t>
  </si>
  <si>
    <t>µm⁻¹</t>
  </si>
  <si>
    <t>Surface area to volume ratio</t>
  </si>
  <si>
    <t xml:space="preserve">SA:M </t>
  </si>
  <si>
    <t>Surface Area / Mass</t>
  </si>
  <si>
    <t>µm²/µg</t>
  </si>
  <si>
    <t>Surface area to mass ratio</t>
  </si>
  <si>
    <t>Mass Loss</t>
  </si>
  <si>
    <t>Initial Mass - Final Mass</t>
  </si>
  <si>
    <t>mg</t>
  </si>
  <si>
    <t>Absolute mass change</t>
  </si>
  <si>
    <t>Mass Loss (%)</t>
  </si>
  <si>
    <t>(Mass Loss / Initial Mass) × 100</t>
  </si>
  <si>
    <t>%</t>
  </si>
  <si>
    <t>Percentage mass change</t>
  </si>
  <si>
    <t>Recovery (%)</t>
  </si>
  <si>
    <t>100 - Mass Loss (%)</t>
  </si>
  <si>
    <t>Percentage of mass recovered</t>
  </si>
  <si>
    <t>Expt #</t>
  </si>
  <si>
    <t>Date Range</t>
  </si>
  <si>
    <t>Polymers</t>
  </si>
  <si>
    <t>Chemistry</t>
  </si>
  <si>
    <t>Number of Samples</t>
  </si>
  <si>
    <t>Experimental Batches</t>
  </si>
  <si>
    <t>Feb 10-11, 2025</t>
  </si>
  <si>
    <t>PE, N</t>
  </si>
  <si>
    <t>Control/Recovery</t>
  </si>
  <si>
    <t>Feb 26-27, 2025</t>
  </si>
  <si>
    <t>Mar 6-7, 2025</t>
  </si>
  <si>
    <t>Base Persulfate</t>
  </si>
  <si>
    <t>Apr 7-8, 2025</t>
  </si>
  <si>
    <t>Apr 16-17, 2025</t>
  </si>
  <si>
    <t>PET, N</t>
  </si>
  <si>
    <t>Acidic Persulfate</t>
  </si>
  <si>
    <t>Isse</t>
  </si>
  <si>
    <t>Affected Data</t>
  </si>
  <si>
    <t>Solution</t>
  </si>
  <si>
    <t>Data Quality Notes</t>
  </si>
  <si>
    <t>Missing Values</t>
  </si>
  <si>
    <t>Measurement Precision</t>
  </si>
  <si>
    <t>Methodology Changes</t>
  </si>
  <si>
    <t>Outliers</t>
  </si>
  <si>
    <t>Column</t>
  </si>
  <si>
    <t>Definition</t>
  </si>
  <si>
    <t>Measurement Method</t>
  </si>
  <si>
    <t>Column Definitions</t>
  </si>
  <si>
    <t>Experimental batch identifier</t>
  </si>
  <si>
    <t>-</t>
  </si>
  <si>
    <t>Start/End Date</t>
  </si>
  <si>
    <t>Date experiment began/ended</t>
  </si>
  <si>
    <t>MM/DD/YY</t>
  </si>
  <si>
    <t>24-hour format</t>
  </si>
  <si>
    <t>Start/End Time</t>
  </si>
  <si>
    <t>Time experiment began/ended</t>
  </si>
  <si>
    <t>HH:MM</t>
  </si>
  <si>
    <t>Digestion time</t>
  </si>
  <si>
    <t>Duration of chemical exposure</t>
  </si>
  <si>
    <t>hours</t>
  </si>
  <si>
    <t>Calculated from start/end times</t>
  </si>
  <si>
    <t>Digestion Temp</t>
  </si>
  <si>
    <t>Temperature of chemical exposure</t>
  </si>
  <si>
    <t>℃</t>
  </si>
  <si>
    <t>Polymer type abbreviation</t>
  </si>
  <si>
    <t>See Polymer Properties table</t>
  </si>
  <si>
    <t>Polymer density</t>
  </si>
  <si>
    <t>Density of the polymer material</t>
  </si>
  <si>
    <t>g/cm³</t>
  </si>
  <si>
    <t>Literature values</t>
  </si>
  <si>
    <t>Nominal size</t>
  </si>
  <si>
    <t>Size range stated by manufacturer</t>
  </si>
  <si>
    <t>µm</t>
  </si>
  <si>
    <t>Mid size</t>
  </si>
  <si>
    <t>Median of the nominal size range</t>
  </si>
  <si>
    <t>Calculated</t>
  </si>
  <si>
    <t>Measured size</t>
  </si>
  <si>
    <t>Actual measured size (when available)</t>
  </si>
  <si>
    <t>Direct measurement</t>
  </si>
  <si>
    <t>Geometry</t>
  </si>
  <si>
    <t>Shape of particles</t>
  </si>
  <si>
    <t>All samples are spherical</t>
  </si>
  <si>
    <t>SA of a particle</t>
  </si>
  <si>
    <t>Volume of a particle</t>
  </si>
  <si>
    <t>Theoretical mass of one particle</t>
  </si>
  <si>
    <t>SA:M</t>
  </si>
  <si>
    <t>Digestion Chemistry</t>
  </si>
  <si>
    <t>Chemical treatment type</t>
  </si>
  <si>
    <t>See Experimental Methods table</t>
  </si>
  <si>
    <t>Chemical Concentrations</t>
  </si>
  <si>
    <t>Specific reagent amounts</t>
  </si>
  <si>
    <t>Recorded at time of experiment</t>
  </si>
  <si>
    <t>Filter Diameter</t>
  </si>
  <si>
    <t>Diameter of filter used</t>
  </si>
  <si>
    <t xml:space="preserve">mm </t>
  </si>
  <si>
    <t>Manufacturer specification</t>
  </si>
  <si>
    <t>Filter Material</t>
  </si>
  <si>
    <t>Type of filter material</t>
  </si>
  <si>
    <t>Plastic Mass</t>
  </si>
  <si>
    <t>Mass of plastic sample</t>
  </si>
  <si>
    <t>Analytical balance (±0.001 mg)</t>
  </si>
  <si>
    <t>Filter Mass</t>
  </si>
  <si>
    <t>Mass of empty filter</t>
  </si>
  <si>
    <t>Foil Mass</t>
  </si>
  <si>
    <t>Mass of cut aluminum foil sheet</t>
  </si>
  <si>
    <t>Filter + Foil Mass</t>
  </si>
  <si>
    <t>Combined mass of filter and foil</t>
  </si>
  <si>
    <t>Total Initial Mass</t>
  </si>
  <si>
    <t>Sum of all components before digestion</t>
  </si>
  <si>
    <t>Total Final Mass</t>
  </si>
  <si>
    <t>Total mass of all components after digestion</t>
  </si>
  <si>
    <t>Change in mass during experiment</t>
  </si>
  <si>
    <t>Percentage of mass lost or gained</t>
  </si>
  <si>
    <t>Percentage of initial mass recovered</t>
  </si>
  <si>
    <t>Version</t>
  </si>
  <si>
    <t>Modified By</t>
  </si>
  <si>
    <t>Changes Made</t>
  </si>
  <si>
    <t>Version History</t>
  </si>
  <si>
    <t>Brooke Goldfeder</t>
  </si>
  <si>
    <t>Initial creation of spreadsheet</t>
  </si>
  <si>
    <t>diameter</t>
  </si>
  <si>
    <t>eq in r</t>
  </si>
  <si>
    <t>prior to digestion</t>
  </si>
  <si>
    <t>post digestion</t>
  </si>
  <si>
    <t>Start Date</t>
  </si>
  <si>
    <t>Start Time</t>
  </si>
  <si>
    <t>End Date</t>
  </si>
  <si>
    <t xml:space="preserve"> End Time</t>
  </si>
  <si>
    <t>Digestion time (hr)</t>
  </si>
  <si>
    <t>Digestion Temp (℃)</t>
  </si>
  <si>
    <r>
      <t>Polymer density (g/cm</t>
    </r>
    <r>
      <rPr>
        <b/>
        <vertAlign val="superscript"/>
        <sz val="14"/>
        <color theme="1"/>
        <rFont val="Aptos Narrow (Body)"/>
      </rPr>
      <t>3</t>
    </r>
    <r>
      <rPr>
        <b/>
        <sz val="14"/>
        <color theme="1"/>
        <rFont val="Aptos Narrow"/>
        <family val="2"/>
        <scheme val="minor"/>
      </rPr>
      <t>)</t>
    </r>
  </si>
  <si>
    <t>Nominal size (µm)</t>
  </si>
  <si>
    <t xml:space="preserve">Mid size (µm) </t>
  </si>
  <si>
    <t xml:space="preserve">Measured size (µm) </t>
  </si>
  <si>
    <r>
      <t>SA of a particle (µm</t>
    </r>
    <r>
      <rPr>
        <b/>
        <vertAlign val="superscript"/>
        <sz val="14"/>
        <color theme="1"/>
        <rFont val="Aptos Narrow"/>
        <family val="2"/>
        <scheme val="minor"/>
      </rPr>
      <t>2</t>
    </r>
    <r>
      <rPr>
        <b/>
        <sz val="14"/>
        <color theme="1"/>
        <rFont val="Aptos Narrow"/>
        <family val="2"/>
        <scheme val="minor"/>
      </rPr>
      <t xml:space="preserve">) </t>
    </r>
  </si>
  <si>
    <r>
      <t>Volume of a particle (µm</t>
    </r>
    <r>
      <rPr>
        <b/>
        <vertAlign val="superscript"/>
        <sz val="14"/>
        <color theme="1"/>
        <rFont val="Aptos Narrow (Body)"/>
      </rPr>
      <t>3</t>
    </r>
    <r>
      <rPr>
        <b/>
        <sz val="14"/>
        <color theme="1"/>
        <rFont val="Aptos Narrow"/>
        <family val="2"/>
        <scheme val="minor"/>
      </rPr>
      <t>)</t>
    </r>
  </si>
  <si>
    <t>Particle Mass (µg)</t>
  </si>
  <si>
    <t>Filter Diameter (mm)</t>
  </si>
  <si>
    <t>Plastic Mass (mg)</t>
  </si>
  <si>
    <t>Filter Mass (mg)</t>
  </si>
  <si>
    <t>Foil Mass (mg)</t>
  </si>
  <si>
    <t>Filter + Foil Mass (mg)</t>
  </si>
  <si>
    <t>Total Inital Mass (mg)</t>
  </si>
  <si>
    <t>Total Final Mass (mg)</t>
  </si>
  <si>
    <t>1000</t>
  </si>
  <si>
    <t>Sphere</t>
  </si>
  <si>
    <t>MQ</t>
  </si>
  <si>
    <r>
      <t>10 mL 0.6M Na</t>
    </r>
    <r>
      <rPr>
        <vertAlign val="subscript"/>
        <sz val="11"/>
        <color theme="1"/>
        <rFont val="Aptos Narrow (Body)"/>
      </rPr>
      <t>2</t>
    </r>
    <r>
      <rPr>
        <sz val="11"/>
        <color theme="1"/>
        <rFont val="Aptos Narrow"/>
        <family val="2"/>
        <scheme val="minor"/>
      </rPr>
      <t>S</t>
    </r>
    <r>
      <rPr>
        <vertAlign val="subscript"/>
        <sz val="11"/>
        <color theme="1"/>
        <rFont val="Aptos Narrow (Body)"/>
      </rPr>
      <t>2</t>
    </r>
    <r>
      <rPr>
        <sz val="11"/>
        <color theme="1"/>
        <rFont val="Aptos Narrow"/>
        <family val="2"/>
        <scheme val="minor"/>
      </rPr>
      <t>O</t>
    </r>
    <r>
      <rPr>
        <vertAlign val="subscript"/>
        <sz val="11"/>
        <color theme="1"/>
        <rFont val="Aptos Narrow (Body)"/>
      </rPr>
      <t>8</t>
    </r>
    <r>
      <rPr>
        <sz val="11"/>
        <color theme="1"/>
        <rFont val="Aptos Narrow"/>
        <family val="2"/>
        <scheme val="minor"/>
      </rPr>
      <t xml:space="preserve"> ; 10 mL 20% NaOH</t>
    </r>
  </si>
  <si>
    <t>250-600</t>
  </si>
  <si>
    <t>600-710</t>
  </si>
  <si>
    <t>125-250</t>
  </si>
  <si>
    <t>32-63</t>
  </si>
  <si>
    <r>
      <t>20 mL 5N HNO</t>
    </r>
    <r>
      <rPr>
        <vertAlign val="subscript"/>
        <sz val="11"/>
        <color theme="1"/>
        <rFont val="Aptos Narrow (Body)"/>
      </rPr>
      <t>3</t>
    </r>
    <r>
      <rPr>
        <sz val="11"/>
        <color theme="1"/>
        <rFont val="Aptos Narrow"/>
        <family val="2"/>
        <scheme val="minor"/>
      </rPr>
      <t xml:space="preserve"> ; 1.428 g Na</t>
    </r>
    <r>
      <rPr>
        <vertAlign val="subscript"/>
        <sz val="11"/>
        <color theme="1"/>
        <rFont val="Aptos Narrow (Body)"/>
      </rPr>
      <t>2</t>
    </r>
    <r>
      <rPr>
        <sz val="11"/>
        <color theme="1"/>
        <rFont val="Aptos Narrow"/>
        <family val="2"/>
        <scheme val="minor"/>
      </rPr>
      <t>S</t>
    </r>
    <r>
      <rPr>
        <vertAlign val="subscript"/>
        <sz val="11"/>
        <color theme="1"/>
        <rFont val="Aptos Narrow (Body)"/>
      </rPr>
      <t>2</t>
    </r>
    <r>
      <rPr>
        <sz val="11"/>
        <color theme="1"/>
        <rFont val="Aptos Narrow"/>
        <family val="2"/>
        <scheme val="minor"/>
      </rPr>
      <t>O</t>
    </r>
    <r>
      <rPr>
        <vertAlign val="subscript"/>
        <sz val="11"/>
        <color theme="1"/>
        <rFont val="Aptos Narrow (Body)"/>
      </rPr>
      <t>8</t>
    </r>
  </si>
  <si>
    <t>Desiccated Boat + Plastic Mass (mg)</t>
  </si>
  <si>
    <t>Benchtop Boat + Plastic Mass (mg)</t>
  </si>
  <si>
    <t>Desiccated Plastic Mass (mg)</t>
  </si>
  <si>
    <t>Benchtop Plastic Mass (mg)</t>
  </si>
  <si>
    <t>Plastic Type</t>
  </si>
  <si>
    <t>Time (min)</t>
  </si>
  <si>
    <t>Exp Date</t>
  </si>
  <si>
    <t>Rep 1</t>
  </si>
  <si>
    <t>Rep 2</t>
  </si>
  <si>
    <t>Rep 3</t>
  </si>
  <si>
    <t>na</t>
  </si>
  <si>
    <t>Percent Change in Benchtop plastic mass from time 0</t>
  </si>
  <si>
    <t>Percent Change in Desiccated plastic mass from time 0</t>
  </si>
  <si>
    <t>General Trend</t>
  </si>
  <si>
    <t>negligible decrease</t>
  </si>
  <si>
    <t>negligible increase</t>
  </si>
  <si>
    <t>Very Slight decrease in mass</t>
  </si>
  <si>
    <t>standardize attributes &gt;numeric, continuous &gt;</t>
  </si>
  <si>
    <t>data filter… polymer, digestion chem +</t>
  </si>
  <si>
    <t>Mass Change (mg)</t>
  </si>
  <si>
    <t>Mass Change (%)</t>
  </si>
  <si>
    <t xml:space="preserve">***Did not weight filter paper with aluminum, just aluminum. Calculated average mass of filter from 5 filters and added that mass to the measued al foil mass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</si>
</sst>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09]mmmm\ d\,\ yyyy;@"/>
  </numFmts>
  <fonts count="10" x14ac:knownFonts="1">
    <font>
      <sz val="11"/>
      <color theme="1"/>
      <name val="Aptos Narrow"/>
      <family val="2"/>
      <scheme val="minor"/>
    </font>
    <font>
      <sz val="8"/>
      <name val="Aptos Narrow"/>
      <family val="2"/>
      <scheme val="minor"/>
    </font>
    <font>
      <sz val="10"/>
      <color theme="1"/>
      <name val="Arial"/>
      <family val="2"/>
    </font>
    <font>
      <vertAlign val="subscript"/>
      <sz val="11"/>
      <color theme="1"/>
      <name val="Aptos Narrow (Body)"/>
    </font>
    <font>
      <b/>
      <sz val="14"/>
      <color theme="1"/>
      <name val="Aptos Narrow"/>
      <family val="2"/>
      <scheme val="minor"/>
    </font>
    <font>
      <b/>
      <vertAlign val="superscript"/>
      <sz val="14"/>
      <color theme="1"/>
      <name val="Aptos Narrow (Body)"/>
    </font>
    <font>
      <b/>
      <vertAlign val="superscript"/>
      <sz val="14"/>
      <color theme="1"/>
      <name val="Aptos Narrow"/>
      <family val="2"/>
      <scheme val="minor"/>
    </font>
    <font>
      <b/>
      <sz val="14"/>
      <color theme="1"/>
      <name val="Aptos Narrow"/>
      <scheme val="minor"/>
    </font>
    <font>
      <b/>
      <sz val="11"/>
      <color theme="1"/>
      <name val="Aptos Narrow"/>
      <scheme val="minor"/>
    </font>
    <font>
      <sz val="11"/>
      <color rgb="FF000000"/>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right/>
      <top/>
      <bottom style="thin">
        <color indexed="64"/>
      </bottom>
      <diagonal/>
    </border>
    <border>
      <left/>
      <right/>
      <top/>
      <bottom style="medium">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1">
    <xf numFmtId="0" fontId="0" fillId="0" borderId="0" xfId="0"/>
    <xf numFmtId="0" fontId="0" fillId="0" borderId="0" xfId="0" applyAlignment="1">
      <alignment horizontal="center"/>
    </xf>
    <xf numFmtId="49"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49" fontId="0" fillId="0" borderId="0" xfId="0" quotePrefix="1" applyNumberFormat="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20" fontId="0" fillId="0" borderId="2" xfId="0" applyNumberFormat="1" applyBorder="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164" fontId="0" fillId="0" borderId="0" xfId="0" applyNumberFormat="1" applyAlignment="1">
      <alignment horizontal="right"/>
    </xf>
    <xf numFmtId="164" fontId="0" fillId="0" borderId="0" xfId="0" applyNumberFormat="1"/>
    <xf numFmtId="0" fontId="0" fillId="0" borderId="6" xfId="0" applyBorder="1" applyAlignment="1">
      <alignment wrapText="1"/>
    </xf>
    <xf numFmtId="0" fontId="0" fillId="0" borderId="7" xfId="0" applyBorder="1"/>
    <xf numFmtId="0" fontId="0" fillId="0" borderId="8" xfId="0" applyBorder="1" applyAlignment="1">
      <alignment wrapText="1"/>
    </xf>
    <xf numFmtId="0" fontId="0" fillId="0" borderId="6" xfId="0" applyBorder="1"/>
    <xf numFmtId="0" fontId="0" fillId="0" borderId="8" xfId="0" applyBorder="1"/>
    <xf numFmtId="0" fontId="0" fillId="0" borderId="1" xfId="0" applyBorder="1" applyAlignment="1">
      <alignment wrapText="1"/>
    </xf>
    <xf numFmtId="0" fontId="0" fillId="0" borderId="1" xfId="0" applyBorder="1"/>
    <xf numFmtId="0" fontId="8" fillId="2" borderId="4" xfId="0" applyFont="1" applyFill="1" applyBorder="1"/>
    <xf numFmtId="0" fontId="8" fillId="2" borderId="10" xfId="0" applyFont="1" applyFill="1" applyBorder="1"/>
    <xf numFmtId="0" fontId="0" fillId="0" borderId="9" xfId="0" applyBorder="1"/>
    <xf numFmtId="0" fontId="8" fillId="2" borderId="5" xfId="0" applyFont="1" applyFill="1" applyBorder="1"/>
    <xf numFmtId="0" fontId="8" fillId="2" borderId="0" xfId="0" applyFont="1" applyFill="1"/>
    <xf numFmtId="165" fontId="0" fillId="0" borderId="1" xfId="0" applyNumberFormat="1" applyBorder="1"/>
    <xf numFmtId="0" fontId="4" fillId="2" borderId="3" xfId="0" applyFont="1" applyFill="1" applyBorder="1" applyAlignment="1">
      <alignment horizontal="center"/>
    </xf>
    <xf numFmtId="164" fontId="4" fillId="2" borderId="3" xfId="0" applyNumberFormat="1" applyFont="1" applyFill="1" applyBorder="1" applyAlignment="1">
      <alignment horizontal="center"/>
    </xf>
    <xf numFmtId="49" fontId="4" fillId="2" borderId="3" xfId="0" applyNumberFormat="1" applyFont="1" applyFill="1" applyBorder="1" applyAlignment="1">
      <alignment horizontal="center"/>
    </xf>
    <xf numFmtId="1" fontId="7" fillId="2" borderId="3" xfId="0" applyNumberFormat="1" applyFont="1" applyFill="1" applyBorder="1" applyAlignment="1">
      <alignment horizontal="center"/>
    </xf>
    <xf numFmtId="0" fontId="7" fillId="2" borderId="3" xfId="0" applyFont="1" applyFill="1" applyBorder="1" applyAlignment="1">
      <alignment horizontal="center"/>
    </xf>
    <xf numFmtId="164" fontId="7" fillId="2" borderId="3" xfId="0" applyNumberFormat="1" applyFont="1" applyFill="1" applyBorder="1" applyAlignment="1">
      <alignment horizontal="center"/>
    </xf>
    <xf numFmtId="0" fontId="2" fillId="0" borderId="0" xfId="0" applyFont="1"/>
    <xf numFmtId="0" fontId="4" fillId="2" borderId="11" xfId="0" applyFont="1" applyFill="1" applyBorder="1" applyAlignment="1">
      <alignment horizontal="center"/>
    </xf>
    <xf numFmtId="0" fontId="4" fillId="2" borderId="13" xfId="0" applyFont="1" applyFill="1" applyBorder="1" applyAlignment="1">
      <alignment horizontal="center"/>
    </xf>
    <xf numFmtId="0" fontId="0" fillId="0" borderId="4" xfId="0" applyBorder="1" applyAlignment="1">
      <alignment horizontal="center"/>
    </xf>
    <xf numFmtId="14" fontId="0" fillId="0" borderId="10" xfId="0" applyNumberFormat="1" applyBorder="1" applyAlignment="1">
      <alignment horizontal="center"/>
    </xf>
    <xf numFmtId="0" fontId="0" fillId="0" borderId="10" xfId="0" applyBorder="1"/>
    <xf numFmtId="0" fontId="0" fillId="0" borderId="6" xfId="0" applyBorder="1" applyAlignment="1">
      <alignment horizontal="center"/>
    </xf>
    <xf numFmtId="0" fontId="0" fillId="0" borderId="8" xfId="0" applyBorder="1" applyAlignment="1">
      <alignment horizontal="center"/>
    </xf>
    <xf numFmtId="14" fontId="0" fillId="0" borderId="1" xfId="0" applyNumberFormat="1" applyBorder="1" applyAlignment="1">
      <alignment horizontal="center"/>
    </xf>
    <xf numFmtId="0" fontId="0" fillId="0" borderId="4" xfId="0" applyBorder="1"/>
    <xf numFmtId="0" fontId="2" fillId="0" borderId="10" xfId="0" applyFont="1" applyBorder="1"/>
    <xf numFmtId="0" fontId="2" fillId="0" borderId="1" xfId="0" applyFont="1" applyBorder="1"/>
    <xf numFmtId="0" fontId="4" fillId="2" borderId="12" xfId="0" applyFont="1" applyFill="1" applyBorder="1" applyAlignment="1">
      <alignment horizontal="center"/>
    </xf>
    <xf numFmtId="0" fontId="4" fillId="2" borderId="4" xfId="0" applyFont="1" applyFill="1" applyBorder="1" applyAlignment="1">
      <alignment horizontal="center"/>
    </xf>
    <xf numFmtId="14" fontId="9" fillId="0" borderId="0" xfId="0" applyNumberFormat="1" applyFont="1" applyAlignment="1">
      <alignment horizontal="center"/>
    </xf>
    <xf numFmtId="164" fontId="9" fillId="0" borderId="0" xfId="0" applyNumberFormat="1" applyFont="1" applyAlignment="1">
      <alignment horizontal="center"/>
    </xf>
    <xf numFmtId="14" fontId="9" fillId="0" borderId="2" xfId="0" applyNumberFormat="1" applyFont="1" applyBorder="1" applyAlignment="1">
      <alignment horizontal="center"/>
    </xf>
    <xf numFmtId="0" fontId="8" fillId="2" borderId="10" xfId="0" applyFont="1" applyFill="1" applyBorder="1" applyAlignment="1">
      <alignment horizontal="left"/>
    </xf>
    <xf numFmtId="0" fontId="8" fillId="2" borderId="5" xfId="0" applyFont="1" applyFill="1" applyBorder="1" applyAlignment="1">
      <alignment horizontal="left"/>
    </xf>
    <xf numFmtId="0" fontId="0" fillId="0" borderId="7" xfId="0" applyBorder="1" applyAlignment="1">
      <alignment horizontal="center" vertical="top" wrapText="1"/>
    </xf>
    <xf numFmtId="0" fontId="0" fillId="0" borderId="7" xfId="0" applyBorder="1" applyAlignment="1">
      <alignment horizontal="center" vertical="top"/>
    </xf>
    <xf numFmtId="0" fontId="0" fillId="0" borderId="7" xfId="0" applyBorder="1" applyAlignment="1">
      <alignment horizontal="center"/>
    </xf>
    <xf numFmtId="0" fontId="0" fillId="0" borderId="1"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center"/>
    </xf>
    <xf numFmtId="0" fontId="0" fillId="0" borderId="1" xfId="0" applyBorder="1" applyAlignment="1">
      <alignment horizontal="center" wrapText="1"/>
    </xf>
    <xf numFmtId="0" fontId="0" fillId="0" borderId="9" xfId="0" applyBorder="1" applyAlignment="1">
      <alignment horizontal="center" wrapText="1"/>
    </xf>
    <xf numFmtId="0" fontId="8" fillId="2" borderId="10" xfId="0" applyFont="1" applyFill="1" applyBorder="1" applyAlignment="1">
      <alignment horizontal="center"/>
    </xf>
    <xf numFmtId="0" fontId="8" fillId="2" borderId="5" xfId="0" applyFont="1" applyFill="1" applyBorder="1" applyAlignment="1">
      <alignment horizontal="center"/>
    </xf>
    <xf numFmtId="17" fontId="0" fillId="0" borderId="0" xfId="0" applyNumberFormat="1" applyAlignment="1">
      <alignment horizontal="center"/>
    </xf>
    <xf numFmtId="17" fontId="0" fillId="0" borderId="7" xfId="0" applyNumberFormat="1" applyBorder="1" applyAlignment="1">
      <alignment horizontal="center"/>
    </xf>
    <xf numFmtId="0" fontId="0" fillId="0" borderId="7" xfId="0" applyBorder="1" applyAlignment="1">
      <alignment horizontal="center" wrapText="1"/>
    </xf>
    <xf numFmtId="0" fontId="0" fillId="0" borderId="1" xfId="0" applyBorder="1" applyAlignment="1">
      <alignment horizontal="center"/>
    </xf>
    <xf numFmtId="0" fontId="0" fillId="0" borderId="0" xfId="0" applyAlignment="1">
      <alignment horizontal="center" wrapText="1"/>
    </xf>
    <xf numFmtId="0" fontId="0" fillId="0" borderId="9" xfId="0" applyBorder="1" applyAlignment="1">
      <alignment horizontal="center"/>
    </xf>
    <xf numFmtId="0" fontId="2" fillId="0" borderId="10"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ocumenttasks/documenttask1.xml><?xml version="1.0" encoding="utf-8"?>
<Tasks xmlns="http://schemas.microsoft.com/office/tasks/2019/documenttasks">
  <Task id="{80C89353-EFA9-F34D-B055-A83B5BEE2FD8}">
    <Anchor>
      <Comment id="{BE51E15F-2B34-3244-92CD-5D204422166D}"/>
    </Anchor>
    <History>
      <Event time="2025-06-03T21:46:49.19" id="{8C20CBF9-BFDB-554F-949A-24F089905CC7}">
        <Attribution userId="S::oliveiratavareslim.a@northeastern.edu::b62a1e2a-c7b2-4bcf-a041-85b7b2765bf6" userName="Andresa Lima" userProvider="AD"/>
        <Anchor>
          <Comment id="{BE51E15F-2B34-3244-92CD-5D204422166D}"/>
        </Anchor>
        <Create/>
      </Event>
      <Event time="2025-06-03T21:46:49.19" id="{73C09A84-5F4D-AF45-863B-8037D42E94FC}">
        <Attribution userId="S::oliveiratavareslim.a@northeastern.edu::b62a1e2a-c7b2-4bcf-a041-85b7b2765bf6" userName="Andresa Lima" userProvider="AD"/>
        <Anchor>
          <Comment id="{BE51E15F-2B34-3244-92CD-5D204422166D}"/>
        </Anchor>
        <Assign userId="S::goldfeder.b@northeastern.edu::596d0c6f-f7c9-4da9-a8c5-f437db74bf3e" userName="Brooke Goldfeder" userProvider="AD"/>
      </Event>
      <Event time="2025-06-03T21:46:49.19" id="{06540A54-7AB5-B74B-B99C-980762B4DA33}">
        <Attribution userId="S::oliveiratavareslim.a@northeastern.edu::b62a1e2a-c7b2-4bcf-a041-85b7b2765bf6" userName="Andresa Lima" userProvider="AD"/>
        <Anchor>
          <Comment id="{BE51E15F-2B34-3244-92CD-5D204422166D}"/>
        </Anchor>
        <SetTitle title="@Brooke Goldfeder mass loss = initial mass - final mass. For example, if your initial is 100 mg and your final is 95 mg, then 100-95=5 mg, so that’s how much you lost. Mass loss is 5 mg in this example (positive value bc initial&gt;final). When final…"/>
      </Event>
    </History>
  </Task>
  <Task id="{70A8EEFF-9F69-3149-83C3-B7471EF86654}">
    <Anchor>
      <Comment id="{CF6E24AB-FAD5-7D4D-9317-E27A51C00342}"/>
    </Anchor>
    <History>
      <Event time="2025-06-03T21:42:17.25" id="{B345AA2F-A1D2-B64F-87F4-23FA2B090D8D}">
        <Attribution userId="S::oliveiratavareslim.a@northeastern.edu::b62a1e2a-c7b2-4bcf-a041-85b7b2765bf6" userName="Andresa Lima" userProvider="AD"/>
        <Anchor>
          <Comment id="{CF6E24AB-FAD5-7D4D-9317-E27A51C00342}"/>
        </Anchor>
        <Create/>
      </Event>
      <Event time="2025-06-03T21:42:17.25" id="{E82860CF-C485-8A40-A4F1-6D6D59F41D1A}">
        <Attribution userId="S::oliveiratavareslim.a@northeastern.edu::b62a1e2a-c7b2-4bcf-a041-85b7b2765bf6" userName="Andresa Lima" userProvider="AD"/>
        <Anchor>
          <Comment id="{CF6E24AB-FAD5-7D4D-9317-E27A51C00342}"/>
        </Anchor>
        <Assign userId="S::goldfeder.b@northeastern.edu::596d0c6f-f7c9-4da9-a8c5-f437db74bf3e" userName="Brooke Goldfeder" userProvider="AD"/>
      </Event>
      <Event time="2025-06-03T21:42:17.25" id="{AB053513-99C8-C44B-AB1B-00DDA1E0A4A3}">
        <Attribution userId="S::oliveiratavareslim.a@northeastern.edu::b62a1e2a-c7b2-4bcf-a041-85b7b2765bf6" userName="Andresa Lima" userProvider="AD"/>
        <Anchor>
          <Comment id="{CF6E24AB-FAD5-7D4D-9317-E27A51C00342}"/>
        </Anchor>
        <SetTitle title="@Brooke Goldfeder can you check if units are ok here? Density is in g/cm3 and volume is µm3"/>
      </Event>
    </History>
  </Task>
</Tasks>
</file>

<file path=xl/persons/person.xml><?xml version="1.0" encoding="utf-8"?>
<personList xmlns="http://schemas.microsoft.com/office/spreadsheetml/2018/threadedcomments" xmlns:x="http://schemas.openxmlformats.org/spreadsheetml/2006/main">
  <person displayName="Brooke Goldfeder" id="{535CF9F0-7B55-E446-9BA7-78AC297C38C3}" userId="goldfeder.b@northeastern.edu" providerId="PeoplePicker"/>
  <person displayName="Brooke Goldfeder" id="{65F1F2AF-1C5C-0141-B600-E264C40EA7BB}" userId="S::goldfeder.b@northeastern.edu::596d0c6f-f7c9-4da9-a8c5-f437db74bf3e" providerId="AD"/>
  <person displayName="Stubbins, Aron" id="{15A27E12-8B40-0F46-8D85-5780CB966CC1}" userId="S::aron.stubbins@northeastern.edu::b5713806-f282-48f6-880a-607867171e5a" providerId="AD"/>
  <person displayName="Andresa Lima" id="{EA8FE495-1CE0-8E46-B733-7A6B691CCB38}" userId="S::oliveiratavareslim.a@northeastern.edu::b62a1e2a-c7b2-4bcf-a041-85b7b2765bf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1" dT="2025-06-03T21:57:12.64" personId="{EA8FE495-1CE0-8E46-B733-7A6B691CCB38}" id="{15BE9B72-5E07-FC4F-BB2B-17AC19EE4752}">
    <text>@Brooke Goldfeder exactly! :)</text>
    <mentions>
      <mention mentionpersonId="{535CF9F0-7B55-E446-9BA7-78AC297C38C3}" mentionId="{CB365FA4-E5C9-064C-8EB0-1F27DEB48C4D}" startIndex="0" length="17"/>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3" dT="2025-05-19T17:29:39.91" personId="{65F1F2AF-1C5C-0141-B600-E264C40EA7BB}" id="{2890B807-14EF-5143-8E2A-138D333EF5ED}">
    <text>Cited from https://www.science.org/doi/10.1126/science.abb0354?url_ver=Z39.88-2003&amp;rfr_id=ori:rid:crossref.org&amp;rfr_dat=cr_pub%20%200pubmed</text>
  </threadedComment>
  <threadedComment ref="K3" dT="2025-05-19T17:29:50.77" personId="{65F1F2AF-1C5C-0141-B600-E264C40EA7BB}" id="{E5D4BE82-5D57-594C-8E5D-0893570C7337}" parentId="{2890B807-14EF-5143-8E2A-138D333EF5ED}">
    <text>*Used the average of PE.</text>
  </threadedComment>
  <threadedComment ref="K3" dT="2025-05-19T17:41:16.26" personId="{65F1F2AF-1C5C-0141-B600-E264C40EA7BB}" id="{362DC0CF-920F-C646-BB43-60213AC6CF64}" parentId="{2890B807-14EF-5143-8E2A-138D333EF5ED}">
    <text>For Nylon used this source: https://www.polyplasty.cz/material-polyamid.html?lang=2</text>
  </threadedComment>
  <threadedComment ref="K3" dT="2025-05-20T18:10:51.94" personId="{15A27E12-8B40-0F46-8D85-5780CB966CC1}" id="{7BEC900C-B90C-4C8F-AD0C-F1F44DF492D6}" parentId="{2890B807-14EF-5143-8E2A-138D333EF5ED}">
    <text>Sounds good!</text>
  </threadedComment>
  <threadedComment ref="R3" dT="2025-06-03T21:42:17.28" personId="{EA8FE495-1CE0-8E46-B733-7A6B691CCB38}" id="{CF6E24AB-FAD5-7D4D-9317-E27A51C00342}">
    <text>@Brooke Goldfeder can you check if units are ok here? Density is in g/cm3 and volume is µm3</text>
    <mentions>
      <mention mentionpersonId="{535CF9F0-7B55-E446-9BA7-78AC297C38C3}" mentionId="{0A02A9A5-4D45-4A42-BBF7-58BF04B62EEE}" startIndex="0" length="17"/>
    </mentions>
  </threadedComment>
  <threadedComment ref="AE3" dT="2025-06-03T21:46:49.22" personId="{EA8FE495-1CE0-8E46-B733-7A6B691CCB38}" id="{BE51E15F-2B34-3244-92CD-5D204422166D}">
    <text>@Brooke Goldfeder mass loss = initial mass - final mass. For example, if your initial is 100 mg and your final is 95 mg, then 100-95=5 mg, so that’s how much you lost. Mass loss is 5 mg in this example (positive value bc initial&gt;final). When initial&lt;final, then it’s mass gain, and that’s why the “mass loss” becomes negative.</text>
    <mentions>
      <mention mentionpersonId="{535CF9F0-7B55-E446-9BA7-78AC297C38C3}" mentionId="{C43DADB2-2C81-2845-A92F-3BAFF46E9384}" startIndex="0" length="17"/>
    </mentions>
  </threadedComment>
  <threadedComment ref="AF3" dT="2025-05-20T17:57:24.57" personId="{65F1F2AF-1C5C-0141-B600-E264C40EA7BB}" id="{AC4DAAD7-3118-004C-953C-2AC9CDEA86FD}" done="1">
    <text>Wouldn’t I want to take the mass loss of the initial pre-digestion mass? Rather than the post digestion mass?</text>
  </threadedComment>
  <threadedComment ref="AF3" dT="2025-05-20T17:58:56.98" personId="{65F1F2AF-1C5C-0141-B600-E264C40EA7BB}" id="{60073298-7B2D-7C4F-BC23-B760232C8323}" parentId="{AC4DAAD7-3118-004C-953C-2AC9CDEA86FD}">
    <text>(AC/AA)*100</text>
  </threadedComment>
  <threadedComment ref="AF3" dT="2025-05-20T18:02:34.97" personId="{15A27E12-8B40-0F46-8D85-5780CB966CC1}" id="{18251F17-886C-4F93-B4D2-CBC9406E4F3E}" parentId="{AC4DAAD7-3118-004C-953C-2AC9CDEA86FD}">
    <text>Yeah! Make that correction! Good catch!</text>
  </threadedComment>
  <threadedComment ref="AE4" dT="2025-06-03T21:55:28.15" personId="{EA8FE495-1CE0-8E46-B733-7A6B691CCB38}" id="{BADC5710-793E-9D48-BDFA-65A294C1ED78}">
    <text>this cell tells me that you lost 9 mg of plastic. But when looking at initial and final, I can tell that you gained mass. So this value, under the term “mass loss” should be negative. It’s confusing because of the therminology. You want to report how much mass was lost, so the equation will be initial-final. Makes sense?</text>
  </threadedComment>
  <threadedComment ref="AC64" dT="2025-05-20T19:01:39.50" personId="{65F1F2AF-1C5C-0141-B600-E264C40EA7BB}" id="{AF736E4F-5A74-414F-89E5-01C31B66AA73}" done="1">
    <text>New Formula.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7"/>
  <sheetViews>
    <sheetView workbookViewId="0">
      <selection activeCell="B21" sqref="B21:C21"/>
    </sheetView>
  </sheetViews>
  <sheetFormatPr baseColWidth="10" defaultColWidth="8.83203125" defaultRowHeight="15" x14ac:dyDescent="0.2"/>
  <cols>
    <col min="1" max="1" width="15.6640625" bestFit="1" customWidth="1"/>
    <col min="2" max="2" width="15.5" customWidth="1"/>
    <col min="3" max="3" width="16.83203125" customWidth="1"/>
    <col min="4" max="4" width="14" bestFit="1" customWidth="1"/>
    <col min="5" max="5" width="11.83203125" bestFit="1" customWidth="1"/>
    <col min="6" max="6" width="19.5" bestFit="1" customWidth="1"/>
    <col min="7" max="7" width="18.33203125" bestFit="1" customWidth="1"/>
    <col min="9" max="9" width="13.5" bestFit="1" customWidth="1"/>
  </cols>
  <sheetData>
    <row r="1" spans="1:23" x14ac:dyDescent="0.2">
      <c r="A1" s="22" t="s">
        <v>0</v>
      </c>
      <c r="B1" s="51" t="s">
        <v>1</v>
      </c>
      <c r="C1" s="51"/>
      <c r="D1" s="51"/>
      <c r="E1" s="51"/>
      <c r="F1" s="52"/>
      <c r="G1" s="26" t="s">
        <v>2</v>
      </c>
    </row>
    <row r="2" spans="1:23" ht="32" customHeight="1" x14ac:dyDescent="0.2">
      <c r="A2" s="15" t="s">
        <v>3</v>
      </c>
      <c r="B2" s="53" t="s">
        <v>4</v>
      </c>
      <c r="C2" s="53"/>
      <c r="D2" s="53"/>
      <c r="E2" s="53"/>
      <c r="F2" s="53"/>
    </row>
    <row r="3" spans="1:23" ht="32" customHeight="1" x14ac:dyDescent="0.2">
      <c r="A3" s="15" t="s">
        <v>5</v>
      </c>
      <c r="B3" s="53" t="s">
        <v>6</v>
      </c>
      <c r="C3" s="53"/>
      <c r="D3" s="53"/>
      <c r="E3" s="53"/>
      <c r="F3" s="53"/>
      <c r="P3" t="s">
        <v>7</v>
      </c>
      <c r="Q3" t="s">
        <v>8</v>
      </c>
      <c r="R3" t="s">
        <v>9</v>
      </c>
      <c r="S3" t="s">
        <v>10</v>
      </c>
      <c r="T3" t="s">
        <v>11</v>
      </c>
      <c r="V3" t="s">
        <v>12</v>
      </c>
      <c r="W3" t="s">
        <v>13</v>
      </c>
    </row>
    <row r="4" spans="1:23" ht="16" x14ac:dyDescent="0.2">
      <c r="A4" s="15" t="s">
        <v>14</v>
      </c>
      <c r="B4" s="54" t="s">
        <v>15</v>
      </c>
      <c r="C4" s="54"/>
      <c r="D4" s="54"/>
      <c r="E4" s="54"/>
      <c r="F4" s="54"/>
      <c r="T4" t="s">
        <v>16</v>
      </c>
    </row>
    <row r="5" spans="1:23" ht="32" customHeight="1" x14ac:dyDescent="0.2">
      <c r="A5" s="15" t="s">
        <v>17</v>
      </c>
      <c r="B5" s="53" t="s">
        <v>18</v>
      </c>
      <c r="C5" s="53"/>
      <c r="D5" s="53"/>
      <c r="E5" s="53"/>
      <c r="F5" s="53"/>
      <c r="T5" t="s">
        <v>19</v>
      </c>
    </row>
    <row r="6" spans="1:23" ht="16" x14ac:dyDescent="0.2">
      <c r="A6" s="15" t="s">
        <v>20</v>
      </c>
      <c r="B6" s="55" t="s">
        <v>21</v>
      </c>
      <c r="C6" s="55"/>
      <c r="D6" s="55"/>
      <c r="E6" s="55"/>
      <c r="F6" s="55"/>
    </row>
    <row r="7" spans="1:23" ht="16" customHeight="1" x14ac:dyDescent="0.2">
      <c r="A7" s="17" t="s">
        <v>22</v>
      </c>
      <c r="B7" s="56" t="s">
        <v>23</v>
      </c>
      <c r="C7" s="56"/>
      <c r="D7" s="56"/>
      <c r="E7" s="56"/>
      <c r="F7" s="57"/>
    </row>
    <row r="8" spans="1:23" x14ac:dyDescent="0.2">
      <c r="A8" s="22" t="s">
        <v>24</v>
      </c>
      <c r="B8" s="23" t="s">
        <v>25</v>
      </c>
      <c r="C8" s="23" t="s">
        <v>26</v>
      </c>
      <c r="D8" s="61" t="s">
        <v>27</v>
      </c>
      <c r="E8" s="61"/>
      <c r="F8" s="62"/>
      <c r="G8" s="26" t="s">
        <v>28</v>
      </c>
    </row>
    <row r="9" spans="1:23" x14ac:dyDescent="0.2">
      <c r="A9" s="18" t="s">
        <v>29</v>
      </c>
      <c r="B9" t="s">
        <v>30</v>
      </c>
      <c r="C9">
        <v>0.94499999999999995</v>
      </c>
      <c r="D9" s="58">
        <v>1000</v>
      </c>
      <c r="E9" s="58"/>
      <c r="F9" s="55"/>
    </row>
    <row r="10" spans="1:23" x14ac:dyDescent="0.2">
      <c r="A10" s="18" t="s">
        <v>31</v>
      </c>
      <c r="B10" t="s">
        <v>32</v>
      </c>
      <c r="C10">
        <v>1.1399999999999999</v>
      </c>
      <c r="D10" s="63" t="s">
        <v>33</v>
      </c>
      <c r="E10" s="63"/>
      <c r="F10" s="64"/>
    </row>
    <row r="11" spans="1:23" ht="32" customHeight="1" x14ac:dyDescent="0.2">
      <c r="A11" s="19" t="s">
        <v>34</v>
      </c>
      <c r="B11" s="20" t="s">
        <v>35</v>
      </c>
      <c r="C11" s="21">
        <v>1.35</v>
      </c>
      <c r="D11" s="59" t="s">
        <v>36</v>
      </c>
      <c r="E11" s="59"/>
      <c r="F11" s="60"/>
    </row>
    <row r="12" spans="1:23" x14ac:dyDescent="0.2">
      <c r="A12" s="22" t="s">
        <v>37</v>
      </c>
      <c r="B12" s="23" t="s">
        <v>38</v>
      </c>
      <c r="C12" s="23" t="s">
        <v>39</v>
      </c>
      <c r="D12" s="23" t="s">
        <v>40</v>
      </c>
      <c r="E12" s="61" t="s">
        <v>13</v>
      </c>
      <c r="F12" s="62"/>
      <c r="G12" s="26" t="s">
        <v>41</v>
      </c>
    </row>
    <row r="13" spans="1:23" ht="48" customHeight="1" x14ac:dyDescent="0.2">
      <c r="A13" s="18" t="s">
        <v>42</v>
      </c>
      <c r="B13" t="s">
        <v>43</v>
      </c>
      <c r="C13" t="s">
        <v>44</v>
      </c>
      <c r="D13">
        <v>0.7</v>
      </c>
      <c r="E13" s="65" t="s">
        <v>45</v>
      </c>
      <c r="F13" s="65"/>
    </row>
    <row r="14" spans="1:23" ht="48" customHeight="1" x14ac:dyDescent="0.2">
      <c r="A14" s="19" t="s">
        <v>46</v>
      </c>
      <c r="B14" s="21" t="s">
        <v>47</v>
      </c>
      <c r="C14" s="21" t="s">
        <v>48</v>
      </c>
      <c r="D14" s="21">
        <v>2.2000000000000002</v>
      </c>
      <c r="E14" s="59" t="s">
        <v>49</v>
      </c>
      <c r="F14" s="60"/>
    </row>
    <row r="15" spans="1:23" x14ac:dyDescent="0.2">
      <c r="A15" s="22" t="s">
        <v>0</v>
      </c>
      <c r="B15" s="61" t="s">
        <v>50</v>
      </c>
      <c r="C15" s="61"/>
      <c r="D15" s="23" t="s">
        <v>51</v>
      </c>
      <c r="E15" s="61" t="s">
        <v>13</v>
      </c>
      <c r="F15" s="62"/>
      <c r="G15" s="26" t="s">
        <v>52</v>
      </c>
    </row>
    <row r="16" spans="1:23" ht="16" x14ac:dyDescent="0.2">
      <c r="A16" s="15" t="s">
        <v>53</v>
      </c>
      <c r="B16" s="67" t="s">
        <v>54</v>
      </c>
      <c r="C16" s="67"/>
      <c r="D16" t="s">
        <v>55</v>
      </c>
      <c r="E16" s="58" t="s">
        <v>56</v>
      </c>
      <c r="F16" s="55"/>
    </row>
    <row r="17" spans="1:7" x14ac:dyDescent="0.2">
      <c r="A17" s="18" t="s">
        <v>57</v>
      </c>
      <c r="B17" s="58" t="s">
        <v>58</v>
      </c>
      <c r="C17" s="58"/>
      <c r="D17" t="s">
        <v>59</v>
      </c>
      <c r="E17" s="58" t="s">
        <v>60</v>
      </c>
      <c r="F17" s="55"/>
    </row>
    <row r="18" spans="1:7" x14ac:dyDescent="0.2">
      <c r="A18" s="18" t="s">
        <v>61</v>
      </c>
      <c r="B18" s="58" t="s">
        <v>62</v>
      </c>
      <c r="C18" s="58"/>
      <c r="D18" t="s">
        <v>63</v>
      </c>
      <c r="E18" s="58" t="s">
        <v>64</v>
      </c>
      <c r="F18" s="55"/>
    </row>
    <row r="19" spans="1:7" x14ac:dyDescent="0.2">
      <c r="A19" s="18" t="s">
        <v>65</v>
      </c>
      <c r="B19" s="58" t="s">
        <v>66</v>
      </c>
      <c r="C19" s="58"/>
      <c r="D19" t="s">
        <v>67</v>
      </c>
      <c r="E19" s="58" t="s">
        <v>68</v>
      </c>
      <c r="F19" s="55"/>
    </row>
    <row r="20" spans="1:7" x14ac:dyDescent="0.2">
      <c r="A20" s="18" t="s">
        <v>69</v>
      </c>
      <c r="B20" s="58" t="s">
        <v>70</v>
      </c>
      <c r="C20" s="58"/>
      <c r="D20" t="s">
        <v>71</v>
      </c>
      <c r="E20" s="58" t="s">
        <v>72</v>
      </c>
      <c r="F20" s="55"/>
    </row>
    <row r="21" spans="1:7" x14ac:dyDescent="0.2">
      <c r="A21" s="18" t="s">
        <v>73</v>
      </c>
      <c r="B21" s="58" t="s">
        <v>74</v>
      </c>
      <c r="C21" s="58"/>
      <c r="D21" t="s">
        <v>75</v>
      </c>
      <c r="E21" s="58" t="s">
        <v>76</v>
      </c>
      <c r="F21" s="55"/>
    </row>
    <row r="22" spans="1:7" x14ac:dyDescent="0.2">
      <c r="A22" s="18" t="s">
        <v>77</v>
      </c>
      <c r="B22" s="58" t="s">
        <v>78</v>
      </c>
      <c r="C22" s="58"/>
      <c r="D22" t="s">
        <v>79</v>
      </c>
      <c r="E22" s="58" t="s">
        <v>80</v>
      </c>
      <c r="F22" s="55"/>
    </row>
    <row r="23" spans="1:7" x14ac:dyDescent="0.2">
      <c r="A23" s="19" t="s">
        <v>81</v>
      </c>
      <c r="B23" s="66" t="s">
        <v>82</v>
      </c>
      <c r="C23" s="66"/>
      <c r="D23" s="21" t="s">
        <v>79</v>
      </c>
      <c r="E23" s="66" t="s">
        <v>83</v>
      </c>
      <c r="F23" s="68"/>
    </row>
    <row r="24" spans="1:7" x14ac:dyDescent="0.2">
      <c r="A24" s="22" t="s">
        <v>84</v>
      </c>
      <c r="B24" s="23" t="s">
        <v>85</v>
      </c>
      <c r="C24" s="23" t="s">
        <v>86</v>
      </c>
      <c r="D24" s="23" t="s">
        <v>87</v>
      </c>
      <c r="E24" s="23" t="s">
        <v>37</v>
      </c>
      <c r="F24" s="25" t="s">
        <v>88</v>
      </c>
      <c r="G24" s="26" t="s">
        <v>89</v>
      </c>
    </row>
    <row r="25" spans="1:7" x14ac:dyDescent="0.2">
      <c r="A25" s="18">
        <v>1</v>
      </c>
      <c r="B25" t="s">
        <v>90</v>
      </c>
      <c r="C25" t="s">
        <v>91</v>
      </c>
      <c r="D25" t="s">
        <v>92</v>
      </c>
      <c r="E25" t="s">
        <v>42</v>
      </c>
      <c r="F25" s="16">
        <v>20</v>
      </c>
    </row>
    <row r="26" spans="1:7" x14ac:dyDescent="0.2">
      <c r="A26" s="18">
        <v>2</v>
      </c>
      <c r="B26" t="s">
        <v>93</v>
      </c>
      <c r="C26" t="s">
        <v>91</v>
      </c>
      <c r="D26" t="s">
        <v>92</v>
      </c>
      <c r="E26" t="s">
        <v>42</v>
      </c>
      <c r="F26" s="16">
        <v>20</v>
      </c>
    </row>
    <row r="27" spans="1:7" x14ac:dyDescent="0.2">
      <c r="A27" s="18">
        <v>3</v>
      </c>
      <c r="B27" t="s">
        <v>94</v>
      </c>
      <c r="C27" t="s">
        <v>91</v>
      </c>
      <c r="D27" t="s">
        <v>95</v>
      </c>
      <c r="E27" t="s">
        <v>42</v>
      </c>
      <c r="F27" s="16">
        <v>20</v>
      </c>
    </row>
    <row r="28" spans="1:7" x14ac:dyDescent="0.2">
      <c r="A28" s="18">
        <v>8</v>
      </c>
      <c r="B28" t="s">
        <v>96</v>
      </c>
      <c r="C28" t="s">
        <v>34</v>
      </c>
      <c r="D28" t="s">
        <v>92</v>
      </c>
      <c r="E28" t="s">
        <v>42</v>
      </c>
      <c r="F28" s="16">
        <v>10</v>
      </c>
    </row>
    <row r="29" spans="1:7" x14ac:dyDescent="0.2">
      <c r="A29" s="18">
        <v>9</v>
      </c>
      <c r="B29" t="s">
        <v>97</v>
      </c>
      <c r="C29" t="s">
        <v>98</v>
      </c>
      <c r="D29" t="s">
        <v>95</v>
      </c>
      <c r="E29" t="s">
        <v>46</v>
      </c>
      <c r="F29" s="16">
        <v>19</v>
      </c>
    </row>
    <row r="30" spans="1:7" x14ac:dyDescent="0.2">
      <c r="A30" s="19">
        <v>10</v>
      </c>
      <c r="B30" s="21" t="s">
        <v>96</v>
      </c>
      <c r="C30" s="21" t="s">
        <v>34</v>
      </c>
      <c r="D30" s="21" t="s">
        <v>99</v>
      </c>
      <c r="E30" s="21" t="s">
        <v>46</v>
      </c>
      <c r="F30" s="24">
        <v>9</v>
      </c>
    </row>
    <row r="31" spans="1:7" x14ac:dyDescent="0.2">
      <c r="A31" s="22" t="s">
        <v>100</v>
      </c>
      <c r="B31" s="61" t="s">
        <v>1</v>
      </c>
      <c r="C31" s="61"/>
      <c r="D31" s="23" t="s">
        <v>101</v>
      </c>
      <c r="E31" s="61" t="s">
        <v>102</v>
      </c>
      <c r="F31" s="62"/>
      <c r="G31" s="26" t="s">
        <v>103</v>
      </c>
    </row>
    <row r="32" spans="1:7" x14ac:dyDescent="0.2">
      <c r="A32" s="18" t="s">
        <v>104</v>
      </c>
      <c r="B32" s="58"/>
      <c r="C32" s="58"/>
      <c r="E32" s="58"/>
      <c r="F32" s="55"/>
    </row>
    <row r="33" spans="1:7" ht="32" x14ac:dyDescent="0.2">
      <c r="A33" s="15" t="s">
        <v>105</v>
      </c>
      <c r="B33" s="58"/>
      <c r="C33" s="58"/>
      <c r="E33" s="58"/>
      <c r="F33" s="55"/>
    </row>
    <row r="34" spans="1:7" ht="32" x14ac:dyDescent="0.2">
      <c r="A34" s="15" t="s">
        <v>106</v>
      </c>
      <c r="B34" s="58"/>
      <c r="C34" s="58"/>
      <c r="E34" s="58"/>
      <c r="F34" s="55"/>
    </row>
    <row r="35" spans="1:7" x14ac:dyDescent="0.2">
      <c r="A35" s="19" t="s">
        <v>107</v>
      </c>
      <c r="B35" s="66"/>
      <c r="C35" s="66"/>
      <c r="D35" s="21"/>
      <c r="E35" s="66"/>
      <c r="F35" s="68"/>
    </row>
    <row r="36" spans="1:7" x14ac:dyDescent="0.2">
      <c r="A36" s="22" t="s">
        <v>108</v>
      </c>
      <c r="B36" s="61" t="s">
        <v>109</v>
      </c>
      <c r="C36" s="61"/>
      <c r="D36" s="23" t="s">
        <v>51</v>
      </c>
      <c r="E36" s="61" t="s">
        <v>110</v>
      </c>
      <c r="F36" s="62"/>
      <c r="G36" s="26" t="s">
        <v>111</v>
      </c>
    </row>
    <row r="37" spans="1:7" x14ac:dyDescent="0.2">
      <c r="A37" s="18" t="s">
        <v>84</v>
      </c>
      <c r="B37" s="58" t="s">
        <v>112</v>
      </c>
      <c r="C37" s="58"/>
      <c r="D37" t="s">
        <v>113</v>
      </c>
      <c r="E37" s="58" t="s">
        <v>113</v>
      </c>
      <c r="F37" s="55"/>
    </row>
    <row r="38" spans="1:7" x14ac:dyDescent="0.2">
      <c r="A38" s="18" t="s">
        <v>114</v>
      </c>
      <c r="B38" s="58" t="s">
        <v>115</v>
      </c>
      <c r="C38" s="58"/>
      <c r="D38" t="s">
        <v>116</v>
      </c>
      <c r="E38" s="58" t="s">
        <v>117</v>
      </c>
      <c r="F38" s="55"/>
    </row>
    <row r="39" spans="1:7" x14ac:dyDescent="0.2">
      <c r="A39" s="18" t="s">
        <v>118</v>
      </c>
      <c r="B39" s="58" t="s">
        <v>119</v>
      </c>
      <c r="C39" s="58"/>
      <c r="D39" t="s">
        <v>120</v>
      </c>
      <c r="E39" s="58" t="s">
        <v>117</v>
      </c>
      <c r="F39" s="55"/>
    </row>
    <row r="40" spans="1:7" x14ac:dyDescent="0.2">
      <c r="A40" s="18" t="s">
        <v>121</v>
      </c>
      <c r="B40" s="58" t="s">
        <v>122</v>
      </c>
      <c r="C40" s="58"/>
      <c r="D40" t="s">
        <v>123</v>
      </c>
      <c r="E40" s="58" t="s">
        <v>124</v>
      </c>
      <c r="F40" s="55"/>
    </row>
    <row r="41" spans="1:7" x14ac:dyDescent="0.2">
      <c r="A41" s="18" t="s">
        <v>125</v>
      </c>
      <c r="B41" s="58" t="s">
        <v>126</v>
      </c>
      <c r="C41" s="58"/>
      <c r="D41" t="s">
        <v>127</v>
      </c>
      <c r="E41" s="58" t="s">
        <v>113</v>
      </c>
      <c r="F41" s="55"/>
    </row>
    <row r="42" spans="1:7" x14ac:dyDescent="0.2">
      <c r="A42" s="18" t="s">
        <v>9</v>
      </c>
      <c r="B42" s="58" t="s">
        <v>128</v>
      </c>
      <c r="C42" s="58"/>
      <c r="D42" t="s">
        <v>113</v>
      </c>
      <c r="E42" s="58" t="s">
        <v>129</v>
      </c>
      <c r="F42" s="55"/>
    </row>
    <row r="43" spans="1:7" x14ac:dyDescent="0.2">
      <c r="A43" s="18" t="s">
        <v>130</v>
      </c>
      <c r="B43" s="58" t="s">
        <v>131</v>
      </c>
      <c r="C43" s="58"/>
      <c r="D43" t="s">
        <v>132</v>
      </c>
      <c r="E43" s="58" t="s">
        <v>133</v>
      </c>
      <c r="F43" s="55"/>
    </row>
    <row r="44" spans="1:7" x14ac:dyDescent="0.2">
      <c r="A44" s="18" t="s">
        <v>134</v>
      </c>
      <c r="B44" s="58" t="s">
        <v>135</v>
      </c>
      <c r="C44" s="58"/>
      <c r="D44" t="s">
        <v>136</v>
      </c>
      <c r="E44" s="58" t="s">
        <v>113</v>
      </c>
      <c r="F44" s="55"/>
    </row>
    <row r="45" spans="1:7" x14ac:dyDescent="0.2">
      <c r="A45" s="18" t="s">
        <v>137</v>
      </c>
      <c r="B45" s="58" t="s">
        <v>138</v>
      </c>
      <c r="C45" s="58"/>
      <c r="D45" t="s">
        <v>136</v>
      </c>
      <c r="E45" s="58" t="s">
        <v>139</v>
      </c>
      <c r="F45" s="55"/>
    </row>
    <row r="46" spans="1:7" x14ac:dyDescent="0.2">
      <c r="A46" s="18" t="s">
        <v>140</v>
      </c>
      <c r="B46" s="58" t="s">
        <v>141</v>
      </c>
      <c r="C46" s="58"/>
      <c r="D46" t="s">
        <v>136</v>
      </c>
      <c r="E46" s="58" t="s">
        <v>142</v>
      </c>
      <c r="F46" s="55"/>
    </row>
    <row r="47" spans="1:7" x14ac:dyDescent="0.2">
      <c r="A47" s="18" t="s">
        <v>143</v>
      </c>
      <c r="B47" s="58" t="s">
        <v>144</v>
      </c>
      <c r="C47" s="58"/>
      <c r="D47" t="s">
        <v>113</v>
      </c>
      <c r="E47" s="58" t="s">
        <v>145</v>
      </c>
      <c r="F47" s="55"/>
    </row>
    <row r="48" spans="1:7" x14ac:dyDescent="0.2">
      <c r="A48" s="18" t="s">
        <v>146</v>
      </c>
      <c r="B48" s="58" t="s">
        <v>56</v>
      </c>
      <c r="C48" s="58"/>
      <c r="D48" t="s">
        <v>55</v>
      </c>
      <c r="E48" s="58" t="s">
        <v>139</v>
      </c>
      <c r="F48" s="55"/>
    </row>
    <row r="49" spans="1:6" x14ac:dyDescent="0.2">
      <c r="A49" s="18" t="s">
        <v>147</v>
      </c>
      <c r="B49" s="58" t="s">
        <v>60</v>
      </c>
      <c r="C49" s="58"/>
      <c r="D49" t="s">
        <v>59</v>
      </c>
      <c r="E49" s="58" t="s">
        <v>139</v>
      </c>
      <c r="F49" s="55"/>
    </row>
    <row r="50" spans="1:6" x14ac:dyDescent="0.2">
      <c r="A50" s="18" t="s">
        <v>61</v>
      </c>
      <c r="B50" s="58" t="s">
        <v>148</v>
      </c>
      <c r="C50" s="58"/>
      <c r="D50" t="s">
        <v>63</v>
      </c>
      <c r="E50" s="58" t="s">
        <v>139</v>
      </c>
      <c r="F50" s="55"/>
    </row>
    <row r="51" spans="1:6" x14ac:dyDescent="0.2">
      <c r="A51" s="18" t="s">
        <v>65</v>
      </c>
      <c r="B51" s="58" t="s">
        <v>68</v>
      </c>
      <c r="C51" s="58"/>
      <c r="D51" t="s">
        <v>67</v>
      </c>
      <c r="E51" s="58" t="s">
        <v>139</v>
      </c>
      <c r="F51" s="55"/>
    </row>
    <row r="52" spans="1:6" x14ac:dyDescent="0.2">
      <c r="A52" s="18" t="s">
        <v>149</v>
      </c>
      <c r="B52" s="58" t="s">
        <v>72</v>
      </c>
      <c r="C52" s="58"/>
      <c r="D52" t="s">
        <v>71</v>
      </c>
      <c r="E52" s="58" t="s">
        <v>139</v>
      </c>
      <c r="F52" s="55"/>
    </row>
    <row r="53" spans="1:6" ht="32" x14ac:dyDescent="0.2">
      <c r="A53" s="15" t="s">
        <v>150</v>
      </c>
      <c r="B53" s="58" t="s">
        <v>151</v>
      </c>
      <c r="C53" s="58"/>
      <c r="D53" t="s">
        <v>113</v>
      </c>
      <c r="E53" s="58" t="s">
        <v>152</v>
      </c>
      <c r="F53" s="55"/>
    </row>
    <row r="54" spans="1:6" ht="32" x14ac:dyDescent="0.2">
      <c r="A54" s="15" t="s">
        <v>153</v>
      </c>
      <c r="B54" s="58" t="s">
        <v>154</v>
      </c>
      <c r="C54" s="58"/>
      <c r="D54" t="s">
        <v>113</v>
      </c>
      <c r="E54" s="58" t="s">
        <v>155</v>
      </c>
      <c r="F54" s="55"/>
    </row>
    <row r="55" spans="1:6" x14ac:dyDescent="0.2">
      <c r="A55" s="18" t="s">
        <v>156</v>
      </c>
      <c r="B55" s="58" t="s">
        <v>157</v>
      </c>
      <c r="C55" s="58"/>
      <c r="D55" t="s">
        <v>158</v>
      </c>
      <c r="E55" s="58" t="s">
        <v>159</v>
      </c>
      <c r="F55" s="55"/>
    </row>
    <row r="56" spans="1:6" x14ac:dyDescent="0.2">
      <c r="A56" s="18" t="s">
        <v>160</v>
      </c>
      <c r="B56" s="58" t="s">
        <v>161</v>
      </c>
      <c r="C56" s="58"/>
      <c r="D56" t="s">
        <v>113</v>
      </c>
      <c r="E56" s="58" t="s">
        <v>159</v>
      </c>
      <c r="F56" s="55"/>
    </row>
    <row r="57" spans="1:6" x14ac:dyDescent="0.2">
      <c r="A57" s="18" t="s">
        <v>162</v>
      </c>
      <c r="B57" s="58" t="s">
        <v>163</v>
      </c>
      <c r="C57" s="58"/>
      <c r="D57" t="s">
        <v>75</v>
      </c>
      <c r="E57" s="58" t="s">
        <v>164</v>
      </c>
      <c r="F57" s="55"/>
    </row>
    <row r="58" spans="1:6" x14ac:dyDescent="0.2">
      <c r="A58" s="18" t="s">
        <v>165</v>
      </c>
      <c r="B58" s="58" t="s">
        <v>166</v>
      </c>
      <c r="C58" s="58"/>
      <c r="D58" t="s">
        <v>75</v>
      </c>
      <c r="E58" s="58" t="s">
        <v>164</v>
      </c>
      <c r="F58" s="55"/>
    </row>
    <row r="59" spans="1:6" x14ac:dyDescent="0.2">
      <c r="A59" s="18" t="s">
        <v>167</v>
      </c>
      <c r="B59" s="58" t="s">
        <v>168</v>
      </c>
      <c r="C59" s="58"/>
      <c r="D59" t="s">
        <v>75</v>
      </c>
      <c r="E59" s="58" t="s">
        <v>164</v>
      </c>
      <c r="F59" s="55"/>
    </row>
    <row r="60" spans="1:6" x14ac:dyDescent="0.2">
      <c r="A60" s="18" t="s">
        <v>169</v>
      </c>
      <c r="B60" s="58" t="s">
        <v>170</v>
      </c>
      <c r="C60" s="58"/>
      <c r="D60" t="s">
        <v>75</v>
      </c>
      <c r="E60" s="58" t="s">
        <v>164</v>
      </c>
      <c r="F60" s="55"/>
    </row>
    <row r="61" spans="1:6" x14ac:dyDescent="0.2">
      <c r="A61" s="18" t="s">
        <v>171</v>
      </c>
      <c r="B61" s="58" t="s">
        <v>172</v>
      </c>
      <c r="C61" s="58"/>
      <c r="D61" t="s">
        <v>75</v>
      </c>
      <c r="E61" s="58" t="s">
        <v>139</v>
      </c>
      <c r="F61" s="55"/>
    </row>
    <row r="62" spans="1:6" x14ac:dyDescent="0.2">
      <c r="A62" s="18" t="s">
        <v>173</v>
      </c>
      <c r="B62" s="58" t="s">
        <v>174</v>
      </c>
      <c r="C62" s="58"/>
      <c r="D62" t="s">
        <v>75</v>
      </c>
      <c r="E62" s="58" t="s">
        <v>164</v>
      </c>
      <c r="F62" s="55"/>
    </row>
    <row r="63" spans="1:6" x14ac:dyDescent="0.2">
      <c r="A63" s="18" t="s">
        <v>73</v>
      </c>
      <c r="B63" s="58" t="s">
        <v>175</v>
      </c>
      <c r="C63" s="58"/>
      <c r="D63" t="s">
        <v>75</v>
      </c>
      <c r="E63" s="58" t="s">
        <v>139</v>
      </c>
      <c r="F63" s="55"/>
    </row>
    <row r="64" spans="1:6" x14ac:dyDescent="0.2">
      <c r="A64" s="18" t="s">
        <v>77</v>
      </c>
      <c r="B64" s="58" t="s">
        <v>176</v>
      </c>
      <c r="C64" s="58"/>
      <c r="D64" t="s">
        <v>79</v>
      </c>
      <c r="E64" s="58" t="s">
        <v>139</v>
      </c>
      <c r="F64" s="55"/>
    </row>
    <row r="65" spans="1:7" x14ac:dyDescent="0.2">
      <c r="A65" s="19" t="s">
        <v>81</v>
      </c>
      <c r="B65" s="66" t="s">
        <v>177</v>
      </c>
      <c r="C65" s="66"/>
      <c r="D65" s="21" t="s">
        <v>79</v>
      </c>
      <c r="E65" s="66" t="s">
        <v>139</v>
      </c>
      <c r="F65" s="68"/>
    </row>
    <row r="66" spans="1:7" x14ac:dyDescent="0.2">
      <c r="A66" s="22" t="s">
        <v>178</v>
      </c>
      <c r="B66" s="23" t="s">
        <v>8</v>
      </c>
      <c r="C66" s="23" t="s">
        <v>179</v>
      </c>
      <c r="D66" s="61" t="s">
        <v>180</v>
      </c>
      <c r="E66" s="61"/>
      <c r="F66" s="62"/>
      <c r="G66" s="26" t="s">
        <v>181</v>
      </c>
    </row>
    <row r="67" spans="1:7" x14ac:dyDescent="0.2">
      <c r="A67" s="19">
        <v>1</v>
      </c>
      <c r="B67" s="27">
        <v>45798</v>
      </c>
      <c r="C67" s="21" t="s">
        <v>182</v>
      </c>
      <c r="D67" s="66" t="s">
        <v>183</v>
      </c>
      <c r="E67" s="66"/>
      <c r="F67" s="68"/>
    </row>
  </sheetData>
  <mergeCells count="104">
    <mergeCell ref="B62:C62"/>
    <mergeCell ref="B63:C63"/>
    <mergeCell ref="B48:C48"/>
    <mergeCell ref="E50:F50"/>
    <mergeCell ref="E51:F51"/>
    <mergeCell ref="E52:F52"/>
    <mergeCell ref="E53:F53"/>
    <mergeCell ref="E54:F54"/>
    <mergeCell ref="E55:F55"/>
    <mergeCell ref="B49:C49"/>
    <mergeCell ref="E44:F44"/>
    <mergeCell ref="E45:F45"/>
    <mergeCell ref="E46:F46"/>
    <mergeCell ref="E47:F47"/>
    <mergeCell ref="E48:F48"/>
    <mergeCell ref="E49:F49"/>
    <mergeCell ref="E64:F64"/>
    <mergeCell ref="E65:F65"/>
    <mergeCell ref="D66:F66"/>
    <mergeCell ref="D67:F67"/>
    <mergeCell ref="E56:F56"/>
    <mergeCell ref="E57:F57"/>
    <mergeCell ref="E58:F58"/>
    <mergeCell ref="E59:F59"/>
    <mergeCell ref="E60:F60"/>
    <mergeCell ref="E61:F61"/>
    <mergeCell ref="E62:F62"/>
    <mergeCell ref="E63:F63"/>
    <mergeCell ref="B64:C64"/>
    <mergeCell ref="B65:C65"/>
    <mergeCell ref="E37:F37"/>
    <mergeCell ref="E38:F38"/>
    <mergeCell ref="E39:F39"/>
    <mergeCell ref="E40:F40"/>
    <mergeCell ref="E42:F42"/>
    <mergeCell ref="E43:F43"/>
    <mergeCell ref="B56:C56"/>
    <mergeCell ref="B57:C57"/>
    <mergeCell ref="B58:C58"/>
    <mergeCell ref="B59:C59"/>
    <mergeCell ref="B60:C60"/>
    <mergeCell ref="B61:C61"/>
    <mergeCell ref="B50:C50"/>
    <mergeCell ref="B51:C51"/>
    <mergeCell ref="B52:C52"/>
    <mergeCell ref="B53:C53"/>
    <mergeCell ref="B54:C54"/>
    <mergeCell ref="B55:C55"/>
    <mergeCell ref="B44:C44"/>
    <mergeCell ref="B45:C45"/>
    <mergeCell ref="B46:C46"/>
    <mergeCell ref="B47:C47"/>
    <mergeCell ref="B37:C37"/>
    <mergeCell ref="B38:C38"/>
    <mergeCell ref="B39:C39"/>
    <mergeCell ref="B40:C40"/>
    <mergeCell ref="B42:C42"/>
    <mergeCell ref="B43:C43"/>
    <mergeCell ref="E21:F21"/>
    <mergeCell ref="E22:F22"/>
    <mergeCell ref="E23:F23"/>
    <mergeCell ref="E31:F31"/>
    <mergeCell ref="B31:C31"/>
    <mergeCell ref="B36:C36"/>
    <mergeCell ref="E36:F36"/>
    <mergeCell ref="E32:F32"/>
    <mergeCell ref="E33:F33"/>
    <mergeCell ref="E34:F34"/>
    <mergeCell ref="E35:F35"/>
    <mergeCell ref="B32:C32"/>
    <mergeCell ref="B33:C33"/>
    <mergeCell ref="B34:C34"/>
    <mergeCell ref="B35:C35"/>
    <mergeCell ref="E41:F41"/>
    <mergeCell ref="B41:C41"/>
    <mergeCell ref="B21:C21"/>
    <mergeCell ref="B22:C22"/>
    <mergeCell ref="B23:C23"/>
    <mergeCell ref="E16:F16"/>
    <mergeCell ref="E17:F17"/>
    <mergeCell ref="E18:F18"/>
    <mergeCell ref="E19:F19"/>
    <mergeCell ref="E20:F20"/>
    <mergeCell ref="B16:C16"/>
    <mergeCell ref="B17:C17"/>
    <mergeCell ref="B18:C18"/>
    <mergeCell ref="B1:F1"/>
    <mergeCell ref="B2:F2"/>
    <mergeCell ref="B3:F3"/>
    <mergeCell ref="B4:F4"/>
    <mergeCell ref="B5:F5"/>
    <mergeCell ref="B6:F6"/>
    <mergeCell ref="B7:F7"/>
    <mergeCell ref="B19:C19"/>
    <mergeCell ref="B20:C20"/>
    <mergeCell ref="E14:F14"/>
    <mergeCell ref="B15:C15"/>
    <mergeCell ref="E15:F15"/>
    <mergeCell ref="D8:F8"/>
    <mergeCell ref="D9:F9"/>
    <mergeCell ref="D10:F10"/>
    <mergeCell ref="D11:F11"/>
    <mergeCell ref="E12:F12"/>
    <mergeCell ref="E13:F13"/>
  </mergeCells>
  <pageMargins left="0.7" right="0.7" top="0.75" bottom="0.75" header="0.3" footer="0.3"/>
  <ignoredErrors>
    <ignoredError sqref="D10" twoDigitTextYear="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F1623-18E9-46E5-AFE4-F2649FAF3991}">
  <dimension ref="C1:AJ151"/>
  <sheetViews>
    <sheetView tabSelected="1" zoomScale="90" zoomScaleNormal="50" workbookViewId="0">
      <pane xSplit="2" ySplit="3" topLeftCell="AC83" activePane="bottomRight" state="frozen"/>
      <selection pane="topRight" activeCell="C1" sqref="C1"/>
      <selection pane="bottomLeft" activeCell="A4" sqref="A4"/>
      <selection pane="bottomRight" activeCell="AD113" sqref="AD113"/>
    </sheetView>
  </sheetViews>
  <sheetFormatPr baseColWidth="10" defaultColWidth="8.83203125" defaultRowHeight="15" x14ac:dyDescent="0.2"/>
  <cols>
    <col min="3" max="3" width="7.33203125" style="1" bestFit="1" customWidth="1"/>
    <col min="4" max="4" width="10.83203125" style="1" bestFit="1" customWidth="1"/>
    <col min="5" max="5" width="11" style="1" bestFit="1" customWidth="1"/>
    <col min="6" max="6" width="10.33203125" style="1" bestFit="1" customWidth="1"/>
    <col min="7" max="7" width="11" style="1" bestFit="1" customWidth="1"/>
    <col min="8" max="8" width="19.33203125" style="1" bestFit="1" customWidth="1"/>
    <col min="9" max="9" width="20.83203125" style="1" bestFit="1" customWidth="1"/>
    <col min="10" max="10" width="9.6640625" style="1" bestFit="1" customWidth="1"/>
    <col min="11" max="11" width="25.5" style="3" bestFit="1" customWidth="1"/>
    <col min="12" max="12" width="19.6640625" style="2" bestFit="1" customWidth="1"/>
    <col min="13" max="13" width="15" style="1" bestFit="1" customWidth="1"/>
    <col min="14" max="14" width="21.5" style="1" bestFit="1" customWidth="1"/>
    <col min="15" max="15" width="11" style="1" bestFit="1" customWidth="1"/>
    <col min="16" max="16" width="22.33203125" style="3" bestFit="1" customWidth="1"/>
    <col min="17" max="17" width="27.5" style="3" bestFit="1" customWidth="1"/>
    <col min="18" max="18" width="19" style="3" bestFit="1" customWidth="1"/>
    <col min="19" max="19" width="6.1640625" style="3" bestFit="1" customWidth="1"/>
    <col min="20" max="20" width="6.5" style="3" bestFit="1" customWidth="1"/>
    <col min="21" max="21" width="21.5" style="1" customWidth="1"/>
    <col min="22" max="22" width="34.83203125" style="1" bestFit="1" customWidth="1"/>
    <col min="23" max="23" width="21.5" style="4" bestFit="1" customWidth="1"/>
    <col min="24" max="24" width="14.1640625" style="1" bestFit="1" customWidth="1"/>
    <col min="25" max="25" width="18.6640625" style="3" bestFit="1" customWidth="1"/>
    <col min="26" max="26" width="16.83203125" style="3" bestFit="1" customWidth="1"/>
    <col min="27" max="27" width="15.6640625" style="3" bestFit="1" customWidth="1"/>
    <col min="28" max="28" width="22.83203125" style="3" bestFit="1" customWidth="1"/>
    <col min="29" max="29" width="22.6640625" style="1" bestFit="1" customWidth="1"/>
    <col min="30" max="30" width="22.33203125" style="1" bestFit="1" customWidth="1"/>
    <col min="31" max="31" width="16.83203125" style="3" bestFit="1" customWidth="1"/>
    <col min="32" max="32" width="15.5" style="3" bestFit="1" customWidth="1"/>
    <col min="33" max="33" width="14" style="3" bestFit="1" customWidth="1"/>
  </cols>
  <sheetData>
    <row r="1" spans="3:33" x14ac:dyDescent="0.2">
      <c r="I1" s="1" t="s">
        <v>234</v>
      </c>
      <c r="K1" s="3" t="s">
        <v>235</v>
      </c>
      <c r="M1" s="1" t="s">
        <v>184</v>
      </c>
      <c r="P1" s="3" t="s">
        <v>185</v>
      </c>
      <c r="Q1" s="3" t="s">
        <v>185</v>
      </c>
      <c r="AC1" s="1" t="s">
        <v>186</v>
      </c>
      <c r="AD1" s="1" t="s">
        <v>187</v>
      </c>
    </row>
    <row r="3" spans="3:33" ht="22" thickBot="1" x14ac:dyDescent="0.3">
      <c r="C3" s="28" t="s">
        <v>84</v>
      </c>
      <c r="D3" s="28" t="s">
        <v>188</v>
      </c>
      <c r="E3" s="28" t="s">
        <v>189</v>
      </c>
      <c r="F3" s="28" t="s">
        <v>190</v>
      </c>
      <c r="G3" s="28" t="s">
        <v>191</v>
      </c>
      <c r="H3" s="28" t="s">
        <v>192</v>
      </c>
      <c r="I3" s="28" t="s">
        <v>193</v>
      </c>
      <c r="J3" s="28" t="s">
        <v>9</v>
      </c>
      <c r="K3" s="29" t="s">
        <v>194</v>
      </c>
      <c r="L3" s="30" t="s">
        <v>195</v>
      </c>
      <c r="M3" s="28" t="s">
        <v>196</v>
      </c>
      <c r="N3" s="28" t="s">
        <v>197</v>
      </c>
      <c r="O3" s="28" t="s">
        <v>143</v>
      </c>
      <c r="P3" s="29" t="s">
        <v>198</v>
      </c>
      <c r="Q3" s="29" t="s">
        <v>199</v>
      </c>
      <c r="R3" s="29" t="s">
        <v>200</v>
      </c>
      <c r="S3" s="29" t="s">
        <v>65</v>
      </c>
      <c r="T3" s="29" t="s">
        <v>149</v>
      </c>
      <c r="U3" s="28" t="s">
        <v>150</v>
      </c>
      <c r="V3" s="28" t="s">
        <v>153</v>
      </c>
      <c r="W3" s="31" t="s">
        <v>201</v>
      </c>
      <c r="X3" s="32" t="s">
        <v>160</v>
      </c>
      <c r="Y3" s="33" t="s">
        <v>202</v>
      </c>
      <c r="Z3" s="33" t="s">
        <v>203</v>
      </c>
      <c r="AA3" s="33" t="s">
        <v>204</v>
      </c>
      <c r="AB3" s="33" t="s">
        <v>205</v>
      </c>
      <c r="AC3" s="32" t="s">
        <v>206</v>
      </c>
      <c r="AD3" s="32" t="s">
        <v>207</v>
      </c>
      <c r="AE3" s="33" t="s">
        <v>236</v>
      </c>
      <c r="AF3" s="33" t="s">
        <v>237</v>
      </c>
      <c r="AG3" s="33" t="s">
        <v>81</v>
      </c>
    </row>
    <row r="4" spans="3:33" ht="16" thickTop="1" x14ac:dyDescent="0.2">
      <c r="C4" s="1">
        <v>1</v>
      </c>
      <c r="D4" s="5">
        <v>45698</v>
      </c>
      <c r="E4" s="6">
        <v>0.73611111111111116</v>
      </c>
      <c r="F4" s="5">
        <v>45699</v>
      </c>
      <c r="G4" s="6">
        <v>0.40277777777777779</v>
      </c>
      <c r="H4" s="1">
        <v>16</v>
      </c>
      <c r="I4" s="1">
        <v>80</v>
      </c>
      <c r="J4" s="1" t="s">
        <v>29</v>
      </c>
      <c r="K4" s="3">
        <v>0.94499999999999995</v>
      </c>
      <c r="L4" s="1" t="s">
        <v>208</v>
      </c>
      <c r="M4" s="1">
        <v>1000</v>
      </c>
      <c r="N4" s="1" t="e">
        <f>NA()</f>
        <v>#N/A</v>
      </c>
      <c r="O4" s="1" t="s">
        <v>209</v>
      </c>
      <c r="P4" s="3">
        <f>4*PI()*(M4*(1/2))^2</f>
        <v>3141592.653589793</v>
      </c>
      <c r="Q4" s="3">
        <f>4/3*PI()*(M4*(1/2))^3</f>
        <v>523598775.59829879</v>
      </c>
      <c r="R4" s="3">
        <f>K4*Q4</f>
        <v>494800842.94039232</v>
      </c>
      <c r="S4" s="3">
        <f>P4/Q4</f>
        <v>6.0000000000000001E-3</v>
      </c>
      <c r="T4" s="3">
        <f>P4/R4</f>
        <v>6.3492063492063501E-3</v>
      </c>
      <c r="U4" s="1" t="s">
        <v>210</v>
      </c>
      <c r="V4" s="1" t="e">
        <f>NA()</f>
        <v>#N/A</v>
      </c>
      <c r="W4" s="4">
        <v>25</v>
      </c>
      <c r="X4" s="1" t="s">
        <v>42</v>
      </c>
      <c r="Y4" s="4">
        <v>102</v>
      </c>
      <c r="Z4" s="4">
        <v>34</v>
      </c>
      <c r="AA4" s="3" t="e">
        <f>NA()</f>
        <v>#N/A</v>
      </c>
      <c r="AB4" s="13" t="e">
        <f>Z4+AA4</f>
        <v>#N/A</v>
      </c>
      <c r="AC4" s="13">
        <f>IF(ISNA(Y4),0,Y4)+IF(NOT(ISNA(AB4)),AB4,IF(ISNA(Z4),0,Z4)+IF(ISNA(AA4),0,AA4))</f>
        <v>136</v>
      </c>
      <c r="AD4" s="1">
        <v>145</v>
      </c>
      <c r="AE4" s="13">
        <f>AD4-AC4</f>
        <v>9</v>
      </c>
      <c r="AF4" s="13">
        <f>(AE4/AC4)*100</f>
        <v>6.6176470588235299</v>
      </c>
      <c r="AG4" s="13">
        <f>100-AF4</f>
        <v>93.382352941176464</v>
      </c>
    </row>
    <row r="5" spans="3:33" x14ac:dyDescent="0.2">
      <c r="C5" s="1">
        <v>1</v>
      </c>
      <c r="D5" s="5">
        <v>45698</v>
      </c>
      <c r="E5" s="6">
        <v>0.73611111111111116</v>
      </c>
      <c r="F5" s="5">
        <v>45699</v>
      </c>
      <c r="G5" s="6">
        <v>0.40277777777777779</v>
      </c>
      <c r="H5" s="1">
        <v>16</v>
      </c>
      <c r="I5" s="1">
        <v>80</v>
      </c>
      <c r="J5" s="1" t="s">
        <v>29</v>
      </c>
      <c r="K5" s="3">
        <v>0.94499999999999995</v>
      </c>
      <c r="L5" s="1" t="s">
        <v>208</v>
      </c>
      <c r="M5" s="1">
        <v>1000</v>
      </c>
      <c r="N5" s="1" t="e">
        <f>NA()</f>
        <v>#N/A</v>
      </c>
      <c r="O5" s="1" t="s">
        <v>209</v>
      </c>
      <c r="P5" s="3">
        <f>4*PI()*(M5*(1/2))^2</f>
        <v>3141592.653589793</v>
      </c>
      <c r="Q5" s="3">
        <f>4/3*PI()*(M5*(1/2))^3</f>
        <v>523598775.59829879</v>
      </c>
      <c r="R5" s="3">
        <f t="shared" ref="R5:R22" si="0">K5*Q5</f>
        <v>494800842.94039232</v>
      </c>
      <c r="S5" s="3">
        <f t="shared" ref="S5:S22" si="1">P5/Q5</f>
        <v>6.0000000000000001E-3</v>
      </c>
      <c r="T5" s="3">
        <f t="shared" ref="T5:T22" si="2">P5/R5</f>
        <v>6.3492063492063501E-3</v>
      </c>
      <c r="U5" s="1" t="s">
        <v>210</v>
      </c>
      <c r="V5" s="1" t="e">
        <f>NA()</f>
        <v>#N/A</v>
      </c>
      <c r="W5" s="4">
        <v>47</v>
      </c>
      <c r="X5" s="1" t="s">
        <v>42</v>
      </c>
      <c r="Y5" s="4">
        <v>101</v>
      </c>
      <c r="Z5" s="4">
        <v>134</v>
      </c>
      <c r="AA5" s="3" t="e">
        <f>NA()</f>
        <v>#N/A</v>
      </c>
      <c r="AB5" s="13" t="e">
        <f t="shared" ref="AB5:AB61" si="3">Z5+AA5</f>
        <v>#N/A</v>
      </c>
      <c r="AC5" s="13">
        <f>IF(ISNA(Y5),0,Y5)+IF(NOT(ISNA(AB5)),AB5,IF(ISNA(Z5),0,Z5)+IF(ISNA(AA5),0,AA5))</f>
        <v>235</v>
      </c>
      <c r="AD5" s="1">
        <v>228</v>
      </c>
      <c r="AE5" s="13">
        <f t="shared" ref="AE5:AE62" si="4">AD5-AC5</f>
        <v>-7</v>
      </c>
      <c r="AF5" s="13">
        <f t="shared" ref="AF5:AF62" si="5">(AE5/AC5)*100</f>
        <v>-2.9787234042553195</v>
      </c>
      <c r="AG5" s="13">
        <f t="shared" ref="AG5:AG68" si="6">100-AF5</f>
        <v>102.97872340425532</v>
      </c>
    </row>
    <row r="6" spans="3:33" x14ac:dyDescent="0.2">
      <c r="C6" s="1">
        <v>1</v>
      </c>
      <c r="D6" s="5">
        <v>45698</v>
      </c>
      <c r="E6" s="6">
        <v>0.73611111111111116</v>
      </c>
      <c r="F6" s="5">
        <v>45699</v>
      </c>
      <c r="G6" s="6">
        <v>0.40277777777777779</v>
      </c>
      <c r="H6" s="1">
        <v>16</v>
      </c>
      <c r="I6" s="1">
        <v>80</v>
      </c>
      <c r="J6" s="1" t="s">
        <v>29</v>
      </c>
      <c r="K6" s="3">
        <v>0.94499999999999995</v>
      </c>
      <c r="L6" s="1" t="s">
        <v>208</v>
      </c>
      <c r="M6" s="1">
        <v>1000</v>
      </c>
      <c r="N6" s="1" t="e">
        <f>NA()</f>
        <v>#N/A</v>
      </c>
      <c r="O6" s="1" t="s">
        <v>209</v>
      </c>
      <c r="P6" s="3">
        <f t="shared" ref="P6:P13" si="7">4*PI()*(M6*(1/2))^2</f>
        <v>3141592.653589793</v>
      </c>
      <c r="Q6" s="3">
        <f t="shared" ref="Q6:Q69" si="8">4/3*PI()*(M6*(1/2))^3</f>
        <v>523598775.59829879</v>
      </c>
      <c r="R6" s="3">
        <f t="shared" si="0"/>
        <v>494800842.94039232</v>
      </c>
      <c r="S6" s="3">
        <f t="shared" si="1"/>
        <v>6.0000000000000001E-3</v>
      </c>
      <c r="T6" s="3">
        <f t="shared" si="2"/>
        <v>6.3492063492063501E-3</v>
      </c>
      <c r="U6" s="1" t="s">
        <v>210</v>
      </c>
      <c r="V6" s="1" t="e">
        <f>NA()</f>
        <v>#N/A</v>
      </c>
      <c r="W6" s="4">
        <v>25</v>
      </c>
      <c r="X6" s="1" t="s">
        <v>42</v>
      </c>
      <c r="Y6" s="4">
        <v>96</v>
      </c>
      <c r="Z6" s="4">
        <v>34</v>
      </c>
      <c r="AA6" s="3" t="e">
        <f>NA()</f>
        <v>#N/A</v>
      </c>
      <c r="AB6" s="13" t="e">
        <f t="shared" si="3"/>
        <v>#N/A</v>
      </c>
      <c r="AC6" s="13">
        <f>IF(ISNA(Y6),0,Y6)+IF(NOT(ISNA(AB6)),AB6,IF(ISNA(Z6),0,Z6)+IF(ISNA(AA6),0,AA6))</f>
        <v>130</v>
      </c>
      <c r="AD6" s="1">
        <v>127</v>
      </c>
      <c r="AE6" s="13">
        <f t="shared" si="4"/>
        <v>-3</v>
      </c>
      <c r="AF6" s="13">
        <f t="shared" si="5"/>
        <v>-2.3076923076923079</v>
      </c>
      <c r="AG6" s="13">
        <f t="shared" si="6"/>
        <v>102.30769230769231</v>
      </c>
    </row>
    <row r="7" spans="3:33" x14ac:dyDescent="0.2">
      <c r="C7" s="1">
        <v>1</v>
      </c>
      <c r="D7" s="5">
        <v>45698</v>
      </c>
      <c r="E7" s="6">
        <v>0.73611111111111116</v>
      </c>
      <c r="F7" s="5">
        <v>45699</v>
      </c>
      <c r="G7" s="6">
        <v>0.40277777777777779</v>
      </c>
      <c r="H7" s="1">
        <v>16</v>
      </c>
      <c r="I7" s="1">
        <v>80</v>
      </c>
      <c r="J7" s="1" t="s">
        <v>29</v>
      </c>
      <c r="K7" s="3">
        <v>0.94499999999999995</v>
      </c>
      <c r="L7" s="1" t="s">
        <v>208</v>
      </c>
      <c r="M7" s="1">
        <v>1000</v>
      </c>
      <c r="N7" s="1" t="e">
        <f>NA()</f>
        <v>#N/A</v>
      </c>
      <c r="O7" s="1" t="s">
        <v>209</v>
      </c>
      <c r="P7" s="3">
        <f t="shared" si="7"/>
        <v>3141592.653589793</v>
      </c>
      <c r="Q7" s="3">
        <f t="shared" si="8"/>
        <v>523598775.59829879</v>
      </c>
      <c r="R7" s="3">
        <f t="shared" si="0"/>
        <v>494800842.94039232</v>
      </c>
      <c r="S7" s="3">
        <f t="shared" si="1"/>
        <v>6.0000000000000001E-3</v>
      </c>
      <c r="T7" s="3">
        <f t="shared" si="2"/>
        <v>6.3492063492063501E-3</v>
      </c>
      <c r="U7" s="1" t="s">
        <v>210</v>
      </c>
      <c r="V7" s="1" t="e">
        <f>NA()</f>
        <v>#N/A</v>
      </c>
      <c r="W7" s="4">
        <v>25</v>
      </c>
      <c r="X7" s="1" t="s">
        <v>42</v>
      </c>
      <c r="Y7" s="4">
        <v>100</v>
      </c>
      <c r="Z7" s="4">
        <v>34</v>
      </c>
      <c r="AA7" s="3" t="e">
        <f>NA()</f>
        <v>#N/A</v>
      </c>
      <c r="AB7" s="13" t="e">
        <f t="shared" si="3"/>
        <v>#N/A</v>
      </c>
      <c r="AC7" s="13">
        <f>IF(ISNA(Y7),0,Y7)+IF(NOT(ISNA(AB7)),AB7,IF(ISNA(Z7),0,Z7)+IF(ISNA(AA7),0,AA7))</f>
        <v>134</v>
      </c>
      <c r="AD7" s="1">
        <v>153</v>
      </c>
      <c r="AE7" s="13">
        <f>AD7-AC7</f>
        <v>19</v>
      </c>
      <c r="AF7" s="13">
        <f t="shared" si="5"/>
        <v>14.17910447761194</v>
      </c>
      <c r="AG7" s="13">
        <f t="shared" si="6"/>
        <v>85.820895522388057</v>
      </c>
    </row>
    <row r="8" spans="3:33" x14ac:dyDescent="0.2">
      <c r="C8" s="1">
        <v>1</v>
      </c>
      <c r="D8" s="5">
        <v>45698</v>
      </c>
      <c r="E8" s="6">
        <v>0.73611111111111116</v>
      </c>
      <c r="F8" s="5">
        <v>45699</v>
      </c>
      <c r="G8" s="6">
        <v>0.40277777777777779</v>
      </c>
      <c r="H8" s="1">
        <v>16</v>
      </c>
      <c r="I8" s="1">
        <v>80</v>
      </c>
      <c r="J8" s="1" t="s">
        <v>29</v>
      </c>
      <c r="K8" s="3">
        <v>0.94499999999999995</v>
      </c>
      <c r="L8" s="1" t="s">
        <v>208</v>
      </c>
      <c r="M8" s="1">
        <v>1000</v>
      </c>
      <c r="N8" s="1" t="e">
        <f>NA()</f>
        <v>#N/A</v>
      </c>
      <c r="O8" s="1" t="s">
        <v>209</v>
      </c>
      <c r="P8" s="3">
        <f t="shared" si="7"/>
        <v>3141592.653589793</v>
      </c>
      <c r="Q8" s="3">
        <f t="shared" si="8"/>
        <v>523598775.59829879</v>
      </c>
      <c r="R8" s="3">
        <f t="shared" si="0"/>
        <v>494800842.94039232</v>
      </c>
      <c r="S8" s="3">
        <f t="shared" si="1"/>
        <v>6.0000000000000001E-3</v>
      </c>
      <c r="T8" s="3">
        <f t="shared" si="2"/>
        <v>6.3492063492063501E-3</v>
      </c>
      <c r="U8" s="1" t="s">
        <v>210</v>
      </c>
      <c r="V8" s="1" t="e">
        <f>NA()</f>
        <v>#N/A</v>
      </c>
      <c r="W8" s="4">
        <v>25</v>
      </c>
      <c r="X8" s="1" t="s">
        <v>42</v>
      </c>
      <c r="Y8" s="4">
        <v>104</v>
      </c>
      <c r="Z8" s="4">
        <v>32</v>
      </c>
      <c r="AA8" s="3" t="e">
        <f>NA()</f>
        <v>#N/A</v>
      </c>
      <c r="AB8" s="13" t="e">
        <f t="shared" si="3"/>
        <v>#N/A</v>
      </c>
      <c r="AC8" s="13">
        <f>IF(ISNA(Y8),0,Y8)+IF(NOT(ISNA(AB8)),AB8,IF(ISNA(Z8),0,Z8)+IF(ISNA(AA8),0,AA8))</f>
        <v>136</v>
      </c>
      <c r="AD8" s="1">
        <v>139</v>
      </c>
      <c r="AE8" s="13">
        <f t="shared" si="4"/>
        <v>3</v>
      </c>
      <c r="AF8" s="13">
        <f t="shared" si="5"/>
        <v>2.2058823529411766</v>
      </c>
      <c r="AG8" s="13">
        <f t="shared" si="6"/>
        <v>97.794117647058826</v>
      </c>
    </row>
    <row r="9" spans="3:33" x14ac:dyDescent="0.2">
      <c r="C9" s="1">
        <v>1</v>
      </c>
      <c r="D9" s="5">
        <v>45698</v>
      </c>
      <c r="E9" s="6">
        <v>0.73611111111111116</v>
      </c>
      <c r="F9" s="5">
        <v>45699</v>
      </c>
      <c r="G9" s="6">
        <v>0.40277777777777779</v>
      </c>
      <c r="H9" s="1">
        <v>16</v>
      </c>
      <c r="I9" s="1">
        <v>80</v>
      </c>
      <c r="J9" s="1" t="s">
        <v>29</v>
      </c>
      <c r="K9" s="3">
        <v>0.94499999999999995</v>
      </c>
      <c r="L9" s="1" t="s">
        <v>208</v>
      </c>
      <c r="M9" s="1">
        <v>1000</v>
      </c>
      <c r="N9" s="1" t="e">
        <f>NA()</f>
        <v>#N/A</v>
      </c>
      <c r="O9" s="1" t="s">
        <v>209</v>
      </c>
      <c r="P9" s="3">
        <f t="shared" si="7"/>
        <v>3141592.653589793</v>
      </c>
      <c r="Q9" s="3">
        <f t="shared" si="8"/>
        <v>523598775.59829879</v>
      </c>
      <c r="R9" s="3">
        <f t="shared" si="0"/>
        <v>494800842.94039232</v>
      </c>
      <c r="S9" s="3">
        <f t="shared" si="1"/>
        <v>6.0000000000000001E-3</v>
      </c>
      <c r="T9" s="3">
        <f t="shared" si="2"/>
        <v>6.3492063492063501E-3</v>
      </c>
      <c r="U9" s="1" t="s">
        <v>210</v>
      </c>
      <c r="V9" s="1" t="e">
        <f>NA()</f>
        <v>#N/A</v>
      </c>
      <c r="W9" s="4">
        <v>25</v>
      </c>
      <c r="X9" s="1" t="s">
        <v>42</v>
      </c>
      <c r="Y9" s="4">
        <v>106</v>
      </c>
      <c r="Z9" s="4">
        <v>34</v>
      </c>
      <c r="AA9" s="3" t="e">
        <f>NA()</f>
        <v>#N/A</v>
      </c>
      <c r="AB9" s="13" t="e">
        <f t="shared" si="3"/>
        <v>#N/A</v>
      </c>
      <c r="AC9" s="13">
        <f t="shared" ref="AC9:AC14" si="9">IF(ISNA(Y9),0,Y9)+IF(NOT(ISNA(AB9)),AB9,IF(ISNA(Z9),0,Z9)+IF(ISNA(AA9),0,AA9))</f>
        <v>140</v>
      </c>
      <c r="AD9" s="1">
        <v>148</v>
      </c>
      <c r="AE9" s="13">
        <f t="shared" si="4"/>
        <v>8</v>
      </c>
      <c r="AF9" s="13">
        <f t="shared" si="5"/>
        <v>5.7142857142857144</v>
      </c>
      <c r="AG9" s="13">
        <f t="shared" si="6"/>
        <v>94.285714285714292</v>
      </c>
    </row>
    <row r="10" spans="3:33" x14ac:dyDescent="0.2">
      <c r="C10" s="1">
        <v>1</v>
      </c>
      <c r="D10" s="5">
        <v>45698</v>
      </c>
      <c r="E10" s="6">
        <v>0.73611111111111116</v>
      </c>
      <c r="F10" s="5">
        <v>45699</v>
      </c>
      <c r="G10" s="6">
        <v>0.40277777777777779</v>
      </c>
      <c r="H10" s="1">
        <v>16</v>
      </c>
      <c r="I10" s="1">
        <v>80</v>
      </c>
      <c r="J10" s="1" t="s">
        <v>29</v>
      </c>
      <c r="K10" s="3">
        <v>0.94499999999999995</v>
      </c>
      <c r="L10" s="1" t="s">
        <v>208</v>
      </c>
      <c r="M10" s="1">
        <v>1000</v>
      </c>
      <c r="N10" s="1" t="e">
        <f>NA()</f>
        <v>#N/A</v>
      </c>
      <c r="O10" s="1" t="s">
        <v>209</v>
      </c>
      <c r="P10" s="3">
        <f t="shared" si="7"/>
        <v>3141592.653589793</v>
      </c>
      <c r="Q10" s="3">
        <f t="shared" si="8"/>
        <v>523598775.59829879</v>
      </c>
      <c r="R10" s="3">
        <f t="shared" si="0"/>
        <v>494800842.94039232</v>
      </c>
      <c r="S10" s="3">
        <f t="shared" si="1"/>
        <v>6.0000000000000001E-3</v>
      </c>
      <c r="T10" s="3">
        <f t="shared" si="2"/>
        <v>6.3492063492063501E-3</v>
      </c>
      <c r="U10" s="1" t="s">
        <v>210</v>
      </c>
      <c r="V10" s="1" t="e">
        <f>NA()</f>
        <v>#N/A</v>
      </c>
      <c r="W10" s="4">
        <v>47</v>
      </c>
      <c r="X10" s="1" t="s">
        <v>42</v>
      </c>
      <c r="Y10" s="4">
        <v>102</v>
      </c>
      <c r="Z10" s="4">
        <v>135</v>
      </c>
      <c r="AA10" s="3" t="e">
        <f>NA()</f>
        <v>#N/A</v>
      </c>
      <c r="AB10" s="13" t="e">
        <f t="shared" si="3"/>
        <v>#N/A</v>
      </c>
      <c r="AC10" s="13">
        <f t="shared" si="9"/>
        <v>237</v>
      </c>
      <c r="AD10" s="1">
        <v>262</v>
      </c>
      <c r="AE10" s="13">
        <f t="shared" si="4"/>
        <v>25</v>
      </c>
      <c r="AF10" s="13">
        <f t="shared" si="5"/>
        <v>10.548523206751055</v>
      </c>
      <c r="AG10" s="13">
        <f t="shared" si="6"/>
        <v>89.451476793248943</v>
      </c>
    </row>
    <row r="11" spans="3:33" x14ac:dyDescent="0.2">
      <c r="C11" s="1">
        <v>1</v>
      </c>
      <c r="D11" s="5">
        <v>45698</v>
      </c>
      <c r="E11" s="6">
        <v>0.73611111111111116</v>
      </c>
      <c r="F11" s="5">
        <v>45699</v>
      </c>
      <c r="G11" s="6">
        <v>0.40277777777777779</v>
      </c>
      <c r="H11" s="1">
        <v>16</v>
      </c>
      <c r="I11" s="1">
        <v>80</v>
      </c>
      <c r="J11" s="1" t="s">
        <v>29</v>
      </c>
      <c r="K11" s="3">
        <v>0.94499999999999995</v>
      </c>
      <c r="L11" s="1" t="s">
        <v>208</v>
      </c>
      <c r="M11" s="1">
        <v>1000</v>
      </c>
      <c r="N11" s="1" t="e">
        <f>NA()</f>
        <v>#N/A</v>
      </c>
      <c r="O11" s="1" t="s">
        <v>209</v>
      </c>
      <c r="P11" s="3">
        <f t="shared" si="7"/>
        <v>3141592.653589793</v>
      </c>
      <c r="Q11" s="3">
        <f t="shared" si="8"/>
        <v>523598775.59829879</v>
      </c>
      <c r="R11" s="3">
        <f t="shared" si="0"/>
        <v>494800842.94039232</v>
      </c>
      <c r="S11" s="3">
        <f t="shared" si="1"/>
        <v>6.0000000000000001E-3</v>
      </c>
      <c r="T11" s="3">
        <f t="shared" si="2"/>
        <v>6.3492063492063501E-3</v>
      </c>
      <c r="U11" s="1" t="s">
        <v>210</v>
      </c>
      <c r="V11" s="1" t="e">
        <f>NA()</f>
        <v>#N/A</v>
      </c>
      <c r="W11" s="4">
        <v>47</v>
      </c>
      <c r="X11" s="1" t="s">
        <v>42</v>
      </c>
      <c r="Y11" s="4">
        <v>104</v>
      </c>
      <c r="Z11" s="4">
        <v>134</v>
      </c>
      <c r="AA11" s="3" t="e">
        <f>NA()</f>
        <v>#N/A</v>
      </c>
      <c r="AB11" s="13" t="e">
        <f t="shared" si="3"/>
        <v>#N/A</v>
      </c>
      <c r="AC11" s="13">
        <f t="shared" si="9"/>
        <v>238</v>
      </c>
      <c r="AD11" s="1">
        <v>317</v>
      </c>
      <c r="AE11" s="13">
        <f t="shared" si="4"/>
        <v>79</v>
      </c>
      <c r="AF11" s="13">
        <f t="shared" si="5"/>
        <v>33.193277310924366</v>
      </c>
      <c r="AG11" s="13">
        <f t="shared" si="6"/>
        <v>66.806722689075627</v>
      </c>
    </row>
    <row r="12" spans="3:33" x14ac:dyDescent="0.2">
      <c r="C12" s="1">
        <v>1</v>
      </c>
      <c r="D12" s="5">
        <v>45698</v>
      </c>
      <c r="E12" s="6">
        <v>0.73611111111111116</v>
      </c>
      <c r="F12" s="5">
        <v>45699</v>
      </c>
      <c r="G12" s="6">
        <v>0.40277777777777779</v>
      </c>
      <c r="H12" s="1">
        <v>16</v>
      </c>
      <c r="I12" s="1">
        <v>80</v>
      </c>
      <c r="J12" s="1" t="s">
        <v>29</v>
      </c>
      <c r="K12" s="3">
        <v>0.94499999999999995</v>
      </c>
      <c r="L12" s="1" t="s">
        <v>208</v>
      </c>
      <c r="M12" s="1">
        <v>1000</v>
      </c>
      <c r="N12" s="1" t="e">
        <f>NA()</f>
        <v>#N/A</v>
      </c>
      <c r="O12" s="1" t="s">
        <v>209</v>
      </c>
      <c r="P12" s="3">
        <f t="shared" si="7"/>
        <v>3141592.653589793</v>
      </c>
      <c r="Q12" s="3">
        <f t="shared" si="8"/>
        <v>523598775.59829879</v>
      </c>
      <c r="R12" s="3">
        <f t="shared" si="0"/>
        <v>494800842.94039232</v>
      </c>
      <c r="S12" s="3">
        <f t="shared" si="1"/>
        <v>6.0000000000000001E-3</v>
      </c>
      <c r="T12" s="3">
        <f t="shared" si="2"/>
        <v>6.3492063492063501E-3</v>
      </c>
      <c r="U12" s="1" t="s">
        <v>210</v>
      </c>
      <c r="V12" s="1" t="e">
        <f>NA()</f>
        <v>#N/A</v>
      </c>
      <c r="W12" s="4">
        <v>47</v>
      </c>
      <c r="X12" s="1" t="s">
        <v>42</v>
      </c>
      <c r="Y12" s="4">
        <v>101</v>
      </c>
      <c r="Z12" s="4">
        <v>134</v>
      </c>
      <c r="AA12" s="3" t="e">
        <f>NA()</f>
        <v>#N/A</v>
      </c>
      <c r="AB12" s="13" t="e">
        <f t="shared" si="3"/>
        <v>#N/A</v>
      </c>
      <c r="AC12" s="13">
        <f t="shared" si="9"/>
        <v>235</v>
      </c>
      <c r="AD12" s="1">
        <v>285</v>
      </c>
      <c r="AE12" s="13">
        <f t="shared" si="4"/>
        <v>50</v>
      </c>
      <c r="AF12" s="13">
        <f t="shared" si="5"/>
        <v>21.276595744680851</v>
      </c>
      <c r="AG12" s="13">
        <f t="shared" si="6"/>
        <v>78.723404255319153</v>
      </c>
    </row>
    <row r="13" spans="3:33" x14ac:dyDescent="0.2">
      <c r="C13" s="1">
        <v>1</v>
      </c>
      <c r="D13" s="5">
        <v>45698</v>
      </c>
      <c r="E13" s="6">
        <v>0.73611111111111116</v>
      </c>
      <c r="F13" s="5">
        <v>45699</v>
      </c>
      <c r="G13" s="6">
        <v>0.40277777777777779</v>
      </c>
      <c r="H13" s="1">
        <v>16</v>
      </c>
      <c r="I13" s="1">
        <v>80</v>
      </c>
      <c r="J13" s="1" t="s">
        <v>29</v>
      </c>
      <c r="K13" s="3">
        <v>0.94499999999999995</v>
      </c>
      <c r="L13" s="1" t="s">
        <v>208</v>
      </c>
      <c r="M13" s="1">
        <v>1000</v>
      </c>
      <c r="N13" s="1" t="e">
        <f>NA()</f>
        <v>#N/A</v>
      </c>
      <c r="O13" s="1" t="s">
        <v>209</v>
      </c>
      <c r="P13" s="3">
        <f t="shared" si="7"/>
        <v>3141592.653589793</v>
      </c>
      <c r="Q13" s="3">
        <f t="shared" si="8"/>
        <v>523598775.59829879</v>
      </c>
      <c r="R13" s="3">
        <f t="shared" si="0"/>
        <v>494800842.94039232</v>
      </c>
      <c r="S13" s="3">
        <f t="shared" si="1"/>
        <v>6.0000000000000001E-3</v>
      </c>
      <c r="T13" s="3">
        <f t="shared" si="2"/>
        <v>6.3492063492063501E-3</v>
      </c>
      <c r="U13" s="1" t="s">
        <v>210</v>
      </c>
      <c r="V13" s="1" t="e">
        <f>NA()</f>
        <v>#N/A</v>
      </c>
      <c r="W13" s="4">
        <v>47</v>
      </c>
      <c r="X13" s="1" t="s">
        <v>42</v>
      </c>
      <c r="Y13" s="4">
        <v>101</v>
      </c>
      <c r="Z13" s="4">
        <v>133</v>
      </c>
      <c r="AA13" s="3" t="e">
        <f>NA()</f>
        <v>#N/A</v>
      </c>
      <c r="AB13" s="13" t="e">
        <f t="shared" si="3"/>
        <v>#N/A</v>
      </c>
      <c r="AC13" s="13">
        <f t="shared" si="9"/>
        <v>234</v>
      </c>
      <c r="AD13" s="1">
        <v>383</v>
      </c>
      <c r="AE13" s="13">
        <f t="shared" si="4"/>
        <v>149</v>
      </c>
      <c r="AF13" s="13">
        <f t="shared" si="5"/>
        <v>63.675213675213669</v>
      </c>
      <c r="AG13" s="13">
        <f t="shared" si="6"/>
        <v>36.324786324786331</v>
      </c>
    </row>
    <row r="14" spans="3:33" x14ac:dyDescent="0.2">
      <c r="C14" s="1">
        <v>1</v>
      </c>
      <c r="D14" s="5">
        <v>45698</v>
      </c>
      <c r="E14" s="6">
        <v>0.73611111111111116</v>
      </c>
      <c r="F14" s="5">
        <v>45699</v>
      </c>
      <c r="G14" s="6">
        <v>0.40277777777777779</v>
      </c>
      <c r="H14" s="1">
        <v>16</v>
      </c>
      <c r="I14" s="1">
        <v>80</v>
      </c>
      <c r="J14" s="1" t="s">
        <v>31</v>
      </c>
      <c r="K14" s="3">
        <v>1.1399999999999999</v>
      </c>
      <c r="L14" s="7" t="s">
        <v>33</v>
      </c>
      <c r="M14" s="1">
        <v>27.5</v>
      </c>
      <c r="N14" s="1" t="e">
        <f>NA()</f>
        <v>#N/A</v>
      </c>
      <c r="O14" s="1" t="s">
        <v>209</v>
      </c>
      <c r="P14" s="3">
        <f>4*PI()*(M14*(1/2))^2</f>
        <v>2375.8294442772813</v>
      </c>
      <c r="Q14" s="3">
        <f t="shared" si="8"/>
        <v>10889.218286270871</v>
      </c>
      <c r="R14" s="3">
        <f t="shared" si="0"/>
        <v>12413.708846348791</v>
      </c>
      <c r="S14" s="3">
        <f t="shared" si="1"/>
        <v>0.21818181818181823</v>
      </c>
      <c r="T14" s="3">
        <f t="shared" si="2"/>
        <v>0.1913875598086125</v>
      </c>
      <c r="U14" s="1" t="s">
        <v>210</v>
      </c>
      <c r="V14" s="1" t="e">
        <f>NA()</f>
        <v>#N/A</v>
      </c>
      <c r="W14" s="4">
        <v>25</v>
      </c>
      <c r="X14" s="1" t="s">
        <v>42</v>
      </c>
      <c r="Y14" s="4">
        <v>98</v>
      </c>
      <c r="Z14" s="4">
        <v>33</v>
      </c>
      <c r="AA14" s="3" t="e">
        <f>NA()</f>
        <v>#N/A</v>
      </c>
      <c r="AB14" s="13" t="e">
        <f t="shared" si="3"/>
        <v>#N/A</v>
      </c>
      <c r="AC14" s="13">
        <f t="shared" si="9"/>
        <v>131</v>
      </c>
      <c r="AD14" s="1">
        <v>121</v>
      </c>
      <c r="AE14" s="13">
        <f t="shared" si="4"/>
        <v>-10</v>
      </c>
      <c r="AF14" s="13">
        <f t="shared" si="5"/>
        <v>-7.6335877862595423</v>
      </c>
      <c r="AG14" s="13">
        <f t="shared" si="6"/>
        <v>107.63358778625954</v>
      </c>
    </row>
    <row r="15" spans="3:33" x14ac:dyDescent="0.2">
      <c r="C15" s="1">
        <v>1</v>
      </c>
      <c r="D15" s="5">
        <v>45698</v>
      </c>
      <c r="E15" s="6">
        <v>0.73611111111111116</v>
      </c>
      <c r="F15" s="5">
        <v>45699</v>
      </c>
      <c r="G15" s="6">
        <v>0.40277777777777779</v>
      </c>
      <c r="H15" s="1">
        <v>16</v>
      </c>
      <c r="I15" s="1">
        <v>80</v>
      </c>
      <c r="J15" s="1" t="s">
        <v>31</v>
      </c>
      <c r="K15" s="3">
        <v>1.1399999999999999</v>
      </c>
      <c r="L15" s="2" t="s">
        <v>33</v>
      </c>
      <c r="M15" s="1">
        <v>27.5</v>
      </c>
      <c r="N15" s="1" t="e">
        <f>NA()</f>
        <v>#N/A</v>
      </c>
      <c r="O15" s="1" t="s">
        <v>209</v>
      </c>
      <c r="P15" s="3">
        <f t="shared" ref="P15:P23" si="10">4*PI()*(M15*(1/2))^2</f>
        <v>2375.8294442772813</v>
      </c>
      <c r="Q15" s="3">
        <f t="shared" si="8"/>
        <v>10889.218286270871</v>
      </c>
      <c r="R15" s="3">
        <f t="shared" si="0"/>
        <v>12413.708846348791</v>
      </c>
      <c r="S15" s="3">
        <f t="shared" si="1"/>
        <v>0.21818181818181823</v>
      </c>
      <c r="T15" s="3">
        <f t="shared" si="2"/>
        <v>0.1913875598086125</v>
      </c>
      <c r="U15" s="1" t="s">
        <v>210</v>
      </c>
      <c r="V15" s="1" t="e">
        <f>NA()</f>
        <v>#N/A</v>
      </c>
      <c r="W15" s="4">
        <v>25</v>
      </c>
      <c r="X15" s="1" t="s">
        <v>42</v>
      </c>
      <c r="Y15" s="4">
        <v>106</v>
      </c>
      <c r="Z15" s="4">
        <v>34</v>
      </c>
      <c r="AA15" s="3" t="e">
        <f>NA()</f>
        <v>#N/A</v>
      </c>
      <c r="AB15" s="13" t="e">
        <f t="shared" si="3"/>
        <v>#N/A</v>
      </c>
      <c r="AC15" s="13">
        <f>IF(ISNA(Y15),0,Y15)+IF(NOT(ISNA(AB15)),AB15,IF(ISNA(Z15),0,Z15)+IF(ISNA(AA15),0,AA15))</f>
        <v>140</v>
      </c>
      <c r="AD15" s="1">
        <v>149</v>
      </c>
      <c r="AE15" s="13">
        <f t="shared" si="4"/>
        <v>9</v>
      </c>
      <c r="AF15" s="13">
        <f t="shared" si="5"/>
        <v>6.4285714285714279</v>
      </c>
      <c r="AG15" s="13">
        <f t="shared" si="6"/>
        <v>93.571428571428569</v>
      </c>
    </row>
    <row r="16" spans="3:33" x14ac:dyDescent="0.2">
      <c r="C16" s="1">
        <v>1</v>
      </c>
      <c r="D16" s="5">
        <v>45698</v>
      </c>
      <c r="E16" s="6">
        <v>0.73611111111111116</v>
      </c>
      <c r="F16" s="5">
        <v>45699</v>
      </c>
      <c r="G16" s="6">
        <v>0.40277777777777779</v>
      </c>
      <c r="H16" s="1">
        <v>16</v>
      </c>
      <c r="I16" s="1">
        <v>80</v>
      </c>
      <c r="J16" s="1" t="s">
        <v>31</v>
      </c>
      <c r="K16" s="3">
        <v>1.1399999999999999</v>
      </c>
      <c r="L16" s="2" t="s">
        <v>33</v>
      </c>
      <c r="M16" s="1">
        <v>27.5</v>
      </c>
      <c r="N16" s="1" t="e">
        <f>NA()</f>
        <v>#N/A</v>
      </c>
      <c r="O16" s="1" t="s">
        <v>209</v>
      </c>
      <c r="P16" s="3">
        <f t="shared" si="10"/>
        <v>2375.8294442772813</v>
      </c>
      <c r="Q16" s="3">
        <f t="shared" si="8"/>
        <v>10889.218286270871</v>
      </c>
      <c r="R16" s="3">
        <f t="shared" si="0"/>
        <v>12413.708846348791</v>
      </c>
      <c r="S16" s="3">
        <f t="shared" si="1"/>
        <v>0.21818181818181823</v>
      </c>
      <c r="T16" s="3">
        <f t="shared" si="2"/>
        <v>0.1913875598086125</v>
      </c>
      <c r="U16" s="1" t="s">
        <v>210</v>
      </c>
      <c r="V16" s="1" t="e">
        <f>NA()</f>
        <v>#N/A</v>
      </c>
      <c r="W16" s="4">
        <v>25</v>
      </c>
      <c r="X16" s="1" t="s">
        <v>42</v>
      </c>
      <c r="Y16" s="4">
        <v>103</v>
      </c>
      <c r="Z16" s="4">
        <v>34</v>
      </c>
      <c r="AA16" s="3" t="e">
        <f>NA()</f>
        <v>#N/A</v>
      </c>
      <c r="AB16" s="13" t="e">
        <f t="shared" si="3"/>
        <v>#N/A</v>
      </c>
      <c r="AC16" s="13">
        <f>IF(ISNA(Y16),0,Y16)+IF(NOT(ISNA(AB16)),AB16,IF(ISNA(Z16),0,Z16)+IF(ISNA(AA16),0,AA16))</f>
        <v>137</v>
      </c>
      <c r="AD16" s="1">
        <v>127</v>
      </c>
      <c r="AE16" s="13">
        <f t="shared" si="4"/>
        <v>-10</v>
      </c>
      <c r="AF16" s="13">
        <f t="shared" si="5"/>
        <v>-7.2992700729926998</v>
      </c>
      <c r="AG16" s="13">
        <f t="shared" si="6"/>
        <v>107.2992700729927</v>
      </c>
    </row>
    <row r="17" spans="3:33" x14ac:dyDescent="0.2">
      <c r="C17" s="1">
        <v>1</v>
      </c>
      <c r="D17" s="5">
        <v>45698</v>
      </c>
      <c r="E17" s="6">
        <v>0.73611111111111116</v>
      </c>
      <c r="F17" s="5">
        <v>45699</v>
      </c>
      <c r="G17" s="6">
        <v>0.40277777777777779</v>
      </c>
      <c r="H17" s="1">
        <v>16</v>
      </c>
      <c r="I17" s="1">
        <v>80</v>
      </c>
      <c r="J17" s="1" t="s">
        <v>31</v>
      </c>
      <c r="K17" s="3">
        <v>1.1399999999999999</v>
      </c>
      <c r="L17" s="2" t="s">
        <v>33</v>
      </c>
      <c r="M17" s="1">
        <v>27.5</v>
      </c>
      <c r="N17" s="1" t="e">
        <f>NA()</f>
        <v>#N/A</v>
      </c>
      <c r="O17" s="1" t="s">
        <v>209</v>
      </c>
      <c r="P17" s="3">
        <f t="shared" si="10"/>
        <v>2375.8294442772813</v>
      </c>
      <c r="Q17" s="3">
        <f t="shared" si="8"/>
        <v>10889.218286270871</v>
      </c>
      <c r="R17" s="3">
        <f t="shared" si="0"/>
        <v>12413.708846348791</v>
      </c>
      <c r="S17" s="3">
        <f t="shared" si="1"/>
        <v>0.21818181818181823</v>
      </c>
      <c r="T17" s="3">
        <f t="shared" si="2"/>
        <v>0.1913875598086125</v>
      </c>
      <c r="U17" s="1" t="s">
        <v>210</v>
      </c>
      <c r="V17" s="1" t="e">
        <f>NA()</f>
        <v>#N/A</v>
      </c>
      <c r="W17" s="4">
        <v>25</v>
      </c>
      <c r="X17" s="1" t="s">
        <v>42</v>
      </c>
      <c r="Y17" s="4">
        <v>95</v>
      </c>
      <c r="Z17" s="4">
        <v>34</v>
      </c>
      <c r="AA17" s="3" t="e">
        <f>NA()</f>
        <v>#N/A</v>
      </c>
      <c r="AB17" s="13" t="e">
        <f t="shared" si="3"/>
        <v>#N/A</v>
      </c>
      <c r="AC17" s="13">
        <f>IF(ISNA(Y17),0,Y17)+IF(NOT(ISNA(AB17)),AB17,IF(ISNA(Z17),0,Z17)+IF(ISNA(AA17),0,AA17))</f>
        <v>129</v>
      </c>
      <c r="AD17" s="1">
        <v>125</v>
      </c>
      <c r="AE17" s="13">
        <f t="shared" si="4"/>
        <v>-4</v>
      </c>
      <c r="AF17" s="13">
        <f t="shared" si="5"/>
        <v>-3.1007751937984498</v>
      </c>
      <c r="AG17" s="13">
        <f t="shared" si="6"/>
        <v>103.10077519379846</v>
      </c>
    </row>
    <row r="18" spans="3:33" x14ac:dyDescent="0.2">
      <c r="C18" s="1">
        <v>1</v>
      </c>
      <c r="D18" s="5">
        <v>45698</v>
      </c>
      <c r="E18" s="6">
        <v>0.73611111111111116</v>
      </c>
      <c r="F18" s="5">
        <v>45699</v>
      </c>
      <c r="G18" s="6">
        <v>0.40277777777777779</v>
      </c>
      <c r="H18" s="1">
        <v>16</v>
      </c>
      <c r="I18" s="1">
        <v>80</v>
      </c>
      <c r="J18" s="1" t="s">
        <v>31</v>
      </c>
      <c r="K18" s="3">
        <v>1.1399999999999999</v>
      </c>
      <c r="L18" s="2" t="s">
        <v>33</v>
      </c>
      <c r="M18" s="1">
        <v>27.5</v>
      </c>
      <c r="N18" s="1" t="e">
        <f>NA()</f>
        <v>#N/A</v>
      </c>
      <c r="O18" s="1" t="s">
        <v>209</v>
      </c>
      <c r="P18" s="3">
        <f t="shared" si="10"/>
        <v>2375.8294442772813</v>
      </c>
      <c r="Q18" s="3">
        <f t="shared" si="8"/>
        <v>10889.218286270871</v>
      </c>
      <c r="R18" s="3">
        <f t="shared" si="0"/>
        <v>12413.708846348791</v>
      </c>
      <c r="S18" s="3">
        <f t="shared" si="1"/>
        <v>0.21818181818181823</v>
      </c>
      <c r="T18" s="3">
        <f t="shared" si="2"/>
        <v>0.1913875598086125</v>
      </c>
      <c r="U18" s="1" t="s">
        <v>210</v>
      </c>
      <c r="V18" s="1" t="e">
        <f>NA()</f>
        <v>#N/A</v>
      </c>
      <c r="W18" s="4">
        <v>25</v>
      </c>
      <c r="X18" s="1" t="s">
        <v>42</v>
      </c>
      <c r="Y18" s="4">
        <v>90</v>
      </c>
      <c r="Z18" s="4">
        <v>31</v>
      </c>
      <c r="AA18" s="3" t="e">
        <f>NA()</f>
        <v>#N/A</v>
      </c>
      <c r="AB18" s="13" t="e">
        <f t="shared" si="3"/>
        <v>#N/A</v>
      </c>
      <c r="AC18" s="13">
        <f>IF(ISNA(Y18),0,Y18)+IF(NOT(ISNA(AB18)),AB18,IF(ISNA(Z18),0,Z18)+IF(ISNA(AA18),0,AA18))</f>
        <v>121</v>
      </c>
      <c r="AD18" s="1">
        <v>117</v>
      </c>
      <c r="AE18" s="13">
        <f t="shared" si="4"/>
        <v>-4</v>
      </c>
      <c r="AF18" s="13">
        <f t="shared" si="5"/>
        <v>-3.3057851239669422</v>
      </c>
      <c r="AG18" s="13">
        <f t="shared" si="6"/>
        <v>103.30578512396694</v>
      </c>
    </row>
    <row r="19" spans="3:33" x14ac:dyDescent="0.2">
      <c r="C19" s="1">
        <v>1</v>
      </c>
      <c r="D19" s="5">
        <v>45698</v>
      </c>
      <c r="E19" s="6">
        <v>0.73611111111111116</v>
      </c>
      <c r="F19" s="5">
        <v>45699</v>
      </c>
      <c r="G19" s="6">
        <v>0.40277777777777779</v>
      </c>
      <c r="H19" s="1">
        <v>16</v>
      </c>
      <c r="I19" s="1">
        <v>80</v>
      </c>
      <c r="J19" s="1" t="s">
        <v>31</v>
      </c>
      <c r="K19" s="3">
        <v>1.1399999999999999</v>
      </c>
      <c r="L19" s="2" t="s">
        <v>33</v>
      </c>
      <c r="M19" s="1">
        <v>27.5</v>
      </c>
      <c r="N19" s="1" t="e">
        <f>NA()</f>
        <v>#N/A</v>
      </c>
      <c r="O19" s="1" t="s">
        <v>209</v>
      </c>
      <c r="P19" s="3">
        <f t="shared" si="10"/>
        <v>2375.8294442772813</v>
      </c>
      <c r="Q19" s="3">
        <f t="shared" si="8"/>
        <v>10889.218286270871</v>
      </c>
      <c r="R19" s="3">
        <f t="shared" si="0"/>
        <v>12413.708846348791</v>
      </c>
      <c r="S19" s="3">
        <f t="shared" si="1"/>
        <v>0.21818181818181823</v>
      </c>
      <c r="T19" s="3">
        <f t="shared" si="2"/>
        <v>0.1913875598086125</v>
      </c>
      <c r="U19" s="1" t="s">
        <v>210</v>
      </c>
      <c r="V19" s="1" t="e">
        <f>NA()</f>
        <v>#N/A</v>
      </c>
      <c r="W19" s="4">
        <v>25</v>
      </c>
      <c r="X19" s="1" t="s">
        <v>42</v>
      </c>
      <c r="Y19" s="4">
        <v>102</v>
      </c>
      <c r="Z19" s="4">
        <v>32</v>
      </c>
      <c r="AA19" s="3" t="e">
        <f>NA()</f>
        <v>#N/A</v>
      </c>
      <c r="AB19" s="13" t="e">
        <f t="shared" si="3"/>
        <v>#N/A</v>
      </c>
      <c r="AC19" s="13">
        <f>IF(ISNA(Y19),0,Y19)+IF(NOT(ISNA(AB19)),AB19,IF(ISNA(Z19),0,Z19)+IF(ISNA(AA19),0,AA19))</f>
        <v>134</v>
      </c>
      <c r="AD19" s="1">
        <v>129</v>
      </c>
      <c r="AE19" s="13">
        <f t="shared" si="4"/>
        <v>-5</v>
      </c>
      <c r="AF19" s="13">
        <f t="shared" si="5"/>
        <v>-3.7313432835820892</v>
      </c>
      <c r="AG19" s="13">
        <f t="shared" si="6"/>
        <v>103.73134328358209</v>
      </c>
    </row>
    <row r="20" spans="3:33" x14ac:dyDescent="0.2">
      <c r="C20" s="1">
        <v>1</v>
      </c>
      <c r="D20" s="5">
        <v>45698</v>
      </c>
      <c r="E20" s="6">
        <v>0.73611111111111116</v>
      </c>
      <c r="F20" s="5">
        <v>45699</v>
      </c>
      <c r="G20" s="6">
        <v>0.40277777777777779</v>
      </c>
      <c r="H20" s="1">
        <v>16</v>
      </c>
      <c r="I20" s="1">
        <v>80</v>
      </c>
      <c r="J20" s="1" t="s">
        <v>31</v>
      </c>
      <c r="K20" s="3">
        <v>1.1399999999999999</v>
      </c>
      <c r="L20" s="2" t="s">
        <v>33</v>
      </c>
      <c r="M20" s="1">
        <v>27.5</v>
      </c>
      <c r="N20" s="1" t="e">
        <f>NA()</f>
        <v>#N/A</v>
      </c>
      <c r="O20" s="1" t="s">
        <v>209</v>
      </c>
      <c r="P20" s="3">
        <f t="shared" si="10"/>
        <v>2375.8294442772813</v>
      </c>
      <c r="Q20" s="3">
        <f t="shared" si="8"/>
        <v>10889.218286270871</v>
      </c>
      <c r="R20" s="3">
        <f t="shared" si="0"/>
        <v>12413.708846348791</v>
      </c>
      <c r="S20" s="3">
        <f t="shared" si="1"/>
        <v>0.21818181818181823</v>
      </c>
      <c r="T20" s="3">
        <f t="shared" si="2"/>
        <v>0.1913875598086125</v>
      </c>
      <c r="U20" s="1" t="s">
        <v>210</v>
      </c>
      <c r="V20" s="1" t="e">
        <f>NA()</f>
        <v>#N/A</v>
      </c>
      <c r="W20" s="4">
        <v>25</v>
      </c>
      <c r="X20" s="1" t="s">
        <v>42</v>
      </c>
      <c r="Y20" s="4">
        <v>94</v>
      </c>
      <c r="Z20" s="4">
        <v>33</v>
      </c>
      <c r="AA20" s="3" t="e">
        <f>NA()</f>
        <v>#N/A</v>
      </c>
      <c r="AB20" s="13" t="e">
        <f t="shared" si="3"/>
        <v>#N/A</v>
      </c>
      <c r="AC20" s="13">
        <f t="shared" ref="AC20:AC22" si="11">IF(ISNA(Y20),0,Y20)+IF(NOT(ISNA(AB20)),AB20,IF(ISNA(Z20),0,Z20)+IF(ISNA(AA20),0,AA20))</f>
        <v>127</v>
      </c>
      <c r="AD20" s="1">
        <v>117</v>
      </c>
      <c r="AE20" s="13">
        <f t="shared" si="4"/>
        <v>-10</v>
      </c>
      <c r="AF20" s="13">
        <f t="shared" si="5"/>
        <v>-7.8740157480314963</v>
      </c>
      <c r="AG20" s="13">
        <f t="shared" si="6"/>
        <v>107.8740157480315</v>
      </c>
    </row>
    <row r="21" spans="3:33" x14ac:dyDescent="0.2">
      <c r="C21" s="1">
        <v>1</v>
      </c>
      <c r="D21" s="5">
        <v>45698</v>
      </c>
      <c r="E21" s="6">
        <v>0.73611111111111116</v>
      </c>
      <c r="F21" s="5">
        <v>45699</v>
      </c>
      <c r="G21" s="6">
        <v>0.40277777777777779</v>
      </c>
      <c r="H21" s="1">
        <v>16</v>
      </c>
      <c r="I21" s="1">
        <v>80</v>
      </c>
      <c r="J21" s="1" t="s">
        <v>31</v>
      </c>
      <c r="K21" s="3">
        <v>1.1399999999999999</v>
      </c>
      <c r="L21" s="2" t="s">
        <v>33</v>
      </c>
      <c r="M21" s="1">
        <v>27.5</v>
      </c>
      <c r="N21" s="1" t="e">
        <f>NA()</f>
        <v>#N/A</v>
      </c>
      <c r="O21" s="1" t="s">
        <v>209</v>
      </c>
      <c r="P21" s="3">
        <f t="shared" si="10"/>
        <v>2375.8294442772813</v>
      </c>
      <c r="Q21" s="3">
        <f t="shared" si="8"/>
        <v>10889.218286270871</v>
      </c>
      <c r="R21" s="3">
        <f t="shared" si="0"/>
        <v>12413.708846348791</v>
      </c>
      <c r="S21" s="3">
        <f t="shared" si="1"/>
        <v>0.21818181818181823</v>
      </c>
      <c r="T21" s="3">
        <f t="shared" si="2"/>
        <v>0.1913875598086125</v>
      </c>
      <c r="U21" s="1" t="s">
        <v>210</v>
      </c>
      <c r="V21" s="1" t="e">
        <f>NA()</f>
        <v>#N/A</v>
      </c>
      <c r="W21" s="4">
        <v>47</v>
      </c>
      <c r="X21" s="1" t="s">
        <v>42</v>
      </c>
      <c r="Y21" s="4">
        <v>101</v>
      </c>
      <c r="Z21" s="4">
        <v>135</v>
      </c>
      <c r="AA21" s="3" t="e">
        <f>NA()</f>
        <v>#N/A</v>
      </c>
      <c r="AB21" s="13" t="e">
        <f t="shared" si="3"/>
        <v>#N/A</v>
      </c>
      <c r="AC21" s="13">
        <f t="shared" si="11"/>
        <v>236</v>
      </c>
      <c r="AD21" s="1">
        <v>282</v>
      </c>
      <c r="AE21" s="13">
        <f t="shared" si="4"/>
        <v>46</v>
      </c>
      <c r="AF21" s="13">
        <f t="shared" si="5"/>
        <v>19.491525423728813</v>
      </c>
      <c r="AG21" s="13">
        <f>100-AF21</f>
        <v>80.508474576271183</v>
      </c>
    </row>
    <row r="22" spans="3:33" x14ac:dyDescent="0.2">
      <c r="C22" s="1">
        <v>1</v>
      </c>
      <c r="D22" s="5">
        <v>45698</v>
      </c>
      <c r="E22" s="6">
        <v>0.73611111111111116</v>
      </c>
      <c r="F22" s="5">
        <v>45699</v>
      </c>
      <c r="G22" s="6">
        <v>0.40277777777777779</v>
      </c>
      <c r="H22" s="1">
        <v>16</v>
      </c>
      <c r="I22" s="1">
        <v>80</v>
      </c>
      <c r="J22" s="1" t="s">
        <v>31</v>
      </c>
      <c r="K22" s="3">
        <v>1.1399999999999999</v>
      </c>
      <c r="L22" s="2" t="s">
        <v>33</v>
      </c>
      <c r="M22" s="1">
        <v>27.5</v>
      </c>
      <c r="N22" s="1" t="e">
        <f>NA()</f>
        <v>#N/A</v>
      </c>
      <c r="O22" s="1" t="s">
        <v>209</v>
      </c>
      <c r="P22" s="3">
        <f t="shared" si="10"/>
        <v>2375.8294442772813</v>
      </c>
      <c r="Q22" s="3">
        <f t="shared" si="8"/>
        <v>10889.218286270871</v>
      </c>
      <c r="R22" s="3">
        <f t="shared" si="0"/>
        <v>12413.708846348791</v>
      </c>
      <c r="S22" s="3">
        <f t="shared" si="1"/>
        <v>0.21818181818181823</v>
      </c>
      <c r="T22" s="3">
        <f t="shared" si="2"/>
        <v>0.1913875598086125</v>
      </c>
      <c r="U22" s="1" t="s">
        <v>210</v>
      </c>
      <c r="V22" s="1" t="e">
        <f>NA()</f>
        <v>#N/A</v>
      </c>
      <c r="W22" s="4">
        <v>47</v>
      </c>
      <c r="X22" s="1" t="s">
        <v>42</v>
      </c>
      <c r="Y22" s="4">
        <v>103</v>
      </c>
      <c r="Z22" s="4">
        <v>134</v>
      </c>
      <c r="AA22" s="3" t="e">
        <f>NA()</f>
        <v>#N/A</v>
      </c>
      <c r="AB22" s="13" t="e">
        <f t="shared" si="3"/>
        <v>#N/A</v>
      </c>
      <c r="AC22" s="13">
        <f t="shared" si="11"/>
        <v>237</v>
      </c>
      <c r="AD22" s="1">
        <v>263</v>
      </c>
      <c r="AE22" s="13">
        <f t="shared" si="4"/>
        <v>26</v>
      </c>
      <c r="AF22" s="13">
        <f t="shared" si="5"/>
        <v>10.970464135021098</v>
      </c>
      <c r="AG22" s="13">
        <f>100-AF22</f>
        <v>89.029535864978897</v>
      </c>
    </row>
    <row r="23" spans="3:33" ht="16" thickBot="1" x14ac:dyDescent="0.25">
      <c r="C23" s="8">
        <v>1</v>
      </c>
      <c r="D23" s="9">
        <v>45698</v>
      </c>
      <c r="E23" s="10">
        <v>0.73611111111111116</v>
      </c>
      <c r="F23" s="9">
        <v>45699</v>
      </c>
      <c r="G23" s="10">
        <v>0.40277777777777779</v>
      </c>
      <c r="H23" s="8">
        <v>16</v>
      </c>
      <c r="I23" s="1">
        <v>80</v>
      </c>
      <c r="J23" s="1" t="s">
        <v>31</v>
      </c>
      <c r="K23" s="3">
        <v>1.1399999999999999</v>
      </c>
      <c r="L23" s="2" t="s">
        <v>33</v>
      </c>
      <c r="M23" s="1">
        <v>27.5</v>
      </c>
      <c r="N23" s="1" t="e">
        <f>NA()</f>
        <v>#N/A</v>
      </c>
      <c r="O23" s="1" t="s">
        <v>209</v>
      </c>
      <c r="P23" s="3">
        <f t="shared" si="10"/>
        <v>2375.8294442772813</v>
      </c>
      <c r="Q23" s="3">
        <f t="shared" si="8"/>
        <v>10889.218286270871</v>
      </c>
      <c r="R23" s="3">
        <f>K23*Q23</f>
        <v>12413.708846348791</v>
      </c>
      <c r="S23" s="3">
        <f>P23/Q23</f>
        <v>0.21818181818181823</v>
      </c>
      <c r="T23" s="3">
        <f>P23/R23</f>
        <v>0.1913875598086125</v>
      </c>
      <c r="U23" s="1" t="s">
        <v>210</v>
      </c>
      <c r="V23" s="1" t="e">
        <f>NA()</f>
        <v>#N/A</v>
      </c>
      <c r="W23" s="4">
        <v>47</v>
      </c>
      <c r="X23" s="1" t="s">
        <v>42</v>
      </c>
      <c r="Y23" s="4">
        <v>96</v>
      </c>
      <c r="Z23" s="4">
        <v>133</v>
      </c>
      <c r="AA23" s="3" t="e">
        <f>NA()</f>
        <v>#N/A</v>
      </c>
      <c r="AB23" s="13" t="e">
        <f t="shared" si="3"/>
        <v>#N/A</v>
      </c>
      <c r="AC23" s="13">
        <f t="shared" ref="AC23:AC43" si="12">IF(ISNA(Y23),0,Y23)+IF(NOT(ISNA(AB23)),AB23,IF(ISNA(Z23),0,Z23)+IF(ISNA(AA23),0,AA23))</f>
        <v>229</v>
      </c>
      <c r="AD23" s="1">
        <v>220</v>
      </c>
      <c r="AE23" s="13">
        <f t="shared" si="4"/>
        <v>-9</v>
      </c>
      <c r="AF23" s="13">
        <f t="shared" si="5"/>
        <v>-3.9301310043668125</v>
      </c>
      <c r="AG23" s="13">
        <f t="shared" si="6"/>
        <v>103.93013100436681</v>
      </c>
    </row>
    <row r="24" spans="3:33" x14ac:dyDescent="0.2">
      <c r="C24" s="1">
        <v>2</v>
      </c>
      <c r="D24" s="5">
        <v>45714</v>
      </c>
      <c r="E24" s="6">
        <v>0.68055555555555558</v>
      </c>
      <c r="F24" s="5">
        <v>45715</v>
      </c>
      <c r="G24" s="6">
        <f>E24+H24/24</f>
        <v>1.3472222222222223</v>
      </c>
      <c r="H24" s="1">
        <v>16</v>
      </c>
      <c r="I24" s="1">
        <v>80</v>
      </c>
      <c r="J24" s="1" t="s">
        <v>29</v>
      </c>
      <c r="K24" s="3">
        <v>0.94499999999999995</v>
      </c>
      <c r="L24" s="1" t="s">
        <v>208</v>
      </c>
      <c r="M24" s="1">
        <v>1000</v>
      </c>
      <c r="N24" s="1" t="e">
        <f>NA()</f>
        <v>#N/A</v>
      </c>
      <c r="O24" s="1" t="s">
        <v>209</v>
      </c>
      <c r="P24" s="3">
        <f>4*PI()*(M24*(1/2))^2</f>
        <v>3141592.653589793</v>
      </c>
      <c r="Q24" s="3">
        <f>4/3*PI()*(M24*(1/2))^3</f>
        <v>523598775.59829879</v>
      </c>
      <c r="R24" s="3">
        <f t="shared" ref="R24:R87" si="13">K24*Q24</f>
        <v>494800842.94039232</v>
      </c>
      <c r="S24" s="3">
        <f t="shared" ref="S24:S63" si="14">P24/Q24</f>
        <v>6.0000000000000001E-3</v>
      </c>
      <c r="T24" s="3">
        <f t="shared" ref="T24:T63" si="15">P24/R24</f>
        <v>6.3492063492063501E-3</v>
      </c>
      <c r="U24" s="1" t="s">
        <v>210</v>
      </c>
      <c r="V24" s="1" t="e">
        <f>NA()</f>
        <v>#N/A</v>
      </c>
      <c r="W24" s="4">
        <v>25</v>
      </c>
      <c r="X24" s="1" t="s">
        <v>42</v>
      </c>
      <c r="Y24" s="12">
        <v>103.56</v>
      </c>
      <c r="Z24" s="12">
        <v>32.96</v>
      </c>
      <c r="AA24" s="12">
        <v>211.91800000000001</v>
      </c>
      <c r="AB24" s="13">
        <f>Z24+AA24</f>
        <v>244.87800000000001</v>
      </c>
      <c r="AC24" s="13">
        <f t="shared" si="12"/>
        <v>348.43799999999999</v>
      </c>
      <c r="AD24" s="11">
        <v>347.34800000000001</v>
      </c>
      <c r="AE24" s="13">
        <f t="shared" si="4"/>
        <v>-1.089999999999975</v>
      </c>
      <c r="AF24" s="13">
        <f t="shared" si="5"/>
        <v>-0.31282466321123847</v>
      </c>
      <c r="AG24" s="13">
        <f t="shared" si="6"/>
        <v>100.31282466321125</v>
      </c>
    </row>
    <row r="25" spans="3:33" x14ac:dyDescent="0.2">
      <c r="C25" s="1">
        <v>2</v>
      </c>
      <c r="D25" s="5">
        <v>45714</v>
      </c>
      <c r="E25" s="6">
        <v>0.68055555555555558</v>
      </c>
      <c r="F25" s="5">
        <v>45715</v>
      </c>
      <c r="G25" s="6">
        <f t="shared" ref="G25:G78" si="16">E25+H25/24</f>
        <v>1.3472222222222223</v>
      </c>
      <c r="H25" s="1">
        <v>16</v>
      </c>
      <c r="I25" s="1">
        <v>80</v>
      </c>
      <c r="J25" s="1" t="s">
        <v>29</v>
      </c>
      <c r="K25" s="3">
        <v>0.94499999999999995</v>
      </c>
      <c r="L25" s="1" t="s">
        <v>208</v>
      </c>
      <c r="M25" s="1">
        <v>1000</v>
      </c>
      <c r="N25" s="1" t="e">
        <f>NA()</f>
        <v>#N/A</v>
      </c>
      <c r="O25" s="1" t="s">
        <v>209</v>
      </c>
      <c r="P25" s="3">
        <f t="shared" ref="P25:P63" si="17">4*PI()*(M25*(1/2))^2</f>
        <v>3141592.653589793</v>
      </c>
      <c r="Q25" s="3">
        <f>4/3*PI()*(M25*(1/2))^3</f>
        <v>523598775.59829879</v>
      </c>
      <c r="R25" s="3">
        <f t="shared" si="13"/>
        <v>494800842.94039232</v>
      </c>
      <c r="S25" s="3">
        <f t="shared" si="14"/>
        <v>6.0000000000000001E-3</v>
      </c>
      <c r="T25" s="3">
        <f t="shared" si="15"/>
        <v>6.3492063492063501E-3</v>
      </c>
      <c r="U25" s="1" t="s">
        <v>210</v>
      </c>
      <c r="V25" s="1" t="e">
        <f>NA()</f>
        <v>#N/A</v>
      </c>
      <c r="W25" s="4">
        <v>25</v>
      </c>
      <c r="X25" s="1" t="s">
        <v>42</v>
      </c>
      <c r="Y25" s="12">
        <v>99.701999999999998</v>
      </c>
      <c r="Z25" s="12">
        <v>33.06</v>
      </c>
      <c r="AA25" s="12">
        <v>272.57799999999997</v>
      </c>
      <c r="AB25" s="13">
        <f>Z25+AA25</f>
        <v>305.63799999999998</v>
      </c>
      <c r="AC25" s="13">
        <f t="shared" si="12"/>
        <v>405.34</v>
      </c>
      <c r="AD25" s="11">
        <v>403.154</v>
      </c>
      <c r="AE25" s="13">
        <f t="shared" si="4"/>
        <v>-2.1859999999999786</v>
      </c>
      <c r="AF25" s="13">
        <f t="shared" si="5"/>
        <v>-0.53930034045492148</v>
      </c>
      <c r="AG25" s="13">
        <f t="shared" si="6"/>
        <v>100.53930034045491</v>
      </c>
    </row>
    <row r="26" spans="3:33" x14ac:dyDescent="0.2">
      <c r="C26" s="1">
        <v>2</v>
      </c>
      <c r="D26" s="5">
        <v>45714</v>
      </c>
      <c r="E26" s="6">
        <v>0.68055555555555558</v>
      </c>
      <c r="F26" s="5">
        <v>45715</v>
      </c>
      <c r="G26" s="6">
        <f t="shared" si="16"/>
        <v>1.3472222222222223</v>
      </c>
      <c r="H26" s="1">
        <v>16</v>
      </c>
      <c r="I26" s="1">
        <v>80</v>
      </c>
      <c r="J26" s="1" t="s">
        <v>29</v>
      </c>
      <c r="K26" s="3">
        <v>0.94499999999999995</v>
      </c>
      <c r="L26" s="1" t="s">
        <v>208</v>
      </c>
      <c r="M26" s="1">
        <v>1000</v>
      </c>
      <c r="N26" s="1" t="e">
        <f>NA()</f>
        <v>#N/A</v>
      </c>
      <c r="O26" s="1" t="s">
        <v>209</v>
      </c>
      <c r="P26" s="3">
        <f>4*PI()*(M26*(1/2))^2</f>
        <v>3141592.653589793</v>
      </c>
      <c r="Q26" s="3">
        <f t="shared" si="8"/>
        <v>523598775.59829879</v>
      </c>
      <c r="R26" s="3">
        <f t="shared" si="13"/>
        <v>494800842.94039232</v>
      </c>
      <c r="S26" s="3">
        <f t="shared" si="14"/>
        <v>6.0000000000000001E-3</v>
      </c>
      <c r="T26" s="3">
        <f t="shared" si="15"/>
        <v>6.3492063492063501E-3</v>
      </c>
      <c r="U26" s="1" t="s">
        <v>210</v>
      </c>
      <c r="V26" s="1" t="e">
        <f>NA()</f>
        <v>#N/A</v>
      </c>
      <c r="W26" s="4">
        <v>25</v>
      </c>
      <c r="X26" s="1" t="s">
        <v>42</v>
      </c>
      <c r="Y26" s="12">
        <v>101.18600000000001</v>
      </c>
      <c r="Z26" s="12">
        <v>33.42</v>
      </c>
      <c r="AA26" s="12">
        <v>192.61</v>
      </c>
      <c r="AB26" s="13">
        <f t="shared" si="3"/>
        <v>226.03000000000003</v>
      </c>
      <c r="AC26" s="13">
        <f t="shared" si="12"/>
        <v>327.21600000000001</v>
      </c>
      <c r="AD26" s="11">
        <v>324.178</v>
      </c>
      <c r="AE26" s="13">
        <f t="shared" si="4"/>
        <v>-3.0380000000000109</v>
      </c>
      <c r="AF26" s="13">
        <f t="shared" si="5"/>
        <v>-0.9284387071536877</v>
      </c>
      <c r="AG26" s="13">
        <f t="shared" si="6"/>
        <v>100.92843870715369</v>
      </c>
    </row>
    <row r="27" spans="3:33" x14ac:dyDescent="0.2">
      <c r="C27" s="1">
        <v>2</v>
      </c>
      <c r="D27" s="5">
        <v>45714</v>
      </c>
      <c r="E27" s="6">
        <v>0.68055555555555558</v>
      </c>
      <c r="F27" s="5">
        <v>45715</v>
      </c>
      <c r="G27" s="6">
        <f t="shared" si="16"/>
        <v>1.3472222222222223</v>
      </c>
      <c r="H27" s="1">
        <v>16</v>
      </c>
      <c r="I27" s="1">
        <v>80</v>
      </c>
      <c r="J27" s="1" t="s">
        <v>29</v>
      </c>
      <c r="K27" s="3">
        <v>0.94499999999999995</v>
      </c>
      <c r="L27" s="1" t="s">
        <v>208</v>
      </c>
      <c r="M27" s="1">
        <v>1000</v>
      </c>
      <c r="N27" s="1" t="e">
        <f>NA()</f>
        <v>#N/A</v>
      </c>
      <c r="O27" s="1" t="s">
        <v>209</v>
      </c>
      <c r="P27" s="3">
        <f t="shared" si="17"/>
        <v>3141592.653589793</v>
      </c>
      <c r="Q27" s="3">
        <f t="shared" si="8"/>
        <v>523598775.59829879</v>
      </c>
      <c r="R27" s="3">
        <f t="shared" si="13"/>
        <v>494800842.94039232</v>
      </c>
      <c r="S27" s="3">
        <f t="shared" si="14"/>
        <v>6.0000000000000001E-3</v>
      </c>
      <c r="T27" s="3">
        <f t="shared" si="15"/>
        <v>6.3492063492063501E-3</v>
      </c>
      <c r="U27" s="1" t="s">
        <v>210</v>
      </c>
      <c r="V27" s="1" t="e">
        <f>NA()</f>
        <v>#N/A</v>
      </c>
      <c r="W27" s="4">
        <v>25</v>
      </c>
      <c r="X27" s="1" t="s">
        <v>42</v>
      </c>
      <c r="Y27" s="12">
        <v>98.2</v>
      </c>
      <c r="Z27" s="12">
        <v>32.845999999999997</v>
      </c>
      <c r="AA27" s="12">
        <v>273.048</v>
      </c>
      <c r="AB27" s="13">
        <f t="shared" si="3"/>
        <v>305.89400000000001</v>
      </c>
      <c r="AC27" s="13">
        <f t="shared" si="12"/>
        <v>404.09399999999999</v>
      </c>
      <c r="AD27" s="11">
        <v>403.24200000000002</v>
      </c>
      <c r="AE27" s="13">
        <f t="shared" si="4"/>
        <v>-0.85199999999997544</v>
      </c>
      <c r="AF27" s="13">
        <f t="shared" si="5"/>
        <v>-0.21084203180447506</v>
      </c>
      <c r="AG27" s="13">
        <f t="shared" si="6"/>
        <v>100.21084203180448</v>
      </c>
    </row>
    <row r="28" spans="3:33" x14ac:dyDescent="0.2">
      <c r="C28" s="1">
        <v>2</v>
      </c>
      <c r="D28" s="5">
        <v>45714</v>
      </c>
      <c r="E28" s="6">
        <v>0.68055555555555558</v>
      </c>
      <c r="F28" s="5">
        <v>45715</v>
      </c>
      <c r="G28" s="6">
        <f t="shared" si="16"/>
        <v>1.3472222222222223</v>
      </c>
      <c r="H28" s="1">
        <v>16</v>
      </c>
      <c r="I28" s="1">
        <v>80</v>
      </c>
      <c r="J28" s="1" t="s">
        <v>29</v>
      </c>
      <c r="K28" s="3">
        <v>0.94499999999999995</v>
      </c>
      <c r="L28" s="1" t="s">
        <v>208</v>
      </c>
      <c r="M28" s="1">
        <v>1000</v>
      </c>
      <c r="N28" s="1" t="e">
        <f>NA()</f>
        <v>#N/A</v>
      </c>
      <c r="O28" s="1" t="s">
        <v>209</v>
      </c>
      <c r="P28" s="3">
        <f t="shared" si="17"/>
        <v>3141592.653589793</v>
      </c>
      <c r="Q28" s="3">
        <f t="shared" si="8"/>
        <v>523598775.59829879</v>
      </c>
      <c r="R28" s="3">
        <f t="shared" si="13"/>
        <v>494800842.94039232</v>
      </c>
      <c r="S28" s="3">
        <f t="shared" si="14"/>
        <v>6.0000000000000001E-3</v>
      </c>
      <c r="T28" s="3">
        <f t="shared" si="15"/>
        <v>6.3492063492063501E-3</v>
      </c>
      <c r="U28" s="1" t="s">
        <v>210</v>
      </c>
      <c r="V28" s="1" t="e">
        <f>NA()</f>
        <v>#N/A</v>
      </c>
      <c r="W28" s="4">
        <v>25</v>
      </c>
      <c r="X28" s="1" t="s">
        <v>42</v>
      </c>
      <c r="Y28" s="12">
        <v>102.992</v>
      </c>
      <c r="Z28" s="12">
        <v>32.776000000000003</v>
      </c>
      <c r="AA28" s="12">
        <v>206.43</v>
      </c>
      <c r="AB28" s="13">
        <f>Z28+AA28</f>
        <v>239.20600000000002</v>
      </c>
      <c r="AC28" s="13">
        <f t="shared" si="12"/>
        <v>342.19800000000004</v>
      </c>
      <c r="AD28" s="11">
        <v>339.82</v>
      </c>
      <c r="AE28" s="13">
        <f t="shared" si="4"/>
        <v>-2.3780000000000427</v>
      </c>
      <c r="AF28" s="13">
        <f t="shared" si="5"/>
        <v>-0.69491931571781318</v>
      </c>
      <c r="AG28" s="13">
        <f t="shared" si="6"/>
        <v>100.69491931571781</v>
      </c>
    </row>
    <row r="29" spans="3:33" x14ac:dyDescent="0.2">
      <c r="C29" s="1">
        <v>2</v>
      </c>
      <c r="D29" s="5">
        <v>45714</v>
      </c>
      <c r="E29" s="6">
        <v>0.68055555555555558</v>
      </c>
      <c r="F29" s="5">
        <v>45715</v>
      </c>
      <c r="G29" s="6">
        <f t="shared" si="16"/>
        <v>1.3472222222222223</v>
      </c>
      <c r="H29" s="1">
        <v>16</v>
      </c>
      <c r="I29" s="1">
        <v>80</v>
      </c>
      <c r="J29" s="1" t="s">
        <v>29</v>
      </c>
      <c r="K29" s="3">
        <v>0.94499999999999995</v>
      </c>
      <c r="L29" s="1" t="s">
        <v>208</v>
      </c>
      <c r="M29" s="1">
        <v>1000</v>
      </c>
      <c r="N29" s="1" t="e">
        <f>NA()</f>
        <v>#N/A</v>
      </c>
      <c r="O29" s="1" t="s">
        <v>209</v>
      </c>
      <c r="P29" s="3">
        <f t="shared" si="17"/>
        <v>3141592.653589793</v>
      </c>
      <c r="Q29" s="3">
        <f t="shared" si="8"/>
        <v>523598775.59829879</v>
      </c>
      <c r="R29" s="3">
        <f t="shared" si="13"/>
        <v>494800842.94039232</v>
      </c>
      <c r="S29" s="3">
        <f t="shared" si="14"/>
        <v>6.0000000000000001E-3</v>
      </c>
      <c r="T29" s="3">
        <f t="shared" si="15"/>
        <v>6.3492063492063501E-3</v>
      </c>
      <c r="U29" s="1" t="s">
        <v>210</v>
      </c>
      <c r="V29" s="1" t="e">
        <f>NA()</f>
        <v>#N/A</v>
      </c>
      <c r="W29" s="4">
        <v>25</v>
      </c>
      <c r="X29" s="1" t="s">
        <v>42</v>
      </c>
      <c r="Y29" s="12">
        <v>98.878</v>
      </c>
      <c r="Z29" s="12">
        <v>33.1</v>
      </c>
      <c r="AA29" s="12">
        <v>204.334</v>
      </c>
      <c r="AB29" s="13">
        <f t="shared" si="3"/>
        <v>237.434</v>
      </c>
      <c r="AC29" s="13">
        <f t="shared" si="12"/>
        <v>336.31200000000001</v>
      </c>
      <c r="AD29" s="11">
        <v>335.37</v>
      </c>
      <c r="AE29" s="13">
        <f t="shared" si="4"/>
        <v>-0.94200000000000728</v>
      </c>
      <c r="AF29" s="13">
        <f t="shared" si="5"/>
        <v>-0.28009705273674662</v>
      </c>
      <c r="AG29" s="13">
        <f t="shared" si="6"/>
        <v>100.28009705273675</v>
      </c>
    </row>
    <row r="30" spans="3:33" x14ac:dyDescent="0.2">
      <c r="C30" s="1">
        <v>2</v>
      </c>
      <c r="D30" s="5">
        <v>45714</v>
      </c>
      <c r="E30" s="6">
        <v>0.68055555555555558</v>
      </c>
      <c r="F30" s="5">
        <v>45715</v>
      </c>
      <c r="G30" s="6">
        <f t="shared" si="16"/>
        <v>1.3472222222222223</v>
      </c>
      <c r="H30" s="1">
        <v>16</v>
      </c>
      <c r="I30" s="1">
        <v>80</v>
      </c>
      <c r="J30" s="1" t="s">
        <v>29</v>
      </c>
      <c r="K30" s="3">
        <v>0.94499999999999995</v>
      </c>
      <c r="L30" s="1" t="s">
        <v>208</v>
      </c>
      <c r="M30" s="1">
        <v>1000</v>
      </c>
      <c r="N30" s="1" t="e">
        <f>NA()</f>
        <v>#N/A</v>
      </c>
      <c r="O30" s="1" t="s">
        <v>209</v>
      </c>
      <c r="P30" s="3">
        <f t="shared" si="17"/>
        <v>3141592.653589793</v>
      </c>
      <c r="Q30" s="3">
        <f t="shared" si="8"/>
        <v>523598775.59829879</v>
      </c>
      <c r="R30" s="3">
        <f t="shared" si="13"/>
        <v>494800842.94039232</v>
      </c>
      <c r="S30" s="3">
        <f t="shared" si="14"/>
        <v>6.0000000000000001E-3</v>
      </c>
      <c r="T30" s="3">
        <f t="shared" si="15"/>
        <v>6.3492063492063501E-3</v>
      </c>
      <c r="U30" s="1" t="s">
        <v>210</v>
      </c>
      <c r="V30" s="1" t="e">
        <f>NA()</f>
        <v>#N/A</v>
      </c>
      <c r="W30" s="4">
        <v>25</v>
      </c>
      <c r="X30" s="1" t="s">
        <v>42</v>
      </c>
      <c r="Y30" s="12">
        <v>100.55200000000001</v>
      </c>
      <c r="Z30" s="12">
        <v>34.027999999999999</v>
      </c>
      <c r="AA30" s="12">
        <v>202.91200000000001</v>
      </c>
      <c r="AB30" s="13">
        <f t="shared" si="3"/>
        <v>236.94</v>
      </c>
      <c r="AC30" s="13">
        <f t="shared" si="12"/>
        <v>337.49200000000002</v>
      </c>
      <c r="AD30" s="11">
        <v>336.43</v>
      </c>
      <c r="AE30" s="13">
        <f t="shared" si="4"/>
        <v>-1.0620000000000118</v>
      </c>
      <c r="AF30" s="13">
        <f t="shared" si="5"/>
        <v>-0.31467412560890684</v>
      </c>
      <c r="AG30" s="13">
        <f t="shared" si="6"/>
        <v>100.3146741256089</v>
      </c>
    </row>
    <row r="31" spans="3:33" x14ac:dyDescent="0.2">
      <c r="C31" s="1">
        <v>2</v>
      </c>
      <c r="D31" s="5">
        <v>45714</v>
      </c>
      <c r="E31" s="6">
        <v>0.68055555555555558</v>
      </c>
      <c r="F31" s="5">
        <v>45715</v>
      </c>
      <c r="G31" s="6">
        <f t="shared" si="16"/>
        <v>1.3472222222222223</v>
      </c>
      <c r="H31" s="1">
        <v>16</v>
      </c>
      <c r="I31" s="1">
        <v>80</v>
      </c>
      <c r="J31" s="1" t="s">
        <v>29</v>
      </c>
      <c r="K31" s="3">
        <v>0.94499999999999995</v>
      </c>
      <c r="L31" s="1" t="s">
        <v>208</v>
      </c>
      <c r="M31" s="1">
        <v>1000</v>
      </c>
      <c r="N31" s="1" t="e">
        <f>NA()</f>
        <v>#N/A</v>
      </c>
      <c r="O31" s="1" t="s">
        <v>209</v>
      </c>
      <c r="P31" s="3">
        <f t="shared" si="17"/>
        <v>3141592.653589793</v>
      </c>
      <c r="Q31" s="3">
        <f t="shared" si="8"/>
        <v>523598775.59829879</v>
      </c>
      <c r="R31" s="3">
        <f t="shared" si="13"/>
        <v>494800842.94039232</v>
      </c>
      <c r="S31" s="3">
        <f t="shared" si="14"/>
        <v>6.0000000000000001E-3</v>
      </c>
      <c r="T31" s="3">
        <f t="shared" si="15"/>
        <v>6.3492063492063501E-3</v>
      </c>
      <c r="U31" s="1" t="s">
        <v>210</v>
      </c>
      <c r="V31" s="1" t="e">
        <f>NA()</f>
        <v>#N/A</v>
      </c>
      <c r="W31" s="4">
        <v>25</v>
      </c>
      <c r="X31" s="1" t="s">
        <v>42</v>
      </c>
      <c r="Y31" s="12">
        <v>99.89</v>
      </c>
      <c r="Z31" s="12">
        <v>33.404000000000003</v>
      </c>
      <c r="AA31" s="12">
        <v>199.91800000000001</v>
      </c>
      <c r="AB31" s="13">
        <f t="shared" si="3"/>
        <v>233.322</v>
      </c>
      <c r="AC31" s="13">
        <f t="shared" si="12"/>
        <v>333.21199999999999</v>
      </c>
      <c r="AD31" s="11">
        <v>332.09800000000001</v>
      </c>
      <c r="AE31" s="13">
        <f t="shared" si="4"/>
        <v>-1.1139999999999759</v>
      </c>
      <c r="AF31" s="13">
        <f t="shared" si="5"/>
        <v>-0.33432169309627979</v>
      </c>
      <c r="AG31" s="13">
        <f t="shared" si="6"/>
        <v>100.33432169309629</v>
      </c>
    </row>
    <row r="32" spans="3:33" x14ac:dyDescent="0.2">
      <c r="C32" s="1">
        <v>2</v>
      </c>
      <c r="D32" s="5">
        <v>45714</v>
      </c>
      <c r="E32" s="6">
        <v>0.68055555555555558</v>
      </c>
      <c r="F32" s="5">
        <v>45715</v>
      </c>
      <c r="G32" s="6">
        <f t="shared" si="16"/>
        <v>1.3472222222222223</v>
      </c>
      <c r="H32" s="1">
        <v>16</v>
      </c>
      <c r="I32" s="1">
        <v>80</v>
      </c>
      <c r="J32" s="1" t="s">
        <v>29</v>
      </c>
      <c r="K32" s="3">
        <v>0.94499999999999995</v>
      </c>
      <c r="L32" s="1" t="s">
        <v>208</v>
      </c>
      <c r="M32" s="1">
        <v>1000</v>
      </c>
      <c r="N32" s="1" t="e">
        <f>NA()</f>
        <v>#N/A</v>
      </c>
      <c r="O32" s="1" t="s">
        <v>209</v>
      </c>
      <c r="P32" s="3">
        <f t="shared" si="17"/>
        <v>3141592.653589793</v>
      </c>
      <c r="Q32" s="3">
        <f t="shared" si="8"/>
        <v>523598775.59829879</v>
      </c>
      <c r="R32" s="3">
        <f t="shared" si="13"/>
        <v>494800842.94039232</v>
      </c>
      <c r="S32" s="3">
        <f t="shared" si="14"/>
        <v>6.0000000000000001E-3</v>
      </c>
      <c r="T32" s="3">
        <f t="shared" si="15"/>
        <v>6.3492063492063501E-3</v>
      </c>
      <c r="U32" s="1" t="s">
        <v>210</v>
      </c>
      <c r="V32" s="1" t="e">
        <f>NA()</f>
        <v>#N/A</v>
      </c>
      <c r="W32" s="4">
        <v>25</v>
      </c>
      <c r="X32" s="1" t="s">
        <v>42</v>
      </c>
      <c r="Y32" s="12">
        <v>100.262</v>
      </c>
      <c r="Z32" s="12">
        <v>34.472000000000001</v>
      </c>
      <c r="AA32" s="12">
        <v>254.352</v>
      </c>
      <c r="AB32" s="13">
        <f>Z32+AA32</f>
        <v>288.82400000000001</v>
      </c>
      <c r="AC32" s="13">
        <f t="shared" si="12"/>
        <v>389.08600000000001</v>
      </c>
      <c r="AD32" s="11">
        <v>388.06200000000001</v>
      </c>
      <c r="AE32" s="13">
        <f t="shared" si="4"/>
        <v>-1.0240000000000009</v>
      </c>
      <c r="AF32" s="13">
        <f t="shared" si="5"/>
        <v>-0.26318089060002181</v>
      </c>
      <c r="AG32" s="13">
        <f t="shared" si="6"/>
        <v>100.26318089060003</v>
      </c>
    </row>
    <row r="33" spans="3:33" x14ac:dyDescent="0.2">
      <c r="C33" s="1">
        <v>2</v>
      </c>
      <c r="D33" s="5">
        <v>45714</v>
      </c>
      <c r="E33" s="6">
        <v>0.68055555555555558</v>
      </c>
      <c r="F33" s="5">
        <v>45715</v>
      </c>
      <c r="G33" s="6">
        <f t="shared" si="16"/>
        <v>1.3472222222222223</v>
      </c>
      <c r="H33" s="1">
        <v>16</v>
      </c>
      <c r="I33" s="1">
        <v>80</v>
      </c>
      <c r="J33" s="1" t="s">
        <v>29</v>
      </c>
      <c r="K33" s="3">
        <v>0.94499999999999995</v>
      </c>
      <c r="L33" s="1" t="s">
        <v>208</v>
      </c>
      <c r="M33" s="1">
        <v>1000</v>
      </c>
      <c r="N33" s="1" t="e">
        <f>NA()</f>
        <v>#N/A</v>
      </c>
      <c r="O33" s="1" t="s">
        <v>209</v>
      </c>
      <c r="P33" s="3">
        <f t="shared" si="17"/>
        <v>3141592.653589793</v>
      </c>
      <c r="Q33" s="3">
        <f t="shared" si="8"/>
        <v>523598775.59829879</v>
      </c>
      <c r="R33" s="3">
        <f t="shared" si="13"/>
        <v>494800842.94039232</v>
      </c>
      <c r="S33" s="3">
        <f t="shared" si="14"/>
        <v>6.0000000000000001E-3</v>
      </c>
      <c r="T33" s="3">
        <f t="shared" si="15"/>
        <v>6.3492063492063501E-3</v>
      </c>
      <c r="U33" s="1" t="s">
        <v>210</v>
      </c>
      <c r="V33" s="1" t="e">
        <f>NA()</f>
        <v>#N/A</v>
      </c>
      <c r="W33" s="4">
        <v>25</v>
      </c>
      <c r="X33" s="1" t="s">
        <v>42</v>
      </c>
      <c r="Y33" s="12">
        <v>101.598</v>
      </c>
      <c r="Z33" s="12">
        <v>34.978000000000002</v>
      </c>
      <c r="AA33" s="12">
        <v>194.95</v>
      </c>
      <c r="AB33" s="13">
        <f t="shared" si="3"/>
        <v>229.928</v>
      </c>
      <c r="AC33" s="13">
        <f t="shared" si="12"/>
        <v>331.52600000000001</v>
      </c>
      <c r="AD33" s="11">
        <v>329.916</v>
      </c>
      <c r="AE33" s="13">
        <f t="shared" si="4"/>
        <v>-1.6100000000000136</v>
      </c>
      <c r="AF33" s="13">
        <f t="shared" si="5"/>
        <v>-0.48563310268274995</v>
      </c>
      <c r="AG33" s="13">
        <f t="shared" si="6"/>
        <v>100.48563310268275</v>
      </c>
    </row>
    <row r="34" spans="3:33" x14ac:dyDescent="0.2">
      <c r="C34" s="1">
        <v>2</v>
      </c>
      <c r="D34" s="5">
        <v>45714</v>
      </c>
      <c r="E34" s="6">
        <v>0.68055555555555558</v>
      </c>
      <c r="F34" s="5">
        <v>45715</v>
      </c>
      <c r="G34" s="6">
        <f t="shared" si="16"/>
        <v>1.3472222222222223</v>
      </c>
      <c r="H34" s="1">
        <v>16</v>
      </c>
      <c r="I34" s="1">
        <v>80</v>
      </c>
      <c r="J34" s="1" t="s">
        <v>31</v>
      </c>
      <c r="K34" s="3">
        <v>1.1399999999999999</v>
      </c>
      <c r="L34" s="7" t="s">
        <v>33</v>
      </c>
      <c r="M34" s="1">
        <v>27.5</v>
      </c>
      <c r="N34" s="1" t="e">
        <f>NA()</f>
        <v>#N/A</v>
      </c>
      <c r="O34" s="1" t="s">
        <v>209</v>
      </c>
      <c r="P34" s="3">
        <f t="shared" si="17"/>
        <v>2375.8294442772813</v>
      </c>
      <c r="Q34" s="3">
        <f t="shared" si="8"/>
        <v>10889.218286270871</v>
      </c>
      <c r="R34" s="3">
        <f t="shared" si="13"/>
        <v>12413.708846348791</v>
      </c>
      <c r="S34" s="3">
        <f t="shared" si="14"/>
        <v>0.21818181818181823</v>
      </c>
      <c r="T34" s="3">
        <f t="shared" si="15"/>
        <v>0.1913875598086125</v>
      </c>
      <c r="U34" s="1" t="s">
        <v>210</v>
      </c>
      <c r="V34" s="1" t="e">
        <f>NA()</f>
        <v>#N/A</v>
      </c>
      <c r="W34" s="4">
        <v>25</v>
      </c>
      <c r="X34" s="1" t="s">
        <v>42</v>
      </c>
      <c r="Y34" s="3">
        <v>101.672</v>
      </c>
      <c r="Z34" s="12">
        <v>35.686</v>
      </c>
      <c r="AA34" s="12">
        <v>168.99600000000001</v>
      </c>
      <c r="AB34" s="13">
        <f t="shared" si="3"/>
        <v>204.68200000000002</v>
      </c>
      <c r="AC34" s="13">
        <f t="shared" si="12"/>
        <v>306.35400000000004</v>
      </c>
      <c r="AD34" s="11">
        <v>296.56</v>
      </c>
      <c r="AE34" s="13">
        <f t="shared" si="4"/>
        <v>-9.7940000000000396</v>
      </c>
      <c r="AF34" s="13">
        <f t="shared" si="5"/>
        <v>-3.1969551564530048</v>
      </c>
      <c r="AG34" s="13">
        <f t="shared" si="6"/>
        <v>103.196955156453</v>
      </c>
    </row>
    <row r="35" spans="3:33" x14ac:dyDescent="0.2">
      <c r="C35" s="1">
        <v>2</v>
      </c>
      <c r="D35" s="5">
        <v>45714</v>
      </c>
      <c r="E35" s="6">
        <v>0.68055555555555558</v>
      </c>
      <c r="F35" s="5">
        <v>45715</v>
      </c>
      <c r="G35" s="6">
        <f t="shared" si="16"/>
        <v>1.3472222222222223</v>
      </c>
      <c r="H35" s="1">
        <v>16</v>
      </c>
      <c r="I35" s="1">
        <v>80</v>
      </c>
      <c r="J35" s="1" t="s">
        <v>31</v>
      </c>
      <c r="K35" s="3">
        <v>1.1399999999999999</v>
      </c>
      <c r="L35" s="2" t="s">
        <v>33</v>
      </c>
      <c r="M35" s="1">
        <v>27.5</v>
      </c>
      <c r="N35" s="1" t="e">
        <f>NA()</f>
        <v>#N/A</v>
      </c>
      <c r="O35" s="1" t="s">
        <v>209</v>
      </c>
      <c r="P35" s="3">
        <f t="shared" si="17"/>
        <v>2375.8294442772813</v>
      </c>
      <c r="Q35" s="3">
        <f t="shared" si="8"/>
        <v>10889.218286270871</v>
      </c>
      <c r="R35" s="3">
        <f t="shared" si="13"/>
        <v>12413.708846348791</v>
      </c>
      <c r="S35" s="3">
        <f t="shared" si="14"/>
        <v>0.21818181818181823</v>
      </c>
      <c r="T35" s="3">
        <f t="shared" si="15"/>
        <v>0.1913875598086125</v>
      </c>
      <c r="U35" s="1" t="s">
        <v>210</v>
      </c>
      <c r="V35" s="1" t="e">
        <f>NA()</f>
        <v>#N/A</v>
      </c>
      <c r="W35" s="4">
        <v>25</v>
      </c>
      <c r="X35" s="1" t="s">
        <v>42</v>
      </c>
      <c r="Y35" s="3">
        <v>101.27200000000001</v>
      </c>
      <c r="Z35" s="12">
        <v>34.758000000000003</v>
      </c>
      <c r="AA35" s="12">
        <v>254.68</v>
      </c>
      <c r="AB35" s="13">
        <f t="shared" si="3"/>
        <v>289.43799999999999</v>
      </c>
      <c r="AC35" s="13">
        <f t="shared" si="12"/>
        <v>390.71</v>
      </c>
      <c r="AD35" s="11">
        <v>380.34</v>
      </c>
      <c r="AE35" s="13">
        <f t="shared" si="4"/>
        <v>-10.370000000000005</v>
      </c>
      <c r="AF35" s="13">
        <f t="shared" si="5"/>
        <v>-2.6541424586010094</v>
      </c>
      <c r="AG35" s="13">
        <f t="shared" si="6"/>
        <v>102.65414245860102</v>
      </c>
    </row>
    <row r="36" spans="3:33" x14ac:dyDescent="0.2">
      <c r="C36" s="1">
        <v>2</v>
      </c>
      <c r="D36" s="5">
        <v>45714</v>
      </c>
      <c r="E36" s="6">
        <v>0.68055555555555558</v>
      </c>
      <c r="F36" s="5">
        <v>45715</v>
      </c>
      <c r="G36" s="6">
        <f t="shared" si="16"/>
        <v>1.3472222222222223</v>
      </c>
      <c r="H36" s="1">
        <v>16</v>
      </c>
      <c r="I36" s="1">
        <v>80</v>
      </c>
      <c r="J36" s="1" t="s">
        <v>31</v>
      </c>
      <c r="K36" s="3">
        <v>1.1399999999999999</v>
      </c>
      <c r="L36" s="2" t="s">
        <v>33</v>
      </c>
      <c r="M36" s="1">
        <v>27.5</v>
      </c>
      <c r="N36" s="1" t="e">
        <f>NA()</f>
        <v>#N/A</v>
      </c>
      <c r="O36" s="1" t="s">
        <v>209</v>
      </c>
      <c r="P36" s="3">
        <f t="shared" si="17"/>
        <v>2375.8294442772813</v>
      </c>
      <c r="Q36" s="3">
        <f t="shared" si="8"/>
        <v>10889.218286270871</v>
      </c>
      <c r="R36" s="3">
        <f t="shared" si="13"/>
        <v>12413.708846348791</v>
      </c>
      <c r="S36" s="3">
        <f t="shared" si="14"/>
        <v>0.21818181818181823</v>
      </c>
      <c r="T36" s="3">
        <f t="shared" si="15"/>
        <v>0.1913875598086125</v>
      </c>
      <c r="U36" s="1" t="s">
        <v>210</v>
      </c>
      <c r="V36" s="1" t="e">
        <f>NA()</f>
        <v>#N/A</v>
      </c>
      <c r="W36" s="4">
        <v>25</v>
      </c>
      <c r="X36" s="1" t="s">
        <v>42</v>
      </c>
      <c r="Y36" s="3">
        <v>100.47799999999999</v>
      </c>
      <c r="Z36" s="12">
        <v>34.758000000000003</v>
      </c>
      <c r="AA36" s="12">
        <v>225.81800000000001</v>
      </c>
      <c r="AB36" s="13">
        <f t="shared" si="3"/>
        <v>260.57600000000002</v>
      </c>
      <c r="AC36" s="13">
        <f t="shared" si="12"/>
        <v>361.05400000000003</v>
      </c>
      <c r="AD36" s="11">
        <v>350.28</v>
      </c>
      <c r="AE36" s="13">
        <f t="shared" si="4"/>
        <v>-10.774000000000058</v>
      </c>
      <c r="AF36" s="13">
        <f t="shared" si="5"/>
        <v>-2.9840411683571038</v>
      </c>
      <c r="AG36" s="13">
        <f t="shared" si="6"/>
        <v>102.98404116835711</v>
      </c>
    </row>
    <row r="37" spans="3:33" x14ac:dyDescent="0.2">
      <c r="C37" s="1">
        <v>2</v>
      </c>
      <c r="D37" s="5">
        <v>45714</v>
      </c>
      <c r="E37" s="6">
        <v>0.68055555555555558</v>
      </c>
      <c r="F37" s="5">
        <v>45715</v>
      </c>
      <c r="G37" s="6">
        <f t="shared" si="16"/>
        <v>1.3472222222222223</v>
      </c>
      <c r="H37" s="1">
        <v>16</v>
      </c>
      <c r="I37" s="1">
        <v>80</v>
      </c>
      <c r="J37" s="1" t="s">
        <v>31</v>
      </c>
      <c r="K37" s="3">
        <v>1.1399999999999999</v>
      </c>
      <c r="L37" s="2" t="s">
        <v>33</v>
      </c>
      <c r="M37" s="1">
        <v>27.5</v>
      </c>
      <c r="N37" s="1" t="e">
        <f>NA()</f>
        <v>#N/A</v>
      </c>
      <c r="O37" s="1" t="s">
        <v>209</v>
      </c>
      <c r="P37" s="3">
        <f t="shared" si="17"/>
        <v>2375.8294442772813</v>
      </c>
      <c r="Q37" s="3">
        <f t="shared" si="8"/>
        <v>10889.218286270871</v>
      </c>
      <c r="R37" s="3">
        <f t="shared" si="13"/>
        <v>12413.708846348791</v>
      </c>
      <c r="S37" s="3">
        <f t="shared" si="14"/>
        <v>0.21818181818181823</v>
      </c>
      <c r="T37" s="3">
        <f t="shared" si="15"/>
        <v>0.1913875598086125</v>
      </c>
      <c r="U37" s="1" t="s">
        <v>210</v>
      </c>
      <c r="V37" s="1" t="e">
        <f>NA()</f>
        <v>#N/A</v>
      </c>
      <c r="W37" s="4">
        <v>25</v>
      </c>
      <c r="X37" s="1" t="s">
        <v>42</v>
      </c>
      <c r="Y37" s="3">
        <v>100.486</v>
      </c>
      <c r="Z37" s="12">
        <v>34.491999999999997</v>
      </c>
      <c r="AA37" s="12">
        <v>242.62200000000001</v>
      </c>
      <c r="AB37" s="13">
        <f t="shared" si="3"/>
        <v>277.11400000000003</v>
      </c>
      <c r="AC37" s="13">
        <f t="shared" si="12"/>
        <v>377.6</v>
      </c>
      <c r="AD37" s="11">
        <v>367.52</v>
      </c>
      <c r="AE37" s="13">
        <f t="shared" si="4"/>
        <v>-10.080000000000041</v>
      </c>
      <c r="AF37" s="13">
        <f t="shared" si="5"/>
        <v>-2.6694915254237395</v>
      </c>
      <c r="AG37" s="13">
        <f t="shared" si="6"/>
        <v>102.66949152542374</v>
      </c>
    </row>
    <row r="38" spans="3:33" x14ac:dyDescent="0.2">
      <c r="C38" s="1">
        <v>2</v>
      </c>
      <c r="D38" s="5">
        <v>45714</v>
      </c>
      <c r="E38" s="6">
        <v>0.68055555555555558</v>
      </c>
      <c r="F38" s="5">
        <v>45715</v>
      </c>
      <c r="G38" s="6">
        <f t="shared" si="16"/>
        <v>1.3472222222222223</v>
      </c>
      <c r="H38" s="1">
        <v>16</v>
      </c>
      <c r="I38" s="1">
        <v>80</v>
      </c>
      <c r="J38" s="1" t="s">
        <v>31</v>
      </c>
      <c r="K38" s="3">
        <v>1.1399999999999999</v>
      </c>
      <c r="L38" s="2" t="s">
        <v>33</v>
      </c>
      <c r="M38" s="1">
        <v>27.5</v>
      </c>
      <c r="N38" s="1" t="e">
        <f>NA()</f>
        <v>#N/A</v>
      </c>
      <c r="O38" s="1" t="s">
        <v>209</v>
      </c>
      <c r="P38" s="3">
        <f t="shared" si="17"/>
        <v>2375.8294442772813</v>
      </c>
      <c r="Q38" s="3">
        <f t="shared" si="8"/>
        <v>10889.218286270871</v>
      </c>
      <c r="R38" s="3">
        <f t="shared" si="13"/>
        <v>12413.708846348791</v>
      </c>
      <c r="S38" s="3">
        <f t="shared" si="14"/>
        <v>0.21818181818181823</v>
      </c>
      <c r="T38" s="3">
        <f t="shared" si="15"/>
        <v>0.1913875598086125</v>
      </c>
      <c r="U38" s="1" t="s">
        <v>210</v>
      </c>
      <c r="V38" s="1" t="e">
        <f>NA()</f>
        <v>#N/A</v>
      </c>
      <c r="W38" s="4">
        <v>25</v>
      </c>
      <c r="X38" s="1" t="s">
        <v>42</v>
      </c>
      <c r="Y38" s="3">
        <v>99.79</v>
      </c>
      <c r="Z38" s="12">
        <v>34.926000000000002</v>
      </c>
      <c r="AA38" s="12">
        <v>217.958</v>
      </c>
      <c r="AB38" s="13">
        <f t="shared" si="3"/>
        <v>252.88400000000001</v>
      </c>
      <c r="AC38" s="13">
        <f t="shared" si="12"/>
        <v>352.67400000000004</v>
      </c>
      <c r="AD38" s="11">
        <v>366.08600000000001</v>
      </c>
      <c r="AE38" s="13">
        <f t="shared" si="4"/>
        <v>13.411999999999978</v>
      </c>
      <c r="AF38" s="13">
        <f t="shared" si="5"/>
        <v>3.8029454964074403</v>
      </c>
      <c r="AG38" s="13">
        <f t="shared" si="6"/>
        <v>96.197054503592554</v>
      </c>
    </row>
    <row r="39" spans="3:33" x14ac:dyDescent="0.2">
      <c r="C39" s="1">
        <v>2</v>
      </c>
      <c r="D39" s="5">
        <v>45714</v>
      </c>
      <c r="E39" s="6">
        <v>0.68055555555555558</v>
      </c>
      <c r="F39" s="5">
        <v>45715</v>
      </c>
      <c r="G39" s="6">
        <f t="shared" si="16"/>
        <v>1.3472222222222223</v>
      </c>
      <c r="H39" s="1">
        <v>16</v>
      </c>
      <c r="I39" s="1">
        <v>80</v>
      </c>
      <c r="J39" s="1" t="s">
        <v>31</v>
      </c>
      <c r="K39" s="3">
        <v>1.1399999999999999</v>
      </c>
      <c r="L39" s="2" t="s">
        <v>33</v>
      </c>
      <c r="M39" s="1">
        <v>27.5</v>
      </c>
      <c r="N39" s="1" t="e">
        <f>NA()</f>
        <v>#N/A</v>
      </c>
      <c r="O39" s="1" t="s">
        <v>209</v>
      </c>
      <c r="P39" s="3">
        <f t="shared" si="17"/>
        <v>2375.8294442772813</v>
      </c>
      <c r="Q39" s="3">
        <f t="shared" si="8"/>
        <v>10889.218286270871</v>
      </c>
      <c r="R39" s="3">
        <f t="shared" si="13"/>
        <v>12413.708846348791</v>
      </c>
      <c r="S39" s="3">
        <f t="shared" si="14"/>
        <v>0.21818181818181823</v>
      </c>
      <c r="T39" s="3">
        <f t="shared" si="15"/>
        <v>0.1913875598086125</v>
      </c>
      <c r="U39" s="1" t="s">
        <v>210</v>
      </c>
      <c r="V39" s="1" t="e">
        <f>NA()</f>
        <v>#N/A</v>
      </c>
      <c r="W39" s="4">
        <v>25</v>
      </c>
      <c r="X39" s="1" t="s">
        <v>42</v>
      </c>
      <c r="Y39" s="3">
        <v>101.01600000000001</v>
      </c>
      <c r="Z39" s="12">
        <v>35.485999999999997</v>
      </c>
      <c r="AA39" s="12">
        <v>252.428</v>
      </c>
      <c r="AB39" s="13">
        <f t="shared" si="3"/>
        <v>287.91399999999999</v>
      </c>
      <c r="AC39" s="13">
        <f t="shared" si="12"/>
        <v>388.93</v>
      </c>
      <c r="AD39" s="11">
        <v>379.11200000000002</v>
      </c>
      <c r="AE39" s="13">
        <f t="shared" si="4"/>
        <v>-9.8179999999999836</v>
      </c>
      <c r="AF39" s="13">
        <f t="shared" si="5"/>
        <v>-2.5243617103334746</v>
      </c>
      <c r="AG39" s="13">
        <f t="shared" si="6"/>
        <v>102.52436171033348</v>
      </c>
    </row>
    <row r="40" spans="3:33" x14ac:dyDescent="0.2">
      <c r="C40" s="1">
        <v>2</v>
      </c>
      <c r="D40" s="5">
        <v>45714</v>
      </c>
      <c r="E40" s="6">
        <v>0.68055555555555558</v>
      </c>
      <c r="F40" s="5">
        <v>45715</v>
      </c>
      <c r="G40" s="6">
        <f t="shared" si="16"/>
        <v>1.3472222222222223</v>
      </c>
      <c r="H40" s="1">
        <v>16</v>
      </c>
      <c r="I40" s="1">
        <v>80</v>
      </c>
      <c r="J40" s="1" t="s">
        <v>31</v>
      </c>
      <c r="K40" s="3">
        <v>1.1399999999999999</v>
      </c>
      <c r="L40" s="2" t="s">
        <v>33</v>
      </c>
      <c r="M40" s="1">
        <v>27.5</v>
      </c>
      <c r="N40" s="1" t="e">
        <f>NA()</f>
        <v>#N/A</v>
      </c>
      <c r="O40" s="1" t="s">
        <v>209</v>
      </c>
      <c r="P40" s="3">
        <f t="shared" si="17"/>
        <v>2375.8294442772813</v>
      </c>
      <c r="Q40" s="3">
        <f t="shared" si="8"/>
        <v>10889.218286270871</v>
      </c>
      <c r="R40" s="3">
        <f t="shared" si="13"/>
        <v>12413.708846348791</v>
      </c>
      <c r="S40" s="3">
        <f t="shared" si="14"/>
        <v>0.21818181818181823</v>
      </c>
      <c r="T40" s="3">
        <f t="shared" si="15"/>
        <v>0.1913875598086125</v>
      </c>
      <c r="U40" s="1" t="s">
        <v>210</v>
      </c>
      <c r="V40" s="1" t="e">
        <f>NA()</f>
        <v>#N/A</v>
      </c>
      <c r="W40" s="4">
        <v>25</v>
      </c>
      <c r="X40" s="1" t="s">
        <v>42</v>
      </c>
      <c r="Y40" s="3">
        <v>100.626</v>
      </c>
      <c r="Z40" s="12">
        <v>35.18</v>
      </c>
      <c r="AA40" s="12">
        <v>206.614</v>
      </c>
      <c r="AB40" s="13">
        <f t="shared" si="3"/>
        <v>241.79400000000001</v>
      </c>
      <c r="AC40" s="13">
        <f t="shared" si="12"/>
        <v>342.42</v>
      </c>
      <c r="AD40" s="11">
        <v>334.10399999999998</v>
      </c>
      <c r="AE40" s="13">
        <f t="shared" si="4"/>
        <v>-8.3160000000000309</v>
      </c>
      <c r="AF40" s="13">
        <f t="shared" si="5"/>
        <v>-2.42859646048713</v>
      </c>
      <c r="AG40" s="13">
        <f t="shared" si="6"/>
        <v>102.42859646048713</v>
      </c>
    </row>
    <row r="41" spans="3:33" x14ac:dyDescent="0.2">
      <c r="C41" s="1">
        <v>2</v>
      </c>
      <c r="D41" s="5">
        <v>45714</v>
      </c>
      <c r="E41" s="6">
        <v>0.68055555555555558</v>
      </c>
      <c r="F41" s="5">
        <v>45715</v>
      </c>
      <c r="G41" s="6">
        <f t="shared" si="16"/>
        <v>1.3472222222222223</v>
      </c>
      <c r="H41" s="1">
        <v>16</v>
      </c>
      <c r="I41" s="1">
        <v>80</v>
      </c>
      <c r="J41" s="1" t="s">
        <v>31</v>
      </c>
      <c r="K41" s="3">
        <v>1.1399999999999999</v>
      </c>
      <c r="L41" s="2" t="s">
        <v>33</v>
      </c>
      <c r="M41" s="1">
        <v>27.5</v>
      </c>
      <c r="N41" s="1" t="e">
        <f>NA()</f>
        <v>#N/A</v>
      </c>
      <c r="O41" s="1" t="s">
        <v>209</v>
      </c>
      <c r="P41" s="3">
        <f t="shared" si="17"/>
        <v>2375.8294442772813</v>
      </c>
      <c r="Q41" s="3">
        <f t="shared" si="8"/>
        <v>10889.218286270871</v>
      </c>
      <c r="R41" s="3">
        <f t="shared" si="13"/>
        <v>12413.708846348791</v>
      </c>
      <c r="S41" s="3">
        <f t="shared" si="14"/>
        <v>0.21818181818181823</v>
      </c>
      <c r="T41" s="3">
        <f t="shared" si="15"/>
        <v>0.1913875598086125</v>
      </c>
      <c r="U41" s="1" t="s">
        <v>210</v>
      </c>
      <c r="V41" s="1" t="e">
        <f>NA()</f>
        <v>#N/A</v>
      </c>
      <c r="W41" s="4">
        <v>25</v>
      </c>
      <c r="X41" s="1" t="s">
        <v>42</v>
      </c>
      <c r="Y41" s="3">
        <v>100.414</v>
      </c>
      <c r="Z41" s="12">
        <v>34.54</v>
      </c>
      <c r="AA41" s="12">
        <v>211</v>
      </c>
      <c r="AB41" s="13">
        <f t="shared" si="3"/>
        <v>245.54</v>
      </c>
      <c r="AC41" s="13">
        <f t="shared" si="12"/>
        <v>345.95400000000001</v>
      </c>
      <c r="AD41" s="11">
        <v>336.12200000000001</v>
      </c>
      <c r="AE41" s="13">
        <f t="shared" si="4"/>
        <v>-9.8319999999999936</v>
      </c>
      <c r="AF41" s="13">
        <f t="shared" si="5"/>
        <v>-2.841996334772829</v>
      </c>
      <c r="AG41" s="13">
        <f t="shared" si="6"/>
        <v>102.84199633477283</v>
      </c>
    </row>
    <row r="42" spans="3:33" x14ac:dyDescent="0.2">
      <c r="C42" s="1">
        <v>2</v>
      </c>
      <c r="D42" s="5">
        <v>45714</v>
      </c>
      <c r="E42" s="6">
        <v>0.68055555555555558</v>
      </c>
      <c r="F42" s="5">
        <v>45715</v>
      </c>
      <c r="G42" s="6">
        <f t="shared" si="16"/>
        <v>1.3472222222222223</v>
      </c>
      <c r="H42" s="1">
        <v>16</v>
      </c>
      <c r="I42" s="1">
        <v>80</v>
      </c>
      <c r="J42" s="1" t="s">
        <v>31</v>
      </c>
      <c r="K42" s="3">
        <v>1.1399999999999999</v>
      </c>
      <c r="L42" s="2" t="s">
        <v>33</v>
      </c>
      <c r="M42" s="1">
        <v>27.5</v>
      </c>
      <c r="N42" s="1" t="e">
        <f>NA()</f>
        <v>#N/A</v>
      </c>
      <c r="O42" s="1" t="s">
        <v>209</v>
      </c>
      <c r="P42" s="3">
        <f t="shared" si="17"/>
        <v>2375.8294442772813</v>
      </c>
      <c r="Q42" s="3">
        <f t="shared" si="8"/>
        <v>10889.218286270871</v>
      </c>
      <c r="R42" s="3">
        <f t="shared" si="13"/>
        <v>12413.708846348791</v>
      </c>
      <c r="S42" s="3">
        <f t="shared" si="14"/>
        <v>0.21818181818181823</v>
      </c>
      <c r="T42" s="3">
        <f t="shared" si="15"/>
        <v>0.1913875598086125</v>
      </c>
      <c r="U42" s="1" t="s">
        <v>210</v>
      </c>
      <c r="V42" s="1" t="e">
        <f>NA()</f>
        <v>#N/A</v>
      </c>
      <c r="W42" s="4">
        <v>25</v>
      </c>
      <c r="X42" s="1" t="s">
        <v>42</v>
      </c>
      <c r="Y42" s="3">
        <v>101.348</v>
      </c>
      <c r="Z42" s="12">
        <v>34.856000000000002</v>
      </c>
      <c r="AA42" s="12">
        <v>203.21600000000001</v>
      </c>
      <c r="AB42" s="13">
        <f t="shared" si="3"/>
        <v>238.072</v>
      </c>
      <c r="AC42" s="13">
        <f t="shared" si="12"/>
        <v>339.42</v>
      </c>
      <c r="AD42" s="11">
        <v>327.64400000000001</v>
      </c>
      <c r="AE42" s="13">
        <f t="shared" si="4"/>
        <v>-11.77600000000001</v>
      </c>
      <c r="AF42" s="13">
        <f t="shared" si="5"/>
        <v>-3.4694478816805168</v>
      </c>
      <c r="AG42" s="13">
        <f>100-AF42</f>
        <v>103.46944788168052</v>
      </c>
    </row>
    <row r="43" spans="3:33" ht="16" thickBot="1" x14ac:dyDescent="0.25">
      <c r="C43" s="8">
        <v>2</v>
      </c>
      <c r="D43" s="9">
        <v>45714</v>
      </c>
      <c r="E43" s="10">
        <v>0.68055555555555558</v>
      </c>
      <c r="F43" s="9">
        <v>45715</v>
      </c>
      <c r="G43" s="10">
        <f t="shared" si="16"/>
        <v>1.3472222222222223</v>
      </c>
      <c r="H43" s="8">
        <v>16</v>
      </c>
      <c r="I43" s="1">
        <v>80</v>
      </c>
      <c r="J43" s="1" t="s">
        <v>31</v>
      </c>
      <c r="K43" s="3">
        <v>1.1399999999999999</v>
      </c>
      <c r="L43" s="2" t="s">
        <v>33</v>
      </c>
      <c r="M43" s="1">
        <v>27.5</v>
      </c>
      <c r="N43" s="1" t="e">
        <f>NA()</f>
        <v>#N/A</v>
      </c>
      <c r="O43" s="1" t="s">
        <v>209</v>
      </c>
      <c r="P43" s="3">
        <f t="shared" si="17"/>
        <v>2375.8294442772813</v>
      </c>
      <c r="Q43" s="3">
        <f t="shared" si="8"/>
        <v>10889.218286270871</v>
      </c>
      <c r="R43" s="3">
        <f t="shared" si="13"/>
        <v>12413.708846348791</v>
      </c>
      <c r="S43" s="3">
        <f t="shared" si="14"/>
        <v>0.21818181818181823</v>
      </c>
      <c r="T43" s="3">
        <f t="shared" si="15"/>
        <v>0.1913875598086125</v>
      </c>
      <c r="U43" s="1" t="s">
        <v>210</v>
      </c>
      <c r="V43" s="1" t="e">
        <f>NA()</f>
        <v>#N/A</v>
      </c>
      <c r="W43" s="4">
        <v>25</v>
      </c>
      <c r="X43" s="1" t="s">
        <v>42</v>
      </c>
      <c r="Y43" s="3">
        <v>101.276</v>
      </c>
      <c r="Z43" s="12">
        <v>34.853999999999999</v>
      </c>
      <c r="AA43" s="12">
        <v>206.93600000000001</v>
      </c>
      <c r="AB43" s="13">
        <f t="shared" si="3"/>
        <v>241.79000000000002</v>
      </c>
      <c r="AC43" s="13">
        <f t="shared" si="12"/>
        <v>343.06600000000003</v>
      </c>
      <c r="AD43" s="11">
        <v>331.57</v>
      </c>
      <c r="AE43" s="13">
        <f t="shared" si="4"/>
        <v>-11.496000000000038</v>
      </c>
      <c r="AF43" s="13">
        <f t="shared" si="5"/>
        <v>-3.3509587076539318</v>
      </c>
      <c r="AG43" s="13">
        <f t="shared" si="6"/>
        <v>103.35095870765393</v>
      </c>
    </row>
    <row r="44" spans="3:33" ht="17" x14ac:dyDescent="0.25">
      <c r="C44" s="1">
        <v>3</v>
      </c>
      <c r="D44" s="5">
        <v>45722</v>
      </c>
      <c r="E44" s="6">
        <v>0.66666666666666663</v>
      </c>
      <c r="F44" s="5">
        <v>45723</v>
      </c>
      <c r="G44" s="6">
        <f t="shared" si="16"/>
        <v>1.3333333333333333</v>
      </c>
      <c r="H44" s="1">
        <v>16</v>
      </c>
      <c r="I44" s="1">
        <v>80</v>
      </c>
      <c r="J44" s="1" t="s">
        <v>29</v>
      </c>
      <c r="K44" s="3">
        <v>0.94499999999999995</v>
      </c>
      <c r="L44" s="1" t="s">
        <v>208</v>
      </c>
      <c r="M44" s="1">
        <v>1000</v>
      </c>
      <c r="N44" s="1" t="e">
        <f>NA()</f>
        <v>#N/A</v>
      </c>
      <c r="O44" s="1" t="s">
        <v>209</v>
      </c>
      <c r="P44" s="3">
        <f t="shared" si="17"/>
        <v>3141592.653589793</v>
      </c>
      <c r="Q44" s="3">
        <f t="shared" si="8"/>
        <v>523598775.59829879</v>
      </c>
      <c r="R44" s="3">
        <f t="shared" si="13"/>
        <v>494800842.94039232</v>
      </c>
      <c r="S44" s="3">
        <f t="shared" si="14"/>
        <v>6.0000000000000001E-3</v>
      </c>
      <c r="T44" s="3">
        <f t="shared" si="15"/>
        <v>6.3492063492063501E-3</v>
      </c>
      <c r="U44" s="1" t="s">
        <v>95</v>
      </c>
      <c r="V44" s="1" t="s">
        <v>211</v>
      </c>
      <c r="W44" s="4">
        <v>25</v>
      </c>
      <c r="X44" s="1" t="s">
        <v>42</v>
      </c>
      <c r="Y44" s="3">
        <v>101.08199999999999</v>
      </c>
      <c r="Z44" s="3">
        <v>34.68</v>
      </c>
      <c r="AA44" s="3">
        <v>263.20999999999998</v>
      </c>
      <c r="AB44" s="13">
        <f t="shared" si="3"/>
        <v>297.89</v>
      </c>
      <c r="AC44" s="13">
        <f t="shared" ref="AC44:AC48" si="18">IF(ISNA(Y44),0,Y44)+IF(NOT(ISNA(AB44)),AB44,IF(ISNA(Z44),0,Z44)+IF(ISNA(AA44),0,AA44))</f>
        <v>398.97199999999998</v>
      </c>
      <c r="AD44" s="1">
        <v>400.21800000000002</v>
      </c>
      <c r="AE44" s="13">
        <f t="shared" si="4"/>
        <v>1.2460000000000377</v>
      </c>
      <c r="AF44" s="13">
        <f t="shared" si="5"/>
        <v>0.31230261772756929</v>
      </c>
      <c r="AG44" s="13">
        <f t="shared" si="6"/>
        <v>99.687697382272432</v>
      </c>
    </row>
    <row r="45" spans="3:33" ht="17" x14ac:dyDescent="0.25">
      <c r="C45" s="1">
        <v>3</v>
      </c>
      <c r="D45" s="5">
        <v>45723</v>
      </c>
      <c r="E45" s="6">
        <v>0.66666666666666663</v>
      </c>
      <c r="F45" s="5">
        <v>45723</v>
      </c>
      <c r="G45" s="6">
        <f t="shared" si="16"/>
        <v>1.3333333333333333</v>
      </c>
      <c r="H45" s="1">
        <v>16</v>
      </c>
      <c r="I45" s="1">
        <v>80</v>
      </c>
      <c r="J45" s="1" t="s">
        <v>29</v>
      </c>
      <c r="K45" s="3">
        <v>0.94499999999999995</v>
      </c>
      <c r="L45" s="1" t="s">
        <v>208</v>
      </c>
      <c r="M45" s="1">
        <v>1000</v>
      </c>
      <c r="N45" s="1" t="e">
        <f>NA()</f>
        <v>#N/A</v>
      </c>
      <c r="O45" s="1" t="s">
        <v>209</v>
      </c>
      <c r="P45" s="3">
        <f t="shared" si="17"/>
        <v>3141592.653589793</v>
      </c>
      <c r="Q45" s="3">
        <f t="shared" si="8"/>
        <v>523598775.59829879</v>
      </c>
      <c r="R45" s="3">
        <f t="shared" si="13"/>
        <v>494800842.94039232</v>
      </c>
      <c r="S45" s="3">
        <f t="shared" si="14"/>
        <v>6.0000000000000001E-3</v>
      </c>
      <c r="T45" s="3">
        <f t="shared" si="15"/>
        <v>6.3492063492063501E-3</v>
      </c>
      <c r="U45" s="1" t="s">
        <v>95</v>
      </c>
      <c r="V45" s="1" t="s">
        <v>211</v>
      </c>
      <c r="W45" s="4">
        <v>25</v>
      </c>
      <c r="X45" s="1" t="s">
        <v>42</v>
      </c>
      <c r="Y45" s="3">
        <v>101.11</v>
      </c>
      <c r="Z45" s="3">
        <v>34.845999999999997</v>
      </c>
      <c r="AA45" s="3">
        <v>224.31399999999999</v>
      </c>
      <c r="AB45" s="13">
        <f t="shared" si="3"/>
        <v>259.15999999999997</v>
      </c>
      <c r="AC45" s="13">
        <f t="shared" si="18"/>
        <v>360.27</v>
      </c>
      <c r="AD45" s="1">
        <v>348.65600000000001</v>
      </c>
      <c r="AE45" s="13">
        <f t="shared" si="4"/>
        <v>-11.613999999999976</v>
      </c>
      <c r="AF45" s="13">
        <f t="shared" si="5"/>
        <v>-3.2236933411052755</v>
      </c>
      <c r="AG45" s="13">
        <f t="shared" si="6"/>
        <v>103.22369334110527</v>
      </c>
    </row>
    <row r="46" spans="3:33" ht="17" x14ac:dyDescent="0.25">
      <c r="C46" s="1">
        <v>3</v>
      </c>
      <c r="D46" s="5">
        <v>45724</v>
      </c>
      <c r="E46" s="6">
        <v>0.66666666666666663</v>
      </c>
      <c r="F46" s="5">
        <v>45723</v>
      </c>
      <c r="G46" s="6">
        <f t="shared" si="16"/>
        <v>1.3333333333333333</v>
      </c>
      <c r="H46" s="1">
        <v>16</v>
      </c>
      <c r="I46" s="1">
        <v>80</v>
      </c>
      <c r="J46" s="1" t="s">
        <v>29</v>
      </c>
      <c r="K46" s="3">
        <v>0.94499999999999995</v>
      </c>
      <c r="L46" s="1" t="s">
        <v>208</v>
      </c>
      <c r="M46" s="1">
        <v>1000</v>
      </c>
      <c r="N46" s="1" t="e">
        <f>NA()</f>
        <v>#N/A</v>
      </c>
      <c r="O46" s="1" t="s">
        <v>209</v>
      </c>
      <c r="P46" s="3">
        <f t="shared" si="17"/>
        <v>3141592.653589793</v>
      </c>
      <c r="Q46" s="3">
        <f t="shared" si="8"/>
        <v>523598775.59829879</v>
      </c>
      <c r="R46" s="3">
        <f t="shared" si="13"/>
        <v>494800842.94039232</v>
      </c>
      <c r="S46" s="3">
        <f t="shared" si="14"/>
        <v>6.0000000000000001E-3</v>
      </c>
      <c r="T46" s="3">
        <f t="shared" si="15"/>
        <v>6.3492063492063501E-3</v>
      </c>
      <c r="U46" s="1" t="s">
        <v>95</v>
      </c>
      <c r="V46" s="1" t="s">
        <v>211</v>
      </c>
      <c r="W46" s="4">
        <v>25</v>
      </c>
      <c r="X46" s="1" t="s">
        <v>42</v>
      </c>
      <c r="Y46" s="3">
        <v>100.694</v>
      </c>
      <c r="Z46" s="3">
        <v>34.287999999999997</v>
      </c>
      <c r="AA46" s="3">
        <v>235.18799999999999</v>
      </c>
      <c r="AB46" s="13">
        <f t="shared" si="3"/>
        <v>269.476</v>
      </c>
      <c r="AC46" s="13">
        <f t="shared" si="18"/>
        <v>370.17</v>
      </c>
      <c r="AD46" s="1">
        <v>356.31799999999998</v>
      </c>
      <c r="AE46" s="13">
        <f t="shared" si="4"/>
        <v>-13.852000000000032</v>
      </c>
      <c r="AF46" s="13">
        <f t="shared" si="5"/>
        <v>-3.7420644568711761</v>
      </c>
      <c r="AG46" s="13">
        <f t="shared" si="6"/>
        <v>103.74206445687118</v>
      </c>
    </row>
    <row r="47" spans="3:33" ht="17" x14ac:dyDescent="0.25">
      <c r="C47" s="1">
        <v>3</v>
      </c>
      <c r="D47" s="5">
        <v>45725</v>
      </c>
      <c r="E47" s="6">
        <v>0.66666666666666663</v>
      </c>
      <c r="F47" s="5">
        <v>45723</v>
      </c>
      <c r="G47" s="6">
        <f t="shared" si="16"/>
        <v>1.3333333333333333</v>
      </c>
      <c r="H47" s="1">
        <v>16</v>
      </c>
      <c r="I47" s="1">
        <v>80</v>
      </c>
      <c r="J47" s="1" t="s">
        <v>29</v>
      </c>
      <c r="K47" s="3">
        <v>0.94499999999999995</v>
      </c>
      <c r="L47" s="1" t="s">
        <v>208</v>
      </c>
      <c r="M47" s="1">
        <v>1000</v>
      </c>
      <c r="N47" s="1" t="e">
        <f>NA()</f>
        <v>#N/A</v>
      </c>
      <c r="O47" s="1" t="s">
        <v>209</v>
      </c>
      <c r="P47" s="3">
        <f t="shared" si="17"/>
        <v>3141592.653589793</v>
      </c>
      <c r="Q47" s="3">
        <f t="shared" si="8"/>
        <v>523598775.59829879</v>
      </c>
      <c r="R47" s="3">
        <f t="shared" si="13"/>
        <v>494800842.94039232</v>
      </c>
      <c r="S47" s="3">
        <f t="shared" si="14"/>
        <v>6.0000000000000001E-3</v>
      </c>
      <c r="T47" s="3">
        <f t="shared" si="15"/>
        <v>6.3492063492063501E-3</v>
      </c>
      <c r="U47" s="1" t="s">
        <v>95</v>
      </c>
      <c r="V47" s="1" t="s">
        <v>211</v>
      </c>
      <c r="W47" s="4">
        <v>25</v>
      </c>
      <c r="X47" s="1" t="s">
        <v>42</v>
      </c>
      <c r="Y47" s="3">
        <v>99.837999999999994</v>
      </c>
      <c r="Z47" s="3">
        <v>34.113999999999997</v>
      </c>
      <c r="AA47" s="3">
        <v>226.10599999999999</v>
      </c>
      <c r="AB47" s="13">
        <f t="shared" si="3"/>
        <v>260.21999999999997</v>
      </c>
      <c r="AC47" s="13">
        <f t="shared" si="18"/>
        <v>360.05799999999999</v>
      </c>
      <c r="AD47" s="1">
        <v>356.928</v>
      </c>
      <c r="AE47" s="13">
        <f t="shared" si="4"/>
        <v>-3.1299999999999955</v>
      </c>
      <c r="AF47" s="13">
        <f t="shared" si="5"/>
        <v>-0.86930438984830094</v>
      </c>
      <c r="AG47" s="13">
        <f t="shared" si="6"/>
        <v>100.8693043898483</v>
      </c>
    </row>
    <row r="48" spans="3:33" ht="17" x14ac:dyDescent="0.25">
      <c r="C48" s="1">
        <v>3</v>
      </c>
      <c r="D48" s="5">
        <v>45726</v>
      </c>
      <c r="E48" s="6">
        <v>0.66666666666666663</v>
      </c>
      <c r="F48" s="5">
        <v>45723</v>
      </c>
      <c r="G48" s="6">
        <f t="shared" si="16"/>
        <v>1.3333333333333333</v>
      </c>
      <c r="H48" s="1">
        <v>16</v>
      </c>
      <c r="I48" s="1">
        <v>80</v>
      </c>
      <c r="J48" s="1" t="s">
        <v>29</v>
      </c>
      <c r="K48" s="3">
        <v>0.94499999999999995</v>
      </c>
      <c r="L48" s="1" t="s">
        <v>208</v>
      </c>
      <c r="M48" s="1">
        <v>1000</v>
      </c>
      <c r="N48" s="1" t="e">
        <f>NA()</f>
        <v>#N/A</v>
      </c>
      <c r="O48" s="1" t="s">
        <v>209</v>
      </c>
      <c r="P48" s="3">
        <f t="shared" si="17"/>
        <v>3141592.653589793</v>
      </c>
      <c r="Q48" s="3">
        <f t="shared" si="8"/>
        <v>523598775.59829879</v>
      </c>
      <c r="R48" s="3">
        <f t="shared" si="13"/>
        <v>494800842.94039232</v>
      </c>
      <c r="S48" s="3">
        <f t="shared" si="14"/>
        <v>6.0000000000000001E-3</v>
      </c>
      <c r="T48" s="3">
        <f t="shared" si="15"/>
        <v>6.3492063492063501E-3</v>
      </c>
      <c r="U48" s="1" t="s">
        <v>95</v>
      </c>
      <c r="V48" s="1" t="s">
        <v>211</v>
      </c>
      <c r="W48" s="4">
        <v>25</v>
      </c>
      <c r="X48" s="1" t="s">
        <v>42</v>
      </c>
      <c r="Y48" s="3">
        <v>100.628</v>
      </c>
      <c r="Z48" s="3">
        <v>33.78</v>
      </c>
      <c r="AA48" s="3">
        <v>272.83600000000001</v>
      </c>
      <c r="AB48" s="13">
        <f>Z48+AA48</f>
        <v>306.61599999999999</v>
      </c>
      <c r="AC48" s="13">
        <f t="shared" si="18"/>
        <v>407.24399999999997</v>
      </c>
      <c r="AD48" s="1">
        <v>497.774</v>
      </c>
      <c r="AE48" s="13">
        <f t="shared" si="4"/>
        <v>90.53000000000003</v>
      </c>
      <c r="AF48" s="13">
        <f t="shared" si="5"/>
        <v>22.22991621730462</v>
      </c>
      <c r="AG48" s="13">
        <f t="shared" si="6"/>
        <v>77.77008378269538</v>
      </c>
    </row>
    <row r="49" spans="3:36" ht="17" x14ac:dyDescent="0.25">
      <c r="C49" s="1">
        <v>3</v>
      </c>
      <c r="D49" s="5">
        <v>45727</v>
      </c>
      <c r="E49" s="6">
        <v>0.66666666666666663</v>
      </c>
      <c r="F49" s="5">
        <v>45723</v>
      </c>
      <c r="G49" s="6">
        <f t="shared" si="16"/>
        <v>1.3333333333333333</v>
      </c>
      <c r="H49" s="1">
        <v>16</v>
      </c>
      <c r="I49" s="1">
        <v>80</v>
      </c>
      <c r="J49" s="1" t="s">
        <v>29</v>
      </c>
      <c r="K49" s="3">
        <v>0.94499999999999995</v>
      </c>
      <c r="L49" s="1" t="s">
        <v>208</v>
      </c>
      <c r="M49" s="1">
        <v>1000</v>
      </c>
      <c r="N49" s="1" t="e">
        <f>NA()</f>
        <v>#N/A</v>
      </c>
      <c r="O49" s="1" t="s">
        <v>209</v>
      </c>
      <c r="P49" s="3">
        <f t="shared" si="17"/>
        <v>3141592.653589793</v>
      </c>
      <c r="Q49" s="3">
        <f t="shared" si="8"/>
        <v>523598775.59829879</v>
      </c>
      <c r="R49" s="3">
        <f t="shared" si="13"/>
        <v>494800842.94039232</v>
      </c>
      <c r="S49" s="3">
        <f t="shared" si="14"/>
        <v>6.0000000000000001E-3</v>
      </c>
      <c r="T49" s="3">
        <f t="shared" si="15"/>
        <v>6.3492063492063501E-3</v>
      </c>
      <c r="U49" s="1" t="s">
        <v>95</v>
      </c>
      <c r="V49" s="1" t="s">
        <v>211</v>
      </c>
      <c r="W49" s="4">
        <v>25</v>
      </c>
      <c r="X49" s="1" t="s">
        <v>42</v>
      </c>
      <c r="Y49" s="1">
        <v>100.43</v>
      </c>
      <c r="Z49" s="1">
        <v>34.963000000000001</v>
      </c>
      <c r="AA49" s="1">
        <v>235.358</v>
      </c>
      <c r="AB49" s="13">
        <f>Z49+AA49</f>
        <v>270.32100000000003</v>
      </c>
      <c r="AC49" s="13">
        <f>IF(ISNA(Y49),0,Y49)+IF(NOT(ISNA(AB49)),AB49,IF(ISNA(Z49),0,Z49)+IF(ISNA(AA49),0,AA49))</f>
        <v>370.75100000000003</v>
      </c>
      <c r="AD49" s="3">
        <v>402.07</v>
      </c>
      <c r="AE49" s="13">
        <f t="shared" si="4"/>
        <v>31.31899999999996</v>
      </c>
      <c r="AF49" s="13">
        <f t="shared" si="5"/>
        <v>8.4474485571178377</v>
      </c>
      <c r="AG49" s="13">
        <f t="shared" si="6"/>
        <v>91.552551442882162</v>
      </c>
      <c r="AH49" s="13"/>
      <c r="AI49" s="13"/>
      <c r="AJ49" s="13"/>
    </row>
    <row r="50" spans="3:36" ht="17" x14ac:dyDescent="0.25">
      <c r="C50" s="1">
        <v>3</v>
      </c>
      <c r="D50" s="5">
        <v>45728</v>
      </c>
      <c r="E50" s="6">
        <v>0.66666666666666663</v>
      </c>
      <c r="F50" s="5">
        <v>45723</v>
      </c>
      <c r="G50" s="6">
        <f t="shared" si="16"/>
        <v>1.3333333333333333</v>
      </c>
      <c r="H50" s="1">
        <v>16</v>
      </c>
      <c r="I50" s="1">
        <v>80</v>
      </c>
      <c r="J50" s="1" t="s">
        <v>29</v>
      </c>
      <c r="K50" s="3">
        <v>0.94499999999999995</v>
      </c>
      <c r="L50" s="1" t="s">
        <v>208</v>
      </c>
      <c r="M50" s="1">
        <v>1000</v>
      </c>
      <c r="N50" s="1" t="e">
        <f>NA()</f>
        <v>#N/A</v>
      </c>
      <c r="O50" s="1" t="s">
        <v>209</v>
      </c>
      <c r="P50" s="3">
        <f t="shared" si="17"/>
        <v>3141592.653589793</v>
      </c>
      <c r="Q50" s="3">
        <f t="shared" si="8"/>
        <v>523598775.59829879</v>
      </c>
      <c r="R50" s="3">
        <f t="shared" si="13"/>
        <v>494800842.94039232</v>
      </c>
      <c r="S50" s="3">
        <f t="shared" si="14"/>
        <v>6.0000000000000001E-3</v>
      </c>
      <c r="T50" s="3">
        <f t="shared" si="15"/>
        <v>6.3492063492063501E-3</v>
      </c>
      <c r="U50" s="1" t="s">
        <v>95</v>
      </c>
      <c r="V50" s="1" t="s">
        <v>211</v>
      </c>
      <c r="W50" s="4">
        <v>25</v>
      </c>
      <c r="X50" s="1" t="s">
        <v>42</v>
      </c>
      <c r="Y50" s="3">
        <v>100.23399999999999</v>
      </c>
      <c r="Z50" s="3">
        <v>34.444000000000003</v>
      </c>
      <c r="AA50" s="3">
        <v>236.858</v>
      </c>
      <c r="AB50" s="13">
        <f t="shared" ref="AB50:AB53" si="19">Z50+AA50</f>
        <v>271.30200000000002</v>
      </c>
      <c r="AC50" s="13">
        <f>IF(ISNA(Y50),0,Y50)+IF(NOT(ISNA(AB50)),AB50,IF(ISNA(Z50),0,Z50)+IF(ISNA(AA50),0,AA50))</f>
        <v>371.536</v>
      </c>
      <c r="AD50" s="1">
        <v>378.96199999999999</v>
      </c>
      <c r="AE50" s="13">
        <f t="shared" si="4"/>
        <v>7.4259999999999877</v>
      </c>
      <c r="AF50" s="13">
        <f t="shared" si="5"/>
        <v>1.9987295982085147</v>
      </c>
      <c r="AG50" s="13">
        <f t="shared" si="6"/>
        <v>98.001270401791487</v>
      </c>
    </row>
    <row r="51" spans="3:36" ht="17" x14ac:dyDescent="0.25">
      <c r="C51" s="1">
        <v>3</v>
      </c>
      <c r="D51" s="5">
        <v>45729</v>
      </c>
      <c r="E51" s="6">
        <v>0.66666666666666663</v>
      </c>
      <c r="F51" s="5">
        <v>45723</v>
      </c>
      <c r="G51" s="6">
        <f t="shared" si="16"/>
        <v>1.3333333333333333</v>
      </c>
      <c r="H51" s="1">
        <v>16</v>
      </c>
      <c r="I51" s="1">
        <v>80</v>
      </c>
      <c r="J51" s="1" t="s">
        <v>29</v>
      </c>
      <c r="K51" s="3">
        <v>0.94499999999999995</v>
      </c>
      <c r="L51" s="1" t="s">
        <v>208</v>
      </c>
      <c r="M51" s="1">
        <v>1000</v>
      </c>
      <c r="N51" s="1" t="e">
        <f>NA()</f>
        <v>#N/A</v>
      </c>
      <c r="O51" s="1" t="s">
        <v>209</v>
      </c>
      <c r="P51" s="3">
        <f t="shared" si="17"/>
        <v>3141592.653589793</v>
      </c>
      <c r="Q51" s="3">
        <f t="shared" si="8"/>
        <v>523598775.59829879</v>
      </c>
      <c r="R51" s="3">
        <f t="shared" si="13"/>
        <v>494800842.94039232</v>
      </c>
      <c r="S51" s="3">
        <f t="shared" si="14"/>
        <v>6.0000000000000001E-3</v>
      </c>
      <c r="T51" s="3">
        <f t="shared" si="15"/>
        <v>6.3492063492063501E-3</v>
      </c>
      <c r="U51" s="1" t="s">
        <v>95</v>
      </c>
      <c r="V51" s="1" t="s">
        <v>211</v>
      </c>
      <c r="W51" s="4">
        <v>25</v>
      </c>
      <c r="X51" s="1" t="s">
        <v>42</v>
      </c>
      <c r="Y51" s="3">
        <v>100.886</v>
      </c>
      <c r="Z51" s="3">
        <v>34.182000000000002</v>
      </c>
      <c r="AA51" s="3">
        <v>229.14</v>
      </c>
      <c r="AB51" s="13">
        <f t="shared" si="19"/>
        <v>263.322</v>
      </c>
      <c r="AC51" s="13">
        <f>IF(ISNA(Y51),0,Y51)+IF(NOT(ISNA(AB51)),AB51,IF(ISNA(Z51),0,Z51)+IF(ISNA(AA51),0,AA51))</f>
        <v>364.20799999999997</v>
      </c>
      <c r="AD51" s="1">
        <v>381.43799999999999</v>
      </c>
      <c r="AE51" s="13">
        <f t="shared" si="4"/>
        <v>17.230000000000018</v>
      </c>
      <c r="AF51" s="13">
        <f t="shared" si="5"/>
        <v>4.730813161709797</v>
      </c>
      <c r="AG51" s="13">
        <f t="shared" si="6"/>
        <v>95.26918683829021</v>
      </c>
    </row>
    <row r="52" spans="3:36" ht="17" x14ac:dyDescent="0.25">
      <c r="C52" s="1">
        <v>3</v>
      </c>
      <c r="D52" s="5">
        <v>45730</v>
      </c>
      <c r="E52" s="6">
        <v>0.66666666666666663</v>
      </c>
      <c r="F52" s="5">
        <v>45723</v>
      </c>
      <c r="G52" s="6">
        <f t="shared" si="16"/>
        <v>1.3333333333333333</v>
      </c>
      <c r="H52" s="1">
        <v>16</v>
      </c>
      <c r="I52" s="1">
        <v>80</v>
      </c>
      <c r="J52" s="1" t="s">
        <v>29</v>
      </c>
      <c r="K52" s="3">
        <v>0.94499999999999995</v>
      </c>
      <c r="L52" s="1" t="s">
        <v>208</v>
      </c>
      <c r="M52" s="1">
        <v>1000</v>
      </c>
      <c r="N52" s="1" t="e">
        <f>NA()</f>
        <v>#N/A</v>
      </c>
      <c r="O52" s="1" t="s">
        <v>209</v>
      </c>
      <c r="P52" s="3">
        <f t="shared" si="17"/>
        <v>3141592.653589793</v>
      </c>
      <c r="Q52" s="3">
        <f t="shared" si="8"/>
        <v>523598775.59829879</v>
      </c>
      <c r="R52" s="3">
        <f t="shared" si="13"/>
        <v>494800842.94039232</v>
      </c>
      <c r="S52" s="3">
        <f t="shared" si="14"/>
        <v>6.0000000000000001E-3</v>
      </c>
      <c r="T52" s="3">
        <f t="shared" si="15"/>
        <v>6.3492063492063501E-3</v>
      </c>
      <c r="U52" s="1" t="s">
        <v>95</v>
      </c>
      <c r="V52" s="1" t="s">
        <v>211</v>
      </c>
      <c r="W52" s="4">
        <v>25</v>
      </c>
      <c r="X52" s="1" t="s">
        <v>42</v>
      </c>
      <c r="Y52" s="3">
        <v>99.522000000000006</v>
      </c>
      <c r="Z52" s="3">
        <v>34.728000000000002</v>
      </c>
      <c r="AA52" s="3">
        <v>210.48</v>
      </c>
      <c r="AB52" s="13">
        <f t="shared" si="19"/>
        <v>245.208</v>
      </c>
      <c r="AC52" s="13">
        <f>IF(ISNA(Y52),0,Y52)+IF(NOT(ISNA(AB52)),AB52,IF(ISNA(Z52),0,Z52)+IF(ISNA(AA52),0,AA52))</f>
        <v>344.73</v>
      </c>
      <c r="AD52" s="1">
        <v>347.87200000000001</v>
      </c>
      <c r="AE52" s="13">
        <f t="shared" si="4"/>
        <v>3.1419999999999959</v>
      </c>
      <c r="AF52" s="13">
        <f t="shared" si="5"/>
        <v>0.91143793693615172</v>
      </c>
      <c r="AG52" s="13">
        <f t="shared" si="6"/>
        <v>99.088562063063847</v>
      </c>
    </row>
    <row r="53" spans="3:36" ht="17" x14ac:dyDescent="0.25">
      <c r="C53" s="1">
        <v>3</v>
      </c>
      <c r="D53" s="5">
        <v>45731</v>
      </c>
      <c r="E53" s="6">
        <v>0.66666666666666663</v>
      </c>
      <c r="F53" s="5">
        <v>45723</v>
      </c>
      <c r="G53" s="6">
        <f t="shared" si="16"/>
        <v>1.3333333333333333</v>
      </c>
      <c r="H53" s="1">
        <v>16</v>
      </c>
      <c r="I53" s="1">
        <v>80</v>
      </c>
      <c r="J53" s="1" t="s">
        <v>29</v>
      </c>
      <c r="K53" s="3">
        <v>0.94499999999999995</v>
      </c>
      <c r="L53" s="1" t="s">
        <v>208</v>
      </c>
      <c r="M53" s="1">
        <v>1000</v>
      </c>
      <c r="N53" s="1" t="e">
        <f>NA()</f>
        <v>#N/A</v>
      </c>
      <c r="O53" s="1" t="s">
        <v>209</v>
      </c>
      <c r="P53" s="3">
        <f t="shared" si="17"/>
        <v>3141592.653589793</v>
      </c>
      <c r="Q53" s="3">
        <f t="shared" si="8"/>
        <v>523598775.59829879</v>
      </c>
      <c r="R53" s="3">
        <f t="shared" si="13"/>
        <v>494800842.94039232</v>
      </c>
      <c r="S53" s="3">
        <f t="shared" si="14"/>
        <v>6.0000000000000001E-3</v>
      </c>
      <c r="T53" s="3">
        <f t="shared" si="15"/>
        <v>6.3492063492063501E-3</v>
      </c>
      <c r="U53" s="1" t="s">
        <v>95</v>
      </c>
      <c r="V53" s="1" t="s">
        <v>211</v>
      </c>
      <c r="W53" s="4">
        <v>25</v>
      </c>
      <c r="X53" s="1" t="s">
        <v>42</v>
      </c>
      <c r="Y53" s="3">
        <v>100.422</v>
      </c>
      <c r="Z53" s="3">
        <v>33.872</v>
      </c>
      <c r="AA53" s="3">
        <v>255.39</v>
      </c>
      <c r="AB53" s="13">
        <f t="shared" si="19"/>
        <v>289.262</v>
      </c>
      <c r="AC53" s="13">
        <f>IF(ISNA(Y53),0,Y53)+IF(NOT(ISNA(AB53)),AB53,IF(ISNA(Z53),0,Z53)+IF(ISNA(AA53),0,AA53))</f>
        <v>389.68399999999997</v>
      </c>
      <c r="AD53" s="1">
        <v>417.18</v>
      </c>
      <c r="AE53" s="13">
        <f t="shared" si="4"/>
        <v>27.496000000000038</v>
      </c>
      <c r="AF53" s="13">
        <f t="shared" si="5"/>
        <v>7.0559735580624405</v>
      </c>
      <c r="AG53" s="13">
        <f t="shared" si="6"/>
        <v>92.944026441937552</v>
      </c>
    </row>
    <row r="54" spans="3:36" ht="17" x14ac:dyDescent="0.25">
      <c r="C54" s="1">
        <v>3</v>
      </c>
      <c r="D54" s="5">
        <v>45732</v>
      </c>
      <c r="E54" s="6">
        <v>0.66666666666666663</v>
      </c>
      <c r="F54" s="5">
        <v>45723</v>
      </c>
      <c r="G54" s="6">
        <f t="shared" si="16"/>
        <v>1.3333333333333333</v>
      </c>
      <c r="H54" s="1">
        <v>16</v>
      </c>
      <c r="I54" s="1">
        <v>80</v>
      </c>
      <c r="J54" s="1" t="s">
        <v>31</v>
      </c>
      <c r="K54" s="3">
        <v>1.1399999999999999</v>
      </c>
      <c r="L54" s="7" t="s">
        <v>33</v>
      </c>
      <c r="M54" s="1">
        <v>27.5</v>
      </c>
      <c r="N54" s="1" t="e">
        <f>NA()</f>
        <v>#N/A</v>
      </c>
      <c r="O54" s="1" t="s">
        <v>209</v>
      </c>
      <c r="P54" s="3">
        <f t="shared" si="17"/>
        <v>2375.8294442772813</v>
      </c>
      <c r="Q54" s="3">
        <f t="shared" si="8"/>
        <v>10889.218286270871</v>
      </c>
      <c r="R54" s="3">
        <f t="shared" si="13"/>
        <v>12413.708846348791</v>
      </c>
      <c r="S54" s="3">
        <f t="shared" si="14"/>
        <v>0.21818181818181823</v>
      </c>
      <c r="T54" s="3">
        <f t="shared" si="15"/>
        <v>0.1913875598086125</v>
      </c>
      <c r="U54" s="1" t="s">
        <v>95</v>
      </c>
      <c r="V54" s="1" t="s">
        <v>211</v>
      </c>
      <c r="W54" s="4">
        <v>25</v>
      </c>
      <c r="X54" s="1" t="s">
        <v>42</v>
      </c>
      <c r="Y54" s="3">
        <v>100.072</v>
      </c>
      <c r="Z54" s="3">
        <v>35.597999999999999</v>
      </c>
      <c r="AA54" s="3">
        <v>232.91800000000001</v>
      </c>
      <c r="AB54" s="13">
        <f t="shared" si="3"/>
        <v>268.51600000000002</v>
      </c>
      <c r="AC54" s="13">
        <f t="shared" ref="AC54:AC57" si="20">IF(ISNA(Y54),0,Y54)+IF(NOT(ISNA(AB54)),AB54,IF(ISNA(Z54),0,Z54)+IF(ISNA(AA54),0,AA54))</f>
        <v>368.58800000000002</v>
      </c>
      <c r="AD54" s="1">
        <v>370.74400000000003</v>
      </c>
      <c r="AE54" s="13">
        <f t="shared" si="4"/>
        <v>2.1560000000000059</v>
      </c>
      <c r="AF54" s="13">
        <f t="shared" si="5"/>
        <v>0.58493494090963505</v>
      </c>
      <c r="AG54" s="13">
        <f t="shared" si="6"/>
        <v>99.415065059090367</v>
      </c>
    </row>
    <row r="55" spans="3:36" ht="17" x14ac:dyDescent="0.25">
      <c r="C55" s="1">
        <v>3</v>
      </c>
      <c r="D55" s="5">
        <v>45733</v>
      </c>
      <c r="E55" s="6">
        <v>0.66666666666666663</v>
      </c>
      <c r="F55" s="5">
        <v>45723</v>
      </c>
      <c r="G55" s="6">
        <f t="shared" si="16"/>
        <v>1.3333333333333333</v>
      </c>
      <c r="H55" s="1">
        <v>16</v>
      </c>
      <c r="I55" s="1">
        <v>80</v>
      </c>
      <c r="J55" s="1" t="s">
        <v>31</v>
      </c>
      <c r="K55" s="3">
        <v>1.1399999999999999</v>
      </c>
      <c r="L55" s="2" t="s">
        <v>33</v>
      </c>
      <c r="M55" s="1">
        <v>27.5</v>
      </c>
      <c r="N55" s="1" t="e">
        <f>NA()</f>
        <v>#N/A</v>
      </c>
      <c r="O55" s="1" t="s">
        <v>209</v>
      </c>
      <c r="P55" s="3">
        <f t="shared" si="17"/>
        <v>2375.8294442772813</v>
      </c>
      <c r="Q55" s="3">
        <f t="shared" si="8"/>
        <v>10889.218286270871</v>
      </c>
      <c r="R55" s="3">
        <f t="shared" si="13"/>
        <v>12413.708846348791</v>
      </c>
      <c r="S55" s="3">
        <f t="shared" si="14"/>
        <v>0.21818181818181823</v>
      </c>
      <c r="T55" s="3">
        <f t="shared" si="15"/>
        <v>0.1913875598086125</v>
      </c>
      <c r="U55" s="1" t="s">
        <v>95</v>
      </c>
      <c r="V55" s="1" t="s">
        <v>211</v>
      </c>
      <c r="W55" s="4">
        <v>25</v>
      </c>
      <c r="X55" s="1" t="s">
        <v>42</v>
      </c>
      <c r="Y55" s="3">
        <v>100.982</v>
      </c>
      <c r="Z55" s="3">
        <v>34.338000000000001</v>
      </c>
      <c r="AA55" s="3">
        <v>169.84</v>
      </c>
      <c r="AB55" s="13">
        <f t="shared" si="3"/>
        <v>204.178</v>
      </c>
      <c r="AC55" s="13">
        <f t="shared" si="20"/>
        <v>305.15999999999997</v>
      </c>
      <c r="AD55" s="1">
        <v>311.33999999999997</v>
      </c>
      <c r="AE55" s="13">
        <f t="shared" si="4"/>
        <v>6.1800000000000068</v>
      </c>
      <c r="AF55" s="13">
        <f t="shared" si="5"/>
        <v>2.0251671254423931</v>
      </c>
      <c r="AG55" s="13">
        <f t="shared" si="6"/>
        <v>97.974832874557606</v>
      </c>
    </row>
    <row r="56" spans="3:36" ht="17" x14ac:dyDescent="0.25">
      <c r="C56" s="1">
        <v>3</v>
      </c>
      <c r="D56" s="5">
        <v>45734</v>
      </c>
      <c r="E56" s="6">
        <v>0.66666666666666663</v>
      </c>
      <c r="F56" s="5">
        <v>45723</v>
      </c>
      <c r="G56" s="6">
        <f t="shared" si="16"/>
        <v>1.3333333333333333</v>
      </c>
      <c r="H56" s="1">
        <v>16</v>
      </c>
      <c r="I56" s="1">
        <v>80</v>
      </c>
      <c r="J56" s="1" t="s">
        <v>31</v>
      </c>
      <c r="K56" s="3">
        <v>1.1399999999999999</v>
      </c>
      <c r="L56" s="2" t="s">
        <v>33</v>
      </c>
      <c r="M56" s="1">
        <v>27.5</v>
      </c>
      <c r="N56" s="1" t="e">
        <f>NA()</f>
        <v>#N/A</v>
      </c>
      <c r="O56" s="1" t="s">
        <v>209</v>
      </c>
      <c r="P56" s="3">
        <f t="shared" si="17"/>
        <v>2375.8294442772813</v>
      </c>
      <c r="Q56" s="3">
        <f t="shared" si="8"/>
        <v>10889.218286270871</v>
      </c>
      <c r="R56" s="3">
        <f t="shared" si="13"/>
        <v>12413.708846348791</v>
      </c>
      <c r="S56" s="3">
        <f t="shared" si="14"/>
        <v>0.21818181818181823</v>
      </c>
      <c r="T56" s="3">
        <f t="shared" si="15"/>
        <v>0.1913875598086125</v>
      </c>
      <c r="U56" s="1" t="s">
        <v>95</v>
      </c>
      <c r="V56" s="1" t="s">
        <v>211</v>
      </c>
      <c r="W56" s="4">
        <v>25</v>
      </c>
      <c r="X56" s="1" t="s">
        <v>42</v>
      </c>
      <c r="Y56" s="3">
        <v>99.73</v>
      </c>
      <c r="Z56" s="3">
        <v>35.270000000000003</v>
      </c>
      <c r="AA56" s="3">
        <v>230.77600000000001</v>
      </c>
      <c r="AB56" s="13">
        <f t="shared" si="3"/>
        <v>266.04599999999999</v>
      </c>
      <c r="AC56" s="13">
        <f t="shared" si="20"/>
        <v>365.77600000000001</v>
      </c>
      <c r="AD56" s="1">
        <v>396.18200000000002</v>
      </c>
      <c r="AE56" s="13">
        <f t="shared" si="4"/>
        <v>30.406000000000006</v>
      </c>
      <c r="AF56" s="13">
        <f t="shared" si="5"/>
        <v>8.3127378504877321</v>
      </c>
      <c r="AG56" s="13">
        <f t="shared" si="6"/>
        <v>91.687262149512264</v>
      </c>
    </row>
    <row r="57" spans="3:36" ht="17" x14ac:dyDescent="0.25">
      <c r="C57" s="1">
        <v>3</v>
      </c>
      <c r="D57" s="5">
        <v>45735</v>
      </c>
      <c r="E57" s="6">
        <v>0.66666666666666663</v>
      </c>
      <c r="F57" s="5">
        <v>45723</v>
      </c>
      <c r="G57" s="6">
        <f t="shared" si="16"/>
        <v>1.3333333333333333</v>
      </c>
      <c r="H57" s="1">
        <v>16</v>
      </c>
      <c r="I57" s="1">
        <v>80</v>
      </c>
      <c r="J57" s="1" t="s">
        <v>31</v>
      </c>
      <c r="K57" s="3">
        <v>1.1399999999999999</v>
      </c>
      <c r="L57" s="2" t="s">
        <v>33</v>
      </c>
      <c r="M57" s="1">
        <v>27.5</v>
      </c>
      <c r="N57" s="1" t="e">
        <f>NA()</f>
        <v>#N/A</v>
      </c>
      <c r="O57" s="1" t="s">
        <v>209</v>
      </c>
      <c r="P57" s="3">
        <f t="shared" si="17"/>
        <v>2375.8294442772813</v>
      </c>
      <c r="Q57" s="3">
        <f t="shared" si="8"/>
        <v>10889.218286270871</v>
      </c>
      <c r="R57" s="3">
        <f t="shared" si="13"/>
        <v>12413.708846348791</v>
      </c>
      <c r="S57" s="3">
        <f t="shared" si="14"/>
        <v>0.21818181818181823</v>
      </c>
      <c r="T57" s="3">
        <f t="shared" si="15"/>
        <v>0.1913875598086125</v>
      </c>
      <c r="U57" s="1" t="s">
        <v>95</v>
      </c>
      <c r="V57" s="1" t="s">
        <v>211</v>
      </c>
      <c r="W57" s="4">
        <v>25</v>
      </c>
      <c r="X57" s="1" t="s">
        <v>42</v>
      </c>
      <c r="Y57" s="3">
        <v>98.912000000000006</v>
      </c>
      <c r="Z57" s="3">
        <v>33.33</v>
      </c>
      <c r="AA57" s="3">
        <v>233.49</v>
      </c>
      <c r="AB57" s="13">
        <f t="shared" si="3"/>
        <v>266.82</v>
      </c>
      <c r="AC57" s="13">
        <f t="shared" si="20"/>
        <v>365.73199999999997</v>
      </c>
      <c r="AD57" s="1">
        <v>378.98200000000003</v>
      </c>
      <c r="AE57" s="13">
        <f t="shared" si="4"/>
        <v>13.250000000000057</v>
      </c>
      <c r="AF57" s="13">
        <f t="shared" si="5"/>
        <v>3.6228713921669575</v>
      </c>
      <c r="AG57" s="13">
        <f t="shared" si="6"/>
        <v>96.377128607833043</v>
      </c>
    </row>
    <row r="58" spans="3:36" ht="17" x14ac:dyDescent="0.25">
      <c r="C58" s="1">
        <v>3</v>
      </c>
      <c r="D58" s="5">
        <v>45736</v>
      </c>
      <c r="E58" s="6">
        <v>0.66666666666666663</v>
      </c>
      <c r="F58" s="5">
        <v>45723</v>
      </c>
      <c r="G58" s="6">
        <f t="shared" si="16"/>
        <v>1.3333333333333333</v>
      </c>
      <c r="H58" s="1">
        <v>16</v>
      </c>
      <c r="I58" s="1">
        <v>80</v>
      </c>
      <c r="J58" s="1" t="s">
        <v>31</v>
      </c>
      <c r="K58" s="3">
        <v>1.1399999999999999</v>
      </c>
      <c r="L58" s="2" t="s">
        <v>33</v>
      </c>
      <c r="M58" s="1">
        <v>27.5</v>
      </c>
      <c r="N58" s="1" t="e">
        <f>NA()</f>
        <v>#N/A</v>
      </c>
      <c r="O58" s="1" t="s">
        <v>209</v>
      </c>
      <c r="P58" s="3">
        <f t="shared" si="17"/>
        <v>2375.8294442772813</v>
      </c>
      <c r="Q58" s="3">
        <f t="shared" si="8"/>
        <v>10889.218286270871</v>
      </c>
      <c r="R58" s="3">
        <f>K58*Q58</f>
        <v>12413.708846348791</v>
      </c>
      <c r="S58" s="3">
        <f t="shared" si="14"/>
        <v>0.21818181818181823</v>
      </c>
      <c r="T58" s="3">
        <f t="shared" si="15"/>
        <v>0.1913875598086125</v>
      </c>
      <c r="U58" s="1" t="s">
        <v>95</v>
      </c>
      <c r="V58" s="1" t="s">
        <v>211</v>
      </c>
      <c r="W58" s="4">
        <v>25</v>
      </c>
      <c r="X58" s="1" t="s">
        <v>42</v>
      </c>
      <c r="Y58" s="3">
        <v>100.63200000000001</v>
      </c>
      <c r="Z58" s="3">
        <v>34.932000000000002</v>
      </c>
      <c r="AA58" s="3">
        <v>177.67</v>
      </c>
      <c r="AB58" s="13">
        <f t="shared" si="3"/>
        <v>212.60199999999998</v>
      </c>
      <c r="AC58" s="13">
        <f>IF(ISNA(Y58),0,Y58)+IF(NOT(ISNA(AB58)),AB58,IF(ISNA(Z58),0,Z58)+IF(ISNA(AA58),0,AA58))</f>
        <v>313.23399999999998</v>
      </c>
      <c r="AD58" s="1">
        <v>401.19799999999998</v>
      </c>
      <c r="AE58" s="13">
        <f t="shared" si="4"/>
        <v>87.963999999999999</v>
      </c>
      <c r="AF58" s="13">
        <f t="shared" si="5"/>
        <v>28.082519777546501</v>
      </c>
      <c r="AG58" s="13">
        <f t="shared" si="6"/>
        <v>71.917480222453491</v>
      </c>
    </row>
    <row r="59" spans="3:36" ht="17" x14ac:dyDescent="0.25">
      <c r="C59" s="1">
        <v>3</v>
      </c>
      <c r="D59" s="5">
        <v>45737</v>
      </c>
      <c r="E59" s="6">
        <v>0.66666666666666663</v>
      </c>
      <c r="F59" s="5">
        <v>45723</v>
      </c>
      <c r="G59" s="6">
        <f t="shared" si="16"/>
        <v>1.3333333333333333</v>
      </c>
      <c r="H59" s="1">
        <v>16</v>
      </c>
      <c r="I59" s="1">
        <v>80</v>
      </c>
      <c r="J59" s="1" t="s">
        <v>31</v>
      </c>
      <c r="K59" s="3">
        <v>1.1399999999999999</v>
      </c>
      <c r="L59" s="2" t="s">
        <v>33</v>
      </c>
      <c r="M59" s="1">
        <v>27.5</v>
      </c>
      <c r="N59" s="1" t="e">
        <f>NA()</f>
        <v>#N/A</v>
      </c>
      <c r="O59" s="1" t="s">
        <v>209</v>
      </c>
      <c r="P59" s="3">
        <f>4*PI()*(M59*(1/2))^2</f>
        <v>2375.8294442772813</v>
      </c>
      <c r="Q59" s="3">
        <f t="shared" si="8"/>
        <v>10889.218286270871</v>
      </c>
      <c r="R59" s="3">
        <f t="shared" si="13"/>
        <v>12413.708846348791</v>
      </c>
      <c r="S59" s="3">
        <f t="shared" si="14"/>
        <v>0.21818181818181823</v>
      </c>
      <c r="T59" s="3">
        <f t="shared" si="15"/>
        <v>0.1913875598086125</v>
      </c>
      <c r="U59" s="1" t="s">
        <v>95</v>
      </c>
      <c r="V59" s="1" t="s">
        <v>211</v>
      </c>
      <c r="W59" s="4">
        <v>25</v>
      </c>
      <c r="X59" s="1" t="s">
        <v>42</v>
      </c>
      <c r="Y59" s="3">
        <v>99.742000000000004</v>
      </c>
      <c r="Z59" s="3">
        <v>37.213999999999999</v>
      </c>
      <c r="AA59" s="3">
        <v>177.38800000000001</v>
      </c>
      <c r="AB59" s="13">
        <f t="shared" si="3"/>
        <v>214.602</v>
      </c>
      <c r="AC59" s="13">
        <f>IF(ISNA(Y59),0,Y59)+IF(NOT(ISNA(AB59)),AB59,IF(ISNA(Z59),0,Z59)+IF(ISNA(AA59),0,AA59))</f>
        <v>314.34399999999999</v>
      </c>
      <c r="AD59" s="1">
        <v>328.55</v>
      </c>
      <c r="AE59" s="13">
        <f t="shared" si="4"/>
        <v>14.206000000000017</v>
      </c>
      <c r="AF59" s="13">
        <f t="shared" si="5"/>
        <v>4.5192527931183735</v>
      </c>
      <c r="AG59" s="13">
        <f t="shared" si="6"/>
        <v>95.480747206881631</v>
      </c>
    </row>
    <row r="60" spans="3:36" ht="17" x14ac:dyDescent="0.25">
      <c r="C60" s="1">
        <v>3</v>
      </c>
      <c r="D60" s="5">
        <v>45738</v>
      </c>
      <c r="E60" s="6">
        <v>0.66666666666666663</v>
      </c>
      <c r="F60" s="5">
        <v>45723</v>
      </c>
      <c r="G60" s="6">
        <f t="shared" si="16"/>
        <v>1.3333333333333333</v>
      </c>
      <c r="H60" s="1">
        <v>16</v>
      </c>
      <c r="I60" s="1">
        <v>80</v>
      </c>
      <c r="J60" s="1" t="s">
        <v>31</v>
      </c>
      <c r="K60" s="3">
        <v>1.1399999999999999</v>
      </c>
      <c r="L60" s="2" t="s">
        <v>33</v>
      </c>
      <c r="M60" s="1">
        <v>27.5</v>
      </c>
      <c r="N60" s="1" t="e">
        <f>NA()</f>
        <v>#N/A</v>
      </c>
      <c r="O60" s="1" t="s">
        <v>209</v>
      </c>
      <c r="P60" s="3">
        <f t="shared" si="17"/>
        <v>2375.8294442772813</v>
      </c>
      <c r="Q60" s="3">
        <f t="shared" si="8"/>
        <v>10889.218286270871</v>
      </c>
      <c r="R60" s="3">
        <f t="shared" si="13"/>
        <v>12413.708846348791</v>
      </c>
      <c r="S60" s="3">
        <f t="shared" si="14"/>
        <v>0.21818181818181823</v>
      </c>
      <c r="T60" s="3">
        <f t="shared" si="15"/>
        <v>0.1913875598086125</v>
      </c>
      <c r="U60" s="1" t="s">
        <v>95</v>
      </c>
      <c r="V60" s="1" t="s">
        <v>211</v>
      </c>
      <c r="W60" s="4">
        <v>25</v>
      </c>
      <c r="X60" s="1" t="s">
        <v>42</v>
      </c>
      <c r="Y60" s="3">
        <v>100.22199999999999</v>
      </c>
      <c r="Z60" s="3">
        <v>35.085999999999999</v>
      </c>
      <c r="AA60" s="3">
        <v>169.20599999999999</v>
      </c>
      <c r="AB60" s="13">
        <f t="shared" si="3"/>
        <v>204.29199999999997</v>
      </c>
      <c r="AC60" s="13">
        <f>IF(ISNA(Y60),0,Y60)+IF(NOT(ISNA(AB60)),AB60,IF(ISNA(Z60),0,Z60)+IF(ISNA(AA60),0,AA60))</f>
        <v>304.51399999999995</v>
      </c>
      <c r="AD60" s="1">
        <v>332.6</v>
      </c>
      <c r="AE60" s="13">
        <f t="shared" si="4"/>
        <v>28.08600000000007</v>
      </c>
      <c r="AF60" s="13">
        <f t="shared" si="5"/>
        <v>9.2232212640469982</v>
      </c>
      <c r="AG60" s="13">
        <f t="shared" si="6"/>
        <v>90.776778735953002</v>
      </c>
    </row>
    <row r="61" spans="3:36" ht="17" x14ac:dyDescent="0.25">
      <c r="C61" s="1">
        <v>3</v>
      </c>
      <c r="D61" s="5">
        <v>45739</v>
      </c>
      <c r="E61" s="6">
        <v>0.66666666666666663</v>
      </c>
      <c r="F61" s="5">
        <v>45723</v>
      </c>
      <c r="G61" s="6">
        <f t="shared" si="16"/>
        <v>1.3333333333333333</v>
      </c>
      <c r="H61" s="1">
        <v>16</v>
      </c>
      <c r="I61" s="1">
        <v>80</v>
      </c>
      <c r="J61" s="1" t="s">
        <v>31</v>
      </c>
      <c r="K61" s="3">
        <v>1.1399999999999999</v>
      </c>
      <c r="L61" s="2" t="s">
        <v>33</v>
      </c>
      <c r="M61" s="1">
        <v>27.5</v>
      </c>
      <c r="N61" s="1" t="e">
        <f>NA()</f>
        <v>#N/A</v>
      </c>
      <c r="O61" s="1" t="s">
        <v>209</v>
      </c>
      <c r="P61" s="3">
        <f t="shared" si="17"/>
        <v>2375.8294442772813</v>
      </c>
      <c r="Q61" s="3">
        <f t="shared" si="8"/>
        <v>10889.218286270871</v>
      </c>
      <c r="R61" s="3">
        <f t="shared" si="13"/>
        <v>12413.708846348791</v>
      </c>
      <c r="S61" s="3">
        <f t="shared" si="14"/>
        <v>0.21818181818181823</v>
      </c>
      <c r="T61" s="3">
        <f t="shared" si="15"/>
        <v>0.1913875598086125</v>
      </c>
      <c r="U61" s="1" t="s">
        <v>95</v>
      </c>
      <c r="V61" s="1" t="s">
        <v>211</v>
      </c>
      <c r="W61" s="4">
        <v>25</v>
      </c>
      <c r="X61" s="1" t="s">
        <v>42</v>
      </c>
      <c r="Y61" s="3">
        <v>99.596000000000004</v>
      </c>
      <c r="Z61" s="3">
        <v>36.866</v>
      </c>
      <c r="AA61" s="3">
        <v>208.78800000000001</v>
      </c>
      <c r="AB61" s="13">
        <f t="shared" si="3"/>
        <v>245.654</v>
      </c>
      <c r="AC61" s="13">
        <f>IF(ISNA(Y61),0,Y61)+IF(NOT(ISNA(AB61)),AB61,IF(ISNA(Z61),0,Z61)+IF(ISNA(AA61),0,AA61))</f>
        <v>345.25</v>
      </c>
      <c r="AD61" s="1">
        <v>346.28800000000001</v>
      </c>
      <c r="AE61" s="13">
        <f t="shared" si="4"/>
        <v>1.0380000000000109</v>
      </c>
      <c r="AF61" s="13">
        <f t="shared" si="5"/>
        <v>0.30065170166546296</v>
      </c>
      <c r="AG61" s="13">
        <f t="shared" si="6"/>
        <v>99.699348298334542</v>
      </c>
    </row>
    <row r="62" spans="3:36" ht="17" x14ac:dyDescent="0.25">
      <c r="C62" s="1">
        <v>3</v>
      </c>
      <c r="D62" s="5">
        <v>45740</v>
      </c>
      <c r="E62" s="6">
        <v>0.66666666666666663</v>
      </c>
      <c r="F62" s="5">
        <v>45723</v>
      </c>
      <c r="G62" s="6">
        <f t="shared" si="16"/>
        <v>1.3333333333333333</v>
      </c>
      <c r="H62" s="1">
        <v>16</v>
      </c>
      <c r="I62" s="1">
        <v>80</v>
      </c>
      <c r="J62" s="1" t="s">
        <v>31</v>
      </c>
      <c r="K62" s="3">
        <v>1.1399999999999999</v>
      </c>
      <c r="L62" s="2" t="s">
        <v>33</v>
      </c>
      <c r="M62" s="1">
        <v>27.5</v>
      </c>
      <c r="N62" s="1" t="e">
        <f>NA()</f>
        <v>#N/A</v>
      </c>
      <c r="O62" s="1" t="s">
        <v>209</v>
      </c>
      <c r="P62" s="3">
        <f t="shared" si="17"/>
        <v>2375.8294442772813</v>
      </c>
      <c r="Q62" s="3">
        <f t="shared" si="8"/>
        <v>10889.218286270871</v>
      </c>
      <c r="R62" s="3">
        <f t="shared" si="13"/>
        <v>12413.708846348791</v>
      </c>
      <c r="S62" s="3">
        <f t="shared" si="14"/>
        <v>0.21818181818181823</v>
      </c>
      <c r="T62" s="3">
        <f t="shared" si="15"/>
        <v>0.1913875598086125</v>
      </c>
      <c r="U62" s="1" t="s">
        <v>95</v>
      </c>
      <c r="V62" s="1" t="s">
        <v>211</v>
      </c>
      <c r="W62" s="4">
        <v>25</v>
      </c>
      <c r="X62" s="1" t="s">
        <v>42</v>
      </c>
      <c r="Y62" s="3">
        <v>102.946</v>
      </c>
      <c r="Z62" s="3">
        <v>37.042000000000002</v>
      </c>
      <c r="AA62" s="3">
        <v>221.566</v>
      </c>
      <c r="AB62" s="13">
        <f>Z62+AA62</f>
        <v>258.608</v>
      </c>
      <c r="AC62" s="13">
        <f>IF(ISNA(Y62),0,Y62)+IF(NOT(ISNA(AB62)),AB62,IF(ISNA(Z62),0,Z62)+IF(ISNA(AA62),0,AA62))</f>
        <v>361.55399999999997</v>
      </c>
      <c r="AD62" s="1">
        <v>377.74400000000003</v>
      </c>
      <c r="AE62" s="13">
        <f t="shared" si="4"/>
        <v>16.190000000000055</v>
      </c>
      <c r="AF62" s="13">
        <f t="shared" si="5"/>
        <v>4.4778926522732583</v>
      </c>
      <c r="AG62" s="13">
        <f t="shared" si="6"/>
        <v>95.522107347726745</v>
      </c>
    </row>
    <row r="63" spans="3:36" ht="18" thickBot="1" x14ac:dyDescent="0.3">
      <c r="C63" s="8">
        <v>3</v>
      </c>
      <c r="D63" s="9">
        <v>45741</v>
      </c>
      <c r="E63" s="10">
        <v>0.66666666666666663</v>
      </c>
      <c r="F63" s="9">
        <v>45723</v>
      </c>
      <c r="G63" s="10">
        <f t="shared" si="16"/>
        <v>1.3333333333333333</v>
      </c>
      <c r="H63" s="8">
        <v>16</v>
      </c>
      <c r="I63" s="1">
        <v>80</v>
      </c>
      <c r="J63" s="1" t="s">
        <v>31</v>
      </c>
      <c r="K63" s="3">
        <v>1.1399999999999999</v>
      </c>
      <c r="L63" s="2" t="s">
        <v>33</v>
      </c>
      <c r="M63" s="1">
        <v>27.5</v>
      </c>
      <c r="N63" s="1" t="e">
        <f>NA()</f>
        <v>#N/A</v>
      </c>
      <c r="O63" s="1" t="s">
        <v>209</v>
      </c>
      <c r="P63" s="3">
        <f t="shared" si="17"/>
        <v>2375.8294442772813</v>
      </c>
      <c r="Q63" s="3">
        <f t="shared" si="8"/>
        <v>10889.218286270871</v>
      </c>
      <c r="R63" s="3">
        <f t="shared" si="13"/>
        <v>12413.708846348791</v>
      </c>
      <c r="S63" s="3">
        <f t="shared" si="14"/>
        <v>0.21818181818181823</v>
      </c>
      <c r="T63" s="3">
        <f t="shared" si="15"/>
        <v>0.1913875598086125</v>
      </c>
      <c r="U63" s="1" t="s">
        <v>95</v>
      </c>
      <c r="V63" s="1" t="s">
        <v>211</v>
      </c>
      <c r="W63" s="4">
        <v>25</v>
      </c>
      <c r="X63" s="1" t="s">
        <v>42</v>
      </c>
      <c r="Y63" s="3">
        <v>101.116</v>
      </c>
      <c r="Z63" s="3">
        <v>34.798000000000002</v>
      </c>
      <c r="AA63" s="3">
        <v>236.37799999999999</v>
      </c>
      <c r="AB63" s="13">
        <f>Z63+AA63</f>
        <v>271.17599999999999</v>
      </c>
      <c r="AC63" s="13">
        <f t="shared" ref="AC63" si="21">IF(ISNA(Y63),0,Y63)+IF(NOT(ISNA(AB63)),AB63,IF(ISNA(Z63),0,Z63)+IF(ISNA(AA63),0,AA63))</f>
        <v>372.29199999999997</v>
      </c>
      <c r="AD63" s="1">
        <v>379.73200000000003</v>
      </c>
      <c r="AE63" s="13">
        <f>AD63-AC63</f>
        <v>7.4400000000000546</v>
      </c>
      <c r="AF63" s="13">
        <f>(AE63/AC63)*100</f>
        <v>1.9984313388415691</v>
      </c>
      <c r="AG63" s="13">
        <f t="shared" si="6"/>
        <v>98.00156866115843</v>
      </c>
    </row>
    <row r="64" spans="3:36" x14ac:dyDescent="0.2">
      <c r="C64" s="1">
        <v>8</v>
      </c>
      <c r="D64" s="5">
        <v>45754</v>
      </c>
      <c r="E64" s="6">
        <v>0.69444444444444442</v>
      </c>
      <c r="F64" s="5">
        <v>45755</v>
      </c>
      <c r="G64" s="6">
        <f t="shared" si="16"/>
        <v>1.3611111111111112</v>
      </c>
      <c r="H64" s="1">
        <v>16</v>
      </c>
      <c r="I64" s="1">
        <v>80</v>
      </c>
      <c r="J64" s="1" t="s">
        <v>34</v>
      </c>
      <c r="K64" s="3">
        <v>1.35</v>
      </c>
      <c r="L64" s="2" t="s">
        <v>212</v>
      </c>
      <c r="M64" s="1">
        <v>425</v>
      </c>
      <c r="N64" s="1" t="e">
        <f>NA()</f>
        <v>#N/A</v>
      </c>
      <c r="O64" s="1" t="s">
        <v>209</v>
      </c>
      <c r="P64" s="3">
        <f>4*PI()*(M64*(1/2))^2</f>
        <v>567450.17305465636</v>
      </c>
      <c r="Q64" s="3">
        <f t="shared" si="8"/>
        <v>40194387.258038156</v>
      </c>
      <c r="R64" s="3">
        <f>K64*Q64</f>
        <v>54262422.798351511</v>
      </c>
      <c r="S64" s="3">
        <f>P64/Q64</f>
        <v>1.411764705882353E-2</v>
      </c>
      <c r="T64" s="3">
        <f>P64/R64</f>
        <v>1.0457516339869282E-2</v>
      </c>
      <c r="U64" s="1" t="s">
        <v>210</v>
      </c>
      <c r="V64" s="1" t="e">
        <f>NA()</f>
        <v>#N/A</v>
      </c>
      <c r="W64" s="4">
        <v>25</v>
      </c>
      <c r="X64" s="1" t="s">
        <v>42</v>
      </c>
      <c r="Y64" s="3">
        <v>100.36</v>
      </c>
      <c r="Z64" s="3" t="e">
        <f>NA()</f>
        <v>#N/A</v>
      </c>
      <c r="AA64" s="3" t="e">
        <f>NA()</f>
        <v>#N/A</v>
      </c>
      <c r="AB64" s="13">
        <v>337.298</v>
      </c>
      <c r="AC64" s="13">
        <f t="shared" ref="AC64:AC70" si="22">IF(ISNA(Y64),0,Y64)+IF(NOT(ISNA(AB64)),AB64,IF(ISNA(Z64),0,Z64)+IF(ISNA(AA64),0,AA64))</f>
        <v>437.65800000000002</v>
      </c>
      <c r="AD64" s="1">
        <v>435.33199999999999</v>
      </c>
      <c r="AE64" s="13">
        <f t="shared" ref="AE64:AE110" si="23">AD64-AC64</f>
        <v>-2.3260000000000218</v>
      </c>
      <c r="AF64" s="13">
        <f t="shared" ref="AF64:AF110" si="24">(AE64/AC64)*100</f>
        <v>-0.53146520799346109</v>
      </c>
      <c r="AG64" s="13">
        <f t="shared" si="6"/>
        <v>100.53146520799346</v>
      </c>
    </row>
    <row r="65" spans="3:33" x14ac:dyDescent="0.2">
      <c r="C65" s="1">
        <v>8</v>
      </c>
      <c r="D65" s="5">
        <v>45754</v>
      </c>
      <c r="E65" s="6">
        <v>0.69444444444444442</v>
      </c>
      <c r="F65" s="5">
        <v>45755</v>
      </c>
      <c r="G65" s="6">
        <f t="shared" si="16"/>
        <v>1.3611111111111112</v>
      </c>
      <c r="H65" s="1">
        <v>16</v>
      </c>
      <c r="I65" s="1">
        <v>80</v>
      </c>
      <c r="J65" s="1" t="s">
        <v>34</v>
      </c>
      <c r="K65" s="3">
        <v>1.35</v>
      </c>
      <c r="L65" s="2" t="s">
        <v>212</v>
      </c>
      <c r="M65" s="1">
        <v>425</v>
      </c>
      <c r="N65" s="1" t="e">
        <f>NA()</f>
        <v>#N/A</v>
      </c>
      <c r="O65" s="1" t="s">
        <v>209</v>
      </c>
      <c r="P65" s="3">
        <f t="shared" ref="P65:P110" si="25">4*PI()*(M65*(1/2))^2</f>
        <v>567450.17305465636</v>
      </c>
      <c r="Q65" s="3">
        <f t="shared" si="8"/>
        <v>40194387.258038156</v>
      </c>
      <c r="R65" s="3">
        <f t="shared" si="13"/>
        <v>54262422.798351511</v>
      </c>
      <c r="S65" s="3">
        <f t="shared" ref="S65:S110" si="26">P65/Q65</f>
        <v>1.411764705882353E-2</v>
      </c>
      <c r="T65" s="3">
        <f t="shared" ref="T65:T110" si="27">P65/R65</f>
        <v>1.0457516339869282E-2</v>
      </c>
      <c r="U65" s="1" t="s">
        <v>210</v>
      </c>
      <c r="V65" s="1" t="e">
        <f>NA()</f>
        <v>#N/A</v>
      </c>
      <c r="W65" s="4">
        <v>25</v>
      </c>
      <c r="X65" s="1" t="s">
        <v>42</v>
      </c>
      <c r="Y65" s="3">
        <v>99.93</v>
      </c>
      <c r="Z65" s="3" t="e">
        <f>NA()</f>
        <v>#N/A</v>
      </c>
      <c r="AA65" s="3" t="e">
        <f>NA()</f>
        <v>#N/A</v>
      </c>
      <c r="AB65" s="13">
        <v>313.61200000000002</v>
      </c>
      <c r="AC65" s="13">
        <f t="shared" si="22"/>
        <v>413.54200000000003</v>
      </c>
      <c r="AD65" s="1">
        <v>411.24</v>
      </c>
      <c r="AE65" s="13">
        <f t="shared" si="23"/>
        <v>-2.3020000000000209</v>
      </c>
      <c r="AF65" s="13">
        <f t="shared" si="24"/>
        <v>-0.55665446315005984</v>
      </c>
      <c r="AG65" s="13">
        <f t="shared" si="6"/>
        <v>100.55665446315005</v>
      </c>
    </row>
    <row r="66" spans="3:33" x14ac:dyDescent="0.2">
      <c r="C66" s="1">
        <v>8</v>
      </c>
      <c r="D66" s="5">
        <v>45754</v>
      </c>
      <c r="E66" s="6">
        <v>0.69444444444444442</v>
      </c>
      <c r="F66" s="5">
        <v>45755</v>
      </c>
      <c r="G66" s="6">
        <f t="shared" si="16"/>
        <v>1.3611111111111112</v>
      </c>
      <c r="H66" s="1">
        <v>16</v>
      </c>
      <c r="I66" s="1">
        <v>80</v>
      </c>
      <c r="J66" s="1" t="s">
        <v>34</v>
      </c>
      <c r="K66" s="3">
        <v>1.35</v>
      </c>
      <c r="L66" s="2" t="s">
        <v>212</v>
      </c>
      <c r="M66" s="1">
        <v>425</v>
      </c>
      <c r="N66" s="1" t="e">
        <f>NA()</f>
        <v>#N/A</v>
      </c>
      <c r="O66" s="1" t="s">
        <v>209</v>
      </c>
      <c r="P66" s="3">
        <f t="shared" si="25"/>
        <v>567450.17305465636</v>
      </c>
      <c r="Q66" s="3">
        <f t="shared" si="8"/>
        <v>40194387.258038156</v>
      </c>
      <c r="R66" s="3">
        <f t="shared" si="13"/>
        <v>54262422.798351511</v>
      </c>
      <c r="S66" s="3">
        <f t="shared" si="26"/>
        <v>1.411764705882353E-2</v>
      </c>
      <c r="T66" s="3">
        <f t="shared" si="27"/>
        <v>1.0457516339869282E-2</v>
      </c>
      <c r="U66" s="1" t="s">
        <v>210</v>
      </c>
      <c r="V66" s="1" t="e">
        <f>NA()</f>
        <v>#N/A</v>
      </c>
      <c r="W66" s="4">
        <v>25</v>
      </c>
      <c r="X66" s="1" t="s">
        <v>42</v>
      </c>
      <c r="Y66" s="3">
        <v>100.366</v>
      </c>
      <c r="Z66" s="3" t="e">
        <f>NA()</f>
        <v>#N/A</v>
      </c>
      <c r="AA66" s="3" t="e">
        <f>NA()</f>
        <v>#N/A</v>
      </c>
      <c r="AB66" s="13">
        <v>285.56799999999998</v>
      </c>
      <c r="AC66" s="13">
        <f t="shared" si="22"/>
        <v>385.93399999999997</v>
      </c>
      <c r="AD66" s="1">
        <v>384.55399999999997</v>
      </c>
      <c r="AE66" s="13">
        <f t="shared" si="23"/>
        <v>-1.3799999999999955</v>
      </c>
      <c r="AF66" s="13">
        <f t="shared" si="24"/>
        <v>-0.3575740929796275</v>
      </c>
      <c r="AG66" s="13">
        <f t="shared" si="6"/>
        <v>100.35757409297963</v>
      </c>
    </row>
    <row r="67" spans="3:33" x14ac:dyDescent="0.2">
      <c r="C67" s="1">
        <v>8</v>
      </c>
      <c r="D67" s="5">
        <v>45754</v>
      </c>
      <c r="E67" s="6">
        <v>0.69444444444444442</v>
      </c>
      <c r="F67" s="5">
        <v>45755</v>
      </c>
      <c r="G67" s="6">
        <f t="shared" si="16"/>
        <v>1.3611111111111112</v>
      </c>
      <c r="H67" s="1">
        <v>16</v>
      </c>
      <c r="I67" s="1">
        <v>80</v>
      </c>
      <c r="J67" s="1" t="s">
        <v>34</v>
      </c>
      <c r="K67" s="3">
        <v>1.35</v>
      </c>
      <c r="L67" s="2" t="s">
        <v>212</v>
      </c>
      <c r="M67" s="1">
        <v>425</v>
      </c>
      <c r="N67" s="1" t="e">
        <f>NA()</f>
        <v>#N/A</v>
      </c>
      <c r="O67" s="1" t="s">
        <v>209</v>
      </c>
      <c r="P67" s="3">
        <f t="shared" si="25"/>
        <v>567450.17305465636</v>
      </c>
      <c r="Q67" s="3">
        <f t="shared" si="8"/>
        <v>40194387.258038156</v>
      </c>
      <c r="R67" s="3">
        <f t="shared" si="13"/>
        <v>54262422.798351511</v>
      </c>
      <c r="S67" s="3">
        <f t="shared" si="26"/>
        <v>1.411764705882353E-2</v>
      </c>
      <c r="T67" s="3">
        <f t="shared" si="27"/>
        <v>1.0457516339869282E-2</v>
      </c>
      <c r="U67" s="1" t="s">
        <v>210</v>
      </c>
      <c r="V67" s="1" t="e">
        <f>NA()</f>
        <v>#N/A</v>
      </c>
      <c r="W67" s="4">
        <v>25</v>
      </c>
      <c r="X67" s="1" t="s">
        <v>42</v>
      </c>
      <c r="Y67" s="3">
        <v>99.933999999999997</v>
      </c>
      <c r="Z67" s="3" t="e">
        <f>NA()</f>
        <v>#N/A</v>
      </c>
      <c r="AA67" s="3" t="e">
        <f>NA()</f>
        <v>#N/A</v>
      </c>
      <c r="AB67" s="13">
        <v>283.18400000000003</v>
      </c>
      <c r="AC67" s="13">
        <f t="shared" si="22"/>
        <v>383.11800000000005</v>
      </c>
      <c r="AD67" s="1">
        <v>381.5</v>
      </c>
      <c r="AE67" s="13">
        <f t="shared" si="23"/>
        <v>-1.6180000000000518</v>
      </c>
      <c r="AF67" s="13">
        <f t="shared" si="24"/>
        <v>-0.42232419254643516</v>
      </c>
      <c r="AG67" s="13">
        <f t="shared" si="6"/>
        <v>100.42232419254644</v>
      </c>
    </row>
    <row r="68" spans="3:33" x14ac:dyDescent="0.2">
      <c r="C68" s="1">
        <v>8</v>
      </c>
      <c r="D68" s="5">
        <v>45754</v>
      </c>
      <c r="E68" s="6">
        <v>0.69444444444444442</v>
      </c>
      <c r="F68" s="5">
        <v>45755</v>
      </c>
      <c r="G68" s="6">
        <f t="shared" si="16"/>
        <v>1.3611111111111112</v>
      </c>
      <c r="H68" s="1">
        <v>16</v>
      </c>
      <c r="I68" s="1">
        <v>80</v>
      </c>
      <c r="J68" s="1" t="s">
        <v>34</v>
      </c>
      <c r="K68" s="3">
        <v>1.35</v>
      </c>
      <c r="L68" s="2" t="s">
        <v>212</v>
      </c>
      <c r="M68" s="1">
        <v>425</v>
      </c>
      <c r="N68" s="1" t="e">
        <f>NA()</f>
        <v>#N/A</v>
      </c>
      <c r="O68" s="1" t="s">
        <v>209</v>
      </c>
      <c r="P68" s="3">
        <f t="shared" si="25"/>
        <v>567450.17305465636</v>
      </c>
      <c r="Q68" s="3">
        <f t="shared" si="8"/>
        <v>40194387.258038156</v>
      </c>
      <c r="R68" s="3">
        <f t="shared" si="13"/>
        <v>54262422.798351511</v>
      </c>
      <c r="S68" s="3">
        <f t="shared" si="26"/>
        <v>1.411764705882353E-2</v>
      </c>
      <c r="T68" s="3">
        <f t="shared" si="27"/>
        <v>1.0457516339869282E-2</v>
      </c>
      <c r="U68" s="1" t="s">
        <v>210</v>
      </c>
      <c r="V68" s="1" t="e">
        <f>NA()</f>
        <v>#N/A</v>
      </c>
      <c r="W68" s="4">
        <v>25</v>
      </c>
      <c r="X68" s="1" t="s">
        <v>42</v>
      </c>
      <c r="Y68" s="3">
        <v>100.274</v>
      </c>
      <c r="Z68" s="3" t="e">
        <f>NA()</f>
        <v>#N/A</v>
      </c>
      <c r="AA68" s="3" t="e">
        <f>NA()</f>
        <v>#N/A</v>
      </c>
      <c r="AB68" s="13">
        <v>302.34399999999999</v>
      </c>
      <c r="AC68" s="13">
        <f t="shared" si="22"/>
        <v>402.61799999999999</v>
      </c>
      <c r="AD68" s="1">
        <v>399.58</v>
      </c>
      <c r="AE68" s="13">
        <f t="shared" si="23"/>
        <v>-3.0380000000000109</v>
      </c>
      <c r="AF68" s="13">
        <f t="shared" si="24"/>
        <v>-0.75456139566537295</v>
      </c>
      <c r="AG68" s="13">
        <f t="shared" si="6"/>
        <v>100.75456139566538</v>
      </c>
    </row>
    <row r="69" spans="3:33" x14ac:dyDescent="0.2">
      <c r="C69" s="1">
        <v>8</v>
      </c>
      <c r="D69" s="5">
        <v>45754</v>
      </c>
      <c r="E69" s="6">
        <v>0.69444444444444442</v>
      </c>
      <c r="F69" s="5">
        <v>45755</v>
      </c>
      <c r="G69" s="6">
        <f t="shared" si="16"/>
        <v>1.3611111111111112</v>
      </c>
      <c r="H69" s="1">
        <v>16</v>
      </c>
      <c r="I69" s="1">
        <v>80</v>
      </c>
      <c r="J69" s="1" t="s">
        <v>34</v>
      </c>
      <c r="K69" s="3">
        <v>1.35</v>
      </c>
      <c r="L69" s="2" t="s">
        <v>212</v>
      </c>
      <c r="M69" s="1">
        <v>425</v>
      </c>
      <c r="N69" s="1" t="e">
        <f>NA()</f>
        <v>#N/A</v>
      </c>
      <c r="O69" s="1" t="s">
        <v>209</v>
      </c>
      <c r="P69" s="3">
        <f t="shared" si="25"/>
        <v>567450.17305465636</v>
      </c>
      <c r="Q69" s="3">
        <f t="shared" si="8"/>
        <v>40194387.258038156</v>
      </c>
      <c r="R69" s="3">
        <f t="shared" si="13"/>
        <v>54262422.798351511</v>
      </c>
      <c r="S69" s="3">
        <f t="shared" si="26"/>
        <v>1.411764705882353E-2</v>
      </c>
      <c r="T69" s="3">
        <f t="shared" si="27"/>
        <v>1.0457516339869282E-2</v>
      </c>
      <c r="U69" s="1" t="s">
        <v>210</v>
      </c>
      <c r="V69" s="1" t="e">
        <f>NA()</f>
        <v>#N/A</v>
      </c>
      <c r="W69" s="4">
        <v>25</v>
      </c>
      <c r="X69" s="1" t="s">
        <v>42</v>
      </c>
      <c r="Y69" s="3">
        <v>100.02800000000001</v>
      </c>
      <c r="Z69" s="3" t="e">
        <f>NA()</f>
        <v>#N/A</v>
      </c>
      <c r="AA69" s="3" t="e">
        <f>NA()</f>
        <v>#N/A</v>
      </c>
      <c r="AB69" s="13">
        <v>339.36799999999999</v>
      </c>
      <c r="AC69" s="13">
        <f t="shared" si="22"/>
        <v>439.39600000000002</v>
      </c>
      <c r="AD69" s="1">
        <v>438.54</v>
      </c>
      <c r="AE69" s="13">
        <f t="shared" si="23"/>
        <v>-0.85599999999999454</v>
      </c>
      <c r="AF69" s="13">
        <f t="shared" si="24"/>
        <v>-0.19481287949821904</v>
      </c>
      <c r="AG69" s="13">
        <f t="shared" ref="AG69:AG110" si="28">100-AF69</f>
        <v>100.19481287949822</v>
      </c>
    </row>
    <row r="70" spans="3:33" x14ac:dyDescent="0.2">
      <c r="C70" s="1">
        <v>8</v>
      </c>
      <c r="D70" s="5">
        <v>45754</v>
      </c>
      <c r="E70" s="6">
        <v>0.69444444444444442</v>
      </c>
      <c r="F70" s="5">
        <v>45755</v>
      </c>
      <c r="G70" s="6">
        <f t="shared" si="16"/>
        <v>1.3611111111111112</v>
      </c>
      <c r="H70" s="1">
        <v>16</v>
      </c>
      <c r="I70" s="1">
        <v>80</v>
      </c>
      <c r="J70" s="1" t="s">
        <v>34</v>
      </c>
      <c r="K70" s="3">
        <v>1.35</v>
      </c>
      <c r="L70" s="2" t="s">
        <v>212</v>
      </c>
      <c r="M70" s="1">
        <v>425</v>
      </c>
      <c r="N70" s="1" t="e">
        <f>NA()</f>
        <v>#N/A</v>
      </c>
      <c r="O70" s="1" t="s">
        <v>209</v>
      </c>
      <c r="P70" s="3">
        <f t="shared" si="25"/>
        <v>567450.17305465636</v>
      </c>
      <c r="Q70" s="3">
        <f t="shared" ref="Q70:Q110" si="29">4/3*PI()*(M70*(1/2))^3</f>
        <v>40194387.258038156</v>
      </c>
      <c r="R70" s="3">
        <f t="shared" si="13"/>
        <v>54262422.798351511</v>
      </c>
      <c r="S70" s="3">
        <f t="shared" si="26"/>
        <v>1.411764705882353E-2</v>
      </c>
      <c r="T70" s="3">
        <f t="shared" si="27"/>
        <v>1.0457516339869282E-2</v>
      </c>
      <c r="U70" s="1" t="s">
        <v>210</v>
      </c>
      <c r="V70" s="1" t="e">
        <f>NA()</f>
        <v>#N/A</v>
      </c>
      <c r="W70" s="4">
        <v>25</v>
      </c>
      <c r="X70" s="1" t="s">
        <v>42</v>
      </c>
      <c r="Y70" s="3">
        <v>99.884</v>
      </c>
      <c r="Z70" s="3" t="e">
        <f>NA()</f>
        <v>#N/A</v>
      </c>
      <c r="AA70" s="3" t="e">
        <f>NA()</f>
        <v>#N/A</v>
      </c>
      <c r="AB70" s="13">
        <v>314.01400000000001</v>
      </c>
      <c r="AC70" s="13">
        <f t="shared" si="22"/>
        <v>413.89800000000002</v>
      </c>
      <c r="AD70" s="1">
        <v>412.95800000000003</v>
      </c>
      <c r="AE70" s="13">
        <f t="shared" si="23"/>
        <v>-0.93999999999999773</v>
      </c>
      <c r="AF70" s="13">
        <f t="shared" si="24"/>
        <v>-0.22710909451120753</v>
      </c>
      <c r="AG70" s="13">
        <f t="shared" si="28"/>
        <v>100.22710909451121</v>
      </c>
    </row>
    <row r="71" spans="3:33" x14ac:dyDescent="0.2">
      <c r="C71" s="1">
        <v>8</v>
      </c>
      <c r="D71" s="5">
        <v>45754</v>
      </c>
      <c r="E71" s="6">
        <v>0.69444444444444442</v>
      </c>
      <c r="F71" s="5">
        <v>45755</v>
      </c>
      <c r="G71" s="6">
        <f t="shared" si="16"/>
        <v>1.3611111111111112</v>
      </c>
      <c r="H71" s="1">
        <v>16</v>
      </c>
      <c r="I71" s="1">
        <v>80</v>
      </c>
      <c r="J71" s="1" t="s">
        <v>34</v>
      </c>
      <c r="K71" s="3">
        <v>1.35</v>
      </c>
      <c r="L71" s="2" t="s">
        <v>212</v>
      </c>
      <c r="M71" s="1">
        <v>425</v>
      </c>
      <c r="N71" s="1" t="e">
        <f>NA()</f>
        <v>#N/A</v>
      </c>
      <c r="O71" s="1" t="s">
        <v>209</v>
      </c>
      <c r="P71" s="3">
        <f t="shared" si="25"/>
        <v>567450.17305465636</v>
      </c>
      <c r="Q71" s="3">
        <f t="shared" si="29"/>
        <v>40194387.258038156</v>
      </c>
      <c r="R71" s="3">
        <f t="shared" si="13"/>
        <v>54262422.798351511</v>
      </c>
      <c r="S71" s="3">
        <f t="shared" si="26"/>
        <v>1.411764705882353E-2</v>
      </c>
      <c r="T71" s="3">
        <f t="shared" si="27"/>
        <v>1.0457516339869282E-2</v>
      </c>
      <c r="U71" s="1" t="s">
        <v>210</v>
      </c>
      <c r="V71" s="1" t="e">
        <f>NA()</f>
        <v>#N/A</v>
      </c>
      <c r="W71" s="4">
        <v>25</v>
      </c>
      <c r="X71" s="1" t="s">
        <v>42</v>
      </c>
      <c r="Y71" s="3">
        <v>99.884</v>
      </c>
      <c r="Z71" s="3" t="e">
        <f>NA()</f>
        <v>#N/A</v>
      </c>
      <c r="AA71" s="3" t="e">
        <f>NA()</f>
        <v>#N/A</v>
      </c>
      <c r="AB71" s="13">
        <v>320.64999999999998</v>
      </c>
      <c r="AC71" s="13">
        <f t="shared" ref="AC71:AC72" si="30">IF(ISNA(Y71),0,Y71)+IF(NOT(ISNA(AB71)),AB71,IF(ISNA(Z71),0,Z71)+IF(ISNA(AA71),0,AA71))</f>
        <v>420.53399999999999</v>
      </c>
      <c r="AD71" s="1">
        <v>419.10399999999998</v>
      </c>
      <c r="AE71" s="13">
        <f t="shared" si="23"/>
        <v>-1.4300000000000068</v>
      </c>
      <c r="AF71" s="13">
        <f t="shared" si="24"/>
        <v>-0.34004384901102092</v>
      </c>
      <c r="AG71" s="13">
        <f t="shared" si="28"/>
        <v>100.34004384901102</v>
      </c>
    </row>
    <row r="72" spans="3:33" x14ac:dyDescent="0.2">
      <c r="C72" s="1">
        <v>8</v>
      </c>
      <c r="D72" s="5">
        <v>45754</v>
      </c>
      <c r="E72" s="6">
        <v>0.69444444444444442</v>
      </c>
      <c r="F72" s="5">
        <v>45755</v>
      </c>
      <c r="G72" s="6">
        <f t="shared" si="16"/>
        <v>1.3611111111111112</v>
      </c>
      <c r="H72" s="1">
        <v>16</v>
      </c>
      <c r="I72" s="1">
        <v>80</v>
      </c>
      <c r="J72" s="1" t="s">
        <v>34</v>
      </c>
      <c r="K72" s="3">
        <v>1.35</v>
      </c>
      <c r="L72" s="2" t="s">
        <v>212</v>
      </c>
      <c r="M72" s="1">
        <v>425</v>
      </c>
      <c r="N72" s="1" t="e">
        <f>NA()</f>
        <v>#N/A</v>
      </c>
      <c r="O72" s="1" t="s">
        <v>209</v>
      </c>
      <c r="P72" s="3">
        <f t="shared" si="25"/>
        <v>567450.17305465636</v>
      </c>
      <c r="Q72" s="3">
        <f t="shared" si="29"/>
        <v>40194387.258038156</v>
      </c>
      <c r="R72" s="3">
        <f t="shared" si="13"/>
        <v>54262422.798351511</v>
      </c>
      <c r="S72" s="3">
        <f t="shared" si="26"/>
        <v>1.411764705882353E-2</v>
      </c>
      <c r="T72" s="3">
        <f t="shared" si="27"/>
        <v>1.0457516339869282E-2</v>
      </c>
      <c r="U72" s="1" t="s">
        <v>210</v>
      </c>
      <c r="V72" s="1" t="e">
        <f>NA()</f>
        <v>#N/A</v>
      </c>
      <c r="W72" s="4">
        <v>25</v>
      </c>
      <c r="X72" s="1" t="s">
        <v>42</v>
      </c>
      <c r="Y72" s="3">
        <v>99.965999999999994</v>
      </c>
      <c r="Z72" s="3" t="e">
        <f>NA()</f>
        <v>#N/A</v>
      </c>
      <c r="AA72" s="3" t="e">
        <f>NA()</f>
        <v>#N/A</v>
      </c>
      <c r="AB72" s="13">
        <v>309.654</v>
      </c>
      <c r="AC72" s="13">
        <f t="shared" si="30"/>
        <v>409.62</v>
      </c>
      <c r="AD72" s="1">
        <v>407.55</v>
      </c>
      <c r="AE72" s="13">
        <f t="shared" si="23"/>
        <v>-2.0699999999999932</v>
      </c>
      <c r="AF72" s="13">
        <f t="shared" si="24"/>
        <v>-0.505346418631901</v>
      </c>
      <c r="AG72" s="13">
        <f t="shared" si="28"/>
        <v>100.5053464186319</v>
      </c>
    </row>
    <row r="73" spans="3:33" ht="16" thickBot="1" x14ac:dyDescent="0.25">
      <c r="C73" s="8">
        <v>8</v>
      </c>
      <c r="D73" s="9">
        <v>45754</v>
      </c>
      <c r="E73" s="10">
        <v>0.69444444444444442</v>
      </c>
      <c r="F73" s="9">
        <v>45755</v>
      </c>
      <c r="G73" s="10">
        <f t="shared" si="16"/>
        <v>1.3611111111111112</v>
      </c>
      <c r="H73" s="8">
        <v>16</v>
      </c>
      <c r="I73" s="1">
        <v>80</v>
      </c>
      <c r="J73" s="1" t="s">
        <v>34</v>
      </c>
      <c r="K73" s="3">
        <v>1.35</v>
      </c>
      <c r="L73" s="2" t="s">
        <v>212</v>
      </c>
      <c r="M73" s="1">
        <v>425</v>
      </c>
      <c r="N73" s="1" t="e">
        <f>NA()</f>
        <v>#N/A</v>
      </c>
      <c r="O73" s="1" t="s">
        <v>209</v>
      </c>
      <c r="P73" s="3">
        <f t="shared" si="25"/>
        <v>567450.17305465636</v>
      </c>
      <c r="Q73" s="3">
        <f t="shared" si="29"/>
        <v>40194387.258038156</v>
      </c>
      <c r="R73" s="3">
        <f t="shared" si="13"/>
        <v>54262422.798351511</v>
      </c>
      <c r="S73" s="3">
        <f t="shared" si="26"/>
        <v>1.411764705882353E-2</v>
      </c>
      <c r="T73" s="3">
        <f>P73/R73</f>
        <v>1.0457516339869282E-2</v>
      </c>
      <c r="U73" s="1" t="s">
        <v>210</v>
      </c>
      <c r="V73" s="1" t="e">
        <f>NA()</f>
        <v>#N/A</v>
      </c>
      <c r="W73" s="4">
        <v>25</v>
      </c>
      <c r="X73" s="1" t="s">
        <v>42</v>
      </c>
      <c r="Y73" s="3">
        <v>100.49</v>
      </c>
      <c r="Z73" s="3" t="e">
        <f>NA()</f>
        <v>#N/A</v>
      </c>
      <c r="AA73" s="3" t="e">
        <f>NA()</f>
        <v>#N/A</v>
      </c>
      <c r="AB73" s="13">
        <v>354.64600000000002</v>
      </c>
      <c r="AC73" s="13">
        <f>IF(ISNA(Y73),0,Y73)+IF(NOT(ISNA(AB73)),AB73,IF(ISNA(Z73),0,Z73)+IF(ISNA(AA73),0,AA73))</f>
        <v>455.13600000000002</v>
      </c>
      <c r="AD73" s="1">
        <v>449.59800000000001</v>
      </c>
      <c r="AE73" s="13">
        <f t="shared" si="23"/>
        <v>-5.5380000000000109</v>
      </c>
      <c r="AF73" s="13">
        <f t="shared" si="24"/>
        <v>-1.2167791605146618</v>
      </c>
      <c r="AG73" s="13">
        <f t="shared" si="28"/>
        <v>101.21677916051466</v>
      </c>
    </row>
    <row r="74" spans="3:33" ht="17" x14ac:dyDescent="0.25">
      <c r="C74" s="1">
        <v>9</v>
      </c>
      <c r="D74" s="5">
        <v>45763</v>
      </c>
      <c r="E74" s="6">
        <v>0.73611111111111116</v>
      </c>
      <c r="F74" s="5">
        <v>45764</v>
      </c>
      <c r="G74" s="6">
        <f>E74+H74/24</f>
        <v>1.4027777777777777</v>
      </c>
      <c r="H74" s="1">
        <v>16</v>
      </c>
      <c r="I74" s="1">
        <v>80</v>
      </c>
      <c r="J74" s="1" t="s">
        <v>34</v>
      </c>
      <c r="K74" s="3">
        <v>1.35</v>
      </c>
      <c r="L74" s="2" t="s">
        <v>213</v>
      </c>
      <c r="M74" s="1">
        <v>655</v>
      </c>
      <c r="N74" s="1" t="e">
        <f>NA()</f>
        <v>#N/A</v>
      </c>
      <c r="O74" s="1" t="s">
        <v>209</v>
      </c>
      <c r="P74" s="3">
        <f t="shared" si="25"/>
        <v>1347821.788206361</v>
      </c>
      <c r="Q74" s="3">
        <f t="shared" si="29"/>
        <v>147137211.87919441</v>
      </c>
      <c r="R74" s="3">
        <f t="shared" si="13"/>
        <v>198635236.03691247</v>
      </c>
      <c r="S74" s="3">
        <f t="shared" si="26"/>
        <v>9.1603053435114507E-3</v>
      </c>
      <c r="T74" s="3">
        <f t="shared" si="27"/>
        <v>6.7854113655640364E-3</v>
      </c>
      <c r="U74" s="1" t="s">
        <v>95</v>
      </c>
      <c r="V74" s="1" t="s">
        <v>211</v>
      </c>
      <c r="W74" s="4">
        <v>25</v>
      </c>
      <c r="X74" s="1" t="s">
        <v>46</v>
      </c>
      <c r="Y74" s="3">
        <v>100.60599999999999</v>
      </c>
      <c r="Z74" s="3" t="e">
        <f>NA()</f>
        <v>#N/A</v>
      </c>
      <c r="AA74" s="3" t="e">
        <f>NA()</f>
        <v>#N/A</v>
      </c>
      <c r="AB74" s="13">
        <v>350.14</v>
      </c>
      <c r="AC74" s="13">
        <f>IF(ISNA(Y74),0,Y74)+IF(NOT(ISNA(AB74)),AB74,IF(ISNA(Z74),0,Z74)+IF(ISNA(AA74),0,AA74))</f>
        <v>450.74599999999998</v>
      </c>
      <c r="AD74" s="1">
        <v>409.24799999999999</v>
      </c>
      <c r="AE74" s="13">
        <f t="shared" si="23"/>
        <v>-41.49799999999999</v>
      </c>
      <c r="AF74" s="13">
        <f t="shared" si="24"/>
        <v>-9.2065154211019049</v>
      </c>
      <c r="AG74" s="13">
        <f t="shared" si="28"/>
        <v>109.2065154211019</v>
      </c>
    </row>
    <row r="75" spans="3:33" ht="17" x14ac:dyDescent="0.25">
      <c r="C75" s="1">
        <v>9</v>
      </c>
      <c r="D75" s="5">
        <v>45763</v>
      </c>
      <c r="E75" s="6">
        <v>0.73611111111111116</v>
      </c>
      <c r="F75" s="5">
        <v>45764</v>
      </c>
      <c r="G75" s="6">
        <f t="shared" si="16"/>
        <v>1.4027777777777777</v>
      </c>
      <c r="H75" s="1">
        <v>16</v>
      </c>
      <c r="I75" s="1">
        <v>80</v>
      </c>
      <c r="J75" s="1" t="s">
        <v>34</v>
      </c>
      <c r="K75" s="3">
        <v>1.35</v>
      </c>
      <c r="L75" s="2" t="s">
        <v>213</v>
      </c>
      <c r="M75" s="1">
        <v>655</v>
      </c>
      <c r="N75" s="1" t="e">
        <f>NA()</f>
        <v>#N/A</v>
      </c>
      <c r="O75" s="1" t="s">
        <v>209</v>
      </c>
      <c r="P75" s="3">
        <f t="shared" si="25"/>
        <v>1347821.788206361</v>
      </c>
      <c r="Q75" s="3">
        <f t="shared" si="29"/>
        <v>147137211.87919441</v>
      </c>
      <c r="R75" s="3">
        <f t="shared" si="13"/>
        <v>198635236.03691247</v>
      </c>
      <c r="S75" s="3">
        <f t="shared" si="26"/>
        <v>9.1603053435114507E-3</v>
      </c>
      <c r="T75" s="3">
        <f t="shared" si="27"/>
        <v>6.7854113655640364E-3</v>
      </c>
      <c r="U75" s="1" t="s">
        <v>95</v>
      </c>
      <c r="V75" s="1" t="s">
        <v>211</v>
      </c>
      <c r="W75" s="4">
        <v>25</v>
      </c>
      <c r="X75" s="1" t="s">
        <v>46</v>
      </c>
      <c r="Y75" s="3">
        <v>100.416</v>
      </c>
      <c r="Z75" s="3" t="e">
        <f>NA()</f>
        <v>#N/A</v>
      </c>
      <c r="AA75" s="3" t="e">
        <f>NA()</f>
        <v>#N/A</v>
      </c>
      <c r="AB75" s="13">
        <v>350.73599999999999</v>
      </c>
      <c r="AC75" s="13">
        <f>IF(ISNA(Y75),0,Y75)+IF(NOT(ISNA(AB75)),AB75,IF(ISNA(Z75),0,Z75)+IF(ISNA(AA75),0,AA75))</f>
        <v>451.15199999999999</v>
      </c>
      <c r="AD75" s="1">
        <v>423.42399999999998</v>
      </c>
      <c r="AE75" s="13">
        <f t="shared" si="23"/>
        <v>-27.728000000000009</v>
      </c>
      <c r="AF75" s="13">
        <f t="shared" si="24"/>
        <v>-6.1460439053800071</v>
      </c>
      <c r="AG75" s="13">
        <f t="shared" si="28"/>
        <v>106.14604390538001</v>
      </c>
    </row>
    <row r="76" spans="3:33" ht="17" x14ac:dyDescent="0.25">
      <c r="C76" s="1">
        <v>9</v>
      </c>
      <c r="D76" s="5">
        <v>45763</v>
      </c>
      <c r="E76" s="6">
        <v>0.73611111111111116</v>
      </c>
      <c r="F76" s="5">
        <v>45764</v>
      </c>
      <c r="G76" s="6">
        <f t="shared" si="16"/>
        <v>1.4027777777777777</v>
      </c>
      <c r="H76" s="1">
        <v>16</v>
      </c>
      <c r="I76" s="1">
        <v>80</v>
      </c>
      <c r="J76" s="1" t="s">
        <v>34</v>
      </c>
      <c r="K76" s="3">
        <v>1.35</v>
      </c>
      <c r="L76" s="2" t="s">
        <v>213</v>
      </c>
      <c r="M76" s="1">
        <v>655</v>
      </c>
      <c r="N76" s="1" t="e">
        <f>NA()</f>
        <v>#N/A</v>
      </c>
      <c r="O76" s="1" t="s">
        <v>209</v>
      </c>
      <c r="P76" s="3">
        <f t="shared" si="25"/>
        <v>1347821.788206361</v>
      </c>
      <c r="Q76" s="3">
        <f t="shared" si="29"/>
        <v>147137211.87919441</v>
      </c>
      <c r="R76" s="3">
        <f t="shared" si="13"/>
        <v>198635236.03691247</v>
      </c>
      <c r="S76" s="3">
        <f t="shared" si="26"/>
        <v>9.1603053435114507E-3</v>
      </c>
      <c r="T76" s="3">
        <f t="shared" si="27"/>
        <v>6.7854113655640364E-3</v>
      </c>
      <c r="U76" s="1" t="s">
        <v>95</v>
      </c>
      <c r="V76" s="1" t="s">
        <v>211</v>
      </c>
      <c r="W76" s="4">
        <v>25</v>
      </c>
      <c r="X76" s="1" t="s">
        <v>46</v>
      </c>
      <c r="Y76" s="3">
        <v>100.242</v>
      </c>
      <c r="Z76" s="3" t="e">
        <f>NA()</f>
        <v>#N/A</v>
      </c>
      <c r="AA76" s="3" t="e">
        <f>NA()</f>
        <v>#N/A</v>
      </c>
      <c r="AB76" s="13">
        <v>361.416</v>
      </c>
      <c r="AC76" s="13">
        <f>IF(ISNA(Y76),0,Y76)+IF(NOT(ISNA(AB76)),AB76,IF(ISNA(Z76),0,Z76)+IF(ISNA(AA76),0,AA76))</f>
        <v>461.65800000000002</v>
      </c>
      <c r="AD76" s="1">
        <v>414.42399999999998</v>
      </c>
      <c r="AE76" s="13">
        <f t="shared" si="23"/>
        <v>-47.234000000000037</v>
      </c>
      <c r="AF76" s="13">
        <f t="shared" si="24"/>
        <v>-10.231383405031439</v>
      </c>
      <c r="AG76" s="13">
        <f t="shared" si="28"/>
        <v>110.23138340503144</v>
      </c>
    </row>
    <row r="77" spans="3:33" ht="17" x14ac:dyDescent="0.25">
      <c r="C77" s="1">
        <v>9</v>
      </c>
      <c r="D77" s="5">
        <v>45763</v>
      </c>
      <c r="E77" s="6">
        <v>0.73611111111111116</v>
      </c>
      <c r="F77" s="5">
        <v>45764</v>
      </c>
      <c r="G77" s="6">
        <f t="shared" si="16"/>
        <v>1.4027777777777777</v>
      </c>
      <c r="H77" s="1">
        <v>16</v>
      </c>
      <c r="I77" s="1">
        <v>80</v>
      </c>
      <c r="J77" s="1" t="s">
        <v>34</v>
      </c>
      <c r="K77" s="3">
        <v>1.35</v>
      </c>
      <c r="L77" s="2" t="s">
        <v>214</v>
      </c>
      <c r="M77" s="1">
        <v>187.5</v>
      </c>
      <c r="N77" s="1" t="e">
        <f>NA()</f>
        <v>#N/A</v>
      </c>
      <c r="O77" s="1" t="s">
        <v>209</v>
      </c>
      <c r="P77" s="3">
        <f t="shared" si="25"/>
        <v>110446.61672776616</v>
      </c>
      <c r="Q77" s="3">
        <f t="shared" si="29"/>
        <v>3451456.7727426924</v>
      </c>
      <c r="R77" s="3">
        <f t="shared" si="13"/>
        <v>4659466.6432026355</v>
      </c>
      <c r="S77" s="3">
        <f t="shared" si="26"/>
        <v>3.2000000000000001E-2</v>
      </c>
      <c r="T77" s="3">
        <f t="shared" si="27"/>
        <v>2.3703703703703699E-2</v>
      </c>
      <c r="U77" s="1" t="s">
        <v>95</v>
      </c>
      <c r="V77" s="1" t="s">
        <v>211</v>
      </c>
      <c r="W77" s="4">
        <v>25</v>
      </c>
      <c r="X77" s="1" t="s">
        <v>46</v>
      </c>
      <c r="Y77" s="3">
        <v>100.6</v>
      </c>
      <c r="Z77" s="3" t="e">
        <f>NA()</f>
        <v>#N/A</v>
      </c>
      <c r="AA77" s="3" t="e">
        <f>NA()</f>
        <v>#N/A</v>
      </c>
      <c r="AB77" s="13">
        <v>365.27800000000002</v>
      </c>
      <c r="AC77" s="13">
        <f>IF(ISNA(Y77),0,Y77)+IF(NOT(ISNA(AB77)),AB77,IF(ISNA(Z77),0,Z77)+IF(ISNA(AA77),0,AA77))</f>
        <v>465.87800000000004</v>
      </c>
      <c r="AD77" s="1">
        <v>405.42599999999999</v>
      </c>
      <c r="AE77" s="13">
        <f t="shared" si="23"/>
        <v>-60.452000000000055</v>
      </c>
      <c r="AF77" s="13">
        <f t="shared" si="24"/>
        <v>-12.975929320551744</v>
      </c>
      <c r="AG77" s="13">
        <f t="shared" si="28"/>
        <v>112.97592932055174</v>
      </c>
    </row>
    <row r="78" spans="3:33" ht="17" x14ac:dyDescent="0.25">
      <c r="C78" s="1">
        <v>9</v>
      </c>
      <c r="D78" s="5">
        <v>45763</v>
      </c>
      <c r="E78" s="6">
        <v>0.73611111111111116</v>
      </c>
      <c r="F78" s="5">
        <v>45764</v>
      </c>
      <c r="G78" s="6">
        <f t="shared" si="16"/>
        <v>1.4027777777777777</v>
      </c>
      <c r="H78" s="1">
        <v>16</v>
      </c>
      <c r="I78" s="1">
        <v>80</v>
      </c>
      <c r="J78" s="1" t="s">
        <v>34</v>
      </c>
      <c r="K78" s="3">
        <v>1.35</v>
      </c>
      <c r="L78" s="2" t="s">
        <v>214</v>
      </c>
      <c r="M78" s="1">
        <v>187.5</v>
      </c>
      <c r="N78" s="1" t="e">
        <f>NA()</f>
        <v>#N/A</v>
      </c>
      <c r="O78" s="1" t="s">
        <v>209</v>
      </c>
      <c r="P78" s="3">
        <f t="shared" si="25"/>
        <v>110446.61672776616</v>
      </c>
      <c r="Q78" s="3">
        <f t="shared" si="29"/>
        <v>3451456.7727426924</v>
      </c>
      <c r="R78" s="3">
        <f t="shared" si="13"/>
        <v>4659466.6432026355</v>
      </c>
      <c r="S78" s="3">
        <f t="shared" si="26"/>
        <v>3.2000000000000001E-2</v>
      </c>
      <c r="T78" s="3">
        <f t="shared" si="27"/>
        <v>2.3703703703703699E-2</v>
      </c>
      <c r="U78" s="1" t="s">
        <v>95</v>
      </c>
      <c r="V78" s="1" t="s">
        <v>211</v>
      </c>
      <c r="W78" s="4">
        <v>25</v>
      </c>
      <c r="X78" s="1" t="s">
        <v>46</v>
      </c>
      <c r="Y78" s="3">
        <v>100.504</v>
      </c>
      <c r="Z78" s="3" t="e">
        <f>NA()</f>
        <v>#N/A</v>
      </c>
      <c r="AA78" s="3" t="e">
        <f>NA()</f>
        <v>#N/A</v>
      </c>
      <c r="AB78" s="13">
        <v>295.91000000000003</v>
      </c>
      <c r="AC78" s="13">
        <f t="shared" ref="AC78" si="31">IF(ISNA(Y78),0,Y78)+IF(NOT(ISNA(AB78)),AB78,IF(ISNA(Z78),0,Z78)+IF(ISNA(AA78),0,AA78))</f>
        <v>396.41400000000004</v>
      </c>
      <c r="AD78" s="1">
        <v>346.39800000000002</v>
      </c>
      <c r="AE78" s="13">
        <f t="shared" si="23"/>
        <v>-50.01600000000002</v>
      </c>
      <c r="AF78" s="13">
        <f t="shared" si="24"/>
        <v>-12.617112412780582</v>
      </c>
      <c r="AG78" s="13">
        <f t="shared" si="28"/>
        <v>112.61711241278059</v>
      </c>
    </row>
    <row r="79" spans="3:33" ht="17" x14ac:dyDescent="0.25">
      <c r="C79" s="1">
        <v>9</v>
      </c>
      <c r="D79" s="5">
        <v>45763</v>
      </c>
      <c r="E79" s="6">
        <v>0.73611111111111116</v>
      </c>
      <c r="F79" s="5">
        <v>45764</v>
      </c>
      <c r="G79" s="6">
        <f t="shared" ref="G79:G100" si="32">E79+H79/24</f>
        <v>1.4027777777777777</v>
      </c>
      <c r="H79" s="1">
        <v>16</v>
      </c>
      <c r="I79" s="1">
        <v>80</v>
      </c>
      <c r="J79" s="1" t="s">
        <v>34</v>
      </c>
      <c r="K79" s="3">
        <v>1.35</v>
      </c>
      <c r="L79" s="2" t="s">
        <v>214</v>
      </c>
      <c r="M79" s="1">
        <v>187.5</v>
      </c>
      <c r="N79" s="1" t="e">
        <f>NA()</f>
        <v>#N/A</v>
      </c>
      <c r="O79" s="1" t="s">
        <v>209</v>
      </c>
      <c r="P79" s="3">
        <f t="shared" si="25"/>
        <v>110446.61672776616</v>
      </c>
      <c r="Q79" s="3">
        <f t="shared" si="29"/>
        <v>3451456.7727426924</v>
      </c>
      <c r="R79" s="3">
        <f t="shared" si="13"/>
        <v>4659466.6432026355</v>
      </c>
      <c r="S79" s="3">
        <f t="shared" si="26"/>
        <v>3.2000000000000001E-2</v>
      </c>
      <c r="T79" s="3">
        <f t="shared" si="27"/>
        <v>2.3703703703703699E-2</v>
      </c>
      <c r="U79" s="1" t="s">
        <v>95</v>
      </c>
      <c r="V79" s="1" t="s">
        <v>211</v>
      </c>
      <c r="W79" s="4">
        <v>25</v>
      </c>
      <c r="X79" s="1" t="s">
        <v>46</v>
      </c>
      <c r="Y79" s="3">
        <v>100.804</v>
      </c>
      <c r="Z79" s="3" t="e">
        <f>NA()</f>
        <v>#N/A</v>
      </c>
      <c r="AA79" s="3" t="e">
        <f>NA()</f>
        <v>#N/A</v>
      </c>
      <c r="AB79" s="13">
        <v>394.06400000000002</v>
      </c>
      <c r="AC79" s="13">
        <f>IF(ISNA(Y79),0,Y79)+IF(NOT(ISNA(AB79)),AB79,IF(ISNA(Z79),0,Z79)+IF(ISNA(AA79),0,AA79))</f>
        <v>494.86800000000005</v>
      </c>
      <c r="AD79" s="1">
        <v>428.51</v>
      </c>
      <c r="AE79" s="13">
        <f t="shared" si="23"/>
        <v>-66.358000000000061</v>
      </c>
      <c r="AF79" s="13">
        <f t="shared" si="24"/>
        <v>-13.40923236095283</v>
      </c>
      <c r="AG79" s="13">
        <f t="shared" si="28"/>
        <v>113.40923236095283</v>
      </c>
    </row>
    <row r="80" spans="3:33" ht="17" x14ac:dyDescent="0.25">
      <c r="C80" s="1">
        <v>9</v>
      </c>
      <c r="D80" s="5">
        <v>45763</v>
      </c>
      <c r="E80" s="6">
        <v>0.73611111111111116</v>
      </c>
      <c r="F80" s="5">
        <v>45764</v>
      </c>
      <c r="G80" s="6">
        <f t="shared" si="32"/>
        <v>1.4027777777777777</v>
      </c>
      <c r="H80" s="1">
        <v>16</v>
      </c>
      <c r="I80" s="1">
        <v>80</v>
      </c>
      <c r="J80" s="1" t="s">
        <v>34</v>
      </c>
      <c r="K80" s="3">
        <v>1.35</v>
      </c>
      <c r="L80" s="2" t="s">
        <v>215</v>
      </c>
      <c r="M80" s="1">
        <v>47.5</v>
      </c>
      <c r="N80" s="1" t="e">
        <f>NA()</f>
        <v>#N/A</v>
      </c>
      <c r="O80" s="1" t="s">
        <v>209</v>
      </c>
      <c r="P80" s="3">
        <f t="shared" si="25"/>
        <v>7088.2184246619709</v>
      </c>
      <c r="Q80" s="3">
        <f t="shared" si="29"/>
        <v>56115.06252857393</v>
      </c>
      <c r="R80" s="3">
        <f t="shared" si="13"/>
        <v>75755.334413574805</v>
      </c>
      <c r="S80" s="3">
        <f t="shared" si="26"/>
        <v>0.12631578947368421</v>
      </c>
      <c r="T80" s="3">
        <f t="shared" si="27"/>
        <v>9.3567251461988313E-2</v>
      </c>
      <c r="U80" s="1" t="s">
        <v>95</v>
      </c>
      <c r="V80" s="1" t="s">
        <v>211</v>
      </c>
      <c r="W80" s="4">
        <v>25</v>
      </c>
      <c r="X80" s="1" t="s">
        <v>46</v>
      </c>
      <c r="Y80" s="3">
        <v>99.4</v>
      </c>
      <c r="Z80" s="3" t="e">
        <f>NA()</f>
        <v>#N/A</v>
      </c>
      <c r="AA80" s="3" t="e">
        <f>NA()</f>
        <v>#N/A</v>
      </c>
      <c r="AB80" s="13">
        <v>340.00799999999998</v>
      </c>
      <c r="AC80" s="13">
        <f>IF(ISNA(Y80),0,Y80)+IF(NOT(ISNA(AB80)),AB80,IF(ISNA(Z80),0,Z80)+IF(ISNA(AA80),0,AA80))</f>
        <v>439.40800000000002</v>
      </c>
      <c r="AD80" s="1">
        <v>381.31200000000001</v>
      </c>
      <c r="AE80" s="13">
        <f t="shared" si="23"/>
        <v>-58.096000000000004</v>
      </c>
      <c r="AF80" s="13">
        <f t="shared" si="24"/>
        <v>-13.221425190255982</v>
      </c>
      <c r="AG80" s="13">
        <f t="shared" si="28"/>
        <v>113.22142519025599</v>
      </c>
    </row>
    <row r="81" spans="3:33" ht="17" x14ac:dyDescent="0.25">
      <c r="C81" s="1">
        <v>9</v>
      </c>
      <c r="D81" s="5">
        <v>45763</v>
      </c>
      <c r="E81" s="6">
        <v>0.73611111111111116</v>
      </c>
      <c r="F81" s="5">
        <v>45764</v>
      </c>
      <c r="G81" s="6">
        <f t="shared" si="32"/>
        <v>1.4027777777777777</v>
      </c>
      <c r="H81" s="1">
        <v>16</v>
      </c>
      <c r="I81" s="1">
        <v>80</v>
      </c>
      <c r="J81" s="1" t="s">
        <v>34</v>
      </c>
      <c r="K81" s="3">
        <v>1.35</v>
      </c>
      <c r="L81" s="2" t="s">
        <v>215</v>
      </c>
      <c r="M81" s="1">
        <v>47.5</v>
      </c>
      <c r="N81" s="1" t="e">
        <f>NA()</f>
        <v>#N/A</v>
      </c>
      <c r="O81" s="1" t="s">
        <v>209</v>
      </c>
      <c r="P81" s="3">
        <f t="shared" si="25"/>
        <v>7088.2184246619709</v>
      </c>
      <c r="Q81" s="3">
        <f t="shared" si="29"/>
        <v>56115.06252857393</v>
      </c>
      <c r="R81" s="3">
        <f t="shared" si="13"/>
        <v>75755.334413574805</v>
      </c>
      <c r="S81" s="3">
        <f t="shared" si="26"/>
        <v>0.12631578947368421</v>
      </c>
      <c r="T81" s="3">
        <f t="shared" si="27"/>
        <v>9.3567251461988313E-2</v>
      </c>
      <c r="U81" s="1" t="s">
        <v>95</v>
      </c>
      <c r="V81" s="1" t="s">
        <v>211</v>
      </c>
      <c r="W81" s="4">
        <v>25</v>
      </c>
      <c r="X81" s="1" t="s">
        <v>46</v>
      </c>
      <c r="Y81" s="3">
        <v>100.25</v>
      </c>
      <c r="Z81" s="3" t="e">
        <f>NA()</f>
        <v>#N/A</v>
      </c>
      <c r="AA81" s="3" t="e">
        <f>NA()</f>
        <v>#N/A</v>
      </c>
      <c r="AB81" s="13">
        <v>372.71800000000002</v>
      </c>
      <c r="AC81" s="13">
        <f>IF(ISNA(Y81),0,Y81)+IF(NOT(ISNA(AB81)),AB81,IF(ISNA(Z81),0,Z81)+IF(ISNA(AA81),0,AA81))</f>
        <v>472.96800000000002</v>
      </c>
      <c r="AD81" s="1">
        <v>404.78399999999999</v>
      </c>
      <c r="AE81" s="13">
        <f t="shared" si="23"/>
        <v>-68.184000000000026</v>
      </c>
      <c r="AF81" s="13">
        <f t="shared" si="24"/>
        <v>-14.416197290302943</v>
      </c>
      <c r="AG81" s="13">
        <f t="shared" si="28"/>
        <v>114.41619729030295</v>
      </c>
    </row>
    <row r="82" spans="3:33" ht="17" x14ac:dyDescent="0.25">
      <c r="C82" s="1">
        <v>9</v>
      </c>
      <c r="D82" s="5">
        <v>45763</v>
      </c>
      <c r="E82" s="6">
        <v>0.73611111111111116</v>
      </c>
      <c r="F82" s="5">
        <v>45764</v>
      </c>
      <c r="G82" s="6">
        <f t="shared" si="32"/>
        <v>1.4027777777777777</v>
      </c>
      <c r="H82" s="1">
        <v>16</v>
      </c>
      <c r="I82" s="1">
        <v>80</v>
      </c>
      <c r="J82" s="1" t="s">
        <v>34</v>
      </c>
      <c r="K82" s="3">
        <v>1.35</v>
      </c>
      <c r="L82" s="2" t="s">
        <v>215</v>
      </c>
      <c r="M82" s="1">
        <v>47.5</v>
      </c>
      <c r="N82" s="1" t="e">
        <f>NA()</f>
        <v>#N/A</v>
      </c>
      <c r="O82" s="1" t="s">
        <v>209</v>
      </c>
      <c r="P82" s="3">
        <f t="shared" si="25"/>
        <v>7088.2184246619709</v>
      </c>
      <c r="Q82" s="3">
        <f t="shared" si="29"/>
        <v>56115.06252857393</v>
      </c>
      <c r="R82" s="3">
        <f t="shared" si="13"/>
        <v>75755.334413574805</v>
      </c>
      <c r="S82" s="3">
        <f t="shared" si="26"/>
        <v>0.12631578947368421</v>
      </c>
      <c r="T82" s="3">
        <f t="shared" si="27"/>
        <v>9.3567251461988313E-2</v>
      </c>
      <c r="U82" s="1" t="s">
        <v>95</v>
      </c>
      <c r="V82" s="1" t="s">
        <v>211</v>
      </c>
      <c r="W82" s="4">
        <v>25</v>
      </c>
      <c r="X82" s="1" t="s">
        <v>46</v>
      </c>
      <c r="Y82" s="3">
        <v>100.492</v>
      </c>
      <c r="Z82" s="3" t="e">
        <f>NA()</f>
        <v>#N/A</v>
      </c>
      <c r="AA82" s="3" t="e">
        <f>NA()</f>
        <v>#N/A</v>
      </c>
      <c r="AB82" s="13">
        <v>384.084</v>
      </c>
      <c r="AC82" s="13">
        <f>IF(ISNA(Y82),0,Y82)+IF(NOT(ISNA(AB82)),AB82,IF(ISNA(Z82),0,Z82)+IF(ISNA(AA82),0,AA82))</f>
        <v>484.57600000000002</v>
      </c>
      <c r="AD82" s="1">
        <v>430.71</v>
      </c>
      <c r="AE82" s="13">
        <f t="shared" si="23"/>
        <v>-53.866000000000042</v>
      </c>
      <c r="AF82" s="13">
        <f t="shared" si="24"/>
        <v>-11.116109753681577</v>
      </c>
      <c r="AG82" s="13">
        <f t="shared" si="28"/>
        <v>111.11610975368157</v>
      </c>
    </row>
    <row r="83" spans="3:33" ht="17" x14ac:dyDescent="0.25">
      <c r="C83" s="1">
        <v>9</v>
      </c>
      <c r="D83" s="5">
        <v>45763</v>
      </c>
      <c r="E83" s="6">
        <v>0.73611111111111116</v>
      </c>
      <c r="F83" s="5">
        <v>45764</v>
      </c>
      <c r="G83" s="6">
        <f t="shared" si="32"/>
        <v>1.4027777777777777</v>
      </c>
      <c r="H83" s="1">
        <v>16</v>
      </c>
      <c r="I83" s="1">
        <v>80</v>
      </c>
      <c r="J83" s="1" t="s">
        <v>31</v>
      </c>
      <c r="K83" s="3">
        <v>1.1399999999999999</v>
      </c>
      <c r="L83" s="2" t="s">
        <v>33</v>
      </c>
      <c r="M83" s="1">
        <v>27.5</v>
      </c>
      <c r="N83" s="1" t="e">
        <f>NA()</f>
        <v>#N/A</v>
      </c>
      <c r="O83" s="1" t="s">
        <v>209</v>
      </c>
      <c r="P83" s="3">
        <f t="shared" si="25"/>
        <v>2375.8294442772813</v>
      </c>
      <c r="Q83" s="3">
        <f t="shared" si="29"/>
        <v>10889.218286270871</v>
      </c>
      <c r="R83" s="3">
        <f t="shared" si="13"/>
        <v>12413.708846348791</v>
      </c>
      <c r="S83" s="3">
        <f t="shared" si="26"/>
        <v>0.21818181818181823</v>
      </c>
      <c r="T83" s="3">
        <f t="shared" si="27"/>
        <v>0.1913875598086125</v>
      </c>
      <c r="U83" s="1" t="s">
        <v>95</v>
      </c>
      <c r="V83" s="1" t="s">
        <v>211</v>
      </c>
      <c r="W83" s="4">
        <v>55</v>
      </c>
      <c r="X83" s="1" t="s">
        <v>46</v>
      </c>
      <c r="Y83" s="3">
        <v>100.414</v>
      </c>
      <c r="Z83" s="3" t="e">
        <f>NA()</f>
        <v>#N/A</v>
      </c>
      <c r="AA83" s="3" t="e">
        <f>NA()</f>
        <v>#N/A</v>
      </c>
      <c r="AB83" s="13">
        <v>550.78200000000004</v>
      </c>
      <c r="AC83" s="13">
        <f>IF(ISNA(Y83),0,Y83)+IF(NOT(ISNA(AB83)),AB83,IF(ISNA(Z83),0,Z83)+IF(ISNA(AA83),0,AA83))</f>
        <v>651.19600000000003</v>
      </c>
      <c r="AD83" s="1">
        <v>653.85</v>
      </c>
      <c r="AE83" s="13">
        <f t="shared" si="23"/>
        <v>2.6539999999999964</v>
      </c>
      <c r="AF83" s="13">
        <f t="shared" si="24"/>
        <v>0.40755778598148579</v>
      </c>
      <c r="AG83" s="13">
        <f t="shared" si="28"/>
        <v>99.592442214018519</v>
      </c>
    </row>
    <row r="84" spans="3:33" ht="17" x14ac:dyDescent="0.25">
      <c r="C84" s="1">
        <v>9</v>
      </c>
      <c r="D84" s="5">
        <v>45763</v>
      </c>
      <c r="E84" s="6">
        <v>0.73611111111111116</v>
      </c>
      <c r="F84" s="5">
        <v>45764</v>
      </c>
      <c r="G84" s="6">
        <f t="shared" si="32"/>
        <v>1.4027777777777777</v>
      </c>
      <c r="H84" s="1">
        <v>16</v>
      </c>
      <c r="I84" s="1">
        <v>80</v>
      </c>
      <c r="J84" s="1" t="s">
        <v>31</v>
      </c>
      <c r="K84" s="3">
        <v>1.1399999999999999</v>
      </c>
      <c r="L84" s="2" t="s">
        <v>33</v>
      </c>
      <c r="M84" s="1">
        <v>27.5</v>
      </c>
      <c r="N84" s="1" t="e">
        <f>NA()</f>
        <v>#N/A</v>
      </c>
      <c r="O84" s="1" t="s">
        <v>209</v>
      </c>
      <c r="P84" s="3">
        <f t="shared" si="25"/>
        <v>2375.8294442772813</v>
      </c>
      <c r="Q84" s="3">
        <f t="shared" si="29"/>
        <v>10889.218286270871</v>
      </c>
      <c r="R84" s="3">
        <f t="shared" si="13"/>
        <v>12413.708846348791</v>
      </c>
      <c r="S84" s="3">
        <f t="shared" si="26"/>
        <v>0.21818181818181823</v>
      </c>
      <c r="T84" s="3">
        <f t="shared" si="27"/>
        <v>0.1913875598086125</v>
      </c>
      <c r="U84" s="1" t="s">
        <v>95</v>
      </c>
      <c r="V84" s="1" t="s">
        <v>211</v>
      </c>
      <c r="W84" s="4">
        <v>55</v>
      </c>
      <c r="X84" s="1" t="s">
        <v>46</v>
      </c>
      <c r="Y84" s="3">
        <v>100.07599999999999</v>
      </c>
      <c r="Z84" s="3" t="e">
        <f>NA()</f>
        <v>#N/A</v>
      </c>
      <c r="AA84" s="3" t="e">
        <f>NA()</f>
        <v>#N/A</v>
      </c>
      <c r="AB84" s="13">
        <v>522.16999999999996</v>
      </c>
      <c r="AC84" s="13">
        <f t="shared" ref="AC84:AC88" si="33">IF(ISNA(Y84),0,Y84)+IF(NOT(ISNA(AB84)),AB84,IF(ISNA(Z84),0,Z84)+IF(ISNA(AA84),0,AA84))</f>
        <v>622.24599999999998</v>
      </c>
      <c r="AD84" s="1">
        <v>626.12800000000004</v>
      </c>
      <c r="AE84" s="13">
        <f t="shared" si="23"/>
        <v>3.8820000000000618</v>
      </c>
      <c r="AF84" s="13">
        <f t="shared" si="24"/>
        <v>0.62386901643402481</v>
      </c>
      <c r="AG84" s="13">
        <f t="shared" si="28"/>
        <v>99.376130983565972</v>
      </c>
    </row>
    <row r="85" spans="3:33" ht="17" x14ac:dyDescent="0.25">
      <c r="C85" s="1">
        <v>9</v>
      </c>
      <c r="D85" s="5">
        <v>45763</v>
      </c>
      <c r="E85" s="6">
        <v>0.73611111111111116</v>
      </c>
      <c r="F85" s="5">
        <v>45764</v>
      </c>
      <c r="G85" s="6">
        <f t="shared" si="32"/>
        <v>1.4027777777777777</v>
      </c>
      <c r="H85" s="1">
        <v>16</v>
      </c>
      <c r="I85" s="1">
        <v>80</v>
      </c>
      <c r="J85" s="1" t="s">
        <v>31</v>
      </c>
      <c r="K85" s="3">
        <v>1.1399999999999999</v>
      </c>
      <c r="L85" s="2" t="s">
        <v>33</v>
      </c>
      <c r="M85" s="1">
        <v>27.5</v>
      </c>
      <c r="N85" s="1" t="e">
        <f>NA()</f>
        <v>#N/A</v>
      </c>
      <c r="O85" s="1" t="s">
        <v>209</v>
      </c>
      <c r="P85" s="3">
        <f t="shared" si="25"/>
        <v>2375.8294442772813</v>
      </c>
      <c r="Q85" s="3">
        <f t="shared" si="29"/>
        <v>10889.218286270871</v>
      </c>
      <c r="R85" s="3">
        <f t="shared" si="13"/>
        <v>12413.708846348791</v>
      </c>
      <c r="S85" s="3">
        <f t="shared" si="26"/>
        <v>0.21818181818181823</v>
      </c>
      <c r="T85" s="3">
        <f t="shared" si="27"/>
        <v>0.1913875598086125</v>
      </c>
      <c r="U85" s="1" t="s">
        <v>95</v>
      </c>
      <c r="V85" s="1" t="s">
        <v>211</v>
      </c>
      <c r="W85" s="4">
        <v>55</v>
      </c>
      <c r="X85" s="1" t="s">
        <v>46</v>
      </c>
      <c r="Y85" s="3">
        <v>100.988</v>
      </c>
      <c r="Z85" s="3" t="e">
        <f>NA()</f>
        <v>#N/A</v>
      </c>
      <c r="AA85" s="3" t="e">
        <f>NA()</f>
        <v>#N/A</v>
      </c>
      <c r="AB85" s="13">
        <v>588.86199999999997</v>
      </c>
      <c r="AC85" s="13">
        <f t="shared" si="33"/>
        <v>689.84999999999991</v>
      </c>
      <c r="AD85" s="1">
        <v>723.61199999999997</v>
      </c>
      <c r="AE85" s="13">
        <f t="shared" si="23"/>
        <v>33.762000000000057</v>
      </c>
      <c r="AF85" s="13">
        <f t="shared" si="24"/>
        <v>4.8941074146553687</v>
      </c>
      <c r="AG85" s="13">
        <f t="shared" si="28"/>
        <v>95.105892585344634</v>
      </c>
    </row>
    <row r="86" spans="3:33" ht="17" x14ac:dyDescent="0.25">
      <c r="C86" s="1">
        <v>9</v>
      </c>
      <c r="D86" s="5">
        <v>45763</v>
      </c>
      <c r="E86" s="6">
        <v>0.73611111111111116</v>
      </c>
      <c r="F86" s="5">
        <v>45764</v>
      </c>
      <c r="G86" s="6">
        <f t="shared" si="32"/>
        <v>1.4027777777777777</v>
      </c>
      <c r="H86" s="1">
        <v>16</v>
      </c>
      <c r="I86" s="1">
        <v>80</v>
      </c>
      <c r="J86" s="1" t="s">
        <v>31</v>
      </c>
      <c r="K86" s="3">
        <v>1.1399999999999999</v>
      </c>
      <c r="L86" s="2" t="s">
        <v>33</v>
      </c>
      <c r="M86" s="1">
        <v>27.5</v>
      </c>
      <c r="N86" s="1" t="e">
        <f>NA()</f>
        <v>#N/A</v>
      </c>
      <c r="O86" s="1" t="s">
        <v>209</v>
      </c>
      <c r="P86" s="3">
        <f t="shared" si="25"/>
        <v>2375.8294442772813</v>
      </c>
      <c r="Q86" s="3">
        <f t="shared" si="29"/>
        <v>10889.218286270871</v>
      </c>
      <c r="R86" s="3">
        <f t="shared" si="13"/>
        <v>12413.708846348791</v>
      </c>
      <c r="S86" s="3">
        <f t="shared" si="26"/>
        <v>0.21818181818181823</v>
      </c>
      <c r="T86" s="3">
        <f t="shared" si="27"/>
        <v>0.1913875598086125</v>
      </c>
      <c r="U86" s="1" t="s">
        <v>95</v>
      </c>
      <c r="V86" s="1" t="s">
        <v>211</v>
      </c>
      <c r="W86" s="4">
        <v>55</v>
      </c>
      <c r="X86" s="1" t="s">
        <v>46</v>
      </c>
      <c r="Y86" s="3">
        <v>99.866</v>
      </c>
      <c r="Z86" s="3" t="e">
        <f>NA()</f>
        <v>#N/A</v>
      </c>
      <c r="AA86" s="3" t="e">
        <f>NA()</f>
        <v>#N/A</v>
      </c>
      <c r="AB86" s="13">
        <v>570.00800000000004</v>
      </c>
      <c r="AC86" s="13">
        <f t="shared" si="33"/>
        <v>669.87400000000002</v>
      </c>
      <c r="AD86" s="1">
        <v>692.46400000000006</v>
      </c>
      <c r="AE86" s="13">
        <f t="shared" si="23"/>
        <v>22.590000000000032</v>
      </c>
      <c r="AF86" s="13">
        <f t="shared" si="24"/>
        <v>3.3722759802589786</v>
      </c>
      <c r="AG86" s="13">
        <f t="shared" si="28"/>
        <v>96.627724019741024</v>
      </c>
    </row>
    <row r="87" spans="3:33" ht="17" x14ac:dyDescent="0.25">
      <c r="C87" s="1">
        <v>9</v>
      </c>
      <c r="D87" s="5">
        <v>45763</v>
      </c>
      <c r="E87" s="6">
        <v>0.73611111111111116</v>
      </c>
      <c r="F87" s="5">
        <v>45764</v>
      </c>
      <c r="G87" s="6">
        <f t="shared" si="32"/>
        <v>1.4027777777777777</v>
      </c>
      <c r="H87" s="1">
        <v>16</v>
      </c>
      <c r="I87" s="1">
        <v>80</v>
      </c>
      <c r="J87" s="1" t="s">
        <v>31</v>
      </c>
      <c r="K87" s="3">
        <v>1.1399999999999999</v>
      </c>
      <c r="L87" s="2" t="s">
        <v>33</v>
      </c>
      <c r="M87" s="1">
        <v>27.5</v>
      </c>
      <c r="N87" s="1" t="e">
        <f>NA()</f>
        <v>#N/A</v>
      </c>
      <c r="O87" s="1" t="s">
        <v>209</v>
      </c>
      <c r="P87" s="3">
        <f t="shared" si="25"/>
        <v>2375.8294442772813</v>
      </c>
      <c r="Q87" s="3">
        <f t="shared" si="29"/>
        <v>10889.218286270871</v>
      </c>
      <c r="R87" s="3">
        <f t="shared" si="13"/>
        <v>12413.708846348791</v>
      </c>
      <c r="S87" s="3">
        <f t="shared" si="26"/>
        <v>0.21818181818181823</v>
      </c>
      <c r="T87" s="3">
        <f t="shared" si="27"/>
        <v>0.1913875598086125</v>
      </c>
      <c r="U87" s="1" t="s">
        <v>95</v>
      </c>
      <c r="V87" s="1" t="s">
        <v>211</v>
      </c>
      <c r="W87" s="4">
        <v>55</v>
      </c>
      <c r="X87" s="1" t="s">
        <v>46</v>
      </c>
      <c r="Y87" s="3">
        <v>100.172</v>
      </c>
      <c r="Z87" s="3" t="e">
        <f>NA()</f>
        <v>#N/A</v>
      </c>
      <c r="AA87" s="3" t="e">
        <f>NA()</f>
        <v>#N/A</v>
      </c>
      <c r="AB87" s="13">
        <v>588.01400000000001</v>
      </c>
      <c r="AC87" s="13">
        <f t="shared" si="33"/>
        <v>688.18600000000004</v>
      </c>
      <c r="AD87" s="1">
        <v>711.226</v>
      </c>
      <c r="AE87" s="13">
        <f t="shared" si="23"/>
        <v>23.039999999999964</v>
      </c>
      <c r="AF87" s="13">
        <f t="shared" si="24"/>
        <v>3.347932099752096</v>
      </c>
      <c r="AG87" s="13">
        <f t="shared" si="28"/>
        <v>96.6520679002479</v>
      </c>
    </row>
    <row r="88" spans="3:33" ht="17" x14ac:dyDescent="0.25">
      <c r="C88" s="1">
        <v>9</v>
      </c>
      <c r="D88" s="5">
        <v>45763</v>
      </c>
      <c r="E88" s="6">
        <v>0.73611111111111116</v>
      </c>
      <c r="F88" s="5">
        <v>45764</v>
      </c>
      <c r="G88" s="6">
        <f t="shared" si="32"/>
        <v>1.4027777777777777</v>
      </c>
      <c r="H88" s="1">
        <v>16</v>
      </c>
      <c r="I88" s="1">
        <v>80</v>
      </c>
      <c r="J88" s="1" t="s">
        <v>31</v>
      </c>
      <c r="K88" s="3">
        <v>1.1399999999999999</v>
      </c>
      <c r="L88" s="2" t="s">
        <v>33</v>
      </c>
      <c r="M88" s="1">
        <v>27.5</v>
      </c>
      <c r="N88" s="1" t="e">
        <f>NA()</f>
        <v>#N/A</v>
      </c>
      <c r="O88" s="1" t="s">
        <v>209</v>
      </c>
      <c r="P88" s="3">
        <f t="shared" si="25"/>
        <v>2375.8294442772813</v>
      </c>
      <c r="Q88" s="3">
        <f t="shared" si="29"/>
        <v>10889.218286270871</v>
      </c>
      <c r="R88" s="3">
        <f t="shared" ref="R88:R110" si="34">K88*Q88</f>
        <v>12413.708846348791</v>
      </c>
      <c r="S88" s="3">
        <f t="shared" si="26"/>
        <v>0.21818181818181823</v>
      </c>
      <c r="T88" s="3">
        <f t="shared" si="27"/>
        <v>0.1913875598086125</v>
      </c>
      <c r="U88" s="1" t="s">
        <v>95</v>
      </c>
      <c r="V88" s="1" t="s">
        <v>211</v>
      </c>
      <c r="W88" s="4">
        <v>55</v>
      </c>
      <c r="X88" s="1" t="s">
        <v>46</v>
      </c>
      <c r="Y88" s="3">
        <v>100.51600000000001</v>
      </c>
      <c r="Z88" s="3" t="e">
        <f>NA()</f>
        <v>#N/A</v>
      </c>
      <c r="AA88" s="3" t="e">
        <f>NA()</f>
        <v>#N/A</v>
      </c>
      <c r="AB88" s="13">
        <v>589.33399999999995</v>
      </c>
      <c r="AC88" s="13">
        <f t="shared" si="33"/>
        <v>689.84999999999991</v>
      </c>
      <c r="AD88" s="1">
        <v>713.53599999999994</v>
      </c>
      <c r="AE88" s="13">
        <f t="shared" si="23"/>
        <v>23.686000000000035</v>
      </c>
      <c r="AF88" s="13">
        <f t="shared" si="24"/>
        <v>3.4335000362397681</v>
      </c>
      <c r="AG88" s="13">
        <f t="shared" si="28"/>
        <v>96.566499963760236</v>
      </c>
    </row>
    <row r="89" spans="3:33" ht="17" x14ac:dyDescent="0.25">
      <c r="C89" s="1">
        <v>9</v>
      </c>
      <c r="D89" s="5">
        <v>45763</v>
      </c>
      <c r="E89" s="6">
        <v>0.73611111111111116</v>
      </c>
      <c r="F89" s="5">
        <v>45764</v>
      </c>
      <c r="G89" s="6">
        <f t="shared" si="32"/>
        <v>1.4027777777777777</v>
      </c>
      <c r="H89" s="1">
        <v>16</v>
      </c>
      <c r="I89" s="1">
        <v>80</v>
      </c>
      <c r="J89" s="1" t="s">
        <v>31</v>
      </c>
      <c r="K89" s="3">
        <v>1.1399999999999999</v>
      </c>
      <c r="L89" s="2" t="s">
        <v>33</v>
      </c>
      <c r="M89" s="1">
        <v>27.5</v>
      </c>
      <c r="N89" s="1" t="e">
        <f>NA()</f>
        <v>#N/A</v>
      </c>
      <c r="O89" s="1" t="s">
        <v>209</v>
      </c>
      <c r="P89" s="3">
        <f t="shared" si="25"/>
        <v>2375.8294442772813</v>
      </c>
      <c r="Q89" s="3">
        <f t="shared" si="29"/>
        <v>10889.218286270871</v>
      </c>
      <c r="R89" s="3">
        <f t="shared" si="34"/>
        <v>12413.708846348791</v>
      </c>
      <c r="S89" s="3">
        <f t="shared" si="26"/>
        <v>0.21818181818181823</v>
      </c>
      <c r="T89" s="3">
        <f t="shared" si="27"/>
        <v>0.1913875598086125</v>
      </c>
      <c r="U89" s="1" t="s">
        <v>95</v>
      </c>
      <c r="V89" s="1" t="s">
        <v>211</v>
      </c>
      <c r="W89" s="4">
        <v>55</v>
      </c>
      <c r="X89" s="1" t="s">
        <v>46</v>
      </c>
      <c r="Y89" s="3">
        <v>100.2</v>
      </c>
      <c r="Z89" s="3" t="e">
        <f>NA()</f>
        <v>#N/A</v>
      </c>
      <c r="AA89" s="3" t="e">
        <f>NA()</f>
        <v>#N/A</v>
      </c>
      <c r="AB89" s="13">
        <v>566.08600000000001</v>
      </c>
      <c r="AC89" s="13">
        <f t="shared" ref="AC89:AC98" si="35">IF(ISNA(Y89),0,Y89)+IF(NOT(ISNA(AB89)),AB89,IF(ISNA(Z89),0,Z89)+IF(ISNA(AA89),0,AA89))</f>
        <v>666.28600000000006</v>
      </c>
      <c r="AD89" s="1">
        <v>696.06</v>
      </c>
      <c r="AE89" s="13">
        <f t="shared" si="23"/>
        <v>29.773999999999887</v>
      </c>
      <c r="AF89" s="13">
        <f t="shared" si="24"/>
        <v>4.4686516000636187</v>
      </c>
      <c r="AG89" s="13">
        <f t="shared" si="28"/>
        <v>95.531348399936377</v>
      </c>
    </row>
    <row r="90" spans="3:33" ht="17" x14ac:dyDescent="0.25">
      <c r="C90" s="1">
        <v>9</v>
      </c>
      <c r="D90" s="5">
        <v>45763</v>
      </c>
      <c r="E90" s="6">
        <v>0.73611111111111116</v>
      </c>
      <c r="F90" s="5">
        <v>45764</v>
      </c>
      <c r="G90" s="6">
        <f t="shared" si="32"/>
        <v>1.4027777777777777</v>
      </c>
      <c r="H90" s="1">
        <v>16</v>
      </c>
      <c r="I90" s="1">
        <v>80</v>
      </c>
      <c r="J90" s="1" t="s">
        <v>31</v>
      </c>
      <c r="K90" s="3">
        <v>1.1399999999999999</v>
      </c>
      <c r="L90" s="2" t="s">
        <v>33</v>
      </c>
      <c r="M90" s="1">
        <v>27.5</v>
      </c>
      <c r="N90" s="1" t="e">
        <f>NA()</f>
        <v>#N/A</v>
      </c>
      <c r="O90" s="1" t="s">
        <v>209</v>
      </c>
      <c r="P90" s="3">
        <f t="shared" si="25"/>
        <v>2375.8294442772813</v>
      </c>
      <c r="Q90" s="3">
        <f t="shared" si="29"/>
        <v>10889.218286270871</v>
      </c>
      <c r="R90" s="3">
        <f t="shared" si="34"/>
        <v>12413.708846348791</v>
      </c>
      <c r="S90" s="3">
        <f t="shared" si="26"/>
        <v>0.21818181818181823</v>
      </c>
      <c r="T90" s="3">
        <f t="shared" si="27"/>
        <v>0.1913875598086125</v>
      </c>
      <c r="U90" s="1" t="s">
        <v>95</v>
      </c>
      <c r="V90" s="1" t="s">
        <v>211</v>
      </c>
      <c r="W90" s="4">
        <v>55</v>
      </c>
      <c r="X90" s="1" t="s">
        <v>46</v>
      </c>
      <c r="Y90" s="3">
        <v>100.202</v>
      </c>
      <c r="Z90" s="3" t="e">
        <f>NA()</f>
        <v>#N/A</v>
      </c>
      <c r="AA90" s="3" t="e">
        <f>NA()</f>
        <v>#N/A</v>
      </c>
      <c r="AB90" s="13">
        <v>603.57600000000002</v>
      </c>
      <c r="AC90" s="13">
        <f t="shared" si="35"/>
        <v>703.77800000000002</v>
      </c>
      <c r="AD90" s="1">
        <v>730.98599999999999</v>
      </c>
      <c r="AE90" s="13">
        <f t="shared" si="23"/>
        <v>27.20799999999997</v>
      </c>
      <c r="AF90" s="13">
        <f t="shared" si="24"/>
        <v>3.8659918326517695</v>
      </c>
      <c r="AG90" s="13">
        <f t="shared" si="28"/>
        <v>96.134008167348227</v>
      </c>
    </row>
    <row r="91" spans="3:33" ht="17" x14ac:dyDescent="0.25">
      <c r="C91" s="1">
        <v>9</v>
      </c>
      <c r="D91" s="5">
        <v>45763</v>
      </c>
      <c r="E91" s="6">
        <v>0.73611111111111116</v>
      </c>
      <c r="F91" s="5">
        <v>45764</v>
      </c>
      <c r="G91" s="6">
        <f t="shared" si="32"/>
        <v>1.4027777777777777</v>
      </c>
      <c r="H91" s="1">
        <v>16</v>
      </c>
      <c r="I91" s="1">
        <v>80</v>
      </c>
      <c r="J91" s="1" t="s">
        <v>31</v>
      </c>
      <c r="K91" s="3">
        <v>1.1399999999999999</v>
      </c>
      <c r="L91" s="2" t="s">
        <v>33</v>
      </c>
      <c r="M91" s="1">
        <v>27.5</v>
      </c>
      <c r="N91" s="1" t="e">
        <f>NA()</f>
        <v>#N/A</v>
      </c>
      <c r="O91" s="1" t="s">
        <v>209</v>
      </c>
      <c r="P91" s="3">
        <f t="shared" si="25"/>
        <v>2375.8294442772813</v>
      </c>
      <c r="Q91" s="3">
        <f t="shared" si="29"/>
        <v>10889.218286270871</v>
      </c>
      <c r="R91" s="3">
        <f t="shared" si="34"/>
        <v>12413.708846348791</v>
      </c>
      <c r="S91" s="3">
        <f t="shared" si="26"/>
        <v>0.21818181818181823</v>
      </c>
      <c r="T91" s="3">
        <f t="shared" si="27"/>
        <v>0.1913875598086125</v>
      </c>
      <c r="U91" s="1" t="s">
        <v>95</v>
      </c>
      <c r="V91" s="1" t="s">
        <v>211</v>
      </c>
      <c r="W91" s="4">
        <v>55</v>
      </c>
      <c r="X91" s="1" t="s">
        <v>46</v>
      </c>
      <c r="Y91" s="3">
        <v>100.706</v>
      </c>
      <c r="Z91" s="3" t="e">
        <f>NA()</f>
        <v>#N/A</v>
      </c>
      <c r="AA91" s="3" t="e">
        <f>NA()</f>
        <v>#N/A</v>
      </c>
      <c r="AB91" s="13">
        <v>615.94000000000005</v>
      </c>
      <c r="AC91" s="13">
        <f t="shared" si="35"/>
        <v>716.64600000000007</v>
      </c>
      <c r="AD91" s="1">
        <v>730.51</v>
      </c>
      <c r="AE91" s="13">
        <f t="shared" si="23"/>
        <v>13.863999999999919</v>
      </c>
      <c r="AF91" s="13">
        <f t="shared" si="24"/>
        <v>1.9345674154324335</v>
      </c>
      <c r="AG91" s="13">
        <f t="shared" si="28"/>
        <v>98.06543258456756</v>
      </c>
    </row>
    <row r="92" spans="3:33" ht="18" thickBot="1" x14ac:dyDescent="0.3">
      <c r="C92" s="8">
        <v>9</v>
      </c>
      <c r="D92" s="9">
        <v>45763</v>
      </c>
      <c r="E92" s="10">
        <v>0.73611111111111116</v>
      </c>
      <c r="F92" s="9">
        <v>45764</v>
      </c>
      <c r="G92" s="10">
        <f t="shared" si="32"/>
        <v>1.4027777777777777</v>
      </c>
      <c r="H92" s="8">
        <v>16</v>
      </c>
      <c r="I92" s="1">
        <v>80</v>
      </c>
      <c r="J92" s="1" t="s">
        <v>31</v>
      </c>
      <c r="K92" s="3">
        <v>1.1399999999999999</v>
      </c>
      <c r="L92" s="2" t="s">
        <v>33</v>
      </c>
      <c r="M92" s="1">
        <v>27.5</v>
      </c>
      <c r="N92" s="1" t="e">
        <f>NA()</f>
        <v>#N/A</v>
      </c>
      <c r="O92" s="1" t="s">
        <v>209</v>
      </c>
      <c r="P92" s="3">
        <f t="shared" si="25"/>
        <v>2375.8294442772813</v>
      </c>
      <c r="Q92" s="3">
        <f t="shared" si="29"/>
        <v>10889.218286270871</v>
      </c>
      <c r="R92" s="3">
        <f t="shared" si="34"/>
        <v>12413.708846348791</v>
      </c>
      <c r="S92" s="3">
        <f t="shared" si="26"/>
        <v>0.21818181818181823</v>
      </c>
      <c r="T92" s="3">
        <f t="shared" si="27"/>
        <v>0.1913875598086125</v>
      </c>
      <c r="U92" s="1" t="s">
        <v>95</v>
      </c>
      <c r="V92" s="1" t="s">
        <v>211</v>
      </c>
      <c r="W92" s="4">
        <v>55</v>
      </c>
      <c r="X92" s="1" t="s">
        <v>46</v>
      </c>
      <c r="Y92" s="3">
        <v>100.33799999999999</v>
      </c>
      <c r="Z92" s="3" t="e">
        <f>NA()</f>
        <v>#N/A</v>
      </c>
      <c r="AA92" s="3" t="e">
        <f>NA()</f>
        <v>#N/A</v>
      </c>
      <c r="AB92" s="13">
        <v>576.56600000000003</v>
      </c>
      <c r="AC92" s="13">
        <f t="shared" si="35"/>
        <v>676.904</v>
      </c>
      <c r="AD92" s="1">
        <v>693.08600000000001</v>
      </c>
      <c r="AE92" s="13">
        <f t="shared" si="23"/>
        <v>16.182000000000016</v>
      </c>
      <c r="AF92" s="13">
        <f t="shared" si="24"/>
        <v>2.3905900984482318</v>
      </c>
      <c r="AG92" s="13">
        <f t="shared" si="28"/>
        <v>97.609409901551771</v>
      </c>
    </row>
    <row r="93" spans="3:33" ht="17" x14ac:dyDescent="0.25">
      <c r="C93" s="1">
        <v>10</v>
      </c>
      <c r="D93" s="5">
        <v>45754</v>
      </c>
      <c r="E93" s="6">
        <v>0.69444444444444442</v>
      </c>
      <c r="F93" s="5">
        <v>45755</v>
      </c>
      <c r="G93" s="6">
        <f t="shared" si="32"/>
        <v>1.4444444444444444</v>
      </c>
      <c r="H93" s="1">
        <v>18</v>
      </c>
      <c r="I93" s="1">
        <v>80</v>
      </c>
      <c r="J93" s="1" t="s">
        <v>34</v>
      </c>
      <c r="K93" s="3">
        <v>1.35</v>
      </c>
      <c r="L93" s="2" t="s">
        <v>213</v>
      </c>
      <c r="M93" s="1">
        <v>655</v>
      </c>
      <c r="N93" s="1" t="e">
        <f>NA()</f>
        <v>#N/A</v>
      </c>
      <c r="O93" s="1" t="s">
        <v>209</v>
      </c>
      <c r="P93" s="3">
        <f t="shared" si="25"/>
        <v>1347821.788206361</v>
      </c>
      <c r="Q93" s="3">
        <f t="shared" si="29"/>
        <v>147137211.87919441</v>
      </c>
      <c r="R93" s="3">
        <f t="shared" si="34"/>
        <v>198635236.03691247</v>
      </c>
      <c r="S93" s="3">
        <f t="shared" si="26"/>
        <v>9.1603053435114507E-3</v>
      </c>
      <c r="T93" s="3">
        <f t="shared" si="27"/>
        <v>6.7854113655640364E-3</v>
      </c>
      <c r="U93" s="1" t="s">
        <v>99</v>
      </c>
      <c r="V93" s="1" t="s">
        <v>216</v>
      </c>
      <c r="W93" s="4">
        <v>25</v>
      </c>
      <c r="X93" s="1" t="s">
        <v>46</v>
      </c>
      <c r="Y93" s="3">
        <v>100.254</v>
      </c>
      <c r="Z93" s="3" t="e">
        <f>NA()</f>
        <v>#N/A</v>
      </c>
      <c r="AA93" s="3" t="e">
        <f>NA()</f>
        <v>#N/A</v>
      </c>
      <c r="AB93" s="13">
        <v>346.2</v>
      </c>
      <c r="AC93" s="13">
        <f t="shared" si="35"/>
        <v>446.45400000000001</v>
      </c>
      <c r="AD93" s="11">
        <v>450.54199999999997</v>
      </c>
      <c r="AE93" s="13">
        <f t="shared" si="23"/>
        <v>4.0879999999999654</v>
      </c>
      <c r="AF93" s="13">
        <f t="shared" si="24"/>
        <v>0.91565984401527722</v>
      </c>
      <c r="AG93" s="13">
        <f t="shared" si="28"/>
        <v>99.084340155984719</v>
      </c>
    </row>
    <row r="94" spans="3:33" ht="17" x14ac:dyDescent="0.25">
      <c r="C94" s="1">
        <v>10</v>
      </c>
      <c r="D94" s="5">
        <v>45754</v>
      </c>
      <c r="E94" s="6">
        <v>0.69444444444444442</v>
      </c>
      <c r="F94" s="5">
        <v>45755</v>
      </c>
      <c r="G94" s="6">
        <f t="shared" si="32"/>
        <v>1.4444444444444444</v>
      </c>
      <c r="H94" s="1">
        <v>18</v>
      </c>
      <c r="I94" s="1">
        <v>80</v>
      </c>
      <c r="J94" s="1" t="s">
        <v>34</v>
      </c>
      <c r="K94" s="3">
        <v>1.35</v>
      </c>
      <c r="L94" s="2" t="s">
        <v>213</v>
      </c>
      <c r="M94" s="1">
        <v>655</v>
      </c>
      <c r="N94" s="1" t="e">
        <f>NA()</f>
        <v>#N/A</v>
      </c>
      <c r="O94" s="1" t="s">
        <v>209</v>
      </c>
      <c r="P94" s="3">
        <f t="shared" si="25"/>
        <v>1347821.788206361</v>
      </c>
      <c r="Q94" s="3">
        <f t="shared" si="29"/>
        <v>147137211.87919441</v>
      </c>
      <c r="R94" s="3">
        <f t="shared" si="34"/>
        <v>198635236.03691247</v>
      </c>
      <c r="S94" s="3">
        <f t="shared" si="26"/>
        <v>9.1603053435114507E-3</v>
      </c>
      <c r="T94" s="3">
        <f t="shared" si="27"/>
        <v>6.7854113655640364E-3</v>
      </c>
      <c r="U94" s="1" t="s">
        <v>99</v>
      </c>
      <c r="V94" s="1" t="s">
        <v>216</v>
      </c>
      <c r="W94" s="4">
        <v>25</v>
      </c>
      <c r="X94" s="1" t="s">
        <v>46</v>
      </c>
      <c r="Y94" s="3">
        <v>100.666</v>
      </c>
      <c r="Z94" s="3" t="e">
        <f>NA()</f>
        <v>#N/A</v>
      </c>
      <c r="AA94" s="3" t="e">
        <f>NA()</f>
        <v>#N/A</v>
      </c>
      <c r="AB94" s="13">
        <v>377.1</v>
      </c>
      <c r="AC94" s="13">
        <f t="shared" si="35"/>
        <v>477.76600000000002</v>
      </c>
      <c r="AD94" s="11">
        <v>497.78399999999999</v>
      </c>
      <c r="AE94" s="13">
        <f t="shared" si="23"/>
        <v>20.017999999999972</v>
      </c>
      <c r="AF94" s="13">
        <f t="shared" si="24"/>
        <v>4.1899172398203248</v>
      </c>
      <c r="AG94" s="13">
        <f t="shared" si="28"/>
        <v>95.810082760179682</v>
      </c>
    </row>
    <row r="95" spans="3:33" ht="17" x14ac:dyDescent="0.25">
      <c r="C95" s="1">
        <v>10</v>
      </c>
      <c r="D95" s="5">
        <v>45754</v>
      </c>
      <c r="E95" s="6">
        <v>0.69444444444444442</v>
      </c>
      <c r="F95" s="5">
        <v>45755</v>
      </c>
      <c r="G95" s="6">
        <f t="shared" si="32"/>
        <v>1.4444444444444444</v>
      </c>
      <c r="H95" s="1">
        <v>18</v>
      </c>
      <c r="I95" s="1">
        <v>80</v>
      </c>
      <c r="J95" s="1" t="s">
        <v>34</v>
      </c>
      <c r="K95" s="3">
        <v>1.35</v>
      </c>
      <c r="L95" s="2" t="s">
        <v>213</v>
      </c>
      <c r="M95" s="1">
        <v>655</v>
      </c>
      <c r="N95" s="1" t="e">
        <f>NA()</f>
        <v>#N/A</v>
      </c>
      <c r="O95" s="1" t="s">
        <v>209</v>
      </c>
      <c r="P95" s="3">
        <f t="shared" si="25"/>
        <v>1347821.788206361</v>
      </c>
      <c r="Q95" s="3">
        <f t="shared" si="29"/>
        <v>147137211.87919441</v>
      </c>
      <c r="R95" s="3">
        <f t="shared" si="34"/>
        <v>198635236.03691247</v>
      </c>
      <c r="S95" s="3">
        <f t="shared" si="26"/>
        <v>9.1603053435114507E-3</v>
      </c>
      <c r="T95" s="3">
        <f t="shared" si="27"/>
        <v>6.7854113655640364E-3</v>
      </c>
      <c r="U95" s="1" t="s">
        <v>99</v>
      </c>
      <c r="V95" s="1" t="s">
        <v>216</v>
      </c>
      <c r="W95" s="4">
        <v>25</v>
      </c>
      <c r="X95" s="1" t="s">
        <v>46</v>
      </c>
      <c r="Y95" s="3">
        <v>100.452</v>
      </c>
      <c r="Z95" s="3" t="e">
        <f>NA()</f>
        <v>#N/A</v>
      </c>
      <c r="AA95" s="3" t="e">
        <f>NA()</f>
        <v>#N/A</v>
      </c>
      <c r="AB95" s="13">
        <v>450.798</v>
      </c>
      <c r="AC95" s="13">
        <f t="shared" si="35"/>
        <v>551.25</v>
      </c>
      <c r="AD95" s="11">
        <v>556.74599999999998</v>
      </c>
      <c r="AE95" s="13">
        <f t="shared" si="23"/>
        <v>5.4959999999999809</v>
      </c>
      <c r="AF95" s="13">
        <f t="shared" si="24"/>
        <v>0.99700680272108499</v>
      </c>
      <c r="AG95" s="13">
        <f t="shared" si="28"/>
        <v>99.002993197278911</v>
      </c>
    </row>
    <row r="96" spans="3:33" ht="17" x14ac:dyDescent="0.25">
      <c r="C96" s="1">
        <v>10</v>
      </c>
      <c r="D96" s="5">
        <v>45754</v>
      </c>
      <c r="E96" s="6">
        <v>0.69444444444444442</v>
      </c>
      <c r="F96" s="5">
        <v>45755</v>
      </c>
      <c r="G96" s="6">
        <f t="shared" si="32"/>
        <v>1.4444444444444444</v>
      </c>
      <c r="H96" s="1">
        <v>18</v>
      </c>
      <c r="I96" s="1">
        <v>80</v>
      </c>
      <c r="J96" s="1" t="s">
        <v>34</v>
      </c>
      <c r="K96" s="3">
        <v>1.35</v>
      </c>
      <c r="L96" s="2" t="s">
        <v>214</v>
      </c>
      <c r="M96" s="1">
        <v>187.5</v>
      </c>
      <c r="N96" s="1" t="e">
        <f>NA()</f>
        <v>#N/A</v>
      </c>
      <c r="O96" s="1" t="s">
        <v>209</v>
      </c>
      <c r="P96" s="3">
        <f t="shared" si="25"/>
        <v>110446.61672776616</v>
      </c>
      <c r="Q96" s="3">
        <f t="shared" si="29"/>
        <v>3451456.7727426924</v>
      </c>
      <c r="R96" s="3">
        <f t="shared" si="34"/>
        <v>4659466.6432026355</v>
      </c>
      <c r="S96" s="3">
        <f t="shared" si="26"/>
        <v>3.2000000000000001E-2</v>
      </c>
      <c r="T96" s="3">
        <f t="shared" si="27"/>
        <v>2.3703703703703699E-2</v>
      </c>
      <c r="U96" s="1" t="s">
        <v>99</v>
      </c>
      <c r="V96" s="1" t="s">
        <v>216</v>
      </c>
      <c r="W96" s="4">
        <v>25</v>
      </c>
      <c r="X96" s="1" t="s">
        <v>46</v>
      </c>
      <c r="Y96" s="3">
        <v>100.602</v>
      </c>
      <c r="Z96" s="3" t="e">
        <f>NA()</f>
        <v>#N/A</v>
      </c>
      <c r="AA96" s="3" t="e">
        <f>NA()</f>
        <v>#N/A</v>
      </c>
      <c r="AB96" s="14">
        <v>385.37200000000001</v>
      </c>
      <c r="AC96" s="13">
        <f t="shared" si="35"/>
        <v>485.97400000000005</v>
      </c>
      <c r="AD96" s="11">
        <v>493.50799999999998</v>
      </c>
      <c r="AE96" s="13">
        <f t="shared" si="23"/>
        <v>7.533999999999935</v>
      </c>
      <c r="AF96" s="13">
        <f t="shared" si="24"/>
        <v>1.5502886985723381</v>
      </c>
      <c r="AG96" s="13">
        <f t="shared" si="28"/>
        <v>98.449711301427655</v>
      </c>
    </row>
    <row r="97" spans="3:34" ht="17" x14ac:dyDescent="0.25">
      <c r="C97" s="1">
        <v>10</v>
      </c>
      <c r="D97" s="5">
        <v>45754</v>
      </c>
      <c r="E97" s="6">
        <v>0.69444444444444442</v>
      </c>
      <c r="F97" s="5">
        <v>45755</v>
      </c>
      <c r="G97" s="6">
        <f t="shared" si="32"/>
        <v>1.4444444444444444</v>
      </c>
      <c r="H97" s="1">
        <v>18</v>
      </c>
      <c r="I97" s="1">
        <v>80</v>
      </c>
      <c r="J97" s="1" t="s">
        <v>34</v>
      </c>
      <c r="K97" s="3">
        <v>1.35</v>
      </c>
      <c r="L97" s="2" t="s">
        <v>214</v>
      </c>
      <c r="M97" s="1">
        <v>187.5</v>
      </c>
      <c r="N97" s="1" t="e">
        <f>NA()</f>
        <v>#N/A</v>
      </c>
      <c r="O97" s="1" t="s">
        <v>209</v>
      </c>
      <c r="P97" s="3">
        <f t="shared" si="25"/>
        <v>110446.61672776616</v>
      </c>
      <c r="Q97" s="3">
        <f t="shared" si="29"/>
        <v>3451456.7727426924</v>
      </c>
      <c r="R97" s="3">
        <f t="shared" si="34"/>
        <v>4659466.6432026355</v>
      </c>
      <c r="S97" s="3">
        <f t="shared" si="26"/>
        <v>3.2000000000000001E-2</v>
      </c>
      <c r="T97" s="3">
        <f t="shared" si="27"/>
        <v>2.3703703703703699E-2</v>
      </c>
      <c r="U97" s="1" t="s">
        <v>99</v>
      </c>
      <c r="V97" s="1" t="s">
        <v>216</v>
      </c>
      <c r="W97" s="4">
        <v>25</v>
      </c>
      <c r="X97" s="1" t="s">
        <v>46</v>
      </c>
      <c r="Y97" s="3">
        <v>100.48</v>
      </c>
      <c r="Z97" s="3" t="e">
        <f>NA()</f>
        <v>#N/A</v>
      </c>
      <c r="AA97" s="3" t="e">
        <f>NA()</f>
        <v>#N/A</v>
      </c>
      <c r="AB97" s="14">
        <v>352.95400000000001</v>
      </c>
      <c r="AC97" s="13">
        <f t="shared" si="35"/>
        <v>453.43400000000003</v>
      </c>
      <c r="AD97" s="11">
        <v>449.73200000000003</v>
      </c>
      <c r="AE97" s="13">
        <f t="shared" si="23"/>
        <v>-3.7019999999999982</v>
      </c>
      <c r="AF97" s="13">
        <f t="shared" si="24"/>
        <v>-0.8164363501634192</v>
      </c>
      <c r="AG97" s="13">
        <f t="shared" si="28"/>
        <v>100.81643635016341</v>
      </c>
    </row>
    <row r="98" spans="3:34" ht="17" x14ac:dyDescent="0.25">
      <c r="C98" s="1">
        <v>10</v>
      </c>
      <c r="D98" s="5">
        <v>45754</v>
      </c>
      <c r="E98" s="6">
        <v>0.69444444444444442</v>
      </c>
      <c r="F98" s="5">
        <v>45755</v>
      </c>
      <c r="G98" s="6">
        <f t="shared" si="32"/>
        <v>1.4444444444444444</v>
      </c>
      <c r="H98" s="1">
        <v>18</v>
      </c>
      <c r="I98" s="1">
        <v>80</v>
      </c>
      <c r="J98" s="1" t="s">
        <v>34</v>
      </c>
      <c r="K98" s="3">
        <v>1.35</v>
      </c>
      <c r="L98" s="2" t="s">
        <v>214</v>
      </c>
      <c r="M98" s="1">
        <v>187.5</v>
      </c>
      <c r="N98" s="1" t="e">
        <f>NA()</f>
        <v>#N/A</v>
      </c>
      <c r="O98" s="1" t="s">
        <v>209</v>
      </c>
      <c r="P98" s="3">
        <f t="shared" si="25"/>
        <v>110446.61672776616</v>
      </c>
      <c r="Q98" s="3">
        <f t="shared" si="29"/>
        <v>3451456.7727426924</v>
      </c>
      <c r="R98" s="3">
        <f t="shared" si="34"/>
        <v>4659466.6432026355</v>
      </c>
      <c r="S98" s="3">
        <f t="shared" si="26"/>
        <v>3.2000000000000001E-2</v>
      </c>
      <c r="T98" s="3">
        <f t="shared" si="27"/>
        <v>2.3703703703703699E-2</v>
      </c>
      <c r="U98" s="1" t="s">
        <v>99</v>
      </c>
      <c r="V98" s="1" t="s">
        <v>216</v>
      </c>
      <c r="W98" s="4">
        <v>25</v>
      </c>
      <c r="X98" s="1" t="s">
        <v>46</v>
      </c>
      <c r="Y98" s="3">
        <v>100.798</v>
      </c>
      <c r="Z98" s="3" t="e">
        <f>NA()</f>
        <v>#N/A</v>
      </c>
      <c r="AA98" s="3" t="e">
        <f>NA()</f>
        <v>#N/A</v>
      </c>
      <c r="AB98" s="14">
        <v>398.38600000000002</v>
      </c>
      <c r="AC98" s="13">
        <f t="shared" si="35"/>
        <v>499.18400000000003</v>
      </c>
      <c r="AD98" s="11">
        <v>499.69</v>
      </c>
      <c r="AE98" s="13">
        <f t="shared" si="23"/>
        <v>0.50599999999997181</v>
      </c>
      <c r="AF98" s="13">
        <f t="shared" si="24"/>
        <v>0.10136542837910906</v>
      </c>
      <c r="AG98" s="13">
        <f t="shared" si="28"/>
        <v>99.898634571620889</v>
      </c>
    </row>
    <row r="99" spans="3:34" ht="17" x14ac:dyDescent="0.25">
      <c r="C99" s="1">
        <v>10</v>
      </c>
      <c r="D99" s="5">
        <v>45754</v>
      </c>
      <c r="E99" s="6">
        <v>0.69444444444444442</v>
      </c>
      <c r="F99" s="5">
        <v>45755</v>
      </c>
      <c r="G99" s="6">
        <f t="shared" si="32"/>
        <v>1.4444444444444444</v>
      </c>
      <c r="H99" s="1">
        <v>18</v>
      </c>
      <c r="I99" s="1">
        <v>80</v>
      </c>
      <c r="J99" s="1" t="s">
        <v>34</v>
      </c>
      <c r="K99" s="3">
        <v>1.35</v>
      </c>
      <c r="L99" s="2" t="s">
        <v>215</v>
      </c>
      <c r="M99" s="1">
        <v>47.5</v>
      </c>
      <c r="N99" s="1" t="e">
        <f>NA()</f>
        <v>#N/A</v>
      </c>
      <c r="O99" s="1" t="s">
        <v>209</v>
      </c>
      <c r="P99" s="3">
        <f t="shared" si="25"/>
        <v>7088.2184246619709</v>
      </c>
      <c r="Q99" s="3">
        <f t="shared" si="29"/>
        <v>56115.06252857393</v>
      </c>
      <c r="R99" s="3">
        <f t="shared" si="34"/>
        <v>75755.334413574805</v>
      </c>
      <c r="S99" s="3">
        <f t="shared" si="26"/>
        <v>0.12631578947368421</v>
      </c>
      <c r="T99" s="3">
        <f t="shared" si="27"/>
        <v>9.3567251461988313E-2</v>
      </c>
      <c r="U99" s="1" t="s">
        <v>99</v>
      </c>
      <c r="V99" s="1" t="s">
        <v>216</v>
      </c>
      <c r="W99" s="4">
        <v>25</v>
      </c>
      <c r="X99" s="1" t="s">
        <v>46</v>
      </c>
      <c r="Y99" s="3">
        <v>100.438</v>
      </c>
      <c r="Z99" s="3" t="e">
        <f>NA()</f>
        <v>#N/A</v>
      </c>
      <c r="AA99" s="3" t="e">
        <f>NA()</f>
        <v>#N/A</v>
      </c>
      <c r="AB99" s="14">
        <v>345.99400000000003</v>
      </c>
      <c r="AC99" s="13">
        <f t="shared" ref="AC99:AC100" si="36">IF(ISNA(Y99),0,Y99)+IF(NOT(ISNA(AB99)),AB99,IF(ISNA(Z99),0,Z99)+IF(ISNA(AA99),0,AA99))</f>
        <v>446.43200000000002</v>
      </c>
      <c r="AD99" s="11">
        <v>448.86200000000002</v>
      </c>
      <c r="AE99" s="13">
        <f t="shared" si="23"/>
        <v>2.4300000000000068</v>
      </c>
      <c r="AF99" s="13">
        <f t="shared" si="24"/>
        <v>0.54431581965450659</v>
      </c>
      <c r="AG99" s="13">
        <f t="shared" si="28"/>
        <v>99.4556841803455</v>
      </c>
    </row>
    <row r="100" spans="3:34" ht="17" x14ac:dyDescent="0.25">
      <c r="C100" s="1">
        <v>10</v>
      </c>
      <c r="D100" s="5">
        <v>45754</v>
      </c>
      <c r="E100" s="6">
        <v>0.69444444444444442</v>
      </c>
      <c r="F100" s="5">
        <v>45755</v>
      </c>
      <c r="G100" s="6">
        <f t="shared" si="32"/>
        <v>1.4444444444444444</v>
      </c>
      <c r="H100" s="1">
        <v>18</v>
      </c>
      <c r="I100" s="1">
        <v>80</v>
      </c>
      <c r="J100" s="1" t="s">
        <v>34</v>
      </c>
      <c r="K100" s="3">
        <v>1.35</v>
      </c>
      <c r="L100" s="2" t="s">
        <v>215</v>
      </c>
      <c r="M100" s="1">
        <v>47.5</v>
      </c>
      <c r="N100" s="1" t="e">
        <f>NA()</f>
        <v>#N/A</v>
      </c>
      <c r="O100" s="1" t="s">
        <v>209</v>
      </c>
      <c r="P100" s="3">
        <f t="shared" si="25"/>
        <v>7088.2184246619709</v>
      </c>
      <c r="Q100" s="3">
        <f t="shared" si="29"/>
        <v>56115.06252857393</v>
      </c>
      <c r="R100" s="3">
        <f t="shared" si="34"/>
        <v>75755.334413574805</v>
      </c>
      <c r="S100" s="3">
        <f t="shared" si="26"/>
        <v>0.12631578947368421</v>
      </c>
      <c r="T100" s="3">
        <f t="shared" si="27"/>
        <v>9.3567251461988313E-2</v>
      </c>
      <c r="U100" s="1" t="s">
        <v>99</v>
      </c>
      <c r="V100" s="1" t="s">
        <v>216</v>
      </c>
      <c r="W100" s="4">
        <v>25</v>
      </c>
      <c r="X100" s="1" t="s">
        <v>46</v>
      </c>
      <c r="Y100" s="3">
        <v>100.58</v>
      </c>
      <c r="Z100" s="3" t="e">
        <f>NA()</f>
        <v>#N/A</v>
      </c>
      <c r="AA100" s="3" t="e">
        <f>NA()</f>
        <v>#N/A</v>
      </c>
      <c r="AB100" s="14">
        <v>346.65</v>
      </c>
      <c r="AC100" s="13">
        <f t="shared" si="36"/>
        <v>447.22999999999996</v>
      </c>
      <c r="AD100" s="11">
        <v>470.36</v>
      </c>
      <c r="AE100" s="13">
        <f t="shared" si="23"/>
        <v>23.130000000000052</v>
      </c>
      <c r="AF100" s="13">
        <f t="shared" si="24"/>
        <v>5.171835520872941</v>
      </c>
      <c r="AG100" s="13">
        <f t="shared" si="28"/>
        <v>94.828164479127054</v>
      </c>
    </row>
    <row r="101" spans="3:34" ht="18" thickBot="1" x14ac:dyDescent="0.3">
      <c r="C101" s="8">
        <v>10</v>
      </c>
      <c r="D101" s="9">
        <v>45754</v>
      </c>
      <c r="E101" s="10">
        <v>0.69444444444444442</v>
      </c>
      <c r="F101" s="9">
        <v>45755</v>
      </c>
      <c r="G101" s="10">
        <f>E101+H101/24</f>
        <v>1.4444444444444444</v>
      </c>
      <c r="H101" s="8">
        <v>18</v>
      </c>
      <c r="I101" s="1">
        <v>80</v>
      </c>
      <c r="J101" s="1" t="s">
        <v>34</v>
      </c>
      <c r="K101" s="3">
        <v>1.35</v>
      </c>
      <c r="L101" s="2" t="s">
        <v>215</v>
      </c>
      <c r="M101" s="1">
        <v>47.5</v>
      </c>
      <c r="N101" s="1" t="e">
        <f>NA()</f>
        <v>#N/A</v>
      </c>
      <c r="O101" s="1" t="s">
        <v>209</v>
      </c>
      <c r="P101" s="3">
        <f t="shared" si="25"/>
        <v>7088.2184246619709</v>
      </c>
      <c r="Q101" s="3">
        <f t="shared" si="29"/>
        <v>56115.06252857393</v>
      </c>
      <c r="R101" s="3">
        <f t="shared" si="34"/>
        <v>75755.334413574805</v>
      </c>
      <c r="S101" s="3">
        <f t="shared" si="26"/>
        <v>0.12631578947368421</v>
      </c>
      <c r="T101" s="3">
        <f t="shared" si="27"/>
        <v>9.3567251461988313E-2</v>
      </c>
      <c r="U101" s="1" t="s">
        <v>99</v>
      </c>
      <c r="V101" s="1" t="s">
        <v>216</v>
      </c>
      <c r="W101" s="4">
        <v>25</v>
      </c>
      <c r="X101" s="1" t="s">
        <v>46</v>
      </c>
      <c r="Y101" s="3">
        <v>100.5</v>
      </c>
      <c r="Z101" s="3" t="e">
        <f>NA()</f>
        <v>#N/A</v>
      </c>
      <c r="AA101" s="3" t="e">
        <f>NA()</f>
        <v>#N/A</v>
      </c>
      <c r="AB101" s="14">
        <v>354.30799999999999</v>
      </c>
      <c r="AC101" s="13">
        <f>IF(ISNA(Y101),0,Y101)+IF(NOT(ISNA(AB101)),AB101,IF(ISNA(Z101),0,Z101)+IF(ISNA(AA101),0,AA101))</f>
        <v>454.80799999999999</v>
      </c>
      <c r="AD101" s="11">
        <v>474.87</v>
      </c>
      <c r="AE101" s="13">
        <f t="shared" si="23"/>
        <v>20.062000000000012</v>
      </c>
      <c r="AF101" s="13">
        <f t="shared" si="24"/>
        <v>4.4110921531723299</v>
      </c>
      <c r="AG101" s="13">
        <f t="shared" si="28"/>
        <v>95.588907846827667</v>
      </c>
    </row>
    <row r="102" spans="3:34" x14ac:dyDescent="0.2">
      <c r="C102" s="1">
        <v>11</v>
      </c>
      <c r="D102" s="5">
        <v>45862</v>
      </c>
      <c r="F102" s="48">
        <v>45754</v>
      </c>
      <c r="G102" s="6"/>
      <c r="H102" s="1">
        <v>16</v>
      </c>
      <c r="I102" s="1">
        <v>80</v>
      </c>
      <c r="J102" s="1" t="s">
        <v>34</v>
      </c>
      <c r="K102" s="3">
        <v>1.35</v>
      </c>
      <c r="L102" s="2" t="s">
        <v>213</v>
      </c>
      <c r="M102" s="1">
        <v>655</v>
      </c>
      <c r="N102" s="1" t="e">
        <f>NA()</f>
        <v>#N/A</v>
      </c>
      <c r="O102" s="1" t="s">
        <v>209</v>
      </c>
      <c r="P102" s="3">
        <f t="shared" si="25"/>
        <v>1347821.788206361</v>
      </c>
      <c r="Q102" s="3">
        <f t="shared" si="29"/>
        <v>147137211.87919441</v>
      </c>
      <c r="R102" s="3">
        <f t="shared" si="34"/>
        <v>198635236.03691247</v>
      </c>
      <c r="S102" s="3">
        <f t="shared" si="26"/>
        <v>9.1603053435114507E-3</v>
      </c>
      <c r="T102" s="3">
        <f t="shared" si="27"/>
        <v>6.7854113655640364E-3</v>
      </c>
      <c r="U102" s="1" t="s">
        <v>210</v>
      </c>
      <c r="V102" s="1" t="e">
        <f>NA()</f>
        <v>#N/A</v>
      </c>
      <c r="W102" s="4">
        <v>25</v>
      </c>
      <c r="X102" s="1" t="s">
        <v>46</v>
      </c>
      <c r="Y102" s="3">
        <v>100</v>
      </c>
      <c r="Z102" s="3" t="e">
        <f>NA()</f>
        <v>#N/A</v>
      </c>
      <c r="AA102" s="3" t="e">
        <f>NA()</f>
        <v>#N/A</v>
      </c>
      <c r="AB102" s="49">
        <v>629.79999999999995</v>
      </c>
      <c r="AC102" s="13">
        <f t="shared" ref="AC102:AC110" si="37">IF(ISNA(Y102),0,Y102)+IF(NOT(ISNA(AB102)),AB102,IF(ISNA(Z102),0,Z102)+IF(ISNA(AA102),0,AA102))</f>
        <v>729.8</v>
      </c>
      <c r="AD102" s="1">
        <v>730</v>
      </c>
      <c r="AE102" s="13">
        <f t="shared" si="23"/>
        <v>0.20000000000004547</v>
      </c>
      <c r="AF102" s="13">
        <f t="shared" si="24"/>
        <v>2.7404768429713001E-2</v>
      </c>
      <c r="AG102" s="13">
        <f t="shared" si="28"/>
        <v>99.972595231570281</v>
      </c>
      <c r="AH102" t="s">
        <v>238</v>
      </c>
    </row>
    <row r="103" spans="3:34" x14ac:dyDescent="0.2">
      <c r="C103" s="1">
        <v>11</v>
      </c>
      <c r="D103" s="5">
        <v>45862</v>
      </c>
      <c r="F103" s="48">
        <v>45754</v>
      </c>
      <c r="G103" s="6"/>
      <c r="H103" s="1">
        <v>16</v>
      </c>
      <c r="I103" s="1">
        <v>80</v>
      </c>
      <c r="J103" s="1" t="s">
        <v>34</v>
      </c>
      <c r="K103" s="3">
        <v>1.35</v>
      </c>
      <c r="L103" s="2" t="s">
        <v>213</v>
      </c>
      <c r="M103" s="1">
        <v>655</v>
      </c>
      <c r="N103" s="1" t="e">
        <f>NA()</f>
        <v>#N/A</v>
      </c>
      <c r="O103" s="1" t="s">
        <v>209</v>
      </c>
      <c r="P103" s="3">
        <f t="shared" si="25"/>
        <v>1347821.788206361</v>
      </c>
      <c r="Q103" s="3">
        <f t="shared" si="29"/>
        <v>147137211.87919441</v>
      </c>
      <c r="R103" s="3">
        <f t="shared" si="34"/>
        <v>198635236.03691247</v>
      </c>
      <c r="S103" s="3">
        <f t="shared" si="26"/>
        <v>9.1603053435114507E-3</v>
      </c>
      <c r="T103" s="3">
        <f t="shared" si="27"/>
        <v>6.7854113655640364E-3</v>
      </c>
      <c r="U103" s="1" t="s">
        <v>210</v>
      </c>
      <c r="V103" s="1" t="e">
        <f>NA()</f>
        <v>#N/A</v>
      </c>
      <c r="W103" s="4">
        <v>25</v>
      </c>
      <c r="X103" s="1" t="s">
        <v>46</v>
      </c>
      <c r="Y103" s="3">
        <v>100</v>
      </c>
      <c r="Z103" s="3" t="e">
        <f>NA()</f>
        <v>#N/A</v>
      </c>
      <c r="AA103" s="3" t="e">
        <f>NA()</f>
        <v>#N/A</v>
      </c>
      <c r="AB103" s="14">
        <v>590</v>
      </c>
      <c r="AC103" s="13">
        <f t="shared" si="37"/>
        <v>690</v>
      </c>
      <c r="AD103" s="1">
        <v>690</v>
      </c>
      <c r="AE103" s="13">
        <f t="shared" si="23"/>
        <v>0</v>
      </c>
      <c r="AF103" s="13">
        <f t="shared" si="24"/>
        <v>0</v>
      </c>
      <c r="AG103" s="13">
        <f t="shared" si="28"/>
        <v>100</v>
      </c>
    </row>
    <row r="104" spans="3:34" x14ac:dyDescent="0.2">
      <c r="C104" s="1">
        <v>11</v>
      </c>
      <c r="D104" s="5">
        <v>45862</v>
      </c>
      <c r="F104" s="48">
        <v>45754</v>
      </c>
      <c r="G104" s="6"/>
      <c r="H104" s="1">
        <v>16</v>
      </c>
      <c r="I104" s="1">
        <v>80</v>
      </c>
      <c r="J104" s="1" t="s">
        <v>34</v>
      </c>
      <c r="K104" s="3">
        <v>1.35</v>
      </c>
      <c r="L104" s="2" t="s">
        <v>213</v>
      </c>
      <c r="M104" s="1">
        <v>655</v>
      </c>
      <c r="N104" s="1" t="e">
        <f>NA()</f>
        <v>#N/A</v>
      </c>
      <c r="O104" s="1" t="s">
        <v>209</v>
      </c>
      <c r="P104" s="3">
        <f t="shared" si="25"/>
        <v>1347821.788206361</v>
      </c>
      <c r="Q104" s="3">
        <f t="shared" si="29"/>
        <v>147137211.87919441</v>
      </c>
      <c r="R104" s="3">
        <f t="shared" si="34"/>
        <v>198635236.03691247</v>
      </c>
      <c r="S104" s="3">
        <f t="shared" si="26"/>
        <v>9.1603053435114507E-3</v>
      </c>
      <c r="T104" s="3">
        <f t="shared" si="27"/>
        <v>6.7854113655640364E-3</v>
      </c>
      <c r="U104" s="1" t="s">
        <v>210</v>
      </c>
      <c r="V104" s="1" t="e">
        <f>NA()</f>
        <v>#N/A</v>
      </c>
      <c r="W104" s="4">
        <v>25</v>
      </c>
      <c r="X104" s="1" t="s">
        <v>46</v>
      </c>
      <c r="Y104" s="3">
        <v>100</v>
      </c>
      <c r="Z104" s="3" t="e">
        <f>NA()</f>
        <v>#N/A</v>
      </c>
      <c r="AA104" s="3" t="e">
        <f>NA()</f>
        <v>#N/A</v>
      </c>
      <c r="AB104" s="14">
        <v>566</v>
      </c>
      <c r="AC104" s="13">
        <f t="shared" si="37"/>
        <v>666</v>
      </c>
      <c r="AD104" s="1">
        <v>667</v>
      </c>
      <c r="AE104" s="13">
        <f t="shared" si="23"/>
        <v>1</v>
      </c>
      <c r="AF104" s="13">
        <f t="shared" si="24"/>
        <v>0.15015015015015015</v>
      </c>
      <c r="AG104" s="13">
        <f t="shared" si="28"/>
        <v>99.849849849849846</v>
      </c>
    </row>
    <row r="105" spans="3:34" x14ac:dyDescent="0.2">
      <c r="C105" s="1">
        <v>11</v>
      </c>
      <c r="D105" s="5">
        <v>45862</v>
      </c>
      <c r="F105" s="48">
        <v>45754</v>
      </c>
      <c r="G105" s="6"/>
      <c r="H105" s="1">
        <v>16</v>
      </c>
      <c r="I105" s="1">
        <v>80</v>
      </c>
      <c r="J105" s="1" t="s">
        <v>34</v>
      </c>
      <c r="K105" s="3">
        <v>1.35</v>
      </c>
      <c r="L105" s="2" t="s">
        <v>214</v>
      </c>
      <c r="M105" s="1">
        <v>187.5</v>
      </c>
      <c r="N105" s="1" t="e">
        <f>NA()</f>
        <v>#N/A</v>
      </c>
      <c r="O105" s="1" t="s">
        <v>209</v>
      </c>
      <c r="P105" s="3">
        <f t="shared" si="25"/>
        <v>110446.61672776616</v>
      </c>
      <c r="Q105" s="3">
        <f t="shared" si="29"/>
        <v>3451456.7727426924</v>
      </c>
      <c r="R105" s="3">
        <f t="shared" si="34"/>
        <v>4659466.6432026355</v>
      </c>
      <c r="S105" s="3">
        <f t="shared" si="26"/>
        <v>3.2000000000000001E-2</v>
      </c>
      <c r="T105" s="3">
        <f t="shared" si="27"/>
        <v>2.3703703703703699E-2</v>
      </c>
      <c r="U105" s="1" t="s">
        <v>210</v>
      </c>
      <c r="V105" s="1" t="e">
        <f>NA()</f>
        <v>#N/A</v>
      </c>
      <c r="W105" s="4">
        <v>25</v>
      </c>
      <c r="X105" s="1" t="s">
        <v>46</v>
      </c>
      <c r="Y105" s="3">
        <v>100</v>
      </c>
      <c r="Z105" s="3" t="e">
        <f>NA()</f>
        <v>#N/A</v>
      </c>
      <c r="AA105" s="3" t="e">
        <f>NA()</f>
        <v>#N/A</v>
      </c>
      <c r="AB105" s="14">
        <v>616</v>
      </c>
      <c r="AC105" s="13">
        <f t="shared" si="37"/>
        <v>716</v>
      </c>
      <c r="AD105" s="1">
        <v>716</v>
      </c>
      <c r="AE105" s="13">
        <f t="shared" si="23"/>
        <v>0</v>
      </c>
      <c r="AF105" s="13">
        <f t="shared" si="24"/>
        <v>0</v>
      </c>
      <c r="AG105" s="13">
        <f t="shared" si="28"/>
        <v>100</v>
      </c>
    </row>
    <row r="106" spans="3:34" x14ac:dyDescent="0.2">
      <c r="C106" s="1">
        <v>11</v>
      </c>
      <c r="D106" s="5">
        <v>45862</v>
      </c>
      <c r="F106" s="48">
        <v>45754</v>
      </c>
      <c r="G106" s="6"/>
      <c r="H106" s="1">
        <v>16</v>
      </c>
      <c r="I106" s="1">
        <v>80</v>
      </c>
      <c r="J106" s="1" t="s">
        <v>34</v>
      </c>
      <c r="K106" s="3">
        <v>1.35</v>
      </c>
      <c r="L106" s="2" t="s">
        <v>214</v>
      </c>
      <c r="M106" s="1">
        <v>187.5</v>
      </c>
      <c r="N106" s="1" t="e">
        <f>NA()</f>
        <v>#N/A</v>
      </c>
      <c r="O106" s="1" t="s">
        <v>209</v>
      </c>
      <c r="P106" s="3">
        <f t="shared" si="25"/>
        <v>110446.61672776616</v>
      </c>
      <c r="Q106" s="3">
        <f t="shared" si="29"/>
        <v>3451456.7727426924</v>
      </c>
      <c r="R106" s="3">
        <f t="shared" si="34"/>
        <v>4659466.6432026355</v>
      </c>
      <c r="S106" s="3">
        <f t="shared" si="26"/>
        <v>3.2000000000000001E-2</v>
      </c>
      <c r="T106" s="3">
        <f t="shared" si="27"/>
        <v>2.3703703703703699E-2</v>
      </c>
      <c r="U106" s="1" t="s">
        <v>210</v>
      </c>
      <c r="V106" s="1" t="e">
        <f>NA()</f>
        <v>#N/A</v>
      </c>
      <c r="W106" s="4">
        <v>25</v>
      </c>
      <c r="X106" s="1" t="s">
        <v>46</v>
      </c>
      <c r="Y106" s="3">
        <v>100</v>
      </c>
      <c r="Z106" s="3" t="e">
        <f>NA()</f>
        <v>#N/A</v>
      </c>
      <c r="AA106" s="3" t="e">
        <f>NA()</f>
        <v>#N/A</v>
      </c>
      <c r="AB106" s="14">
        <v>648</v>
      </c>
      <c r="AC106" s="13">
        <f t="shared" si="37"/>
        <v>748</v>
      </c>
      <c r="AD106" s="1">
        <v>748</v>
      </c>
      <c r="AE106" s="13">
        <f t="shared" si="23"/>
        <v>0</v>
      </c>
      <c r="AF106" s="13">
        <f t="shared" si="24"/>
        <v>0</v>
      </c>
      <c r="AG106" s="13">
        <f t="shared" si="28"/>
        <v>100</v>
      </c>
    </row>
    <row r="107" spans="3:34" x14ac:dyDescent="0.2">
      <c r="C107" s="1">
        <v>11</v>
      </c>
      <c r="D107" s="5">
        <v>45862</v>
      </c>
      <c r="F107" s="48">
        <v>45754</v>
      </c>
      <c r="G107" s="6"/>
      <c r="H107" s="1">
        <v>16</v>
      </c>
      <c r="I107" s="1">
        <v>80</v>
      </c>
      <c r="J107" s="1" t="s">
        <v>34</v>
      </c>
      <c r="K107" s="3">
        <v>1.35</v>
      </c>
      <c r="L107" s="2" t="s">
        <v>214</v>
      </c>
      <c r="M107" s="1">
        <v>187.5</v>
      </c>
      <c r="N107" s="1" t="e">
        <f>NA()</f>
        <v>#N/A</v>
      </c>
      <c r="O107" s="1" t="s">
        <v>209</v>
      </c>
      <c r="P107" s="3">
        <f t="shared" si="25"/>
        <v>110446.61672776616</v>
      </c>
      <c r="Q107" s="3">
        <f t="shared" si="29"/>
        <v>3451456.7727426924</v>
      </c>
      <c r="R107" s="3">
        <f t="shared" si="34"/>
        <v>4659466.6432026355</v>
      </c>
      <c r="S107" s="3">
        <f t="shared" si="26"/>
        <v>3.2000000000000001E-2</v>
      </c>
      <c r="T107" s="3">
        <f t="shared" si="27"/>
        <v>2.3703703703703699E-2</v>
      </c>
      <c r="U107" s="1" t="s">
        <v>210</v>
      </c>
      <c r="V107" s="1" t="e">
        <f>NA()</f>
        <v>#N/A</v>
      </c>
      <c r="W107" s="4">
        <v>25</v>
      </c>
      <c r="X107" s="1" t="s">
        <v>46</v>
      </c>
      <c r="Y107" s="3">
        <v>100</v>
      </c>
      <c r="Z107" s="3" t="e">
        <f>NA()</f>
        <v>#N/A</v>
      </c>
      <c r="AA107" s="3" t="e">
        <f>NA()</f>
        <v>#N/A</v>
      </c>
      <c r="AB107" s="14">
        <v>659</v>
      </c>
      <c r="AC107" s="13">
        <f t="shared" si="37"/>
        <v>759</v>
      </c>
      <c r="AD107" s="1">
        <v>759</v>
      </c>
      <c r="AE107" s="13">
        <f t="shared" si="23"/>
        <v>0</v>
      </c>
      <c r="AF107" s="13">
        <f t="shared" si="24"/>
        <v>0</v>
      </c>
      <c r="AG107" s="13">
        <f t="shared" si="28"/>
        <v>100</v>
      </c>
    </row>
    <row r="108" spans="3:34" x14ac:dyDescent="0.2">
      <c r="C108" s="1">
        <v>11</v>
      </c>
      <c r="D108" s="5">
        <v>45862</v>
      </c>
      <c r="F108" s="48">
        <v>45754</v>
      </c>
      <c r="G108" s="6"/>
      <c r="H108" s="1">
        <v>16</v>
      </c>
      <c r="I108" s="1">
        <v>80</v>
      </c>
      <c r="J108" s="1" t="s">
        <v>34</v>
      </c>
      <c r="K108" s="3">
        <v>1.35</v>
      </c>
      <c r="L108" s="2" t="s">
        <v>215</v>
      </c>
      <c r="M108" s="1">
        <v>47.5</v>
      </c>
      <c r="N108" s="1" t="e">
        <f>NA()</f>
        <v>#N/A</v>
      </c>
      <c r="O108" s="1" t="s">
        <v>209</v>
      </c>
      <c r="P108" s="3">
        <f t="shared" si="25"/>
        <v>7088.2184246619709</v>
      </c>
      <c r="Q108" s="3">
        <f t="shared" si="29"/>
        <v>56115.06252857393</v>
      </c>
      <c r="R108" s="3">
        <f t="shared" si="34"/>
        <v>75755.334413574805</v>
      </c>
      <c r="S108" s="3">
        <f t="shared" si="26"/>
        <v>0.12631578947368421</v>
      </c>
      <c r="T108" s="3">
        <f t="shared" si="27"/>
        <v>9.3567251461988313E-2</v>
      </c>
      <c r="U108" s="1" t="s">
        <v>210</v>
      </c>
      <c r="V108" s="1" t="e">
        <f>NA()</f>
        <v>#N/A</v>
      </c>
      <c r="W108" s="4">
        <v>25</v>
      </c>
      <c r="X108" s="1" t="s">
        <v>46</v>
      </c>
      <c r="Y108" s="3">
        <v>100</v>
      </c>
      <c r="Z108" s="3" t="e">
        <f>NA()</f>
        <v>#N/A</v>
      </c>
      <c r="AA108" s="3" t="e">
        <f>NA()</f>
        <v>#N/A</v>
      </c>
      <c r="AB108" s="14">
        <v>725</v>
      </c>
      <c r="AC108" s="13">
        <f t="shared" si="37"/>
        <v>825</v>
      </c>
      <c r="AD108" s="1">
        <v>823</v>
      </c>
      <c r="AE108" s="13">
        <f t="shared" si="23"/>
        <v>-2</v>
      </c>
      <c r="AF108" s="13">
        <f t="shared" si="24"/>
        <v>-0.24242424242424243</v>
      </c>
      <c r="AG108" s="13">
        <f t="shared" si="28"/>
        <v>100.24242424242425</v>
      </c>
    </row>
    <row r="109" spans="3:34" x14ac:dyDescent="0.2">
      <c r="C109" s="1">
        <v>11</v>
      </c>
      <c r="D109" s="5">
        <v>45862</v>
      </c>
      <c r="F109" s="48">
        <v>45754</v>
      </c>
      <c r="G109" s="6"/>
      <c r="H109" s="1">
        <v>16</v>
      </c>
      <c r="I109" s="1">
        <v>80</v>
      </c>
      <c r="J109" s="1" t="s">
        <v>34</v>
      </c>
      <c r="K109" s="3">
        <v>1.35</v>
      </c>
      <c r="L109" s="2" t="s">
        <v>215</v>
      </c>
      <c r="M109" s="1">
        <v>47.5</v>
      </c>
      <c r="N109" s="1" t="e">
        <f>NA()</f>
        <v>#N/A</v>
      </c>
      <c r="O109" s="1" t="s">
        <v>209</v>
      </c>
      <c r="P109" s="3">
        <f t="shared" si="25"/>
        <v>7088.2184246619709</v>
      </c>
      <c r="Q109" s="3">
        <f t="shared" si="29"/>
        <v>56115.06252857393</v>
      </c>
      <c r="R109" s="3">
        <f t="shared" si="34"/>
        <v>75755.334413574805</v>
      </c>
      <c r="S109" s="3">
        <f t="shared" si="26"/>
        <v>0.12631578947368421</v>
      </c>
      <c r="T109" s="3">
        <f t="shared" si="27"/>
        <v>9.3567251461988313E-2</v>
      </c>
      <c r="U109" s="1" t="s">
        <v>210</v>
      </c>
      <c r="V109" s="1" t="e">
        <f>NA()</f>
        <v>#N/A</v>
      </c>
      <c r="W109" s="4">
        <v>25</v>
      </c>
      <c r="X109" s="1" t="s">
        <v>46</v>
      </c>
      <c r="Y109" s="3">
        <v>100</v>
      </c>
      <c r="Z109" s="3" t="e">
        <f>NA()</f>
        <v>#N/A</v>
      </c>
      <c r="AA109" s="3" t="e">
        <f>NA()</f>
        <v>#N/A</v>
      </c>
      <c r="AB109" s="14">
        <v>726</v>
      </c>
      <c r="AC109" s="13">
        <f t="shared" si="37"/>
        <v>826</v>
      </c>
      <c r="AD109" s="1">
        <v>825</v>
      </c>
      <c r="AE109" s="13">
        <f t="shared" si="23"/>
        <v>-1</v>
      </c>
      <c r="AF109" s="13">
        <f t="shared" si="24"/>
        <v>-0.12106537530266344</v>
      </c>
      <c r="AG109" s="13">
        <f t="shared" si="28"/>
        <v>100.12106537530266</v>
      </c>
    </row>
    <row r="110" spans="3:34" ht="16" thickBot="1" x14ac:dyDescent="0.25">
      <c r="C110" s="8">
        <v>11</v>
      </c>
      <c r="D110" s="9">
        <v>45862</v>
      </c>
      <c r="E110" s="8"/>
      <c r="F110" s="50">
        <v>45754</v>
      </c>
      <c r="G110" s="8"/>
      <c r="H110" s="8">
        <v>16</v>
      </c>
      <c r="I110" s="1">
        <v>80</v>
      </c>
      <c r="J110" s="1" t="s">
        <v>34</v>
      </c>
      <c r="K110" s="3">
        <v>1.35</v>
      </c>
      <c r="L110" s="2" t="s">
        <v>215</v>
      </c>
      <c r="M110" s="1">
        <v>47.5</v>
      </c>
      <c r="N110" s="1" t="e">
        <f>NA()</f>
        <v>#N/A</v>
      </c>
      <c r="O110" s="1" t="s">
        <v>209</v>
      </c>
      <c r="P110" s="3">
        <f t="shared" si="25"/>
        <v>7088.2184246619709</v>
      </c>
      <c r="Q110" s="3">
        <f t="shared" si="29"/>
        <v>56115.06252857393</v>
      </c>
      <c r="R110" s="3">
        <f t="shared" si="34"/>
        <v>75755.334413574805</v>
      </c>
      <c r="S110" s="3">
        <f t="shared" si="26"/>
        <v>0.12631578947368421</v>
      </c>
      <c r="T110" s="3">
        <f t="shared" si="27"/>
        <v>9.3567251461988313E-2</v>
      </c>
      <c r="U110" s="1" t="s">
        <v>210</v>
      </c>
      <c r="V110" s="1" t="e">
        <f>NA()</f>
        <v>#N/A</v>
      </c>
      <c r="W110" s="4">
        <v>25</v>
      </c>
      <c r="X110" s="1" t="s">
        <v>46</v>
      </c>
      <c r="Y110" s="3">
        <v>100</v>
      </c>
      <c r="Z110" s="3" t="e">
        <f>NA()</f>
        <v>#N/A</v>
      </c>
      <c r="AA110" s="3" t="e">
        <f>NA()</f>
        <v>#N/A</v>
      </c>
      <c r="AB110" s="14">
        <v>734</v>
      </c>
      <c r="AC110" s="13">
        <f t="shared" si="37"/>
        <v>834</v>
      </c>
      <c r="AD110" s="1">
        <v>831</v>
      </c>
      <c r="AE110" s="3">
        <f t="shared" si="23"/>
        <v>-3</v>
      </c>
      <c r="AF110" s="3">
        <f t="shared" si="24"/>
        <v>-0.35971223021582738</v>
      </c>
      <c r="AG110" s="3">
        <f t="shared" si="28"/>
        <v>100.35971223021583</v>
      </c>
    </row>
    <row r="111" spans="3:34" x14ac:dyDescent="0.2">
      <c r="AB111" s="14"/>
    </row>
    <row r="112" spans="3:34" x14ac:dyDescent="0.2">
      <c r="AB112" s="14"/>
    </row>
    <row r="113" spans="28:28" x14ac:dyDescent="0.2">
      <c r="AB113" s="14"/>
    </row>
    <row r="114" spans="28:28" x14ac:dyDescent="0.2">
      <c r="AB114" s="14"/>
    </row>
    <row r="115" spans="28:28" x14ac:dyDescent="0.2">
      <c r="AB115" s="14"/>
    </row>
    <row r="116" spans="28:28" x14ac:dyDescent="0.2">
      <c r="AB116" s="14"/>
    </row>
    <row r="117" spans="28:28" x14ac:dyDescent="0.2">
      <c r="AB117" s="14"/>
    </row>
    <row r="118" spans="28:28" x14ac:dyDescent="0.2">
      <c r="AB118" s="14"/>
    </row>
    <row r="119" spans="28:28" x14ac:dyDescent="0.2">
      <c r="AB119" s="14"/>
    </row>
    <row r="120" spans="28:28" x14ac:dyDescent="0.2">
      <c r="AB120" s="14"/>
    </row>
    <row r="121" spans="28:28" x14ac:dyDescent="0.2">
      <c r="AB121" s="14"/>
    </row>
    <row r="122" spans="28:28" x14ac:dyDescent="0.2">
      <c r="AB122" s="14"/>
    </row>
    <row r="123" spans="28:28" x14ac:dyDescent="0.2">
      <c r="AB123" s="14"/>
    </row>
    <row r="124" spans="28:28" x14ac:dyDescent="0.2">
      <c r="AB124" s="14"/>
    </row>
    <row r="125" spans="28:28" x14ac:dyDescent="0.2">
      <c r="AB125" s="14"/>
    </row>
    <row r="126" spans="28:28" x14ac:dyDescent="0.2">
      <c r="AB126" s="14"/>
    </row>
    <row r="127" spans="28:28" x14ac:dyDescent="0.2">
      <c r="AB127" s="14"/>
    </row>
    <row r="128" spans="28:28" x14ac:dyDescent="0.2">
      <c r="AB128" s="14"/>
    </row>
    <row r="129" spans="28:28" x14ac:dyDescent="0.2">
      <c r="AB129" s="14"/>
    </row>
    <row r="130" spans="28:28" x14ac:dyDescent="0.2">
      <c r="AB130" s="14"/>
    </row>
    <row r="131" spans="28:28" x14ac:dyDescent="0.2">
      <c r="AB131" s="14"/>
    </row>
    <row r="132" spans="28:28" x14ac:dyDescent="0.2">
      <c r="AB132" s="14"/>
    </row>
    <row r="133" spans="28:28" x14ac:dyDescent="0.2">
      <c r="AB133" s="14"/>
    </row>
    <row r="134" spans="28:28" x14ac:dyDescent="0.2">
      <c r="AB134" s="14"/>
    </row>
    <row r="135" spans="28:28" x14ac:dyDescent="0.2">
      <c r="AB135" s="14"/>
    </row>
    <row r="136" spans="28:28" x14ac:dyDescent="0.2">
      <c r="AB136" s="14"/>
    </row>
    <row r="137" spans="28:28" x14ac:dyDescent="0.2">
      <c r="AB137" s="14"/>
    </row>
    <row r="138" spans="28:28" x14ac:dyDescent="0.2">
      <c r="AB138" s="14"/>
    </row>
    <row r="139" spans="28:28" x14ac:dyDescent="0.2">
      <c r="AB139" s="14"/>
    </row>
    <row r="140" spans="28:28" x14ac:dyDescent="0.2">
      <c r="AB140" s="14"/>
    </row>
    <row r="141" spans="28:28" x14ac:dyDescent="0.2">
      <c r="AB141" s="14"/>
    </row>
    <row r="142" spans="28:28" x14ac:dyDescent="0.2">
      <c r="AB142" s="14"/>
    </row>
    <row r="143" spans="28:28" x14ac:dyDescent="0.2">
      <c r="AB143" s="14"/>
    </row>
    <row r="144" spans="28:28" x14ac:dyDescent="0.2">
      <c r="AB144" s="14"/>
    </row>
    <row r="145" spans="28:28" x14ac:dyDescent="0.2">
      <c r="AB145" s="14"/>
    </row>
    <row r="146" spans="28:28" x14ac:dyDescent="0.2">
      <c r="AB146" s="14"/>
    </row>
    <row r="147" spans="28:28" x14ac:dyDescent="0.2">
      <c r="AB147" s="14"/>
    </row>
    <row r="148" spans="28:28" x14ac:dyDescent="0.2">
      <c r="AB148" s="14"/>
    </row>
    <row r="149" spans="28:28" x14ac:dyDescent="0.2">
      <c r="AB149" s="14"/>
    </row>
    <row r="150" spans="28:28" x14ac:dyDescent="0.2">
      <c r="AB150" s="14"/>
    </row>
    <row r="151" spans="28:28" x14ac:dyDescent="0.2">
      <c r="AB151" s="14"/>
    </row>
  </sheetData>
  <phoneticPr fontId="1" type="noConversion"/>
  <dataValidations count="1">
    <dataValidation type="list" allowBlank="1" showInputMessage="1" showErrorMessage="1" sqref="O4:O110" xr:uid="{0C73CA5A-8F8E-054E-8CB8-751762D104DC}">
      <formula1>"Sphere,Cube"</formula1>
    </dataValidation>
  </dataValidations>
  <pageMargins left="0.7" right="0.7" top="0.75" bottom="0.75" header="0.3" footer="0.3"/>
  <ignoredErrors>
    <ignoredError sqref="L14:L18 L19:L23 L34:L43 L54:L63 L83 L84:L92" twoDigitTextYear="1"/>
    <ignoredError sqref="L4 L5:L13 L24 L25:L33 L44:L53" numberStoredAsText="1"/>
    <ignoredError sqref="AB4:AB23" evalError="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B982-C9EB-4443-9383-DA0DCC34BBEB}">
  <dimension ref="A3:M39"/>
  <sheetViews>
    <sheetView zoomScale="92" workbookViewId="0"/>
  </sheetViews>
  <sheetFormatPr baseColWidth="10" defaultRowHeight="15" x14ac:dyDescent="0.2"/>
  <cols>
    <col min="4" max="4" width="20.6640625" customWidth="1"/>
    <col min="5" max="5" width="14.6640625" customWidth="1"/>
    <col min="6" max="6" width="36" hidden="1" customWidth="1"/>
    <col min="7" max="7" width="3.1640625" hidden="1" customWidth="1"/>
    <col min="8" max="8" width="29.6640625" customWidth="1"/>
    <col min="9" max="9" width="31.6640625" customWidth="1"/>
    <col min="10" max="10" width="55" customWidth="1"/>
    <col min="11" max="11" width="24.5" customWidth="1"/>
    <col min="12" max="12" width="54.6640625" customWidth="1"/>
    <col min="13" max="13" width="17" customWidth="1"/>
    <col min="17" max="17" width="11.83203125" customWidth="1"/>
    <col min="18" max="19" width="21.1640625" customWidth="1"/>
    <col min="20" max="20" width="17.6640625" customWidth="1"/>
    <col min="21" max="21" width="21.1640625" customWidth="1"/>
    <col min="22" max="22" width="20.5" customWidth="1"/>
    <col min="23" max="23" width="21.6640625" customWidth="1"/>
    <col min="24" max="24" width="15.5" customWidth="1"/>
  </cols>
  <sheetData>
    <row r="3" spans="2:13" ht="19" x14ac:dyDescent="0.25">
      <c r="B3" s="36" t="s">
        <v>84</v>
      </c>
      <c r="C3" s="36" t="s">
        <v>223</v>
      </c>
      <c r="D3" s="36" t="s">
        <v>222</v>
      </c>
      <c r="E3" s="36" t="s">
        <v>221</v>
      </c>
      <c r="F3" s="47" t="s">
        <v>217</v>
      </c>
      <c r="G3" s="47" t="s">
        <v>218</v>
      </c>
      <c r="H3" s="36" t="s">
        <v>219</v>
      </c>
      <c r="I3" s="46" t="s">
        <v>220</v>
      </c>
      <c r="J3" s="35" t="s">
        <v>229</v>
      </c>
      <c r="K3" s="35" t="s">
        <v>230</v>
      </c>
      <c r="L3" s="46" t="s">
        <v>228</v>
      </c>
      <c r="M3" s="35" t="s">
        <v>230</v>
      </c>
    </row>
    <row r="4" spans="2:13" ht="15" customHeight="1" x14ac:dyDescent="0.2">
      <c r="B4" s="37"/>
      <c r="C4" s="38">
        <v>45734</v>
      </c>
      <c r="D4" s="39">
        <v>0</v>
      </c>
      <c r="E4" s="39" t="s">
        <v>32</v>
      </c>
      <c r="F4" s="44">
        <v>893.47</v>
      </c>
      <c r="G4" s="44">
        <v>1184.2</v>
      </c>
      <c r="H4" s="44">
        <v>234.52500000000001</v>
      </c>
      <c r="I4" s="44">
        <v>521.34900000000005</v>
      </c>
      <c r="J4" s="34" t="s">
        <v>227</v>
      </c>
      <c r="K4" s="69" t="s">
        <v>233</v>
      </c>
      <c r="L4" t="s">
        <v>227</v>
      </c>
      <c r="M4" s="74" t="s">
        <v>231</v>
      </c>
    </row>
    <row r="5" spans="2:13" ht="15" customHeight="1" x14ac:dyDescent="0.2">
      <c r="B5" s="40"/>
      <c r="C5" s="5">
        <v>45734</v>
      </c>
      <c r="D5">
        <v>5</v>
      </c>
      <c r="E5" t="s">
        <v>32</v>
      </c>
      <c r="F5" s="34">
        <v>891.99</v>
      </c>
      <c r="G5" s="34">
        <v>1183.098</v>
      </c>
      <c r="H5" s="34">
        <v>233.04499999999999</v>
      </c>
      <c r="I5" s="34">
        <v>520.24699999999996</v>
      </c>
      <c r="J5">
        <f t="shared" ref="J5:J14" si="0">(H5-H$4)/H$4</f>
        <v>-6.3106278648332511E-3</v>
      </c>
      <c r="K5" s="70"/>
      <c r="L5">
        <f t="shared" ref="L5:L14" si="1">(I5-I$4)/I$4</f>
        <v>-2.1137472211514535E-3</v>
      </c>
      <c r="M5" s="75"/>
    </row>
    <row r="6" spans="2:13" ht="15" customHeight="1" x14ac:dyDescent="0.2">
      <c r="B6" s="40"/>
      <c r="C6" s="5">
        <v>45734</v>
      </c>
      <c r="D6">
        <v>10</v>
      </c>
      <c r="E6" t="s">
        <v>32</v>
      </c>
      <c r="F6" s="34">
        <v>891.84799999999996</v>
      </c>
      <c r="G6" s="34">
        <v>1182.5</v>
      </c>
      <c r="H6" s="34">
        <v>232.90299999999999</v>
      </c>
      <c r="I6" s="34">
        <v>519.649</v>
      </c>
      <c r="J6">
        <f t="shared" si="0"/>
        <v>-6.916107024837497E-3</v>
      </c>
      <c r="K6" s="70"/>
      <c r="L6">
        <f t="shared" si="1"/>
        <v>-3.260771575278835E-3</v>
      </c>
      <c r="M6" s="75"/>
    </row>
    <row r="7" spans="2:13" ht="15" customHeight="1" x14ac:dyDescent="0.2">
      <c r="B7" s="40"/>
      <c r="C7" s="5">
        <v>45734</v>
      </c>
      <c r="D7">
        <v>15</v>
      </c>
      <c r="E7" t="s">
        <v>32</v>
      </c>
      <c r="F7" s="34">
        <v>891.85400000000004</v>
      </c>
      <c r="G7" s="34">
        <v>1181.952</v>
      </c>
      <c r="H7" s="34">
        <v>232.90899999999999</v>
      </c>
      <c r="I7" s="34">
        <v>519.101</v>
      </c>
      <c r="J7">
        <f t="shared" si="0"/>
        <v>-6.8905233983584425E-3</v>
      </c>
      <c r="K7" s="70"/>
      <c r="L7">
        <f t="shared" si="1"/>
        <v>-4.3118908830745758E-3</v>
      </c>
      <c r="M7" s="75"/>
    </row>
    <row r="8" spans="2:13" ht="15" customHeight="1" x14ac:dyDescent="0.2">
      <c r="B8" s="40"/>
      <c r="C8" s="5">
        <v>45734</v>
      </c>
      <c r="D8">
        <v>20</v>
      </c>
      <c r="E8" t="s">
        <v>32</v>
      </c>
      <c r="F8" s="34">
        <v>891.81399999999996</v>
      </c>
      <c r="G8" s="34">
        <v>1181.5160000000001</v>
      </c>
      <c r="H8" s="34">
        <v>232.869</v>
      </c>
      <c r="I8" s="34">
        <v>518.66499999999996</v>
      </c>
      <c r="J8">
        <f t="shared" si="0"/>
        <v>-7.0610809082187649E-3</v>
      </c>
      <c r="K8" s="70"/>
      <c r="L8">
        <f t="shared" si="1"/>
        <v>-5.148182887087311E-3</v>
      </c>
      <c r="M8" s="75"/>
    </row>
    <row r="9" spans="2:13" ht="15" customHeight="1" x14ac:dyDescent="0.2">
      <c r="B9" s="40"/>
      <c r="C9" s="5">
        <v>45734</v>
      </c>
      <c r="D9">
        <v>25</v>
      </c>
      <c r="E9" t="s">
        <v>32</v>
      </c>
      <c r="F9" s="34">
        <v>891.81799999999998</v>
      </c>
      <c r="G9" s="34">
        <v>1181.212</v>
      </c>
      <c r="H9" s="34">
        <v>232.87299999999999</v>
      </c>
      <c r="I9" s="34">
        <v>518.36099999999999</v>
      </c>
      <c r="J9">
        <f t="shared" si="0"/>
        <v>-7.0440251572327691E-3</v>
      </c>
      <c r="K9" s="70"/>
      <c r="L9">
        <f t="shared" si="1"/>
        <v>-5.7312855687841656E-3</v>
      </c>
      <c r="M9" s="75"/>
    </row>
    <row r="10" spans="2:13" ht="15" customHeight="1" x14ac:dyDescent="0.2">
      <c r="B10" s="40"/>
      <c r="C10" s="5">
        <v>45734</v>
      </c>
      <c r="D10">
        <v>30</v>
      </c>
      <c r="E10" t="s">
        <v>32</v>
      </c>
      <c r="F10" s="34">
        <v>891.846</v>
      </c>
      <c r="G10" s="34">
        <v>1180.788</v>
      </c>
      <c r="H10" s="34">
        <v>232.90100000000001</v>
      </c>
      <c r="I10" s="34">
        <v>517.93700000000001</v>
      </c>
      <c r="J10">
        <f t="shared" si="0"/>
        <v>-6.924634900330435E-3</v>
      </c>
      <c r="K10" s="70"/>
      <c r="L10">
        <f t="shared" si="1"/>
        <v>-6.5445603616771765E-3</v>
      </c>
      <c r="M10" s="75"/>
    </row>
    <row r="11" spans="2:13" ht="15" customHeight="1" x14ac:dyDescent="0.2">
      <c r="B11" s="40"/>
      <c r="C11" s="5">
        <v>45734</v>
      </c>
      <c r="D11">
        <v>120</v>
      </c>
      <c r="E11" t="s">
        <v>32</v>
      </c>
      <c r="F11" s="34">
        <v>890.74400000000003</v>
      </c>
      <c r="G11" s="34">
        <v>1180.008</v>
      </c>
      <c r="H11" s="34">
        <v>231.79900000000001</v>
      </c>
      <c r="I11" s="34">
        <v>517.15700000000004</v>
      </c>
      <c r="J11">
        <f t="shared" si="0"/>
        <v>-1.1623494296983261E-2</v>
      </c>
      <c r="K11" s="70"/>
      <c r="L11">
        <f t="shared" si="1"/>
        <v>-8.0406790844520792E-3</v>
      </c>
      <c r="M11" s="75"/>
    </row>
    <row r="12" spans="2:13" ht="15" customHeight="1" x14ac:dyDescent="0.2">
      <c r="B12" s="40"/>
      <c r="C12" s="5">
        <v>45734</v>
      </c>
      <c r="D12">
        <v>240</v>
      </c>
      <c r="E12" t="s">
        <v>32</v>
      </c>
      <c r="F12" s="34">
        <v>890.42399999999998</v>
      </c>
      <c r="G12" s="34">
        <v>1179.748</v>
      </c>
      <c r="H12" s="34">
        <v>231.47900000000001</v>
      </c>
      <c r="I12" s="34">
        <v>516.89700000000005</v>
      </c>
      <c r="J12">
        <f t="shared" si="0"/>
        <v>-1.2987954375866079E-2</v>
      </c>
      <c r="K12" s="70"/>
      <c r="L12">
        <f t="shared" si="1"/>
        <v>-8.5393853253770465E-3</v>
      </c>
      <c r="M12" s="75"/>
    </row>
    <row r="13" spans="2:13" ht="15" customHeight="1" x14ac:dyDescent="0.2">
      <c r="B13" s="40"/>
      <c r="C13" s="5">
        <v>45734</v>
      </c>
      <c r="D13">
        <v>960</v>
      </c>
      <c r="E13" t="s">
        <v>32</v>
      </c>
      <c r="F13" s="34">
        <v>890.17</v>
      </c>
      <c r="G13" s="34">
        <v>1181.712</v>
      </c>
      <c r="H13" s="34">
        <v>231.22499999999999</v>
      </c>
      <c r="I13" s="34">
        <v>518.86099999999999</v>
      </c>
      <c r="J13">
        <f t="shared" si="0"/>
        <v>-1.4070994563479421E-2</v>
      </c>
      <c r="K13" s="70"/>
      <c r="L13">
        <f t="shared" si="1"/>
        <v>-4.7722351054668875E-3</v>
      </c>
      <c r="M13" s="75"/>
    </row>
    <row r="14" spans="2:13" ht="15" customHeight="1" x14ac:dyDescent="0.2">
      <c r="B14" s="41"/>
      <c r="C14" s="42">
        <v>45734</v>
      </c>
      <c r="D14" s="21">
        <v>1920</v>
      </c>
      <c r="E14" s="21" t="s">
        <v>32</v>
      </c>
      <c r="F14" s="45">
        <v>890.99400000000003</v>
      </c>
      <c r="G14" s="45">
        <v>1183.866</v>
      </c>
      <c r="H14" s="45">
        <v>232.04900000000001</v>
      </c>
      <c r="I14" s="45">
        <v>521.01499999999999</v>
      </c>
      <c r="J14" s="21">
        <f t="shared" si="0"/>
        <v>-1.0557509860356034E-2</v>
      </c>
      <c r="K14" s="71"/>
      <c r="L14" s="21">
        <f t="shared" si="1"/>
        <v>-6.406457094960573E-4</v>
      </c>
      <c r="M14" s="76"/>
    </row>
    <row r="15" spans="2:13" ht="15" customHeight="1" x14ac:dyDescent="0.2">
      <c r="B15" s="43"/>
      <c r="C15" s="38">
        <v>45736</v>
      </c>
      <c r="D15" s="39">
        <v>0</v>
      </c>
      <c r="E15" s="39" t="s">
        <v>32</v>
      </c>
      <c r="F15" s="44">
        <v>943.38400000000001</v>
      </c>
      <c r="G15" s="44">
        <v>949.072</v>
      </c>
      <c r="H15" s="44">
        <v>246.22300000000001</v>
      </c>
      <c r="I15" s="44">
        <v>285.55700000000002</v>
      </c>
      <c r="J15" s="39" t="s">
        <v>227</v>
      </c>
      <c r="K15" s="72" t="s">
        <v>233</v>
      </c>
      <c r="L15" s="39" t="s">
        <v>227</v>
      </c>
      <c r="M15" s="74" t="s">
        <v>231</v>
      </c>
    </row>
    <row r="16" spans="2:13" ht="15" customHeight="1" x14ac:dyDescent="0.2">
      <c r="B16" s="18"/>
      <c r="C16" s="5">
        <v>45736</v>
      </c>
      <c r="D16">
        <v>5</v>
      </c>
      <c r="E16" t="s">
        <v>32</v>
      </c>
      <c r="F16" s="34">
        <v>943.18799999999999</v>
      </c>
      <c r="G16" s="34">
        <v>949.20399999999995</v>
      </c>
      <c r="H16" s="34">
        <v>246.02699999999999</v>
      </c>
      <c r="I16" s="34">
        <v>285.68900000000002</v>
      </c>
      <c r="J16">
        <f t="shared" ref="J16:J24" si="2">(H16-H$15)/H$15</f>
        <v>-7.9602636634281266E-4</v>
      </c>
      <c r="K16" s="73"/>
      <c r="L16">
        <f t="shared" ref="L16:L24" si="3">(I16-I$15)/I$15</f>
        <v>4.6225447108635053E-4</v>
      </c>
      <c r="M16" s="75"/>
    </row>
    <row r="17" spans="1:13" ht="15" customHeight="1" x14ac:dyDescent="0.2">
      <c r="B17" s="18"/>
      <c r="C17" s="5">
        <v>45736</v>
      </c>
      <c r="D17">
        <v>10</v>
      </c>
      <c r="E17" t="s">
        <v>32</v>
      </c>
      <c r="F17" s="34">
        <v>943.05600000000004</v>
      </c>
      <c r="G17" s="34">
        <v>949.28200000000004</v>
      </c>
      <c r="H17" s="34">
        <v>245.89500000000001</v>
      </c>
      <c r="I17" s="34">
        <v>285.767</v>
      </c>
      <c r="J17">
        <f t="shared" si="2"/>
        <v>-1.3321257559204579E-3</v>
      </c>
      <c r="K17" s="73"/>
      <c r="L17">
        <f t="shared" si="3"/>
        <v>7.3540484036454905E-4</v>
      </c>
      <c r="M17" s="75"/>
    </row>
    <row r="18" spans="1:13" ht="15" customHeight="1" x14ac:dyDescent="0.2">
      <c r="B18" s="18"/>
      <c r="C18" s="5">
        <v>45736</v>
      </c>
      <c r="D18">
        <v>15</v>
      </c>
      <c r="E18" t="s">
        <v>32</v>
      </c>
      <c r="F18" s="34">
        <v>943.02599999999995</v>
      </c>
      <c r="G18" s="34">
        <v>949.28399999999999</v>
      </c>
      <c r="H18" s="34">
        <v>245.86500000000001</v>
      </c>
      <c r="I18" s="34">
        <v>285.76900000000001</v>
      </c>
      <c r="J18">
        <f t="shared" si="2"/>
        <v>-1.45396652627904E-3</v>
      </c>
      <c r="K18" s="73"/>
      <c r="L18">
        <f t="shared" si="3"/>
        <v>7.4240869598710265E-4</v>
      </c>
      <c r="M18" s="75"/>
    </row>
    <row r="19" spans="1:13" ht="15" customHeight="1" x14ac:dyDescent="0.2">
      <c r="B19" s="18"/>
      <c r="C19" s="5">
        <v>45736</v>
      </c>
      <c r="D19">
        <v>20</v>
      </c>
      <c r="E19" t="s">
        <v>32</v>
      </c>
      <c r="F19" s="34">
        <v>943.02200000000005</v>
      </c>
      <c r="G19" s="34">
        <v>949.23400000000004</v>
      </c>
      <c r="H19" s="34">
        <v>245.86099999999999</v>
      </c>
      <c r="I19" s="34">
        <v>285.71899999999999</v>
      </c>
      <c r="J19">
        <f t="shared" si="2"/>
        <v>-1.4702119623269279E-3</v>
      </c>
      <c r="K19" s="73"/>
      <c r="L19">
        <f t="shared" si="3"/>
        <v>5.6731230542405794E-4</v>
      </c>
      <c r="M19" s="75"/>
    </row>
    <row r="20" spans="1:13" ht="15" customHeight="1" x14ac:dyDescent="0.2">
      <c r="B20" s="18"/>
      <c r="C20" s="5">
        <v>45736</v>
      </c>
      <c r="D20">
        <v>25</v>
      </c>
      <c r="E20" t="s">
        <v>32</v>
      </c>
      <c r="F20" s="34">
        <v>943.03</v>
      </c>
      <c r="G20" s="34">
        <v>949.21799999999996</v>
      </c>
      <c r="H20" s="34">
        <v>245.869</v>
      </c>
      <c r="I20" s="34">
        <v>285.70299999999997</v>
      </c>
      <c r="J20">
        <f t="shared" si="2"/>
        <v>-1.4377210902312676E-3</v>
      </c>
      <c r="K20" s="73"/>
      <c r="L20">
        <f t="shared" si="3"/>
        <v>5.1128146044382785E-4</v>
      </c>
      <c r="M20" s="75"/>
    </row>
    <row r="21" spans="1:13" ht="15" customHeight="1" x14ac:dyDescent="0.2">
      <c r="B21" s="18"/>
      <c r="C21" s="5">
        <v>45736</v>
      </c>
      <c r="D21">
        <v>30</v>
      </c>
      <c r="E21" t="s">
        <v>32</v>
      </c>
      <c r="F21" s="34">
        <v>943.02800000000002</v>
      </c>
      <c r="G21" s="34">
        <v>949.24599999999998</v>
      </c>
      <c r="H21" s="34">
        <v>245.86699999999999</v>
      </c>
      <c r="I21" s="34">
        <v>285.73099999999999</v>
      </c>
      <c r="J21">
        <f t="shared" si="2"/>
        <v>-1.4458438082552115E-3</v>
      </c>
      <c r="K21" s="73"/>
      <c r="L21">
        <f t="shared" si="3"/>
        <v>6.0933543915918072E-4</v>
      </c>
      <c r="M21" s="75"/>
    </row>
    <row r="22" spans="1:13" ht="15" customHeight="1" x14ac:dyDescent="0.2">
      <c r="B22" s="18"/>
      <c r="C22" s="5">
        <v>45736</v>
      </c>
      <c r="D22">
        <v>120</v>
      </c>
      <c r="E22" t="s">
        <v>32</v>
      </c>
      <c r="F22" s="34">
        <v>941.08</v>
      </c>
      <c r="G22" s="34">
        <v>949.47400000000005</v>
      </c>
      <c r="H22" s="34">
        <v>243.91900000000001</v>
      </c>
      <c r="I22" s="34">
        <v>285.959</v>
      </c>
      <c r="J22">
        <f t="shared" si="2"/>
        <v>-9.3573711635387517E-3</v>
      </c>
      <c r="K22" s="73"/>
      <c r="L22">
        <f t="shared" si="3"/>
        <v>1.4077749801265135E-3</v>
      </c>
      <c r="M22" s="75"/>
    </row>
    <row r="23" spans="1:13" ht="15" customHeight="1" x14ac:dyDescent="0.2">
      <c r="B23" s="18"/>
      <c r="C23" s="5">
        <v>45736</v>
      </c>
      <c r="D23">
        <v>240</v>
      </c>
      <c r="E23" t="s">
        <v>32</v>
      </c>
      <c r="F23" s="34">
        <v>940.7</v>
      </c>
      <c r="G23" s="34">
        <v>949.76</v>
      </c>
      <c r="H23" s="34">
        <v>243.53899999999999</v>
      </c>
      <c r="I23" s="34">
        <v>286.245</v>
      </c>
      <c r="J23">
        <f t="shared" si="2"/>
        <v>-1.0900687588080828E-2</v>
      </c>
      <c r="K23" s="73"/>
      <c r="L23">
        <f t="shared" si="3"/>
        <v>2.4093263341469062E-3</v>
      </c>
      <c r="M23" s="75"/>
    </row>
    <row r="24" spans="1:13" ht="15" customHeight="1" x14ac:dyDescent="0.2">
      <c r="B24" s="18"/>
      <c r="C24" s="5">
        <v>45736</v>
      </c>
      <c r="D24">
        <v>960</v>
      </c>
      <c r="E24" t="s">
        <v>32</v>
      </c>
      <c r="F24" s="34">
        <v>940.096</v>
      </c>
      <c r="G24" s="34">
        <v>948.83</v>
      </c>
      <c r="H24" s="34">
        <v>242.935</v>
      </c>
      <c r="I24" s="34">
        <v>285.315</v>
      </c>
      <c r="J24">
        <f t="shared" si="2"/>
        <v>-1.3353748431300124E-2</v>
      </c>
      <c r="K24" s="73"/>
      <c r="L24">
        <f t="shared" si="3"/>
        <v>-8.4746653032500912E-4</v>
      </c>
      <c r="M24" s="75"/>
    </row>
    <row r="25" spans="1:13" x14ac:dyDescent="0.2">
      <c r="A25" s="77" t="s">
        <v>224</v>
      </c>
      <c r="B25" s="39"/>
      <c r="C25" s="38">
        <v>45750</v>
      </c>
      <c r="D25" s="44">
        <v>0</v>
      </c>
      <c r="E25" s="39" t="s">
        <v>34</v>
      </c>
      <c r="F25" s="44">
        <v>969.40800000000002</v>
      </c>
      <c r="G25" s="44">
        <v>951.23400000000004</v>
      </c>
      <c r="H25" s="44">
        <v>300.44200000000001</v>
      </c>
      <c r="I25" s="44">
        <v>306.58800000000002</v>
      </c>
      <c r="J25" s="39" t="s">
        <v>227</v>
      </c>
      <c r="K25" s="72" t="s">
        <v>231</v>
      </c>
      <c r="L25" s="39" t="s">
        <v>227</v>
      </c>
      <c r="M25" s="74" t="s">
        <v>232</v>
      </c>
    </row>
    <row r="26" spans="1:13" x14ac:dyDescent="0.2">
      <c r="A26" s="78"/>
      <c r="C26" s="5">
        <v>45750</v>
      </c>
      <c r="D26" s="34">
        <v>30</v>
      </c>
      <c r="E26" t="s">
        <v>34</v>
      </c>
      <c r="F26" s="34">
        <v>969.14400000000001</v>
      </c>
      <c r="G26" s="34">
        <v>951.35599999999999</v>
      </c>
      <c r="H26" s="34">
        <v>300.178</v>
      </c>
      <c r="I26" s="34">
        <v>306.70999999999998</v>
      </c>
      <c r="J26">
        <f>(H26-H$25)/H$25</f>
        <v>-8.7870537408221889E-4</v>
      </c>
      <c r="K26" s="73"/>
      <c r="L26">
        <f>(I26-I$25)/I$25</f>
        <v>3.9792816418110705E-4</v>
      </c>
      <c r="M26" s="75"/>
    </row>
    <row r="27" spans="1:13" x14ac:dyDescent="0.2">
      <c r="A27" s="78"/>
      <c r="C27" s="5">
        <v>45750</v>
      </c>
      <c r="D27" s="34">
        <v>60</v>
      </c>
      <c r="E27" t="s">
        <v>34</v>
      </c>
      <c r="F27" s="34">
        <v>969.10199999999998</v>
      </c>
      <c r="G27" s="34">
        <v>951.53</v>
      </c>
      <c r="H27" s="34">
        <v>300.13600000000002</v>
      </c>
      <c r="I27" s="34">
        <v>306.88400000000001</v>
      </c>
      <c r="J27">
        <f>(H27-H$25)/H$25</f>
        <v>-1.0184994108679319E-3</v>
      </c>
      <c r="K27" s="73"/>
      <c r="L27">
        <f>(I27-I$25)/I$25</f>
        <v>9.6546505407906456E-4</v>
      </c>
      <c r="M27" s="75"/>
    </row>
    <row r="28" spans="1:13" x14ac:dyDescent="0.2">
      <c r="A28" s="78"/>
      <c r="C28" s="5">
        <v>45750</v>
      </c>
      <c r="D28" s="34">
        <v>180</v>
      </c>
      <c r="E28" t="s">
        <v>34</v>
      </c>
      <c r="F28" s="34">
        <v>968.98199999999997</v>
      </c>
      <c r="G28" s="34">
        <v>951.68</v>
      </c>
      <c r="H28" s="34">
        <v>300.01600000000002</v>
      </c>
      <c r="I28" s="34">
        <v>307.03399999999999</v>
      </c>
      <c r="J28">
        <f>(H28-H$25)/H$25</f>
        <v>-1.4179109445416676E-3</v>
      </c>
      <c r="K28" s="73"/>
      <c r="L28">
        <f>(I28-I$25)/I$25</f>
        <v>1.4547209936460967E-3</v>
      </c>
      <c r="M28" s="75"/>
    </row>
    <row r="29" spans="1:13" x14ac:dyDescent="0.2">
      <c r="A29" s="78"/>
      <c r="C29" s="5">
        <v>45750</v>
      </c>
      <c r="D29" s="34">
        <v>300</v>
      </c>
      <c r="E29" t="s">
        <v>34</v>
      </c>
      <c r="F29" s="34">
        <v>969.08</v>
      </c>
      <c r="G29" s="34">
        <v>951.71</v>
      </c>
      <c r="H29" s="34">
        <v>300.11399999999998</v>
      </c>
      <c r="I29" s="34">
        <v>307.06400000000002</v>
      </c>
      <c r="J29">
        <f>(H29-H$25)/H$25</f>
        <v>-1.0917248587082743E-3</v>
      </c>
      <c r="K29" s="73"/>
      <c r="L29">
        <f>(I29-I$25)/I$25</f>
        <v>1.5525721815596145E-3</v>
      </c>
      <c r="M29" s="75"/>
    </row>
    <row r="30" spans="1:13" x14ac:dyDescent="0.2">
      <c r="A30" s="78" t="s">
        <v>225</v>
      </c>
      <c r="C30" s="5">
        <v>45750</v>
      </c>
      <c r="D30" s="34">
        <v>0</v>
      </c>
      <c r="E30" t="s">
        <v>34</v>
      </c>
      <c r="F30" s="34">
        <v>965.47</v>
      </c>
      <c r="G30" s="34">
        <v>974.67399999999998</v>
      </c>
      <c r="H30" s="34">
        <v>310.41000000000003</v>
      </c>
      <c r="I30" s="34">
        <v>315.52199999999999</v>
      </c>
      <c r="J30" t="s">
        <v>227</v>
      </c>
      <c r="K30" s="73" t="s">
        <v>231</v>
      </c>
      <c r="L30" t="s">
        <v>227</v>
      </c>
      <c r="M30" s="75" t="s">
        <v>232</v>
      </c>
    </row>
    <row r="31" spans="1:13" x14ac:dyDescent="0.2">
      <c r="A31" s="78"/>
      <c r="C31" s="5">
        <v>45750</v>
      </c>
      <c r="D31" s="34">
        <v>30</v>
      </c>
      <c r="E31" t="s">
        <v>34</v>
      </c>
      <c r="F31" s="34">
        <v>965.226</v>
      </c>
      <c r="G31" s="34">
        <v>974.66</v>
      </c>
      <c r="H31" s="34">
        <v>310.166</v>
      </c>
      <c r="I31" s="34">
        <v>315.50799999999998</v>
      </c>
      <c r="J31">
        <f>(H31-H$30)/H$30</f>
        <v>-7.8605715022076665E-4</v>
      </c>
      <c r="K31" s="73"/>
      <c r="L31">
        <f>(I31-I$30)/I$30</f>
        <v>-4.4370915498792495E-5</v>
      </c>
      <c r="M31" s="75"/>
    </row>
    <row r="32" spans="1:13" x14ac:dyDescent="0.2">
      <c r="A32" s="78"/>
      <c r="C32" s="5">
        <v>45750</v>
      </c>
      <c r="D32" s="34">
        <v>60</v>
      </c>
      <c r="E32" t="s">
        <v>34</v>
      </c>
      <c r="F32" s="34">
        <v>965.22400000000005</v>
      </c>
      <c r="G32" s="34">
        <v>974.78399999999999</v>
      </c>
      <c r="H32" s="34">
        <v>310.16399999999999</v>
      </c>
      <c r="I32" s="34">
        <v>315.63200000000001</v>
      </c>
      <c r="J32">
        <f>(H32-H$30)/H$30</f>
        <v>-7.925002416160488E-4</v>
      </c>
      <c r="K32" s="73"/>
      <c r="L32">
        <f>(I32-I$30)/I$30</f>
        <v>3.4862862177602083E-4</v>
      </c>
      <c r="M32" s="75"/>
    </row>
    <row r="33" spans="1:13" x14ac:dyDescent="0.2">
      <c r="A33" s="78"/>
      <c r="C33" s="5">
        <v>45750</v>
      </c>
      <c r="D33" s="34">
        <v>180</v>
      </c>
      <c r="E33" t="s">
        <v>34</v>
      </c>
      <c r="F33" s="34">
        <v>965.15200000000004</v>
      </c>
      <c r="G33" s="34">
        <v>974.98599999999999</v>
      </c>
      <c r="H33" s="34">
        <v>310.09199999999998</v>
      </c>
      <c r="I33" s="34">
        <v>315.834</v>
      </c>
      <c r="J33">
        <f>(H33-H$30)/H$30</f>
        <v>-1.0244515318451096E-3</v>
      </c>
      <c r="K33" s="73"/>
      <c r="L33">
        <f>(I33-I$30)/I$30</f>
        <v>9.8883754540099217E-4</v>
      </c>
      <c r="M33" s="75"/>
    </row>
    <row r="34" spans="1:13" x14ac:dyDescent="0.2">
      <c r="A34" s="78"/>
      <c r="C34" s="5">
        <v>45750</v>
      </c>
      <c r="D34" s="34">
        <v>300</v>
      </c>
      <c r="E34" t="s">
        <v>34</v>
      </c>
      <c r="F34" s="34">
        <v>965.18200000000002</v>
      </c>
      <c r="G34" s="34">
        <v>975.01</v>
      </c>
      <c r="H34" s="34">
        <v>310.12200000000001</v>
      </c>
      <c r="I34" s="34">
        <v>315.858</v>
      </c>
      <c r="J34">
        <f>(H34-H$30)/H$30</f>
        <v>-9.2780516091624265E-4</v>
      </c>
      <c r="K34" s="73"/>
      <c r="L34">
        <f>(I34-I$30)/I$30</f>
        <v>1.0649019719702992E-3</v>
      </c>
      <c r="M34" s="75"/>
    </row>
    <row r="35" spans="1:13" x14ac:dyDescent="0.2">
      <c r="A35" s="78" t="s">
        <v>226</v>
      </c>
      <c r="C35" s="5">
        <v>45750</v>
      </c>
      <c r="D35" s="34">
        <v>0</v>
      </c>
      <c r="E35" t="s">
        <v>34</v>
      </c>
      <c r="F35" s="34">
        <v>978.73</v>
      </c>
      <c r="G35" s="34">
        <v>980.59</v>
      </c>
      <c r="H35" s="34">
        <v>308.32600000000002</v>
      </c>
      <c r="I35" s="34">
        <v>326.24</v>
      </c>
      <c r="J35" t="s">
        <v>227</v>
      </c>
      <c r="K35" s="73" t="s">
        <v>231</v>
      </c>
      <c r="L35" t="s">
        <v>227</v>
      </c>
      <c r="M35" s="75" t="s">
        <v>232</v>
      </c>
    </row>
    <row r="36" spans="1:13" x14ac:dyDescent="0.2">
      <c r="A36" s="78"/>
      <c r="C36" s="5">
        <v>45750</v>
      </c>
      <c r="D36" s="34">
        <v>30</v>
      </c>
      <c r="E36" t="s">
        <v>34</v>
      </c>
      <c r="F36" s="34">
        <v>978.53800000000001</v>
      </c>
      <c r="G36" s="34">
        <v>980.77</v>
      </c>
      <c r="H36" s="34">
        <v>308.13400000000001</v>
      </c>
      <c r="I36" s="34">
        <v>326.42</v>
      </c>
      <c r="J36">
        <f>(H36-H$35)/H$35</f>
        <v>-6.2271751328142047E-4</v>
      </c>
      <c r="K36" s="73"/>
      <c r="L36">
        <f>(I36-I$35)/I$35</f>
        <v>5.5174104953410622E-4</v>
      </c>
      <c r="M36" s="75"/>
    </row>
    <row r="37" spans="1:13" x14ac:dyDescent="0.2">
      <c r="A37" s="78"/>
      <c r="C37" s="5">
        <v>45750</v>
      </c>
      <c r="D37" s="34">
        <v>60</v>
      </c>
      <c r="E37" t="s">
        <v>34</v>
      </c>
      <c r="F37" s="34">
        <v>978.54399999999998</v>
      </c>
      <c r="G37" s="34">
        <v>980.952</v>
      </c>
      <c r="H37" s="34">
        <v>308.14</v>
      </c>
      <c r="I37" s="34">
        <v>326.60199999999998</v>
      </c>
      <c r="J37">
        <f>(H37-H$35)/H$35</f>
        <v>-6.0325759099146828E-4</v>
      </c>
      <c r="K37" s="73"/>
      <c r="L37">
        <f>(I37-I$35)/I$35</f>
        <v>1.1096125551740019E-3</v>
      </c>
      <c r="M37" s="75"/>
    </row>
    <row r="38" spans="1:13" x14ac:dyDescent="0.2">
      <c r="A38" s="78"/>
      <c r="C38" s="5">
        <v>45750</v>
      </c>
      <c r="D38" s="34">
        <v>180</v>
      </c>
      <c r="E38" t="s">
        <v>34</v>
      </c>
      <c r="F38" s="34">
        <v>978.43799999999999</v>
      </c>
      <c r="G38" s="34">
        <v>981.09400000000005</v>
      </c>
      <c r="H38" s="34">
        <v>308.03399999999999</v>
      </c>
      <c r="I38" s="34">
        <v>326.74400000000003</v>
      </c>
      <c r="J38">
        <f>(H38-H$35)/H$35</f>
        <v>-9.4704955144888844E-4</v>
      </c>
      <c r="K38" s="73"/>
      <c r="L38">
        <f>(I38-I$35)/I$35</f>
        <v>1.5448749386954975E-3</v>
      </c>
      <c r="M38" s="75"/>
    </row>
    <row r="39" spans="1:13" x14ac:dyDescent="0.2">
      <c r="A39" s="79"/>
      <c r="B39" s="21"/>
      <c r="C39" s="42">
        <v>45750</v>
      </c>
      <c r="D39" s="45">
        <v>300</v>
      </c>
      <c r="E39" s="21" t="s">
        <v>34</v>
      </c>
      <c r="F39" s="45">
        <v>978.48</v>
      </c>
      <c r="G39" s="45">
        <v>981.13199999999995</v>
      </c>
      <c r="H39" s="45">
        <v>308.07600000000002</v>
      </c>
      <c r="I39" s="45">
        <v>326.78199999999998</v>
      </c>
      <c r="J39" s="21">
        <f>(H39-H$35)/H$35</f>
        <v>-8.1083009541848552E-4</v>
      </c>
      <c r="K39" s="80"/>
      <c r="L39" s="21">
        <f>(I39-I$35)/I$35</f>
        <v>1.661353604708108E-3</v>
      </c>
      <c r="M39" s="76"/>
    </row>
  </sheetData>
  <mergeCells count="13">
    <mergeCell ref="M35:M39"/>
    <mergeCell ref="M15:M24"/>
    <mergeCell ref="M4:M14"/>
    <mergeCell ref="A25:A29"/>
    <mergeCell ref="A30:A34"/>
    <mergeCell ref="A35:A39"/>
    <mergeCell ref="K30:K34"/>
    <mergeCell ref="K35:K39"/>
    <mergeCell ref="K4:K14"/>
    <mergeCell ref="K15:K24"/>
    <mergeCell ref="K25:K29"/>
    <mergeCell ref="M25:M29"/>
    <mergeCell ref="M30:M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A6244EC68D22408D87C5DD3F462929" ma:contentTypeVersion="4" ma:contentTypeDescription="Create a new document." ma:contentTypeScope="" ma:versionID="20bf1ebfc5fcf83a3579f2c2e454b20c">
  <xsd:schema xmlns:xsd="http://www.w3.org/2001/XMLSchema" xmlns:xs="http://www.w3.org/2001/XMLSchema" xmlns:p="http://schemas.microsoft.com/office/2006/metadata/properties" xmlns:ns2="c6499d68-e245-4769-9e28-4c48dcd7b6f5" targetNamespace="http://schemas.microsoft.com/office/2006/metadata/properties" ma:root="true" ma:fieldsID="58412e200f9ddf74c6ae1d7c554f827e" ns2:_="">
    <xsd:import namespace="c6499d68-e245-4769-9e28-4c48dcd7b6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499d68-e245-4769-9e28-4c48dcd7b6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2AF06B-9355-4ECF-B866-369DBC8153B9}">
  <ds:schemaRefs>
    <ds:schemaRef ds:uri="http://schemas.openxmlformats.org/package/2006/metadata/core-properties"/>
    <ds:schemaRef ds:uri="http://schemas.microsoft.com/office/2006/metadata/properties"/>
    <ds:schemaRef ds:uri="http://purl.org/dc/elements/1.1/"/>
    <ds:schemaRef ds:uri="c6499d68-e245-4769-9e28-4c48dcd7b6f5"/>
    <ds:schemaRef ds:uri="http://purl.org/dc/terms/"/>
    <ds:schemaRef ds:uri="http://schemas.microsoft.com/office/2006/documentManagement/type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DD6EA66A-24F6-49F6-B19E-D3FC5A1F91DE}">
  <ds:schemaRefs>
    <ds:schemaRef ds:uri="http://schemas.microsoft.com/sharepoint/v3/contenttype/forms"/>
  </ds:schemaRefs>
</ds:datastoreItem>
</file>

<file path=customXml/itemProps3.xml><?xml version="1.0" encoding="utf-8"?>
<ds:datastoreItem xmlns:ds="http://schemas.openxmlformats.org/officeDocument/2006/customXml" ds:itemID="{AD5DEB63-66B2-46CE-8558-571AFB540F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499d68-e245-4769-9e28-4c48dcd7b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893ce20-a697-4fd6-a4da-14011f6a471d}" enabled="1" method="Standard" siteId="{a8eec281-aaa3-4dae-ac9b-9a398b9215e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Experimental metadata</vt:lpstr>
      <vt:lpstr>Data Summary</vt:lpstr>
      <vt:lpstr>Absorption_Data_Summary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ModifiedBy>
  <cp:revision/>
  <dcterms:created xsi:type="dcterms:W3CDTF">2025-05-19T14:23:26Z</dcterms:created>
  <dcterms:modified xsi:type="dcterms:W3CDTF">2025-07-09T18:53:10Z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0x010100EAA6244EC68D22408D87C5DD3F462929</vt:lpwstr>
  </property>
</Properties>
</file>