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9BA937C9-B324-44D4-AFD6-852A84BAAC9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6.6kV-SG" sheetId="2" r:id="rId1"/>
    <sheet name="415V-S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L25" i="2"/>
  <c r="M22" i="1"/>
  <c r="J4" i="1"/>
  <c r="H15" i="2"/>
  <c r="F16" i="2"/>
  <c r="L9" i="2"/>
  <c r="I21" i="1"/>
  <c r="I13" i="1"/>
  <c r="G13" i="1"/>
  <c r="I12" i="1"/>
  <c r="I14" i="1" s="1"/>
  <c r="I20" i="1" s="1"/>
  <c r="I23" i="1" s="1"/>
  <c r="P7" i="2"/>
  <c r="P8" i="2"/>
  <c r="M7" i="2"/>
  <c r="M8" i="2"/>
  <c r="N8" i="2" s="1"/>
  <c r="K7" i="2"/>
  <c r="K8" i="2"/>
  <c r="I7" i="2"/>
  <c r="J7" i="2" s="1"/>
  <c r="I8" i="2"/>
  <c r="P6" i="2"/>
  <c r="M6" i="2"/>
  <c r="N6" i="2" s="1"/>
  <c r="K6" i="2"/>
  <c r="I6" i="2"/>
  <c r="P5" i="2"/>
  <c r="M5" i="2"/>
  <c r="K5" i="2"/>
  <c r="I5" i="2"/>
  <c r="J5" i="2" s="1"/>
  <c r="P4" i="2"/>
  <c r="M4" i="2"/>
  <c r="K4" i="2"/>
  <c r="I4" i="2"/>
  <c r="J4" i="2" s="1"/>
  <c r="P5" i="1"/>
  <c r="P6" i="1"/>
  <c r="P4" i="1"/>
  <c r="I5" i="1"/>
  <c r="D13" i="1" s="1"/>
  <c r="K5" i="1"/>
  <c r="F13" i="1" s="1"/>
  <c r="M5" i="1"/>
  <c r="H13" i="1" s="1"/>
  <c r="M6" i="1"/>
  <c r="K6" i="1"/>
  <c r="L6" i="1" s="1"/>
  <c r="M4" i="1"/>
  <c r="K4" i="1"/>
  <c r="F12" i="1" s="1"/>
  <c r="I4" i="1"/>
  <c r="D12" i="1" s="1"/>
  <c r="D14" i="1" s="1"/>
  <c r="H24" i="2" l="1"/>
  <c r="H16" i="2"/>
  <c r="F22" i="2"/>
  <c r="F15" i="2"/>
  <c r="F17" i="2" s="1"/>
  <c r="F21" i="2" s="1"/>
  <c r="F26" i="2" s="1"/>
  <c r="F27" i="2" s="1"/>
  <c r="H17" i="2"/>
  <c r="H23" i="2" s="1"/>
  <c r="H26" i="2" s="1"/>
  <c r="G19" i="1"/>
  <c r="G12" i="1"/>
  <c r="G14" i="1" s="1"/>
  <c r="G18" i="1" s="1"/>
  <c r="G23" i="1" s="1"/>
  <c r="G24" i="1" s="1"/>
  <c r="J5" i="1"/>
  <c r="D17" i="1"/>
  <c r="D23" i="1" s="1"/>
  <c r="I9" i="2"/>
  <c r="C15" i="2" s="1"/>
  <c r="G16" i="2"/>
  <c r="E16" i="2"/>
  <c r="I10" i="2"/>
  <c r="C16" i="2" s="1"/>
  <c r="C17" i="2"/>
  <c r="F19" i="1"/>
  <c r="H12" i="1"/>
  <c r="H21" i="1"/>
  <c r="D24" i="1" l="1"/>
  <c r="E13" i="1"/>
  <c r="J10" i="2" s="1"/>
  <c r="D16" i="2" s="1"/>
  <c r="E12" i="1"/>
  <c r="H14" i="1"/>
  <c r="H20" i="1" s="1"/>
  <c r="H23" i="1" s="1"/>
  <c r="F14" i="1"/>
  <c r="F18" i="1" s="1"/>
  <c r="F23" i="1" s="1"/>
  <c r="K9" i="2"/>
  <c r="E15" i="2" s="1"/>
  <c r="C20" i="2"/>
  <c r="C26" i="2" s="1"/>
  <c r="E14" i="1" l="1"/>
  <c r="E17" i="1" s="1"/>
  <c r="E23" i="1" s="1"/>
  <c r="E24" i="1" s="1"/>
  <c r="J9" i="2"/>
  <c r="D15" i="2" s="1"/>
  <c r="D17" i="2" s="1"/>
  <c r="D20" i="2" s="1"/>
  <c r="D26" i="2" s="1"/>
  <c r="D27" i="2" s="1"/>
  <c r="C27" i="2"/>
  <c r="F24" i="1"/>
  <c r="J23" i="1"/>
  <c r="J24" i="1"/>
  <c r="E22" i="2"/>
  <c r="G24" i="2"/>
  <c r="G15" i="2"/>
  <c r="G17" i="2" l="1"/>
  <c r="E17" i="2"/>
  <c r="E21" i="2" s="1"/>
  <c r="E26" i="2" s="1"/>
  <c r="E27" i="2" l="1"/>
  <c r="I27" i="2" s="1"/>
  <c r="G23" i="2"/>
  <c r="G26" i="2" s="1"/>
</calcChain>
</file>

<file path=xl/sharedStrings.xml><?xml version="1.0" encoding="utf-8"?>
<sst xmlns="http://schemas.openxmlformats.org/spreadsheetml/2006/main" count="131" uniqueCount="60">
  <si>
    <t xml:space="preserve">Sample Load Schedule for Light Fixture Factory </t>
  </si>
  <si>
    <t>Load Type</t>
  </si>
  <si>
    <t>Equipment Description</t>
  </si>
  <si>
    <t xml:space="preserve">C - Continous     I - Intermittent S - Standby </t>
  </si>
  <si>
    <t>Bus</t>
  </si>
  <si>
    <t>Volt (kV)</t>
  </si>
  <si>
    <t>Power        (kW)</t>
  </si>
  <si>
    <t>Efficiency</t>
  </si>
  <si>
    <t>Power Factor</t>
  </si>
  <si>
    <t xml:space="preserve">Continous                         (C) </t>
  </si>
  <si>
    <t xml:space="preserve">Intermitttent                                (I)      </t>
  </si>
  <si>
    <t xml:space="preserve">Standby                                 (S)    </t>
  </si>
  <si>
    <t>Frequency(Hz)</t>
  </si>
  <si>
    <t>F.L Current (A)</t>
  </si>
  <si>
    <t>kW</t>
  </si>
  <si>
    <t>kVAR</t>
  </si>
  <si>
    <t>M</t>
  </si>
  <si>
    <t>Light LED Equipment 1</t>
  </si>
  <si>
    <t>C</t>
  </si>
  <si>
    <t>A</t>
  </si>
  <si>
    <t>Light LED Equipment 2</t>
  </si>
  <si>
    <t>Light LED Equipment 3</t>
  </si>
  <si>
    <t>S</t>
  </si>
  <si>
    <t>B</t>
  </si>
  <si>
    <t>Robot 1</t>
  </si>
  <si>
    <t>Robot 2</t>
  </si>
  <si>
    <t>P</t>
  </si>
  <si>
    <t>415V-SG-BUS A</t>
  </si>
  <si>
    <t>415V-SG-BUS B</t>
  </si>
  <si>
    <t>Continous (C)</t>
  </si>
  <si>
    <t>Intermittent (I)</t>
  </si>
  <si>
    <t>Standby (S)</t>
  </si>
  <si>
    <t>Loading of Bus A</t>
  </si>
  <si>
    <t>Loading of Bus B</t>
  </si>
  <si>
    <t>Total Loading of Switchgear</t>
  </si>
  <si>
    <t>Loading Factors</t>
  </si>
  <si>
    <t>a</t>
  </si>
  <si>
    <t>b</t>
  </si>
  <si>
    <t>c</t>
  </si>
  <si>
    <t>Continous Load with Load Factor</t>
  </si>
  <si>
    <t>Intermittent Load with Load Factor</t>
  </si>
  <si>
    <t>Largest Intermittent Load</t>
  </si>
  <si>
    <t>Standby Load with Load Factor</t>
  </si>
  <si>
    <t>Largest Standby Load</t>
  </si>
  <si>
    <t>Peak Demand</t>
  </si>
  <si>
    <t>kVA</t>
  </si>
  <si>
    <t>Max Demand</t>
  </si>
  <si>
    <t>Selected Transformer Rating in MVA</t>
  </si>
  <si>
    <t>8/10        (ONAN/ONAF)</t>
  </si>
  <si>
    <t xml:space="preserve">Continous                          (C)  </t>
  </si>
  <si>
    <t xml:space="preserve">Intermitttent                         (I)       </t>
  </si>
  <si>
    <t xml:space="preserve">Standby                      (S)  </t>
  </si>
  <si>
    <t>Light enclosure Manufacturing Equipment</t>
  </si>
  <si>
    <t>Automatic Checking Machine</t>
  </si>
  <si>
    <t>Power Socket</t>
  </si>
  <si>
    <t>I</t>
  </si>
  <si>
    <t>Continous (kW)</t>
  </si>
  <si>
    <t>Intermittent (kW)</t>
  </si>
  <si>
    <t>Standby (kW)</t>
  </si>
  <si>
    <t>Selected Transformer Rating in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</si>
</sst>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72B4-0172-4E6B-872C-B2BB3C8BFB04}">
  <dimension ref="A1:Q30"/>
  <sheetViews>
    <sheetView tabSelected="1" topLeftCell="A18" workbookViewId="0">
      <selection activeCell="I26" sqref="I26"/>
    </sheetView>
  </sheetViews>
  <sheetFormatPr defaultRowHeight="15"/>
  <cols>
    <col min="1" max="1" width="11.85546875" style="1" customWidth="1"/>
    <col min="2" max="2" width="36.5703125" style="1" bestFit="1" customWidth="1"/>
    <col min="3" max="3" width="18.42578125" style="1" customWidth="1"/>
    <col min="4" max="5" width="10.28515625" style="1" customWidth="1"/>
    <col min="6" max="6" width="11.28515625" style="1" customWidth="1"/>
    <col min="7" max="7" width="11" style="1" customWidth="1"/>
    <col min="8" max="8" width="27.140625" style="1" customWidth="1"/>
    <col min="9" max="10" width="11.28515625" style="1" customWidth="1"/>
    <col min="11" max="12" width="12.140625" style="1" customWidth="1"/>
    <col min="13" max="14" width="9" style="1" customWidth="1"/>
    <col min="15" max="15" width="10.140625" style="1" customWidth="1"/>
    <col min="16" max="16" width="10" style="1" customWidth="1"/>
    <col min="17" max="17" width="11.7109375" style="1" customWidth="1"/>
    <col min="18" max="19" width="9.140625" style="1"/>
    <col min="20" max="20" width="3.5703125" style="1" customWidth="1"/>
    <col min="21" max="21" width="26.140625" style="1" customWidth="1"/>
    <col min="22" max="23" width="9.140625" style="1"/>
    <col min="24" max="24" width="9.140625" style="1" bestFit="1" customWidth="1"/>
    <col min="25" max="29" width="9.140625" style="1"/>
    <col min="30" max="30" width="15.42578125" style="1" customWidth="1"/>
    <col min="31" max="16384" width="9.140625" style="1"/>
  </cols>
  <sheetData>
    <row r="1" spans="1:17" ht="60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5"/>
    </row>
    <row r="2" spans="1:17" ht="61.5" customHeight="1">
      <c r="A2" s="21" t="s">
        <v>1</v>
      </c>
      <c r="B2" s="21" t="s">
        <v>2</v>
      </c>
      <c r="C2" s="26" t="s">
        <v>3</v>
      </c>
      <c r="D2" s="28" t="s">
        <v>4</v>
      </c>
      <c r="E2" s="28" t="s">
        <v>5</v>
      </c>
      <c r="F2" s="28" t="s">
        <v>6</v>
      </c>
      <c r="G2" s="21" t="s">
        <v>7</v>
      </c>
      <c r="H2" s="21" t="s">
        <v>8</v>
      </c>
      <c r="I2" s="23" t="s">
        <v>9</v>
      </c>
      <c r="J2" s="24"/>
      <c r="K2" s="23" t="s">
        <v>10</v>
      </c>
      <c r="L2" s="24"/>
      <c r="M2" s="23" t="s">
        <v>11</v>
      </c>
      <c r="N2" s="24"/>
      <c r="O2" s="4" t="s">
        <v>12</v>
      </c>
      <c r="P2" s="4" t="s">
        <v>13</v>
      </c>
    </row>
    <row r="3" spans="1:17" ht="15.75" customHeight="1">
      <c r="A3" s="25"/>
      <c r="B3" s="25"/>
      <c r="C3" s="27"/>
      <c r="D3" s="29"/>
      <c r="E3" s="29"/>
      <c r="F3" s="29"/>
      <c r="G3" s="25"/>
      <c r="H3" s="25"/>
      <c r="I3" s="4" t="s">
        <v>14</v>
      </c>
      <c r="J3" s="4" t="s">
        <v>15</v>
      </c>
      <c r="K3" s="4" t="s">
        <v>14</v>
      </c>
      <c r="L3" s="4" t="s">
        <v>15</v>
      </c>
      <c r="M3" s="4" t="s">
        <v>14</v>
      </c>
      <c r="N3" s="4" t="s">
        <v>15</v>
      </c>
      <c r="O3" s="18"/>
      <c r="P3" s="4"/>
    </row>
    <row r="4" spans="1:17">
      <c r="A4" s="5" t="s">
        <v>16</v>
      </c>
      <c r="B4" s="6" t="s">
        <v>17</v>
      </c>
      <c r="C4" s="6" t="s">
        <v>18</v>
      </c>
      <c r="D4" s="6" t="s">
        <v>19</v>
      </c>
      <c r="E4" s="5">
        <v>6.6</v>
      </c>
      <c r="F4" s="5">
        <v>500</v>
      </c>
      <c r="G4" s="5">
        <v>0.85</v>
      </c>
      <c r="H4" s="5">
        <v>0.85</v>
      </c>
      <c r="I4" s="14">
        <f>IF($C4="C",$F4,"")</f>
        <v>500</v>
      </c>
      <c r="J4" s="14">
        <f>I4*TAN(H4)</f>
        <v>569.16635661421969</v>
      </c>
      <c r="K4" s="10" t="str">
        <f>IF($C4="I",$F4,"")</f>
        <v/>
      </c>
      <c r="L4" s="10"/>
      <c r="M4" s="10" t="str">
        <f>IF($C4="S",$F4,"")</f>
        <v/>
      </c>
      <c r="N4" s="10"/>
      <c r="O4" s="5">
        <v>50</v>
      </c>
      <c r="P4" s="5">
        <f>F4/(1.732*G4*H4*E4)</f>
        <v>60.539709084903556</v>
      </c>
    </row>
    <row r="5" spans="1:17">
      <c r="A5" s="5" t="s">
        <v>16</v>
      </c>
      <c r="B5" s="6" t="s">
        <v>20</v>
      </c>
      <c r="C5" s="5" t="s">
        <v>18</v>
      </c>
      <c r="D5" s="5" t="s">
        <v>19</v>
      </c>
      <c r="E5" s="5">
        <v>6.6</v>
      </c>
      <c r="F5" s="5">
        <v>500</v>
      </c>
      <c r="G5" s="5">
        <v>0.85</v>
      </c>
      <c r="H5" s="5">
        <v>0.85</v>
      </c>
      <c r="I5" s="6">
        <f>IF($C5="C",$F5,"")</f>
        <v>500</v>
      </c>
      <c r="J5" s="14">
        <f>I5*TAN(H5)</f>
        <v>569.16635661421969</v>
      </c>
      <c r="K5" s="5" t="str">
        <f>IF($C5="I",$F5,"")</f>
        <v/>
      </c>
      <c r="L5" s="5"/>
      <c r="M5" s="5" t="str">
        <f>IF($C5="S",$F5,"")</f>
        <v/>
      </c>
      <c r="N5" s="5"/>
      <c r="O5" s="5">
        <v>50</v>
      </c>
      <c r="P5" s="5">
        <f>F5/(1.732*G5*H5*E5)</f>
        <v>60.539709084903556</v>
      </c>
    </row>
    <row r="6" spans="1:17">
      <c r="A6" s="5" t="s">
        <v>16</v>
      </c>
      <c r="B6" s="6" t="s">
        <v>21</v>
      </c>
      <c r="C6" s="5" t="s">
        <v>22</v>
      </c>
      <c r="D6" s="5" t="s">
        <v>23</v>
      </c>
      <c r="E6" s="5">
        <v>6.6</v>
      </c>
      <c r="F6" s="5">
        <v>500</v>
      </c>
      <c r="G6" s="5">
        <v>0.85</v>
      </c>
      <c r="H6" s="5">
        <v>0.85</v>
      </c>
      <c r="I6" s="6" t="str">
        <f>IF($C6="C",$F6,"")</f>
        <v/>
      </c>
      <c r="J6" s="14"/>
      <c r="K6" s="5" t="str">
        <f>IF($C6="I",$F6,"")</f>
        <v/>
      </c>
      <c r="L6" s="5"/>
      <c r="M6" s="5">
        <f>IF($C6="S",$F6,"")</f>
        <v>500</v>
      </c>
      <c r="N6" s="5">
        <f>M6*TAN(H6)</f>
        <v>569.16635661421969</v>
      </c>
      <c r="O6" s="5">
        <v>50</v>
      </c>
      <c r="P6" s="5">
        <f>F6/(1.732*G6*H6*E6)</f>
        <v>60.539709084903556</v>
      </c>
    </row>
    <row r="7" spans="1:17">
      <c r="A7" s="5" t="s">
        <v>16</v>
      </c>
      <c r="B7" s="5" t="s">
        <v>24</v>
      </c>
      <c r="C7" s="6" t="s">
        <v>18</v>
      </c>
      <c r="D7" s="6" t="s">
        <v>19</v>
      </c>
      <c r="E7" s="5">
        <v>6.6</v>
      </c>
      <c r="F7" s="5">
        <v>2000</v>
      </c>
      <c r="G7" s="5">
        <v>0.85</v>
      </c>
      <c r="H7" s="5">
        <v>0.85</v>
      </c>
      <c r="I7" s="6">
        <f t="shared" ref="I7:I8" si="0">IF($C7="C",$F7,"")</f>
        <v>2000</v>
      </c>
      <c r="J7" s="14">
        <f>I7*TAN(H7)</f>
        <v>2276.6654264568788</v>
      </c>
      <c r="K7" s="5" t="str">
        <f t="shared" ref="K7:K8" si="1">IF($C7="I",$F7,"")</f>
        <v/>
      </c>
      <c r="L7" s="5"/>
      <c r="M7" s="5" t="str">
        <f t="shared" ref="M7:M8" si="2">IF($C7="S",$F7,"")</f>
        <v/>
      </c>
      <c r="N7" s="5"/>
      <c r="O7" s="5">
        <v>50</v>
      </c>
      <c r="P7" s="5">
        <f>F7/(1.732*G7*H7*E7)</f>
        <v>242.15883633961423</v>
      </c>
    </row>
    <row r="8" spans="1:17">
      <c r="A8" s="5" t="s">
        <v>16</v>
      </c>
      <c r="B8" s="5" t="s">
        <v>25</v>
      </c>
      <c r="C8" s="5" t="s">
        <v>22</v>
      </c>
      <c r="D8" s="5" t="s">
        <v>23</v>
      </c>
      <c r="E8" s="5">
        <v>6.6</v>
      </c>
      <c r="F8" s="5">
        <v>2000</v>
      </c>
      <c r="G8" s="5">
        <v>0.85</v>
      </c>
      <c r="H8" s="5">
        <v>0.85</v>
      </c>
      <c r="I8" s="6" t="str">
        <f t="shared" si="0"/>
        <v/>
      </c>
      <c r="J8" s="6"/>
      <c r="K8" s="5" t="str">
        <f t="shared" si="1"/>
        <v/>
      </c>
      <c r="L8" s="5"/>
      <c r="M8" s="5">
        <f t="shared" si="2"/>
        <v>2000</v>
      </c>
      <c r="N8" s="5">
        <f>M8*TAN(H8)</f>
        <v>2276.6654264568788</v>
      </c>
      <c r="O8" s="5">
        <v>50</v>
      </c>
      <c r="P8" s="5">
        <f>F8/(1.732*G8*H8*E8)</f>
        <v>242.15883633961423</v>
      </c>
    </row>
    <row r="9" spans="1:17">
      <c r="A9" s="5" t="s">
        <v>26</v>
      </c>
      <c r="B9" s="5" t="s">
        <v>27</v>
      </c>
      <c r="C9" s="5"/>
      <c r="D9" s="5" t="s">
        <v>19</v>
      </c>
      <c r="E9" s="5">
        <v>6.6</v>
      </c>
      <c r="F9" s="5"/>
      <c r="G9" s="5"/>
      <c r="H9" s="5"/>
      <c r="I9" s="6">
        <f>'415V-SG'!D12</f>
        <v>100</v>
      </c>
      <c r="J9" s="6">
        <f>'415V-SG'!E12</f>
        <v>113.83327132284393</v>
      </c>
      <c r="K9" s="6">
        <f>'415V-SG'!F12</f>
        <v>10</v>
      </c>
      <c r="L9" s="6">
        <f>'415V-SG'!G12</f>
        <v>11.383327132284393</v>
      </c>
      <c r="M9" s="6"/>
      <c r="N9" s="6"/>
      <c r="O9" s="5">
        <v>50</v>
      </c>
      <c r="P9" s="5"/>
    </row>
    <row r="10" spans="1:17">
      <c r="A10" s="5" t="s">
        <v>26</v>
      </c>
      <c r="B10" s="5" t="s">
        <v>28</v>
      </c>
      <c r="C10" s="5"/>
      <c r="D10" s="5" t="s">
        <v>23</v>
      </c>
      <c r="E10" s="5">
        <v>6.6</v>
      </c>
      <c r="F10" s="5"/>
      <c r="G10" s="5"/>
      <c r="H10" s="5"/>
      <c r="I10" s="6">
        <f>'415V-SG'!D13</f>
        <v>100</v>
      </c>
      <c r="J10" s="6">
        <f>'415V-SG'!E13</f>
        <v>113.83327132284393</v>
      </c>
      <c r="K10" s="6"/>
      <c r="L10" s="6"/>
      <c r="M10" s="6"/>
      <c r="N10" s="6"/>
      <c r="O10" s="5">
        <v>50</v>
      </c>
      <c r="P10" s="5"/>
    </row>
    <row r="11" spans="1:17">
      <c r="I11" s="2"/>
      <c r="J11" s="2"/>
    </row>
    <row r="12" spans="1:17">
      <c r="I12" s="2"/>
      <c r="J12" s="2"/>
    </row>
    <row r="13" spans="1:17" ht="30.75" customHeight="1">
      <c r="B13" s="30"/>
      <c r="C13" s="23" t="s">
        <v>29</v>
      </c>
      <c r="D13" s="24"/>
      <c r="E13" s="23" t="s">
        <v>30</v>
      </c>
      <c r="F13" s="24"/>
      <c r="G13" s="23" t="s">
        <v>31</v>
      </c>
      <c r="H13" s="24"/>
      <c r="I13" s="5"/>
    </row>
    <row r="14" spans="1:17" ht="30.75" customHeight="1">
      <c r="B14" s="31"/>
      <c r="C14" s="4" t="s">
        <v>14</v>
      </c>
      <c r="D14" s="4" t="s">
        <v>15</v>
      </c>
      <c r="E14" s="4" t="s">
        <v>14</v>
      </c>
      <c r="F14" s="4" t="s">
        <v>15</v>
      </c>
      <c r="G14" s="4" t="s">
        <v>14</v>
      </c>
      <c r="H14" s="4" t="s">
        <v>15</v>
      </c>
      <c r="I14" s="19"/>
    </row>
    <row r="15" spans="1:17" ht="30.75" customHeight="1">
      <c r="B15" s="7" t="s">
        <v>32</v>
      </c>
      <c r="C15" s="10">
        <f>SUMIF($D$4:$D$10,"=A",I4:I10)</f>
        <v>3100</v>
      </c>
      <c r="D15" s="10">
        <f>SUMIF(D4:D10,"A",J4:J10)</f>
        <v>3528.8314110081619</v>
      </c>
      <c r="E15" s="10">
        <f>SUMIF($D$4:$D$10,"=A",K4:K10)</f>
        <v>10</v>
      </c>
      <c r="F15" s="10">
        <f>SUMIF(D4:D10,"A",L4:L10)</f>
        <v>11.383327132284393</v>
      </c>
      <c r="G15" s="10">
        <f>SUMIF($D$4:$D$10,"=A",M4:M10)</f>
        <v>0</v>
      </c>
      <c r="H15" s="10">
        <f>SUMIF(D4:D10,"A",N4:N10)</f>
        <v>0</v>
      </c>
      <c r="I15" s="10"/>
    </row>
    <row r="16" spans="1:17" ht="45.75" customHeight="1">
      <c r="B16" s="3" t="s">
        <v>33</v>
      </c>
      <c r="C16" s="5">
        <f>SUMIF($D$4:$D$10,"=B",I4:I10)</f>
        <v>100</v>
      </c>
      <c r="D16" s="5">
        <f>SUMIF(D4:D10,"B",J4:J10)</f>
        <v>113.83327132284393</v>
      </c>
      <c r="E16" s="5">
        <f>SUMIF($D$4:$D$10,"=B",K4:K10)</f>
        <v>0</v>
      </c>
      <c r="F16" s="5">
        <f>SUMIF(D4:D10,"B",L4:L10)</f>
        <v>0</v>
      </c>
      <c r="G16" s="5">
        <f>SUMIF($D$4:$D$10,"=B",M4:M10)</f>
        <v>2500</v>
      </c>
      <c r="H16" s="5">
        <f>SUMIF(D4:D10,"B",N4:N10)</f>
        <v>2845.8317830710985</v>
      </c>
      <c r="I16" s="5"/>
    </row>
    <row r="17" spans="2:14" ht="36.75" customHeight="1">
      <c r="B17" s="13" t="s">
        <v>34</v>
      </c>
      <c r="C17" s="5">
        <f>SUM(C15:C16)</f>
        <v>3200</v>
      </c>
      <c r="D17" s="5">
        <f>SUM(D15:D16)</f>
        <v>3642.6646823310057</v>
      </c>
      <c r="E17" s="5">
        <f>SUM(E15:E16)</f>
        <v>10</v>
      </c>
      <c r="F17" s="5">
        <f>SUM(F15:F16)</f>
        <v>11.383327132284393</v>
      </c>
      <c r="G17" s="5">
        <f>SUM(G15:G16)</f>
        <v>2500</v>
      </c>
      <c r="H17" s="5">
        <f>SUM(H15:H16)</f>
        <v>2845.8317830710985</v>
      </c>
      <c r="I17" s="5"/>
    </row>
    <row r="18" spans="2:14" ht="25.5" customHeight="1">
      <c r="B18" s="20" t="s">
        <v>35</v>
      </c>
      <c r="C18" s="32" t="s">
        <v>36</v>
      </c>
      <c r="D18" s="33"/>
      <c r="E18" s="32" t="s">
        <v>37</v>
      </c>
      <c r="F18" s="33"/>
      <c r="G18" s="32" t="s">
        <v>38</v>
      </c>
      <c r="H18" s="33"/>
      <c r="I18" s="5"/>
    </row>
    <row r="19" spans="2:14" ht="28.5" customHeight="1">
      <c r="B19" s="20"/>
      <c r="C19" s="35">
        <v>1</v>
      </c>
      <c r="D19" s="36"/>
      <c r="E19" s="35">
        <v>0.3</v>
      </c>
      <c r="F19" s="36"/>
      <c r="G19" s="35">
        <v>0.1</v>
      </c>
      <c r="H19" s="36"/>
      <c r="I19" s="5"/>
    </row>
    <row r="20" spans="2:14" ht="33.75" customHeight="1">
      <c r="B20" s="8" t="s">
        <v>39</v>
      </c>
      <c r="C20" s="5">
        <f>C19*C17</f>
        <v>3200</v>
      </c>
      <c r="D20" s="5">
        <f>C19*D17</f>
        <v>3642.6646823310057</v>
      </c>
      <c r="E20" s="5"/>
      <c r="F20" s="5"/>
      <c r="G20" s="5"/>
      <c r="H20" s="5"/>
      <c r="I20" s="5"/>
    </row>
    <row r="21" spans="2:14" ht="30" customHeight="1">
      <c r="B21" s="4" t="s">
        <v>40</v>
      </c>
      <c r="C21" s="5"/>
      <c r="D21" s="5"/>
      <c r="E21" s="5">
        <f>E19*E17</f>
        <v>3</v>
      </c>
      <c r="F21" s="5">
        <f>E19*F17</f>
        <v>3.4149981396853177</v>
      </c>
      <c r="G21" s="5"/>
      <c r="H21" s="5"/>
      <c r="I21" s="5"/>
    </row>
    <row r="22" spans="2:14" ht="43.5" customHeight="1">
      <c r="B22" s="3" t="s">
        <v>41</v>
      </c>
      <c r="C22" s="5"/>
      <c r="D22" s="5"/>
      <c r="E22" s="5">
        <f>MAX(K4:K10)</f>
        <v>10</v>
      </c>
      <c r="F22" s="5">
        <f>MAX(L4:L10)</f>
        <v>11.383327132284393</v>
      </c>
      <c r="G22" s="5"/>
      <c r="H22" s="5"/>
      <c r="I22" s="5"/>
    </row>
    <row r="23" spans="2:14" ht="32.25" customHeight="1">
      <c r="B23" s="4" t="s">
        <v>42</v>
      </c>
      <c r="C23" s="5"/>
      <c r="D23" s="5"/>
      <c r="E23" s="5"/>
      <c r="F23" s="5"/>
      <c r="G23" s="5">
        <f>G19*G17</f>
        <v>250</v>
      </c>
      <c r="H23" s="5">
        <f>G19*H17</f>
        <v>284.58317830710985</v>
      </c>
      <c r="I23" s="5"/>
    </row>
    <row r="24" spans="2:14" ht="28.5" customHeight="1">
      <c r="B24" s="9" t="s">
        <v>43</v>
      </c>
      <c r="C24" s="5"/>
      <c r="D24" s="5"/>
      <c r="E24" s="5"/>
      <c r="F24" s="5"/>
      <c r="G24" s="5">
        <f>MAX(M4:M10)</f>
        <v>2000</v>
      </c>
      <c r="H24" s="5">
        <f>MAX(N4:N10)</f>
        <v>2276.6654264568788</v>
      </c>
      <c r="I24" s="5"/>
    </row>
    <row r="25" spans="2:14">
      <c r="B25" s="20" t="s">
        <v>44</v>
      </c>
      <c r="C25" s="32"/>
      <c r="D25" s="34"/>
      <c r="E25" s="34"/>
      <c r="F25" s="34"/>
      <c r="G25" s="34"/>
      <c r="H25" s="33"/>
      <c r="I25" s="3" t="s">
        <v>45</v>
      </c>
      <c r="K25" s="3" t="s">
        <v>8</v>
      </c>
      <c r="L25" s="5">
        <f>(C26+E26+G26)/I26</f>
        <v>0.65998314588498219</v>
      </c>
    </row>
    <row r="26" spans="2:14" ht="31.5" customHeight="1">
      <c r="B26" s="21"/>
      <c r="C26" s="17">
        <f>C20*C19</f>
        <v>3200</v>
      </c>
      <c r="D26" s="17">
        <f>D20</f>
        <v>3642.6646823310057</v>
      </c>
      <c r="E26" s="11">
        <f>MAX(E21:E22)</f>
        <v>10</v>
      </c>
      <c r="F26" s="11">
        <f>MAX(F21:F22)</f>
        <v>11.383327132284393</v>
      </c>
      <c r="G26" s="11">
        <f>MAX(G23:G24)</f>
        <v>2000</v>
      </c>
      <c r="H26" s="11">
        <f>MAX(H23:H24)</f>
        <v>2276.6654264568788</v>
      </c>
      <c r="I26" s="11">
        <f>SQRT((C26+E26+G26)^2+(D26+F26+H26)^2)</f>
        <v>7894.1409829698387</v>
      </c>
    </row>
    <row r="27" spans="2:14" ht="31.5" customHeight="1">
      <c r="B27" s="9" t="s">
        <v>46</v>
      </c>
      <c r="C27" s="17">
        <f>C26</f>
        <v>3200</v>
      </c>
      <c r="D27" s="17">
        <f>D26</f>
        <v>3642.6646823310057</v>
      </c>
      <c r="E27" s="11">
        <f>E26</f>
        <v>10</v>
      </c>
      <c r="F27" s="11">
        <f>F26</f>
        <v>11.383327132284393</v>
      </c>
      <c r="G27" s="11"/>
      <c r="H27" s="11"/>
      <c r="I27" s="11">
        <f>SQRT((C27+E27)^2+(D27+F27)^2)</f>
        <v>4863.7605672424534</v>
      </c>
    </row>
    <row r="28" spans="2:14" ht="45" customHeight="1">
      <c r="B28" s="4" t="s">
        <v>47</v>
      </c>
      <c r="C28" s="22" t="s">
        <v>48</v>
      </c>
      <c r="D28" s="20"/>
      <c r="E28" s="20"/>
      <c r="F28" s="20"/>
      <c r="G28" s="20"/>
      <c r="H28" s="20"/>
      <c r="I28" s="20"/>
    </row>
    <row r="29" spans="2:14" ht="49.5" customHeight="1">
      <c r="H29" s="16"/>
      <c r="K29" s="2"/>
      <c r="L29" s="2"/>
      <c r="M29" s="2"/>
      <c r="N29" s="2"/>
    </row>
    <row r="30" spans="2:14" ht="45" customHeight="1">
      <c r="H30" s="16"/>
    </row>
  </sheetData>
  <mergeCells count="26">
    <mergeCell ref="G13:H13"/>
    <mergeCell ref="B13:B14"/>
    <mergeCell ref="C18:D18"/>
    <mergeCell ref="B18:B19"/>
    <mergeCell ref="C25:H25"/>
    <mergeCell ref="C19:D19"/>
    <mergeCell ref="E18:F18"/>
    <mergeCell ref="E19:F19"/>
    <mergeCell ref="G18:H18"/>
    <mergeCell ref="G19:H19"/>
    <mergeCell ref="B25:B26"/>
    <mergeCell ref="C28:I28"/>
    <mergeCell ref="A1:P1"/>
    <mergeCell ref="I2:J2"/>
    <mergeCell ref="K2:L2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C13:D13"/>
    <mergeCell ref="E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opLeftCell="A14" workbookViewId="0">
      <selection activeCell="L23" sqref="L23"/>
    </sheetView>
  </sheetViews>
  <sheetFormatPr defaultRowHeight="15"/>
  <cols>
    <col min="1" max="1" width="11.85546875" style="1" customWidth="1"/>
    <col min="2" max="2" width="36.5703125" style="1" bestFit="1" customWidth="1"/>
    <col min="3" max="3" width="23" style="1" customWidth="1"/>
    <col min="4" max="4" width="18.42578125" style="1" customWidth="1"/>
    <col min="5" max="5" width="10.28515625" style="1" customWidth="1"/>
    <col min="6" max="6" width="11.28515625" style="1" customWidth="1"/>
    <col min="7" max="7" width="11" style="1" customWidth="1"/>
    <col min="8" max="8" width="12.85546875" style="1" customWidth="1"/>
    <col min="9" max="10" width="11.28515625" style="1" customWidth="1"/>
    <col min="11" max="11" width="12.140625" style="1" customWidth="1"/>
    <col min="12" max="12" width="14.7109375" style="1" customWidth="1"/>
    <col min="13" max="14" width="9" style="1" customWidth="1"/>
    <col min="15" max="16" width="10" style="1" customWidth="1"/>
    <col min="17" max="17" width="11.7109375" style="1" customWidth="1"/>
    <col min="18" max="18" width="9.140625" style="1"/>
    <col min="19" max="19" width="1.7109375" style="1" customWidth="1"/>
    <col min="20" max="20" width="22.85546875" style="1" customWidth="1"/>
    <col min="21" max="16384" width="9.140625" style="1"/>
  </cols>
  <sheetData>
    <row r="1" spans="1:26" ht="50.2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5"/>
    </row>
    <row r="2" spans="1:26" ht="60" customHeight="1">
      <c r="A2" s="42" t="s">
        <v>1</v>
      </c>
      <c r="B2" s="42" t="s">
        <v>2</v>
      </c>
      <c r="C2" s="43" t="s">
        <v>3</v>
      </c>
      <c r="D2" s="40" t="s">
        <v>5</v>
      </c>
      <c r="E2" s="40" t="s">
        <v>4</v>
      </c>
      <c r="F2" s="40" t="s">
        <v>6</v>
      </c>
      <c r="G2" s="42" t="s">
        <v>7</v>
      </c>
      <c r="H2" s="42" t="s">
        <v>8</v>
      </c>
      <c r="I2" s="37" t="s">
        <v>49</v>
      </c>
      <c r="J2" s="38"/>
      <c r="K2" s="37" t="s">
        <v>50</v>
      </c>
      <c r="L2" s="38"/>
      <c r="M2" s="37" t="s">
        <v>51</v>
      </c>
      <c r="N2" s="38"/>
      <c r="O2" s="40" t="s">
        <v>12</v>
      </c>
      <c r="P2" s="40" t="s">
        <v>13</v>
      </c>
    </row>
    <row r="3" spans="1:26" ht="14.25" customHeight="1">
      <c r="A3" s="25"/>
      <c r="B3" s="25"/>
      <c r="C3" s="27"/>
      <c r="D3" s="45"/>
      <c r="E3" s="29"/>
      <c r="F3" s="29"/>
      <c r="G3" s="25"/>
      <c r="H3" s="44"/>
      <c r="I3" s="4" t="s">
        <v>14</v>
      </c>
      <c r="J3" s="4" t="s">
        <v>15</v>
      </c>
      <c r="K3" s="4" t="s">
        <v>14</v>
      </c>
      <c r="L3" s="4" t="s">
        <v>15</v>
      </c>
      <c r="M3" s="4" t="s">
        <v>14</v>
      </c>
      <c r="N3" s="4" t="s">
        <v>15</v>
      </c>
      <c r="O3" s="29"/>
      <c r="P3" s="29"/>
    </row>
    <row r="4" spans="1:26" ht="30.75">
      <c r="A4" s="5" t="s">
        <v>16</v>
      </c>
      <c r="B4" s="6" t="s">
        <v>52</v>
      </c>
      <c r="C4" s="6" t="s">
        <v>18</v>
      </c>
      <c r="D4" s="5">
        <v>0.41499999999999998</v>
      </c>
      <c r="E4" s="6" t="s">
        <v>19</v>
      </c>
      <c r="F4" s="5">
        <v>100</v>
      </c>
      <c r="G4" s="5">
        <v>0.85</v>
      </c>
      <c r="H4" s="5">
        <v>0.85</v>
      </c>
      <c r="I4" s="14">
        <f>IF($C4="C",$F4,"")</f>
        <v>100</v>
      </c>
      <c r="J4" s="14">
        <f>I4*TAN(H4)</f>
        <v>113.83327132284393</v>
      </c>
      <c r="K4" s="10" t="str">
        <f>IF($C4="I",$F4,"")</f>
        <v/>
      </c>
      <c r="L4" s="10"/>
      <c r="M4" s="10" t="str">
        <f>IF($C4="S",$F4,"")</f>
        <v/>
      </c>
      <c r="N4" s="10"/>
      <c r="O4" s="5">
        <v>50</v>
      </c>
      <c r="P4" s="5">
        <f>F4/(1.732*G4*H4*D4)</f>
        <v>192.56003853511493</v>
      </c>
    </row>
    <row r="5" spans="1:26">
      <c r="A5" s="5" t="s">
        <v>16</v>
      </c>
      <c r="B5" s="5" t="s">
        <v>53</v>
      </c>
      <c r="C5" s="5" t="s">
        <v>18</v>
      </c>
      <c r="D5" s="5">
        <v>0.41499999999999998</v>
      </c>
      <c r="E5" s="5" t="s">
        <v>23</v>
      </c>
      <c r="F5" s="5">
        <v>100</v>
      </c>
      <c r="G5" s="5">
        <v>0.85</v>
      </c>
      <c r="H5" s="5">
        <v>0.85</v>
      </c>
      <c r="I5" s="6">
        <f>IF($C5="C",$F5,"")</f>
        <v>100</v>
      </c>
      <c r="J5" s="14">
        <f t="shared" ref="J5" si="0">I5*TAN(H5)</f>
        <v>113.83327132284393</v>
      </c>
      <c r="K5" s="5" t="str">
        <f>IF($C5="I",$F5,"")</f>
        <v/>
      </c>
      <c r="L5" s="5"/>
      <c r="M5" s="5" t="str">
        <f>IF($C5="S",$F5,"")</f>
        <v/>
      </c>
      <c r="N5" s="5"/>
      <c r="O5" s="5">
        <v>50</v>
      </c>
      <c r="P5" s="5">
        <f>F5/(1.732*G5*H5*D5)</f>
        <v>192.56003853511493</v>
      </c>
    </row>
    <row r="6" spans="1:26">
      <c r="A6" s="5" t="s">
        <v>26</v>
      </c>
      <c r="B6" s="5" t="s">
        <v>54</v>
      </c>
      <c r="C6" s="5" t="s">
        <v>55</v>
      </c>
      <c r="D6" s="5">
        <v>0.41499999999999998</v>
      </c>
      <c r="E6" s="5" t="s">
        <v>19</v>
      </c>
      <c r="F6" s="5">
        <v>10</v>
      </c>
      <c r="G6" s="5">
        <v>0.85</v>
      </c>
      <c r="H6" s="5">
        <v>0.85</v>
      </c>
      <c r="I6" s="6"/>
      <c r="J6" s="14"/>
      <c r="K6" s="5">
        <f>IF($C6="I",$F6,"")</f>
        <v>10</v>
      </c>
      <c r="L6" s="5">
        <f>K6*TAN(H6)</f>
        <v>11.383327132284393</v>
      </c>
      <c r="M6" s="5" t="str">
        <f>IF($C6="S",$F6,"")</f>
        <v/>
      </c>
      <c r="N6" s="5"/>
      <c r="O6" s="5">
        <v>50</v>
      </c>
      <c r="P6" s="5">
        <f>F6/(1.732*G6*H6*D6)</f>
        <v>19.256003853511494</v>
      </c>
    </row>
    <row r="7" spans="1:26">
      <c r="C7" s="2"/>
      <c r="D7" s="2"/>
      <c r="E7" s="2"/>
      <c r="I7" s="2"/>
      <c r="J7" s="2"/>
    </row>
    <row r="10" spans="1:26" ht="30.75" customHeight="1">
      <c r="C10" s="39"/>
      <c r="D10" s="41" t="s">
        <v>56</v>
      </c>
      <c r="E10" s="41"/>
      <c r="F10" s="41" t="s">
        <v>57</v>
      </c>
      <c r="G10" s="41"/>
      <c r="H10" s="41" t="s">
        <v>58</v>
      </c>
      <c r="I10" s="41"/>
      <c r="J10" s="39"/>
    </row>
    <row r="11" spans="1:26" ht="28.5" customHeight="1">
      <c r="C11" s="39"/>
      <c r="D11" s="4" t="s">
        <v>14</v>
      </c>
      <c r="E11" s="4" t="s">
        <v>15</v>
      </c>
      <c r="F11" s="4" t="s">
        <v>14</v>
      </c>
      <c r="G11" s="4" t="s">
        <v>15</v>
      </c>
      <c r="H11" s="4" t="s">
        <v>14</v>
      </c>
      <c r="I11" s="4" t="s">
        <v>15</v>
      </c>
      <c r="J11" s="39"/>
    </row>
    <row r="12" spans="1:26" ht="36.75" customHeight="1">
      <c r="C12" s="3" t="s">
        <v>32</v>
      </c>
      <c r="D12" s="5">
        <f>SUMIF($E$4:$E$6,"=A",I4:I6)</f>
        <v>100</v>
      </c>
      <c r="E12" s="5">
        <f>SUMIF(E4:E6,"A",J4:J6)</f>
        <v>113.83327132284393</v>
      </c>
      <c r="F12" s="5">
        <f>SUMIF($E$4:$E$6,"=A",K4:K6)</f>
        <v>10</v>
      </c>
      <c r="G12" s="5">
        <f>SUMIF(E4:E6,"A",L4:L6)</f>
        <v>11.383327132284393</v>
      </c>
      <c r="H12" s="5">
        <f>SUMIF($E$4:$E$6,"=A",M4:M6)</f>
        <v>0</v>
      </c>
      <c r="I12" s="5">
        <f>SUMIF(E4:E6,"A",N4:N6)</f>
        <v>0</v>
      </c>
      <c r="J12" s="5"/>
    </row>
    <row r="13" spans="1:26" ht="25.5" customHeight="1">
      <c r="C13" s="3" t="s">
        <v>33</v>
      </c>
      <c r="D13" s="5">
        <f>SUMIF($E$4:$E$6,"=B",I4:I6)</f>
        <v>100</v>
      </c>
      <c r="E13" s="5">
        <f>SUMIF(E4:E6,"A",J4:J6)</f>
        <v>113.83327132284393</v>
      </c>
      <c r="F13" s="5">
        <f>SUMIF($E$4:$E$6,"=B",K4:K6)</f>
        <v>0</v>
      </c>
      <c r="G13" s="5">
        <f>SUMIF(E4:E6,"B",L4:L6)</f>
        <v>0</v>
      </c>
      <c r="H13" s="5">
        <f>SUMIF($E$4:$E$6,"=B",M4:M6)</f>
        <v>0</v>
      </c>
      <c r="I13" s="5">
        <f>SUMIF(E4:E6,"B",N4:N6)</f>
        <v>0</v>
      </c>
      <c r="J13" s="5"/>
    </row>
    <row r="14" spans="1:26" ht="28.5" customHeight="1">
      <c r="C14" s="4" t="s">
        <v>34</v>
      </c>
      <c r="D14" s="5">
        <f>SUM(D12:D13)</f>
        <v>200</v>
      </c>
      <c r="E14" s="5">
        <f>SUM(E12:E13)</f>
        <v>227.66654264568785</v>
      </c>
      <c r="F14" s="5">
        <f>SUM(F12:F13)</f>
        <v>10</v>
      </c>
      <c r="G14" s="5">
        <f>SUM(G12:G13)</f>
        <v>11.383327132284393</v>
      </c>
      <c r="H14" s="5">
        <f>SUM(H12:H13)</f>
        <v>0</v>
      </c>
      <c r="I14" s="5">
        <f>SUM(I12:I13)</f>
        <v>0</v>
      </c>
      <c r="J14" s="5"/>
    </row>
    <row r="15" spans="1:26" ht="27.75" customHeight="1">
      <c r="C15" s="20" t="s">
        <v>35</v>
      </c>
      <c r="D15" s="20" t="s">
        <v>36</v>
      </c>
      <c r="E15" s="20"/>
      <c r="F15" s="20" t="s">
        <v>37</v>
      </c>
      <c r="G15" s="20"/>
      <c r="H15" s="20" t="s">
        <v>38</v>
      </c>
      <c r="I15" s="20"/>
      <c r="J15" s="5"/>
    </row>
    <row r="16" spans="1:26" ht="25.5" customHeight="1">
      <c r="C16" s="20"/>
      <c r="D16" s="39">
        <v>1</v>
      </c>
      <c r="E16" s="39"/>
      <c r="F16" s="39">
        <v>0.3</v>
      </c>
      <c r="G16" s="39"/>
      <c r="H16" s="39">
        <v>0.1</v>
      </c>
      <c r="I16" s="39"/>
      <c r="J16" s="5"/>
      <c r="T16" s="16"/>
      <c r="W16" s="2"/>
      <c r="X16" s="2"/>
      <c r="Y16" s="2"/>
      <c r="Z16" s="2"/>
    </row>
    <row r="17" spans="3:20" ht="35.25" customHeight="1">
      <c r="C17" s="4" t="s">
        <v>39</v>
      </c>
      <c r="D17" s="5">
        <f>D16*D14</f>
        <v>200</v>
      </c>
      <c r="E17" s="5">
        <f>D16*E14</f>
        <v>227.66654264568785</v>
      </c>
      <c r="F17" s="5"/>
      <c r="G17" s="5"/>
      <c r="H17" s="5"/>
      <c r="I17" s="5"/>
      <c r="J17" s="5"/>
      <c r="T17" s="16"/>
    </row>
    <row r="18" spans="3:20" ht="39.75" customHeight="1">
      <c r="C18" s="13" t="s">
        <v>40</v>
      </c>
      <c r="D18" s="5"/>
      <c r="E18" s="5"/>
      <c r="F18" s="5">
        <f>F16*F14</f>
        <v>3</v>
      </c>
      <c r="G18" s="5">
        <f>F16*G14</f>
        <v>3.4149981396853177</v>
      </c>
      <c r="H18" s="5"/>
      <c r="I18" s="5"/>
      <c r="J18" s="5"/>
    </row>
    <row r="19" spans="3:20" ht="28.5" customHeight="1">
      <c r="C19" s="3" t="s">
        <v>41</v>
      </c>
      <c r="D19" s="12"/>
      <c r="E19" s="5"/>
      <c r="F19" s="5">
        <f>MAX(K4:K6)</f>
        <v>10</v>
      </c>
      <c r="G19" s="5">
        <f>MAX(L4:L6)</f>
        <v>11.383327132284393</v>
      </c>
      <c r="H19" s="5"/>
      <c r="I19" s="5"/>
      <c r="J19" s="5"/>
    </row>
    <row r="20" spans="3:20" ht="28.5" customHeight="1">
      <c r="C20" s="8" t="s">
        <v>42</v>
      </c>
      <c r="D20" s="5"/>
      <c r="E20" s="5"/>
      <c r="F20" s="5"/>
      <c r="G20" s="5"/>
      <c r="H20" s="5">
        <f>H16*H14</f>
        <v>0</v>
      </c>
      <c r="I20" s="5">
        <f>H16*I14</f>
        <v>0</v>
      </c>
      <c r="J20" s="5"/>
    </row>
    <row r="21" spans="3:20" ht="35.25" customHeight="1">
      <c r="C21" s="3" t="s">
        <v>43</v>
      </c>
      <c r="D21" s="5"/>
      <c r="E21" s="5"/>
      <c r="F21" s="5"/>
      <c r="G21" s="5"/>
      <c r="H21" s="5">
        <f>MAX(M4:M6)</f>
        <v>0</v>
      </c>
      <c r="I21" s="5">
        <f>MAX(N4:N6)</f>
        <v>0</v>
      </c>
      <c r="J21" s="5"/>
    </row>
    <row r="22" spans="3:20" ht="21.75" customHeight="1">
      <c r="C22" s="20" t="s">
        <v>44</v>
      </c>
      <c r="D22" s="20"/>
      <c r="E22" s="20"/>
      <c r="F22" s="20"/>
      <c r="G22" s="20"/>
      <c r="H22" s="20"/>
      <c r="I22" s="20"/>
      <c r="J22" s="3" t="s">
        <v>45</v>
      </c>
      <c r="L22" s="4" t="s">
        <v>8</v>
      </c>
      <c r="M22" s="5">
        <f>(D23+F23+H23)/J23</f>
        <v>0.65998314588498219</v>
      </c>
    </row>
    <row r="23" spans="3:20" ht="45" customHeight="1">
      <c r="C23" s="20"/>
      <c r="D23" s="6">
        <f>D17*D16</f>
        <v>200</v>
      </c>
      <c r="E23" s="6">
        <f>E17</f>
        <v>227.66654264568785</v>
      </c>
      <c r="F23" s="5">
        <f>MAX(F18:F19)</f>
        <v>10</v>
      </c>
      <c r="G23" s="5">
        <f>MAX(G18:G19)</f>
        <v>11.383327132284393</v>
      </c>
      <c r="H23" s="5">
        <f>MAX(H20:H21)</f>
        <v>0</v>
      </c>
      <c r="I23" s="5">
        <f>MAX(I20:I21)</f>
        <v>0</v>
      </c>
      <c r="J23" s="5">
        <f>SQRT((D23+F23+H23)^2 + (E23+G23+I23)^2)</f>
        <v>318.18994365137547</v>
      </c>
    </row>
    <row r="24" spans="3:20" ht="49.5" customHeight="1">
      <c r="C24" s="3" t="s">
        <v>46</v>
      </c>
      <c r="D24" s="5">
        <f>D23</f>
        <v>200</v>
      </c>
      <c r="E24" s="5">
        <f>E23</f>
        <v>227.66654264568785</v>
      </c>
      <c r="F24" s="5">
        <f>F23</f>
        <v>10</v>
      </c>
      <c r="G24" s="5">
        <f>G23</f>
        <v>11.383327132284393</v>
      </c>
      <c r="H24" s="5"/>
      <c r="I24" s="5"/>
      <c r="J24" s="5">
        <f>SQRT((D24+F24)^2+(E24+G24)^2)</f>
        <v>318.18994365137547</v>
      </c>
    </row>
    <row r="25" spans="3:20" ht="45" customHeight="1">
      <c r="C25" s="4" t="s">
        <v>59</v>
      </c>
      <c r="D25" s="20">
        <v>400</v>
      </c>
      <c r="E25" s="20"/>
      <c r="F25" s="20"/>
      <c r="G25" s="20"/>
      <c r="H25" s="20"/>
      <c r="I25" s="20"/>
      <c r="J25" s="20"/>
    </row>
    <row r="32" spans="3:20" ht="25.5" customHeight="1"/>
    <row r="33" ht="33" customHeight="1"/>
    <row r="35" ht="33.75" customHeight="1"/>
  </sheetData>
  <mergeCells count="29">
    <mergeCell ref="A1:P1"/>
    <mergeCell ref="D10:E10"/>
    <mergeCell ref="A2:A3"/>
    <mergeCell ref="B2:B3"/>
    <mergeCell ref="C2:C3"/>
    <mergeCell ref="E2:E3"/>
    <mergeCell ref="F2:F3"/>
    <mergeCell ref="G2:G3"/>
    <mergeCell ref="H2:H3"/>
    <mergeCell ref="D2:D3"/>
    <mergeCell ref="J10:J11"/>
    <mergeCell ref="H10:I10"/>
    <mergeCell ref="F10:G10"/>
    <mergeCell ref="M2:N2"/>
    <mergeCell ref="O2:O3"/>
    <mergeCell ref="P2:P3"/>
    <mergeCell ref="D15:E15"/>
    <mergeCell ref="F15:G15"/>
    <mergeCell ref="H15:I15"/>
    <mergeCell ref="D25:J25"/>
    <mergeCell ref="I2:J2"/>
    <mergeCell ref="K2:L2"/>
    <mergeCell ref="D22:I22"/>
    <mergeCell ref="C10:C11"/>
    <mergeCell ref="D16:E16"/>
    <mergeCell ref="F16:G16"/>
    <mergeCell ref="H16:I16"/>
    <mergeCell ref="C15:C16"/>
    <mergeCell ref="C22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2025-06-13T03:43:17Z</dcterms:created>
  <dcterms:modified xsi:type="dcterms:W3CDTF">2025-08-25T12:48:32Z</dcterms:modified>
  <cp:category/>
  <cp:contentStatus/>
</cp:coreProperties>
</file>