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ml.chartsha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ATA ANALYTICS\"/>
    </mc:Choice>
  </mc:AlternateContent>
  <xr:revisionPtr revIDLastSave="0" documentId="13_ncr:201_{466D4FE4-7EA4-46BC-8C5E-5F6A88A2D9E7}" xr6:coauthVersionLast="47" xr6:coauthVersionMax="47" xr10:uidLastSave="{00000000-0000-0000-0000-000000000000}"/>
  <bookViews>
    <workbookView xWindow="-108" yWindow="-108" windowWidth="23256" windowHeight="12456" firstSheet="5" activeTab="5" xr2:uid="{03469D18-F25B-4264-AEEB-00A2D0E981C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movies" sheetId="12" r:id="rId12"/>
    <sheet name="language" sheetId="13" r:id="rId13"/>
    <sheet name="movie_actor" sheetId="14" r:id="rId14"/>
    <sheet name="actor" sheetId="15" r:id="rId15"/>
    <sheet name="Sheet16" sheetId="18" r:id="rId16"/>
  </sheets>
  <definedNames>
    <definedName name="_xlnm._FilterDatabase" localSheetId="6" hidden="1">Sheet7!$A$1:$B$13</definedName>
    <definedName name="items">Sheet3!$B$3:$B$7</definedName>
    <definedName name="look">Sheet4!$B$4:$B$9</definedName>
    <definedName name="LOOK_2">Sheet4!$B$12:$B$18</definedName>
    <definedName name="look_3">Sheet4!$E$4:$E$9</definedName>
    <definedName name="Slicer_NAME">#N/A</definedName>
    <definedName name="Table_array1">Sheet3!$B$3:$B$7,Sheet3!$D$3:$D$7</definedName>
    <definedName name="table_array2">Sheet3!$B$3:$D$7</definedName>
    <definedName name="Table1">Sheet3!$B$3:$B$7,Sheet3!#REF!</definedName>
    <definedName name="Table2">Sheet3!$B$3:$B$7</definedName>
    <definedName name="Total1">Sheet3!$A$3:$D$7</definedName>
    <definedName name="value">Sheet3!$B$3:$C$7</definedName>
    <definedName name="value2">Sheet3!$A$3:$B$7</definedName>
    <definedName name="valuee">Sheet3!$B$3:$B$7,Sheet3!$A$3:$A$7</definedName>
    <definedName name="values">Sheet3!$A$3:$B$7</definedName>
    <definedName name="valuesecond">Sheet3!$A$3:$B$7</definedName>
  </definedNames>
  <calcPr calcId="191029"/>
  <pivotCaches>
    <pivotCache cacheId="0" r:id="rId17"/>
    <pivotCache cacheId="1"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7" l="1" a="1"/>
  <c r="D5" i="7" s="1"/>
  <c r="F5" i="7" a="1"/>
  <c r="F5" i="7" s="1"/>
  <c r="I16" i="5" a="1"/>
  <c r="I16" i="5" s="1"/>
  <c r="I15" i="5"/>
  <c r="I14" i="5"/>
  <c r="K25" i="12"/>
  <c r="I3" i="1" a="1"/>
  <c r="I3" i="1" s="1"/>
  <c r="I4" i="1" a="1"/>
  <c r="I4" i="1" s="1"/>
  <c r="I5" i="1" a="1"/>
  <c r="I5" i="1"/>
  <c r="I2" i="1" a="1"/>
  <c r="I2" i="1" s="1"/>
  <c r="J35" i="12"/>
  <c r="P32" i="12"/>
  <c r="P31" i="12"/>
  <c r="P30" i="12"/>
  <c r="P35" i="12"/>
  <c r="P29" i="12"/>
  <c r="M35" i="12"/>
  <c r="M32" i="12"/>
  <c r="M31" i="12"/>
  <c r="M30" i="12"/>
  <c r="M29" i="12"/>
  <c r="J30" i="12"/>
  <c r="P2" i="12"/>
  <c r="P3" i="12"/>
  <c r="P4" i="12"/>
  <c r="P5" i="12"/>
  <c r="P6" i="12"/>
  <c r="P7" i="12"/>
  <c r="P8" i="12"/>
  <c r="P9" i="12"/>
  <c r="P10" i="12"/>
  <c r="P11" i="12"/>
  <c r="P12" i="12"/>
  <c r="P13" i="12"/>
  <c r="P14" i="12"/>
  <c r="P15" i="12"/>
  <c r="P16" i="12"/>
  <c r="P17" i="12"/>
  <c r="P18" i="12"/>
  <c r="P19" i="12"/>
  <c r="P20" i="12"/>
  <c r="P21" i="12"/>
  <c r="P22" i="12"/>
  <c r="O2" i="12"/>
  <c r="O3" i="12"/>
  <c r="O4" i="12"/>
  <c r="O5" i="12"/>
  <c r="O6" i="12"/>
  <c r="O7" i="12"/>
  <c r="O8" i="12"/>
  <c r="O9" i="12"/>
  <c r="O10" i="12"/>
  <c r="O11" i="12"/>
  <c r="O12" i="12"/>
  <c r="O13" i="12"/>
  <c r="O14" i="12"/>
  <c r="O15" i="12"/>
  <c r="O16" i="12"/>
  <c r="O17" i="12"/>
  <c r="O18" i="12"/>
  <c r="O19" i="12"/>
  <c r="O20" i="12"/>
  <c r="O21" i="12"/>
  <c r="O22" i="12"/>
  <c r="M2" i="12"/>
  <c r="N11" i="12"/>
  <c r="M3" i="12"/>
  <c r="M4" i="12"/>
  <c r="M5" i="12"/>
  <c r="M6" i="12"/>
  <c r="M7" i="12"/>
  <c r="M8" i="12"/>
  <c r="M9" i="12"/>
  <c r="M10" i="12"/>
  <c r="M11" i="12"/>
  <c r="M12" i="12"/>
  <c r="M13" i="12"/>
  <c r="M14" i="12"/>
  <c r="M15" i="12"/>
  <c r="M16" i="12"/>
  <c r="M17" i="12"/>
  <c r="M18" i="12"/>
  <c r="M19" i="12"/>
  <c r="M20" i="12"/>
  <c r="M21" i="12"/>
  <c r="M22" i="12"/>
  <c r="L3" i="12"/>
  <c r="N3" i="12" s="1"/>
  <c r="J29" i="12" s="1"/>
  <c r="J31" i="12" s="1"/>
  <c r="J32" i="12" s="1"/>
  <c r="L4" i="12"/>
  <c r="N4" i="12" s="1"/>
  <c r="L5" i="12"/>
  <c r="N5" i="12" s="1"/>
  <c r="L6" i="12"/>
  <c r="N6" i="12" s="1"/>
  <c r="L7" i="12"/>
  <c r="N7" i="12" s="1"/>
  <c r="L8" i="12"/>
  <c r="N8" i="12" s="1"/>
  <c r="L9" i="12"/>
  <c r="N9" i="12" s="1"/>
  <c r="L10" i="12"/>
  <c r="N10" i="12" s="1"/>
  <c r="L11" i="12"/>
  <c r="L12" i="12"/>
  <c r="N12" i="12" s="1"/>
  <c r="L13" i="12"/>
  <c r="N13" i="12" s="1"/>
  <c r="L14" i="12"/>
  <c r="N14" i="12" s="1"/>
  <c r="L15" i="12"/>
  <c r="N15" i="12" s="1"/>
  <c r="L16" i="12"/>
  <c r="N16" i="12" s="1"/>
  <c r="L17" i="12"/>
  <c r="N17" i="12" s="1"/>
  <c r="L18" i="12"/>
  <c r="N18" i="12" s="1"/>
  <c r="L19" i="12"/>
  <c r="N19" i="12" s="1"/>
  <c r="L20" i="12"/>
  <c r="N20" i="12" s="1"/>
  <c r="L21" i="12"/>
  <c r="N21" i="12" s="1"/>
  <c r="L22" i="12"/>
  <c r="N22" i="12" s="1"/>
  <c r="L2" i="12"/>
  <c r="N2" i="12" s="1"/>
  <c r="Q6" i="11"/>
  <c r="I15" i="11"/>
  <c r="I7" i="11"/>
  <c r="P9" i="10"/>
  <c r="M9" i="10"/>
  <c r="M12" i="10"/>
  <c r="P8" i="10"/>
  <c r="M8" i="10"/>
  <c r="P7" i="10"/>
  <c r="M7" i="10"/>
  <c r="H11" i="9"/>
  <c r="H10" i="9"/>
  <c r="H9" i="9"/>
  <c r="E2" i="1"/>
  <c r="E3" i="1"/>
  <c r="E4" i="1"/>
  <c r="E5" i="1"/>
  <c r="E7" i="1" s="1"/>
  <c r="F17" i="7"/>
  <c r="C4" i="4" a="1"/>
  <c r="C4" i="4" s="1"/>
  <c r="C12" i="4" a="1"/>
  <c r="C12" i="4" s="1"/>
  <c r="F4" i="4" a="1"/>
  <c r="F4" i="4" s="1"/>
  <c r="C13" i="4" a="1"/>
  <c r="C13" i="4" s="1"/>
  <c r="C14" i="4" a="1"/>
  <c r="C14" i="4" s="1"/>
  <c r="C15" i="4" a="1"/>
  <c r="C15" i="4" s="1"/>
  <c r="C16" i="4" a="1"/>
  <c r="C16" i="4" s="1"/>
  <c r="C17" i="4" a="1"/>
  <c r="C17" i="4" s="1"/>
  <c r="C18" i="4" a="1"/>
  <c r="C18" i="4" s="1"/>
  <c r="H12" i="5"/>
  <c r="I9" i="5"/>
  <c r="H11" i="5"/>
  <c r="I10" i="5"/>
  <c r="B14" i="2"/>
  <c r="C14" i="2"/>
  <c r="D14" i="2"/>
  <c r="E14" i="2"/>
  <c r="F14" i="2"/>
  <c r="G14" i="2"/>
  <c r="H14" i="2"/>
  <c r="I14" i="2"/>
  <c r="J14" i="2"/>
  <c r="B15" i="2"/>
  <c r="C15" i="2"/>
  <c r="D15" i="2"/>
  <c r="E15" i="2"/>
  <c r="F15" i="2"/>
  <c r="G15" i="2"/>
  <c r="H15" i="2"/>
  <c r="I15" i="2"/>
  <c r="J15" i="2"/>
  <c r="B16" i="2"/>
  <c r="C16" i="2"/>
  <c r="D16" i="2"/>
  <c r="E16" i="2"/>
  <c r="F16" i="2"/>
  <c r="G16" i="2"/>
  <c r="H16" i="2"/>
  <c r="I16" i="2"/>
  <c r="J16" i="2"/>
  <c r="B17" i="2"/>
  <c r="C17" i="2"/>
  <c r="D17" i="2"/>
  <c r="E17" i="2"/>
  <c r="F17" i="2"/>
  <c r="G17" i="2"/>
  <c r="H17" i="2"/>
  <c r="I17" i="2"/>
  <c r="J17" i="2"/>
  <c r="B18" i="2"/>
  <c r="C18" i="2"/>
  <c r="D18" i="2"/>
  <c r="E18" i="2"/>
  <c r="F18" i="2"/>
  <c r="G18" i="2"/>
  <c r="H18" i="2"/>
  <c r="I18" i="2"/>
  <c r="J18" i="2"/>
  <c r="B19" i="2"/>
  <c r="C19" i="2"/>
  <c r="D19" i="2"/>
  <c r="E19" i="2"/>
  <c r="F19" i="2"/>
  <c r="G19" i="2"/>
  <c r="H19" i="2"/>
  <c r="I19" i="2"/>
  <c r="J19" i="2"/>
  <c r="B20" i="2"/>
  <c r="C20" i="2"/>
  <c r="D20" i="2"/>
  <c r="E20" i="2"/>
  <c r="F20" i="2"/>
  <c r="G20" i="2"/>
  <c r="H20" i="2"/>
  <c r="I20" i="2"/>
  <c r="J20" i="2"/>
  <c r="B21" i="2"/>
  <c r="C21" i="2"/>
  <c r="D21" i="2"/>
  <c r="E21" i="2"/>
  <c r="F21" i="2"/>
  <c r="G21" i="2"/>
  <c r="H21" i="2"/>
  <c r="I21" i="2"/>
  <c r="J21" i="2"/>
  <c r="C13" i="2"/>
  <c r="D13" i="2"/>
  <c r="E13" i="2"/>
  <c r="F13" i="2"/>
  <c r="G13" i="2"/>
  <c r="H13" i="2"/>
  <c r="I13" i="2"/>
  <c r="J13" i="2"/>
  <c r="B13" i="2"/>
  <c r="B4" i="2"/>
  <c r="B5" i="2"/>
  <c r="B6" i="2"/>
  <c r="B3" i="2"/>
  <c r="D1" i="2"/>
  <c r="C8" i="1"/>
  <c r="D8" i="1"/>
  <c r="B8" i="1"/>
  <c r="C7" i="1"/>
  <c r="D7" i="1"/>
  <c r="B7" i="1"/>
  <c r="J8" i="1"/>
  <c r="G3" i="1"/>
  <c r="G4" i="1"/>
  <c r="G5" i="1"/>
  <c r="G2" i="1"/>
  <c r="J10" i="1" s="1"/>
  <c r="F3" i="1"/>
  <c r="F4" i="1"/>
  <c r="F5" i="1"/>
  <c r="F2" i="1"/>
  <c r="K24" i="12" l="1"/>
  <c r="H4" i="1"/>
  <c r="H5" i="1"/>
  <c r="H3" i="1"/>
  <c r="E8" i="1"/>
  <c r="D9" i="1"/>
  <c r="H2" i="1"/>
  <c r="J12" i="1"/>
  <c r="J9" i="1"/>
  <c r="J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<sst xmlns="http://schemas.openxmlformats.org/spreadsheetml/2006/main" count="475" uniqueCount="250">
  <si>
    <t>NAME</t>
  </si>
  <si>
    <t>MARK1</t>
  </si>
  <si>
    <t>MARK2</t>
  </si>
  <si>
    <t>MARK3</t>
  </si>
  <si>
    <t>TOTAL</t>
  </si>
  <si>
    <t>AVERAGE</t>
  </si>
  <si>
    <t>RESULT</t>
  </si>
  <si>
    <t>KAVI</t>
  </si>
  <si>
    <t>INDHU</t>
  </si>
  <si>
    <t>PRIYA</t>
  </si>
  <si>
    <t>NISHA</t>
  </si>
  <si>
    <t>TOTAL NO OF STUDENTS</t>
  </si>
  <si>
    <t>NO OF STUDENTS PASS</t>
  </si>
  <si>
    <t>NO OF STUDENTS FAIL</t>
  </si>
  <si>
    <t>PASS %</t>
  </si>
  <si>
    <t>FAIL %</t>
  </si>
  <si>
    <t>GRADE</t>
  </si>
  <si>
    <t>MAX</t>
  </si>
  <si>
    <t>MIN</t>
  </si>
  <si>
    <t>SUMIF</t>
  </si>
  <si>
    <t>TAX</t>
  </si>
  <si>
    <t>BASIC</t>
  </si>
  <si>
    <t>GST</t>
  </si>
  <si>
    <t>BASIC=TAX*GST</t>
  </si>
  <si>
    <t>Sales Invoice</t>
  </si>
  <si>
    <t>S.NO</t>
  </si>
  <si>
    <t>ITEMS</t>
  </si>
  <si>
    <t>RATE</t>
  </si>
  <si>
    <t>Pen</t>
  </si>
  <si>
    <t>Pencil</t>
  </si>
  <si>
    <t>Eraser</t>
  </si>
  <si>
    <t>Sharpner</t>
  </si>
  <si>
    <t>Scale</t>
  </si>
  <si>
    <t>JAN</t>
  </si>
  <si>
    <t>FEB</t>
  </si>
  <si>
    <t>MAR</t>
  </si>
  <si>
    <t>APR</t>
  </si>
  <si>
    <t>Mobile</t>
  </si>
  <si>
    <t>Tab</t>
  </si>
  <si>
    <t>Lap</t>
  </si>
  <si>
    <t>Speaker</t>
  </si>
  <si>
    <t>MONTH</t>
  </si>
  <si>
    <t>SALES</t>
  </si>
  <si>
    <t>SALES REPORT</t>
  </si>
  <si>
    <t>SALES USING INDEX ONLY</t>
  </si>
  <si>
    <t>SALES USING MATCH</t>
  </si>
  <si>
    <t>MATCH</t>
  </si>
  <si>
    <t>&lt;-ROW NO</t>
  </si>
  <si>
    <t>&lt;- COL NO</t>
  </si>
  <si>
    <t>QUARTERS</t>
  </si>
  <si>
    <t>Watch</t>
  </si>
  <si>
    <t>AREA</t>
  </si>
  <si>
    <t>Pendrive</t>
  </si>
  <si>
    <t>Cable</t>
  </si>
  <si>
    <t>Covai</t>
  </si>
  <si>
    <t>Tiruppur</t>
  </si>
  <si>
    <t>Trichy</t>
  </si>
  <si>
    <t>Kumari</t>
  </si>
  <si>
    <t>Madurai</t>
  </si>
  <si>
    <t>Row Labels</t>
  </si>
  <si>
    <t>Grand Total</t>
  </si>
  <si>
    <t>Column Labels</t>
  </si>
  <si>
    <t>Sum of SALES</t>
  </si>
  <si>
    <t>(All)</t>
  </si>
  <si>
    <t>(Multiple Items)</t>
  </si>
  <si>
    <t>PIVOT TABLE</t>
  </si>
  <si>
    <t>tax</t>
  </si>
  <si>
    <t>TO DO</t>
  </si>
  <si>
    <t>MAY</t>
  </si>
  <si>
    <t>JUN</t>
  </si>
  <si>
    <t>JUL</t>
  </si>
  <si>
    <t>AUG</t>
  </si>
  <si>
    <t>SEP</t>
  </si>
  <si>
    <t>OCT</t>
  </si>
  <si>
    <t>NOV</t>
  </si>
  <si>
    <t>DEC</t>
  </si>
  <si>
    <t>walk</t>
  </si>
  <si>
    <t>dance</t>
  </si>
  <si>
    <t>eat</t>
  </si>
  <si>
    <t>swim</t>
  </si>
  <si>
    <t>run</t>
  </si>
  <si>
    <t>sit</t>
  </si>
  <si>
    <t>sing</t>
  </si>
  <si>
    <t>play</t>
  </si>
  <si>
    <t>sleep</t>
  </si>
  <si>
    <t>PRODUCT</t>
  </si>
  <si>
    <t>நடனம்</t>
  </si>
  <si>
    <t>சாப்பிடு</t>
  </si>
  <si>
    <t>நீந்து</t>
  </si>
  <si>
    <t>ஓடு</t>
  </si>
  <si>
    <t>உட்கார்</t>
  </si>
  <si>
    <t>நட</t>
  </si>
  <si>
    <t>பாடு</t>
  </si>
  <si>
    <t>விளையாடு</t>
  </si>
  <si>
    <t>உறக்கம்</t>
  </si>
  <si>
    <t>Sum of TOTAL</t>
  </si>
  <si>
    <t>FAIL</t>
  </si>
  <si>
    <t>PASS</t>
  </si>
  <si>
    <t>SLICER</t>
  </si>
  <si>
    <t>PERCENTAGE</t>
  </si>
  <si>
    <t>RS</t>
  </si>
  <si>
    <t>DOLLAR</t>
  </si>
  <si>
    <t>MEAN MEDIAN MODE</t>
  </si>
  <si>
    <t>EXPENSE ITEMS</t>
  </si>
  <si>
    <t>EXPENSE</t>
  </si>
  <si>
    <t>GAS BILL</t>
  </si>
  <si>
    <t>HOUSE KEEPING</t>
  </si>
  <si>
    <t>COOKING</t>
  </si>
  <si>
    <t>SHOPPING</t>
  </si>
  <si>
    <t>CAR LOAN</t>
  </si>
  <si>
    <t>STATIONARY</t>
  </si>
  <si>
    <t>PETROL</t>
  </si>
  <si>
    <t>GOLD SAVINGS</t>
  </si>
  <si>
    <t>DRESS</t>
  </si>
  <si>
    <t>RENT</t>
  </si>
  <si>
    <t>MEAN</t>
  </si>
  <si>
    <t>MEDIAN</t>
  </si>
  <si>
    <t>MODE</t>
  </si>
  <si>
    <t>VARIANCE AND STD DEVIATION</t>
  </si>
  <si>
    <t>CASE 1</t>
  </si>
  <si>
    <t>SCHOOL 1</t>
  </si>
  <si>
    <t xml:space="preserve"> S1</t>
  </si>
  <si>
    <t>S2</t>
  </si>
  <si>
    <t xml:space="preserve"> S3</t>
  </si>
  <si>
    <t xml:space="preserve"> S4</t>
  </si>
  <si>
    <t xml:space="preserve"> S5</t>
  </si>
  <si>
    <t xml:space="preserve"> S6</t>
  </si>
  <si>
    <t xml:space="preserve"> S7</t>
  </si>
  <si>
    <t>STUDENTS</t>
  </si>
  <si>
    <t>MARKS</t>
  </si>
  <si>
    <t>CASE 2</t>
  </si>
  <si>
    <t>SCHOOL 2</t>
  </si>
  <si>
    <t>WHICH IS BEST?</t>
  </si>
  <si>
    <t>VAR 1</t>
  </si>
  <si>
    <t>STDDEV 1</t>
  </si>
  <si>
    <t>VAR2</t>
  </si>
  <si>
    <t>STDDEV2</t>
  </si>
  <si>
    <t>MEAN/AVG</t>
  </si>
  <si>
    <t>SCHOOL 2 SELECTED</t>
  </si>
  <si>
    <t>CORRELATION</t>
  </si>
  <si>
    <t>FT</t>
  </si>
  <si>
    <t>RELATED</t>
  </si>
  <si>
    <t>movie_id</t>
  </si>
  <si>
    <t>title</t>
  </si>
  <si>
    <t>release</t>
  </si>
  <si>
    <t>imbd</t>
  </si>
  <si>
    <t>studio</t>
  </si>
  <si>
    <t>language</t>
  </si>
  <si>
    <t>budget</t>
  </si>
  <si>
    <t>revenue</t>
  </si>
  <si>
    <t>unit</t>
  </si>
  <si>
    <t>currency</t>
  </si>
  <si>
    <t>k.G.F: Chapter 2</t>
  </si>
  <si>
    <t>Bollywood</t>
  </si>
  <si>
    <t>Hombale Films</t>
  </si>
  <si>
    <t>Billions</t>
  </si>
  <si>
    <t>INR</t>
  </si>
  <si>
    <t>Doctor Strange in the Multiverse</t>
  </si>
  <si>
    <t>Hollywood</t>
  </si>
  <si>
    <t>Marvel Studios</t>
  </si>
  <si>
    <t>Millions</t>
  </si>
  <si>
    <t>USD</t>
  </si>
  <si>
    <t>hor: The Dark World</t>
  </si>
  <si>
    <t>hor: Ragnarok</t>
  </si>
  <si>
    <t>hor: Love and Thunder</t>
  </si>
  <si>
    <t>not Available</t>
  </si>
  <si>
    <t>holay</t>
  </si>
  <si>
    <t>United Producers</t>
  </si>
  <si>
    <t>Not Available</t>
  </si>
  <si>
    <t>Dilwale Dulhania Le Jayenge</t>
  </si>
  <si>
    <t>Bolé)0d</t>
  </si>
  <si>
    <t>ash Raj Films</t>
  </si>
  <si>
    <t>Idiots</t>
  </si>
  <si>
    <t>inod Chopra Films</t>
  </si>
  <si>
    <t>Kabhi Khushi Kabhie Gham</t>
  </si>
  <si>
    <t>Dharma Productions</t>
  </si>
  <si>
    <t>Bajirao Mastani</t>
  </si>
  <si>
    <t>he Shawshank Redemption</t>
  </si>
  <si>
    <t>astle Rock Entertainmet</t>
  </si>
  <si>
    <t>Inception</t>
  </si>
  <si>
    <t>arner Bros. Pictures</t>
  </si>
  <si>
    <t>nterstellar</t>
  </si>
  <si>
    <t>he Pursuit of Happyness</t>
  </si>
  <si>
    <t>olumbia Pictures</t>
  </si>
  <si>
    <t>ladiator</t>
  </si>
  <si>
    <t>Universal Pictures</t>
  </si>
  <si>
    <t>itanic</t>
  </si>
  <si>
    <t>Paramount Pictures</t>
  </si>
  <si>
    <t>t's a Wonderful Life</t>
  </si>
  <si>
    <t>Liberty Films</t>
  </si>
  <si>
    <t>vatar</t>
  </si>
  <si>
    <t>0th Century Fox</t>
  </si>
  <si>
    <t>he Godfather</t>
  </si>
  <si>
    <t>he Dark Knight</t>
  </si>
  <si>
    <t>yncopy</t>
  </si>
  <si>
    <t>chindler's List</t>
  </si>
  <si>
    <t>language_id</t>
  </si>
  <si>
    <t>name</t>
  </si>
  <si>
    <t>Hindi</t>
  </si>
  <si>
    <t>Telugu</t>
  </si>
  <si>
    <t>Kannada</t>
  </si>
  <si>
    <t>Tamil</t>
  </si>
  <si>
    <t>English</t>
  </si>
  <si>
    <t>French</t>
  </si>
  <si>
    <t>Bengali</t>
  </si>
  <si>
    <t>Gujarati</t>
  </si>
  <si>
    <t>actor_id</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</si>
  <si>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</si>
  <si>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</si>
  <si>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</si>
  <si>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</si>
  <si>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</si>
  <si>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</si>
  <si>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</si>
  <si>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</si>
  <si>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</si>
  <si>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</si>
  <si>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</si>
  <si>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</si>
  <si>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</si>
  <si>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</si>
  <si>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</si>
  <si>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</si>
  <si>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</si>
  <si>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</si>
  <si>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</si>
  <si>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</si>
  <si>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</si>
  <si>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</si>
  <si>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</si>
  <si>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</si>
  <si>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revenue_USD</t>
  </si>
  <si>
    <t>TOTAL REVENUE</t>
  </si>
  <si>
    <t>title2</t>
  </si>
  <si>
    <t>REVENUE_USD_TABLE_FORMAT</t>
  </si>
  <si>
    <t>MARVEL STUDIO PROFIT</t>
  </si>
  <si>
    <t>PROFIT</t>
  </si>
  <si>
    <t>PROFIT %</t>
  </si>
  <si>
    <t>FINAL_REVENUE_USD_MILLION</t>
  </si>
  <si>
    <t>budget_usd</t>
  </si>
  <si>
    <t>budget_usd_million</t>
  </si>
  <si>
    <t>market share%</t>
  </si>
  <si>
    <t xml:space="preserve"> REVENUE</t>
  </si>
  <si>
    <t xml:space="preserve"> BUDGET</t>
  </si>
  <si>
    <t>REVENUE</t>
  </si>
  <si>
    <t>BUDGET</t>
  </si>
  <si>
    <t>marker share%</t>
  </si>
  <si>
    <t>average</t>
  </si>
  <si>
    <t>GRADE_IFS</t>
  </si>
  <si>
    <t>transpose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</si>
</sst>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00_ ;_-[$$-409]* \-#,##0.00\ ;_-[$$-409]* &quot;-&quot;??_ ;_-@_ "/>
    <numFmt numFmtId="165" formatCode="_ [$₹-4009]\ * #,##0.00_ ;_ [$₹-4009]\ * \-#,##0.00_ ;_ [$₹-4009]\ * &quot;-&quot;??_ ;_ @_ "/>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theme="1"/>
      <name val="Segoe UI"/>
      <family val="2"/>
    </font>
    <font>
      <sz val="11"/>
      <color rgb="FF000000"/>
      <name val="Calibri"/>
      <family val="2"/>
      <scheme val="minor"/>
    </font>
  </fonts>
  <fills count="1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6FE0EF"/>
        <bgColor indexed="64"/>
      </patternFill>
    </fill>
    <fill>
      <patternFill patternType="solid">
        <fgColor rgb="FFFFC000"/>
        <bgColor indexed="64"/>
      </patternFill>
    </fill>
    <fill>
      <patternFill patternType="solid">
        <fgColor rgb="FFA9D08E"/>
        <bgColor rgb="FF000000"/>
      </patternFill>
    </fill>
    <fill>
      <patternFill patternType="solid">
        <fgColor rgb="FF9BC2E6"/>
        <bgColor rgb="FF000000"/>
      </patternFill>
    </fill>
    <fill>
      <patternFill patternType="solid">
        <fgColor rgb="FF8EA9DB"/>
        <bgColor rgb="FF000000"/>
      </patternFill>
    </fill>
    <fill>
      <patternFill patternType="solid">
        <fgColor rgb="FFFFFF00"/>
        <bgColor theme="4" tint="0.79998168889431442"/>
      </patternFill>
    </fill>
    <fill>
      <patternFill patternType="solid">
        <fgColor theme="9" tint="0.59999389629810485"/>
        <bgColor indexed="64"/>
      </patternFill>
    </fill>
    <fill>
      <patternFill patternType="solid">
        <fgColor theme="5" tint="0.39997558519241921"/>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52">
    <xf numFmtId="0" fontId="0" fillId="0" borderId="0" xfId="0"/>
    <xf numFmtId="9" fontId="0" fillId="0" borderId="0" xfId="1" applyFont="1"/>
    <xf numFmtId="0" fontId="2" fillId="2" borderId="4" xfId="0" applyFont="1" applyFill="1" applyBorder="1"/>
    <xf numFmtId="0" fontId="2" fillId="2" borderId="5" xfId="0" applyFont="1" applyFill="1" applyBorder="1"/>
    <xf numFmtId="0" fontId="2" fillId="2" borderId="6" xfId="0" applyFont="1" applyFill="1" applyBorder="1"/>
    <xf numFmtId="0" fontId="0" fillId="4" borderId="0" xfId="0" applyFill="1"/>
    <xf numFmtId="0" fontId="0" fillId="0" borderId="0" xfId="0" applyAlignment="1">
      <alignment horizontal="right"/>
    </xf>
    <xf numFmtId="0" fontId="3" fillId="4" borderId="0" xfId="0" applyFont="1" applyFill="1"/>
    <xf numFmtId="0" fontId="0" fillId="0" borderId="0" xfId="0" pivotButton="1"/>
    <xf numFmtId="0" fontId="0" fillId="0" borderId="0" xfId="0" applyAlignment="1">
      <alignment horizontal="left"/>
    </xf>
    <xf numFmtId="0" fontId="5" fillId="0" borderId="0" xfId="0" applyFont="1" applyAlignment="1">
      <alignment horizontal="left" vertical="center" indent="1"/>
    </xf>
    <xf numFmtId="0" fontId="0" fillId="3" borderId="4" xfId="0" applyFill="1" applyBorder="1"/>
    <xf numFmtId="0" fontId="0" fillId="3" borderId="5" xfId="0" applyFill="1" applyBorder="1"/>
    <xf numFmtId="2" fontId="0" fillId="3" borderId="5" xfId="0" applyNumberFormat="1" applyFill="1" applyBorder="1"/>
    <xf numFmtId="0" fontId="0" fillId="3" borderId="6" xfId="0" applyFill="1" applyBorder="1"/>
    <xf numFmtId="0" fontId="0" fillId="0" borderId="4" xfId="0" applyBorder="1"/>
    <xf numFmtId="0" fontId="0" fillId="0" borderId="5" xfId="0" applyBorder="1"/>
    <xf numFmtId="2" fontId="0" fillId="0" borderId="5" xfId="0" applyNumberFormat="1" applyBorder="1"/>
    <xf numFmtId="0" fontId="0" fillId="0" borderId="6" xfId="0" applyBorder="1"/>
    <xf numFmtId="0" fontId="0" fillId="0" borderId="1" xfId="0" applyBorder="1"/>
    <xf numFmtId="0" fontId="0" fillId="0" borderId="2" xfId="0" applyBorder="1"/>
    <xf numFmtId="2" fontId="0" fillId="0" borderId="2" xfId="0" applyNumberFormat="1" applyBorder="1"/>
    <xf numFmtId="0" fontId="0" fillId="0" borderId="3" xfId="0" applyBorder="1"/>
    <xf numFmtId="0" fontId="0" fillId="4" borderId="0" xfId="0" applyFill="1" applyAlignment="1">
      <alignment horizontal="center"/>
    </xf>
    <xf numFmtId="10" fontId="0" fillId="0" borderId="0" xfId="1" applyNumberFormat="1" applyFont="1"/>
    <xf numFmtId="164" fontId="0" fillId="0" borderId="0" xfId="2" applyNumberFormat="1" applyFont="1"/>
    <xf numFmtId="165" fontId="0" fillId="0" borderId="0" xfId="2" applyNumberFormat="1" applyFont="1"/>
    <xf numFmtId="165" fontId="0" fillId="0" borderId="0" xfId="0" applyNumberFormat="1"/>
    <xf numFmtId="0" fontId="0" fillId="6" borderId="0" xfId="0" applyFill="1"/>
    <xf numFmtId="0" fontId="0" fillId="7" borderId="0" xfId="0" applyFill="1"/>
    <xf numFmtId="0" fontId="0" fillId="9" borderId="0" xfId="0" applyFill="1"/>
    <xf numFmtId="0" fontId="0" fillId="10" borderId="0" xfId="0" applyFill="1"/>
    <xf numFmtId="0" fontId="6" fillId="12" borderId="0" xfId="0" applyFont="1" applyFill="1"/>
    <xf numFmtId="0" fontId="6" fillId="0" borderId="0" xfId="0" applyFont="1"/>
    <xf numFmtId="0" fontId="6" fillId="0" borderId="0" xfId="0" applyFont="1" applyAlignment="1">
      <alignment horizontal="left"/>
    </xf>
    <xf numFmtId="0" fontId="6" fillId="13" borderId="0" xfId="0" applyFont="1" applyFill="1" applyAlignment="1">
      <alignment horizontal="left"/>
    </xf>
    <xf numFmtId="0" fontId="6" fillId="13" borderId="0" xfId="0" applyFont="1" applyFill="1"/>
    <xf numFmtId="0" fontId="6" fillId="14" borderId="0" xfId="0" applyFont="1" applyFill="1" applyAlignment="1">
      <alignment horizontal="left"/>
    </xf>
    <xf numFmtId="0" fontId="6" fillId="14" borderId="0" xfId="0" applyFont="1" applyFill="1"/>
    <xf numFmtId="0" fontId="6" fillId="4" borderId="0" xfId="0" applyFont="1" applyFill="1"/>
    <xf numFmtId="0" fontId="6" fillId="8" borderId="0" xfId="0" applyFont="1" applyFill="1"/>
    <xf numFmtId="9" fontId="6" fillId="0" borderId="0" xfId="1" applyFont="1"/>
    <xf numFmtId="0" fontId="6" fillId="15" borderId="2" xfId="0" applyFont="1" applyFill="1" applyBorder="1"/>
    <xf numFmtId="9" fontId="0" fillId="16" borderId="0" xfId="1" applyFont="1" applyFill="1"/>
    <xf numFmtId="0" fontId="0" fillId="17" borderId="0" xfId="0" applyFill="1"/>
    <xf numFmtId="0" fontId="2" fillId="2" borderId="0" xfId="0" applyFont="1" applyFill="1"/>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8" borderId="0" xfId="0" applyFill="1" applyAlignment="1">
      <alignment horizontal="center"/>
    </xf>
    <xf numFmtId="0" fontId="0" fillId="11" borderId="0" xfId="0" applyFill="1" applyAlignment="1">
      <alignment horizontal="center"/>
    </xf>
    <xf numFmtId="0" fontId="6" fillId="4" borderId="0" xfId="0" applyFont="1" applyFill="1" applyAlignment="1">
      <alignment horizontal="center"/>
    </xf>
  </cellXfs>
  <cellStyles count="3">
    <cellStyle name="Currency" xfId="2" builtinId="4"/>
    <cellStyle name="Normal" xfId="0" builtinId="0"/>
    <cellStyle name="Percent" xfId="1" builtinId="5"/>
  </cellStyles>
  <dxfs count="19">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solid">
          <fgColor rgb="FF000000"/>
          <bgColor rgb="FFA9D08E"/>
        </patternFill>
      </fill>
    </dxf>
  </dxfs>
  <tableStyles count="0" defaultTableStyle="TableStyleMedium2" defaultPivotStyle="PivotStyleLight16"/>
  <colors>
    <mruColors>
      <color rgb="FF6FE0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[EX1(BASICS).xlsx]Sheet1!PivotTable14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Sheet1!$N$3</c:f>
              <c:strCache>
                <c:ptCount val="1"/>
                <c:pt idx="0">
                  <c:v>Total</c:v>
                </c:pt>
              </c:strCache>
            </c:strRef>
          </c:tx>
          <c:spPr>
            <a:solidFill>
              <a:schemeClr val="accent1"/>
            </a:solidFill>
            <a:ln>
              <a:noFill/>
            </a:ln>
            <a:effectLst/>
          </c:spPr>
          <c:invertIfNegative val="0"/>
          <c:cat>
            <c:strRef>
              <c:f>Sheet1!$M$4:$M$7</c:f>
              <c:strCache>
                <c:ptCount val="4"/>
                <c:pt idx="0">
                  <c:v>INDHU</c:v>
                </c:pt>
                <c:pt idx="1">
                  <c:v>KAVI</c:v>
                </c:pt>
                <c:pt idx="2">
                  <c:v>NISHA</c:v>
                </c:pt>
                <c:pt idx="3">
                  <c:v>PRIYA</c:v>
                </c:pt>
              </c:strCache>
            </c:strRef>
          </c:cat>
          <c:val>
            <c:numRef>
              <c:f>Sheet1!$N$4:$N$7</c:f>
              <c:numCache>
                <c:formatCode>General</c:formatCode>
                <c:ptCount val="4"/>
                <c:pt idx="0">
                  <c:v>208</c:v>
                </c:pt>
                <c:pt idx="1">
                  <c:v>278</c:v>
                </c:pt>
                <c:pt idx="2">
                  <c:v>246</c:v>
                </c:pt>
                <c:pt idx="3">
                  <c:v>200</c:v>
                </c:pt>
              </c:numCache>
            </c:numRef>
          </c:val>
          <c:extLst>
            <c:ext xmlns:c16="http://schemas.microsoft.com/office/drawing/2014/chart" uri="{C3380CC4-5D6E-409C-BE32-E72D297353CC}">
              <c16:uniqueId val="{00000007-3DFA-4BDA-8833-FE453D174D43}"/>
            </c:ext>
          </c:extLst>
        </c:ser>
        <c:dLbls>
          <c:showLegendKey val="0"/>
          <c:showVal val="0"/>
          <c:showCatName val="0"/>
          <c:showSerName val="0"/>
          <c:showPercent val="0"/>
          <c:showBubbleSize val="0"/>
        </c:dLbls>
        <c:gapWidth val="219"/>
        <c:overlap val="-27"/>
        <c:axId val="1423190672"/>
        <c:axId val="1423191152"/>
      </c:barChart>
      <c:catAx>
        <c:axId val="142319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91152"/>
        <c:crosses val="autoZero"/>
        <c:auto val="1"/>
        <c:lblAlgn val="ctr"/>
        <c:lblOffset val="100"/>
        <c:noMultiLvlLbl val="0"/>
      </c:catAx>
      <c:valAx>
        <c:axId val="142319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9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[EX1(BASICS).xlsx]Sheet1!PivotTable14</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 TOTAL MARKS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6">
                  <a:alpha val="0"/>
                </a:schemeClr>
              </a:gs>
              <a:gs pos="50000">
                <a:schemeClr val="accent6"/>
              </a:gs>
            </a:gsLst>
            <a:lin ang="5400000" scaled="0"/>
          </a:gradFill>
          <a:ln>
            <a:noFill/>
          </a:ln>
          <a:effectLst/>
          <a:sp3d/>
        </c:spPr>
        <c:marker>
          <c:symbol val="none"/>
        </c:marker>
        <c:dLbl>
          <c:idx val="0"/>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Sheet1!$N$3</c:f>
              <c:strCache>
                <c:ptCount val="1"/>
                <c:pt idx="0">
                  <c:v>Total</c:v>
                </c:pt>
              </c:strCache>
            </c:strRef>
          </c:tx>
          <c:spPr>
            <a:gradFill>
              <a:gsLst>
                <a:gs pos="100000">
                  <a:schemeClr val="accent6">
                    <a:alpha val="0"/>
                  </a:schemeClr>
                </a:gs>
                <a:gs pos="50000">
                  <a:schemeClr val="accent6"/>
                </a:gs>
              </a:gsLst>
              <a:lin ang="5400000" scaled="0"/>
            </a:gradFill>
            <a:ln>
              <a:noFill/>
            </a:ln>
            <a:effectLst/>
            <a:sp3d/>
          </c:spPr>
          <c:invertIfNegative val="0"/>
          <c:dLbls>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Sheet1!$M$4:$M$7</c:f>
              <c:strCache>
                <c:ptCount val="4"/>
                <c:pt idx="0">
                  <c:v>INDHU</c:v>
                </c:pt>
                <c:pt idx="1">
                  <c:v>KAVI</c:v>
                </c:pt>
                <c:pt idx="2">
                  <c:v>NISHA</c:v>
                </c:pt>
                <c:pt idx="3">
                  <c:v>PRIYA</c:v>
                </c:pt>
              </c:strCache>
            </c:strRef>
          </c:cat>
          <c:val>
            <c:numRef>
              <c:f>Sheet1!$N$4:$N$7</c:f>
              <c:numCache>
                <c:formatCode>General</c:formatCode>
                <c:ptCount val="4"/>
                <c:pt idx="0">
                  <c:v>208</c:v>
                </c:pt>
                <c:pt idx="1">
                  <c:v>278</c:v>
                </c:pt>
                <c:pt idx="2">
                  <c:v>246</c:v>
                </c:pt>
                <c:pt idx="3">
                  <c:v>200</c:v>
                </c:pt>
              </c:numCache>
            </c:numRef>
          </c:val>
          <c:extLst>
            <c:ext xmlns:c16="http://schemas.microsoft.com/office/drawing/2014/chart" uri="{C3380CC4-5D6E-409C-BE32-E72D297353CC}">
              <c16:uniqueId val="{00000002-4B72-4927-BF9A-8F6E6E20D606}"/>
            </c:ext>
          </c:extLst>
        </c:ser>
        <c:dLbls>
          <c:showLegendKey val="0"/>
          <c:showVal val="0"/>
          <c:showCatName val="0"/>
          <c:showSerName val="0"/>
          <c:showPercent val="0"/>
          <c:showBubbleSize val="0"/>
        </c:dLbls>
        <c:gapWidth val="150"/>
        <c:gapDepth val="0"/>
        <c:shape val="box"/>
        <c:axId val="609735936"/>
        <c:axId val="609749376"/>
        <c:axId val="0"/>
      </c:bar3DChart>
      <c:catAx>
        <c:axId val="609735936"/>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749376"/>
        <c:crosses val="autoZero"/>
        <c:auto val="1"/>
        <c:lblAlgn val="ctr"/>
        <c:lblOffset val="100"/>
        <c:noMultiLvlLbl val="0"/>
      </c:catAx>
      <c:valAx>
        <c:axId val="60974937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73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TOTAL MARKS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Sheet1!$A$2</c:f>
              <c:strCache>
                <c:ptCount val="1"/>
                <c:pt idx="0">
                  <c:v>INDHU</c:v>
                </c:pt>
              </c:strCache>
            </c:strRef>
          </c:tx>
          <c:spPr>
            <a:solidFill>
              <a:schemeClr val="accent4">
                <a:lumMod val="60000"/>
                <a:lumOff val="40000"/>
                <a:alpha val="88000"/>
              </a:schemeClr>
            </a:solidFill>
            <a:ln>
              <a:solidFill>
                <a:schemeClr val="accent4">
                  <a:shade val="58000"/>
                  <a:lumMod val="50000"/>
                </a:schemeClr>
              </a:solidFill>
            </a:ln>
            <a:effectLst/>
            <a:scene3d>
              <a:camera prst="orthographicFront"/>
              <a:lightRig rig="threePt" dir="t"/>
            </a:scene3d>
            <a:sp3d prstMaterial="flat">
              <a:contourClr>
                <a:schemeClr val="accent4">
                  <a:shade val="58000"/>
                  <a:lumMod val="50000"/>
                </a:schemeClr>
              </a:contourClr>
            </a:sp3d>
          </c:spPr>
          <c:invertIfNegative val="0"/>
          <c:dLbls>
            <c:spPr>
              <a:solidFill>
                <a:srgbClr val="FFC000">
                  <a:shade val="58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solidFill>
                    <a:schemeClr val="accent4">
                      <a:tint val="30000"/>
                      <a:alpha val="30000"/>
                    </a:schemeClr>
                  </a:solidFill>
                  <a:ln>
                    <a:solidFill>
                      <a:schemeClr val="lt1">
                        <a:alpha val="50000"/>
                      </a:schemeClr>
                    </a:solidFill>
                    <a:round/>
                  </a:ln>
                </c15:spPr>
                <c15:showLeaderLines val="0"/>
              </c:ext>
            </c:extLst>
          </c:dLbls>
          <c:cat>
            <c:strRef>
              <c:f>Sheet1!$E$1</c:f>
              <c:strCache>
                <c:ptCount val="1"/>
                <c:pt idx="0">
                  <c:v>TOTAL</c:v>
                </c:pt>
              </c:strCache>
            </c:strRef>
          </c:cat>
          <c:val>
            <c:numRef>
              <c:f>Sheet1!$E$2</c:f>
              <c:numCache>
                <c:formatCode>General</c:formatCode>
                <c:ptCount val="1"/>
                <c:pt idx="0">
                  <c:v>208</c:v>
                </c:pt>
              </c:numCache>
            </c:numRef>
          </c:val>
          <c:extLst>
            <c:ext xmlns:c16="http://schemas.microsoft.com/office/drawing/2014/chart" uri="{C3380CC4-5D6E-409C-BE32-E72D297353CC}">
              <c16:uniqueId val="{00000000-2E5B-4679-90AF-953DFD931E42}"/>
            </c:ext>
          </c:extLst>
        </c:ser>
        <c:ser>
          <c:idx val="1"/>
          <c:order val="1"/>
          <c:tx>
            <c:strRef>
              <c:f>Sheet1!$A$3</c:f>
              <c:strCache>
                <c:ptCount val="1"/>
                <c:pt idx="0">
                  <c:v>KAVI</c:v>
                </c:pt>
              </c:strCache>
            </c:strRef>
          </c:tx>
          <c:spPr>
            <a:solidFill>
              <a:schemeClr val="bg1">
                <a:alpha val="88000"/>
              </a:schemeClr>
            </a:solidFill>
            <a:ln>
              <a:solidFill>
                <a:schemeClr val="accent4">
                  <a:shade val="86000"/>
                  <a:lumMod val="50000"/>
                </a:schemeClr>
              </a:solidFill>
            </a:ln>
            <a:effectLst/>
            <a:scene3d>
              <a:camera prst="orthographicFront"/>
              <a:lightRig rig="threePt" dir="t"/>
            </a:scene3d>
            <a:sp3d prstMaterial="flat">
              <a:contourClr>
                <a:schemeClr val="accent4">
                  <a:shade val="86000"/>
                  <a:lumMod val="50000"/>
                </a:schemeClr>
              </a:contourClr>
            </a:sp3d>
          </c:spPr>
          <c:invertIfNegative val="0"/>
          <c:dLbls>
            <c:spPr>
              <a:solidFill>
                <a:srgbClr val="FFC000">
                  <a:shade val="8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solidFill>
                    <a:schemeClr val="accent4">
                      <a:tint val="30000"/>
                      <a:alpha val="30000"/>
                    </a:schemeClr>
                  </a:solidFill>
                  <a:ln>
                    <a:solidFill>
                      <a:schemeClr val="lt1">
                        <a:alpha val="50000"/>
                      </a:schemeClr>
                    </a:solidFill>
                    <a:round/>
                  </a:ln>
                </c15:spPr>
                <c15:showLeaderLines val="0"/>
              </c:ext>
            </c:extLst>
          </c:dLbls>
          <c:cat>
            <c:strRef>
              <c:f>Sheet1!$E$1</c:f>
              <c:strCache>
                <c:ptCount val="1"/>
                <c:pt idx="0">
                  <c:v>TOTAL</c:v>
                </c:pt>
              </c:strCache>
            </c:strRef>
          </c:cat>
          <c:val>
            <c:numRef>
              <c:f>Sheet1!$E$3</c:f>
              <c:numCache>
                <c:formatCode>General</c:formatCode>
                <c:ptCount val="1"/>
                <c:pt idx="0">
                  <c:v>278</c:v>
                </c:pt>
              </c:numCache>
            </c:numRef>
          </c:val>
          <c:extLst>
            <c:ext xmlns:c16="http://schemas.microsoft.com/office/drawing/2014/chart" uri="{C3380CC4-5D6E-409C-BE32-E72D297353CC}">
              <c16:uniqueId val="{00000001-2E5B-4679-90AF-953DFD931E42}"/>
            </c:ext>
          </c:extLst>
        </c:ser>
        <c:ser>
          <c:idx val="2"/>
          <c:order val="2"/>
          <c:tx>
            <c:strRef>
              <c:f>Sheet1!$A$4</c:f>
              <c:strCache>
                <c:ptCount val="1"/>
                <c:pt idx="0">
                  <c:v>NISHA</c:v>
                </c:pt>
              </c:strCache>
            </c:strRef>
          </c:tx>
          <c:spPr>
            <a:solidFill>
              <a:schemeClr val="tx1">
                <a:lumMod val="75000"/>
                <a:lumOff val="25000"/>
                <a:alpha val="88000"/>
              </a:schemeClr>
            </a:solidFill>
            <a:ln>
              <a:solidFill>
                <a:schemeClr val="accent4">
                  <a:tint val="86000"/>
                  <a:lumMod val="50000"/>
                </a:schemeClr>
              </a:solidFill>
            </a:ln>
            <a:effectLst/>
            <a:scene3d>
              <a:camera prst="orthographicFront"/>
              <a:lightRig rig="threePt" dir="t"/>
            </a:scene3d>
            <a:sp3d prstMaterial="flat">
              <a:contourClr>
                <a:schemeClr val="accent4">
                  <a:tint val="86000"/>
                  <a:lumMod val="50000"/>
                </a:schemeClr>
              </a:contourClr>
            </a:sp3d>
          </c:spPr>
          <c:invertIfNegative val="0"/>
          <c:dLbls>
            <c:spPr>
              <a:solidFill>
                <a:srgbClr val="FFC000">
                  <a:tint val="8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solidFill>
                    <a:schemeClr val="accent4">
                      <a:tint val="30000"/>
                      <a:alpha val="30000"/>
                    </a:schemeClr>
                  </a:solidFill>
                  <a:ln>
                    <a:solidFill>
                      <a:schemeClr val="lt1">
                        <a:alpha val="50000"/>
                      </a:schemeClr>
                    </a:solidFill>
                    <a:round/>
                  </a:ln>
                </c15:spPr>
                <c15:showLeaderLines val="0"/>
              </c:ext>
            </c:extLst>
          </c:dLbls>
          <c:cat>
            <c:strRef>
              <c:f>Sheet1!$E$1</c:f>
              <c:strCache>
                <c:ptCount val="1"/>
                <c:pt idx="0">
                  <c:v>TOTAL</c:v>
                </c:pt>
              </c:strCache>
            </c:strRef>
          </c:cat>
          <c:val>
            <c:numRef>
              <c:f>Sheet1!$E$4</c:f>
              <c:numCache>
                <c:formatCode>General</c:formatCode>
                <c:ptCount val="1"/>
                <c:pt idx="0">
                  <c:v>246</c:v>
                </c:pt>
              </c:numCache>
            </c:numRef>
          </c:val>
          <c:extLst>
            <c:ext xmlns:c16="http://schemas.microsoft.com/office/drawing/2014/chart" uri="{C3380CC4-5D6E-409C-BE32-E72D297353CC}">
              <c16:uniqueId val="{00000002-2E5B-4679-90AF-953DFD931E42}"/>
            </c:ext>
          </c:extLst>
        </c:ser>
        <c:ser>
          <c:idx val="3"/>
          <c:order val="3"/>
          <c:tx>
            <c:strRef>
              <c:f>Sheet1!$A$5</c:f>
              <c:strCache>
                <c:ptCount val="1"/>
                <c:pt idx="0">
                  <c:v>PRIYA</c:v>
                </c:pt>
              </c:strCache>
            </c:strRef>
          </c:tx>
          <c:spPr>
            <a:solidFill>
              <a:schemeClr val="accent1">
                <a:alpha val="88000"/>
              </a:schemeClr>
            </a:solidFill>
            <a:ln>
              <a:solidFill>
                <a:schemeClr val="accent4">
                  <a:tint val="58000"/>
                  <a:lumMod val="50000"/>
                </a:schemeClr>
              </a:solidFill>
            </a:ln>
            <a:effectLst/>
            <a:scene3d>
              <a:camera prst="orthographicFront"/>
              <a:lightRig rig="threePt" dir="t"/>
            </a:scene3d>
            <a:sp3d prstMaterial="flat">
              <a:contourClr>
                <a:schemeClr val="accent4">
                  <a:tint val="58000"/>
                  <a:lumMod val="50000"/>
                </a:schemeClr>
              </a:contourClr>
            </a:sp3d>
          </c:spPr>
          <c:invertIfNegative val="0"/>
          <c:dLbls>
            <c:spPr>
              <a:solidFill>
                <a:srgbClr val="FFC000">
                  <a:tint val="58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solidFill>
                    <a:schemeClr val="accent4">
                      <a:tint val="30000"/>
                      <a:alpha val="30000"/>
                    </a:schemeClr>
                  </a:solidFill>
                  <a:ln>
                    <a:solidFill>
                      <a:schemeClr val="lt1">
                        <a:alpha val="50000"/>
                      </a:schemeClr>
                    </a:solidFill>
                    <a:round/>
                  </a:ln>
                </c15:spPr>
                <c15:showLeaderLines val="0"/>
              </c:ext>
            </c:extLst>
          </c:dLbls>
          <c:cat>
            <c:strRef>
              <c:f>Sheet1!$E$1</c:f>
              <c:strCache>
                <c:ptCount val="1"/>
                <c:pt idx="0">
                  <c:v>TOTAL</c:v>
                </c:pt>
              </c:strCache>
            </c:strRef>
          </c:cat>
          <c:val>
            <c:numRef>
              <c:f>Sheet1!$E$5</c:f>
              <c:numCache>
                <c:formatCode>General</c:formatCode>
                <c:ptCount val="1"/>
                <c:pt idx="0">
                  <c:v>200</c:v>
                </c:pt>
              </c:numCache>
            </c:numRef>
          </c:val>
          <c:extLst>
            <c:ext xmlns:c16="http://schemas.microsoft.com/office/drawing/2014/chart" uri="{C3380CC4-5D6E-409C-BE32-E72D297353CC}">
              <c16:uniqueId val="{00000003-2E5B-4679-90AF-953DFD931E42}"/>
            </c:ext>
          </c:extLst>
        </c:ser>
        <c:dLbls>
          <c:showLegendKey val="0"/>
          <c:showVal val="0"/>
          <c:showCatName val="0"/>
          <c:showSerName val="0"/>
          <c:showPercent val="0"/>
          <c:showBubbleSize val="0"/>
        </c:dLbls>
        <c:gapWidth val="150"/>
        <c:shape val="box"/>
        <c:axId val="617432160"/>
        <c:axId val="617438400"/>
        <c:axId val="0"/>
      </c:bar3DChart>
      <c:catAx>
        <c:axId val="617432160"/>
        <c:scaling>
          <c:orientation val="minMax"/>
        </c:scaling>
        <c:delete val="1"/>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NAMES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crossAx val="617438400"/>
        <c:crosses val="autoZero"/>
        <c:auto val="1"/>
        <c:lblAlgn val="ctr"/>
        <c:lblOffset val="100"/>
        <c:noMultiLvlLbl val="0"/>
      </c:catAx>
      <c:valAx>
        <c:axId val="617438400"/>
        <c:scaling>
          <c:orientation val="minMax"/>
        </c:scaling>
        <c:delete val="0"/>
        <c:axPos val="l"/>
        <c:majorGridlines>
          <c:spPr>
            <a:ln w="9525">
              <a:solidFill>
                <a:schemeClr val="lt1">
                  <a:lumMod val="50000"/>
                </a:schemeClr>
              </a:solidFill>
            </a:ln>
            <a:effectLst/>
          </c:spPr>
        </c:majorGridlines>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MARKS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174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[EX1(BASICS).xlsx]Sheet1!PivotTable25</c:name>
    <c:fmtId val="0"/>
  </c:pivotSource>
  <c:chart>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Sheet1!$K$34:$K$35</c:f>
              <c:strCache>
                <c:ptCount val="1"/>
                <c:pt idx="0">
                  <c:v>FAIL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Sheet1!$J$36:$J$40</c:f>
              <c:strCache>
                <c:ptCount val="4"/>
                <c:pt idx="0">
                  <c:v>INDHU</c:v>
                </c:pt>
                <c:pt idx="1">
                  <c:v>KAVI</c:v>
                </c:pt>
                <c:pt idx="2">
                  <c:v>NISHA</c:v>
                </c:pt>
                <c:pt idx="3">
                  <c:v>PRIYA</c:v>
                </c:pt>
              </c:strCache>
            </c:strRef>
          </c:cat>
          <c:val>
            <c:numRef>
              <c:f>Sheet1!$K$36:$K$40</c:f>
              <c:numCache>
                <c:formatCode>General</c:formatCode>
                <c:ptCount val="4"/>
                <c:pt idx="0">
                  <c:v>208</c:v>
                </c:pt>
              </c:numCache>
            </c:numRef>
          </c:val>
          <c:extLst>
            <c:ext xmlns:c16="http://schemas.microsoft.com/office/drawing/2014/chart" uri="{C3380CC4-5D6E-409C-BE32-E72D297353CC}">
              <c16:uniqueId val="{00000000-BFB9-4375-AD0D-BE07BC68DC67}"/>
            </c:ext>
          </c:extLst>
        </c:ser>
        <c:ser>
          <c:idx val="1"/>
          <c:order val="1"/>
          <c:tx>
            <c:strRef>
              <c:f>Sheet1!$L$34:$L$35</c:f>
              <c:strCache>
                <c:ptCount val="1"/>
                <c:pt idx="0">
                  <c:v>PASS</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Sheet1!$J$36:$J$40</c:f>
              <c:strCache>
                <c:ptCount val="4"/>
                <c:pt idx="0">
                  <c:v>INDHU</c:v>
                </c:pt>
                <c:pt idx="1">
                  <c:v>KAVI</c:v>
                </c:pt>
                <c:pt idx="2">
                  <c:v>NISHA</c:v>
                </c:pt>
                <c:pt idx="3">
                  <c:v>PRIYA</c:v>
                </c:pt>
              </c:strCache>
            </c:strRef>
          </c:cat>
          <c:val>
            <c:numRef>
              <c:f>Sheet1!$L$36:$L$40</c:f>
              <c:numCache>
                <c:formatCode>General</c:formatCode>
                <c:ptCount val="4"/>
                <c:pt idx="1">
                  <c:v>278</c:v>
                </c:pt>
                <c:pt idx="2">
                  <c:v>246</c:v>
                </c:pt>
                <c:pt idx="3">
                  <c:v>200</c:v>
                </c:pt>
              </c:numCache>
            </c:numRef>
          </c:val>
          <c:extLst>
            <c:ext xmlns:c16="http://schemas.microsoft.com/office/drawing/2014/chart" uri="{C3380CC4-5D6E-409C-BE32-E72D297353CC}">
              <c16:uniqueId val="{00000004-BFB9-4375-AD0D-BE07BC68DC67}"/>
            </c:ext>
          </c:extLst>
        </c:ser>
        <c:dLbls>
          <c:showLegendKey val="0"/>
          <c:showVal val="0"/>
          <c:showCatName val="0"/>
          <c:showSerName val="0"/>
          <c:showPercent val="0"/>
          <c:showBubbleSize val="0"/>
        </c:dLbls>
        <c:gapWidth val="219"/>
        <c:overlap val="-27"/>
        <c:axId val="759572912"/>
        <c:axId val="759573392"/>
      </c:barChart>
      <c:catAx>
        <c:axId val="7595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573392"/>
        <c:crosses val="autoZero"/>
        <c:auto val="1"/>
        <c:lblAlgn val="ctr"/>
        <c:lblOffset val="100"/>
        <c:noMultiLvlLbl val="0"/>
      </c:catAx>
      <c:valAx>
        <c:axId val="75957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57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SCHOOL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358705161854769E-2"/>
          <c:y val="0.19486111111111112"/>
          <c:w val="0.89019685039370078"/>
          <c:h val="0.72088764946048411"/>
        </c:manualLayout>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Sheet10!$B$7:$B$13</c:f>
              <c:strCache>
                <c:ptCount val="7"/>
                <c:pt idx="0">
                  <c:v> S1</c:v>
                </c:pt>
                <c:pt idx="1">
                  <c:v>S2</c:v>
                </c:pt>
                <c:pt idx="2">
                  <c:v> S3</c:v>
                </c:pt>
                <c:pt idx="3">
                  <c:v> S4</c:v>
                </c:pt>
                <c:pt idx="4">
                  <c:v> S5</c:v>
                </c:pt>
                <c:pt idx="5">
                  <c:v> S6</c:v>
                </c:pt>
                <c:pt idx="6">
                  <c:v> S7</c:v>
                </c:pt>
              </c:strCache>
            </c:strRef>
          </c:cat>
          <c:val>
            <c:numRef>
              <c:f>Sheet10!$C$7:$C$13</c:f>
              <c:numCache>
                <c:formatCode>General</c:formatCode>
                <c:ptCount val="7"/>
                <c:pt idx="0">
                  <c:v>98</c:v>
                </c:pt>
                <c:pt idx="1">
                  <c:v>78</c:v>
                </c:pt>
                <c:pt idx="2">
                  <c:v>45</c:v>
                </c:pt>
                <c:pt idx="3">
                  <c:v>89</c:v>
                </c:pt>
                <c:pt idx="4">
                  <c:v>46</c:v>
                </c:pt>
                <c:pt idx="5">
                  <c:v>12</c:v>
                </c:pt>
                <c:pt idx="6">
                  <c:v>89</c:v>
                </c:pt>
              </c:numCache>
            </c:numRef>
          </c:val>
          <c:smooth val="0"/>
          <c:extLst>
            <c:ext xmlns:c16="http://schemas.microsoft.com/office/drawing/2014/chart" uri="{C3380CC4-5D6E-409C-BE32-E72D297353CC}">
              <c16:uniqueId val="{00000000-14B9-42EA-A1C3-7DFDCDCED363}"/>
            </c:ext>
          </c:extLst>
        </c:ser>
        <c:dLbls>
          <c:dLblPos val="ctr"/>
          <c:showLegendKey val="0"/>
          <c:showVal val="1"/>
          <c:showCatName val="0"/>
          <c:showSerName val="0"/>
          <c:showPercent val="0"/>
          <c:showBubbleSize val="0"/>
        </c:dLbls>
        <c:smooth val="0"/>
        <c:axId val="1284183167"/>
        <c:axId val="1284184607"/>
      </c:lineChart>
      <c:catAx>
        <c:axId val="128418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84607"/>
        <c:crosses val="autoZero"/>
        <c:auto val="1"/>
        <c:lblAlgn val="ctr"/>
        <c:lblOffset val="100"/>
        <c:noMultiLvlLbl val="0"/>
      </c:catAx>
      <c:valAx>
        <c:axId val="128418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83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SCHOOL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Sheet10!$G$7:$G$13</c:f>
              <c:strCache>
                <c:ptCount val="7"/>
                <c:pt idx="0">
                  <c:v> S1</c:v>
                </c:pt>
                <c:pt idx="1">
                  <c:v>S2</c:v>
                </c:pt>
                <c:pt idx="2">
                  <c:v> S3</c:v>
                </c:pt>
                <c:pt idx="3">
                  <c:v> S4</c:v>
                </c:pt>
                <c:pt idx="4">
                  <c:v> S5</c:v>
                </c:pt>
                <c:pt idx="5">
                  <c:v> S6</c:v>
                </c:pt>
                <c:pt idx="6">
                  <c:v> S7</c:v>
                </c:pt>
              </c:strCache>
            </c:strRef>
          </c:cat>
          <c:val>
            <c:numRef>
              <c:f>Sheet10!$H$7:$H$13</c:f>
              <c:numCache>
                <c:formatCode>General</c:formatCode>
                <c:ptCount val="7"/>
                <c:pt idx="0">
                  <c:v>95</c:v>
                </c:pt>
                <c:pt idx="1">
                  <c:v>36</c:v>
                </c:pt>
                <c:pt idx="2">
                  <c:v>24</c:v>
                </c:pt>
                <c:pt idx="3">
                  <c:v>76</c:v>
                </c:pt>
                <c:pt idx="4">
                  <c:v>90</c:v>
                </c:pt>
                <c:pt idx="5">
                  <c:v>45</c:v>
                </c:pt>
                <c:pt idx="6">
                  <c:v>89</c:v>
                </c:pt>
              </c:numCache>
            </c:numRef>
          </c:val>
          <c:smooth val="0"/>
          <c:extLst>
            <c:ext xmlns:c16="http://schemas.microsoft.com/office/drawing/2014/chart" uri="{C3380CC4-5D6E-409C-BE32-E72D297353CC}">
              <c16:uniqueId val="{00000000-754E-4D72-9205-1B4820084ED0}"/>
            </c:ext>
          </c:extLst>
        </c:ser>
        <c:dLbls>
          <c:dLblPos val="ctr"/>
          <c:showLegendKey val="0"/>
          <c:showVal val="1"/>
          <c:showCatName val="0"/>
          <c:showSerName val="0"/>
          <c:showPercent val="0"/>
          <c:showBubbleSize val="0"/>
        </c:dLbls>
        <c:smooth val="0"/>
        <c:axId val="1278317935"/>
        <c:axId val="1278316015"/>
      </c:lineChart>
      <c:catAx>
        <c:axId val="1278317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316015"/>
        <c:crosses val="autoZero"/>
        <c:auto val="1"/>
        <c:lblAlgn val="ctr"/>
        <c:lblOffset val="100"/>
        <c:noMultiLvlLbl val="0"/>
      </c:catAx>
      <c:valAx>
        <c:axId val="127831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3179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Sheet11!$D$5:$D$10</c:f>
              <c:numCache>
                <c:formatCode>General</c:formatCode>
                <c:ptCount val="6"/>
                <c:pt idx="0">
                  <c:v>40</c:v>
                </c:pt>
                <c:pt idx="1">
                  <c:v>30</c:v>
                </c:pt>
                <c:pt idx="2">
                  <c:v>20</c:v>
                </c:pt>
                <c:pt idx="3">
                  <c:v>10</c:v>
                </c:pt>
                <c:pt idx="4">
                  <c:v>56</c:v>
                </c:pt>
                <c:pt idx="5">
                  <c:v>34</c:v>
                </c:pt>
              </c:numCache>
            </c:numRef>
          </c:xVal>
          <c:yVal>
            <c:numRef>
              <c:f>Sheet11!$E$5:$E$10</c:f>
              <c:numCache>
                <c:formatCode>General</c:formatCode>
                <c:ptCount val="6"/>
                <c:pt idx="0">
                  <c:v>5000</c:v>
                </c:pt>
                <c:pt idx="1">
                  <c:v>5500</c:v>
                </c:pt>
                <c:pt idx="2">
                  <c:v>4780</c:v>
                </c:pt>
                <c:pt idx="3">
                  <c:v>5230</c:v>
                </c:pt>
                <c:pt idx="4">
                  <c:v>2000</c:v>
                </c:pt>
                <c:pt idx="5">
                  <c:v>10000</c:v>
                </c:pt>
              </c:numCache>
            </c:numRef>
          </c:yVal>
          <c:smooth val="0"/>
          <c:extLst>
            <c:ext xmlns:c16="http://schemas.microsoft.com/office/drawing/2014/chart" uri="{C3380CC4-5D6E-409C-BE32-E72D297353CC}">
              <c16:uniqueId val="{00000000-CEFB-4426-99BB-DAD78125B97F}"/>
            </c:ext>
          </c:extLst>
        </c:ser>
        <c:dLbls>
          <c:showLegendKey val="0"/>
          <c:showVal val="0"/>
          <c:showCatName val="0"/>
          <c:showSerName val="0"/>
          <c:showPercent val="0"/>
          <c:showBubbleSize val="0"/>
        </c:dLbls>
        <c:axId val="1293844351"/>
        <c:axId val="1293844831"/>
      </c:scatterChart>
      <c:valAx>
        <c:axId val="1293844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44831"/>
        <c:crosses val="autoZero"/>
        <c:crossBetween val="midCat"/>
      </c:valAx>
      <c:valAx>
        <c:axId val="1293844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4435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Sheet11!$D$14:$D$18</c:f>
              <c:numCache>
                <c:formatCode>General</c:formatCode>
                <c:ptCount val="5"/>
                <c:pt idx="0">
                  <c:v>10</c:v>
                </c:pt>
                <c:pt idx="1">
                  <c:v>56</c:v>
                </c:pt>
                <c:pt idx="2">
                  <c:v>46</c:v>
                </c:pt>
                <c:pt idx="3">
                  <c:v>87</c:v>
                </c:pt>
                <c:pt idx="4">
                  <c:v>45</c:v>
                </c:pt>
              </c:numCache>
            </c:numRef>
          </c:xVal>
          <c:yVal>
            <c:numRef>
              <c:f>Sheet11!$E$14:$E$18</c:f>
              <c:numCache>
                <c:formatCode>General</c:formatCode>
                <c:ptCount val="5"/>
                <c:pt idx="0">
                  <c:v>100</c:v>
                </c:pt>
                <c:pt idx="1">
                  <c:v>5600</c:v>
                </c:pt>
                <c:pt idx="2">
                  <c:v>4600</c:v>
                </c:pt>
                <c:pt idx="3">
                  <c:v>8700</c:v>
                </c:pt>
                <c:pt idx="4">
                  <c:v>90</c:v>
                </c:pt>
              </c:numCache>
            </c:numRef>
          </c:yVal>
          <c:smooth val="0"/>
          <c:extLst>
            <c:ext xmlns:c16="http://schemas.microsoft.com/office/drawing/2014/chart" uri="{C3380CC4-5D6E-409C-BE32-E72D297353CC}">
              <c16:uniqueId val="{00000000-9AED-4EA2-9B67-9C92F9BC4683}"/>
            </c:ext>
          </c:extLst>
        </c:ser>
        <c:dLbls>
          <c:showLegendKey val="0"/>
          <c:showVal val="0"/>
          <c:showCatName val="0"/>
          <c:showSerName val="0"/>
          <c:showPercent val="0"/>
          <c:showBubbleSize val="0"/>
        </c:dLbls>
        <c:axId val="1293855391"/>
        <c:axId val="1293849151"/>
      </c:scatterChart>
      <c:valAx>
        <c:axId val="1293855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49151"/>
        <c:crosses val="autoZero"/>
        <c:crossBetween val="midCat"/>
      </c:valAx>
      <c:valAx>
        <c:axId val="129384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5539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441960</xdr:colOff>
      <xdr:row>16</xdr:row>
      <xdr:rowOff>3810</xdr:rowOff>
    </xdr:from>
    <xdr:to>
      <xdr:col>10</xdr:col>
      <xdr:colOff>304800</xdr:colOff>
      <xdr:row>31</xdr:row>
      <xdr:rowOff>3810</xdr:rowOff>
    </xdr:to>
    <xdr:graphicFrame macro="">
      <xdr:nvGraphicFramePr>
        <xdr:cNvPr id="5" name="Chart 4">
          <a:extLst>
            <a:ext uri="{FF2B5EF4-FFF2-40B4-BE49-F238E27FC236}">
              <a16:creationId xmlns:a16="http://schemas.microsoft.com/office/drawing/2014/main" id="{EF1D436A-EB74-FE1B-4592-A90A83DEF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388620</xdr:colOff>
      <xdr:row>15</xdr:row>
      <xdr:rowOff>167640</xdr:rowOff>
    </xdr:from>
    <xdr:to>
      <xdr:col>16</xdr:col>
      <xdr:colOff>647700</xdr:colOff>
      <xdr:row>30</xdr:row>
      <xdr:rowOff>167640</xdr:rowOff>
    </xdr:to>
    <xdr:graphicFrame macro="">
      <xdr:nvGraphicFramePr>
        <xdr:cNvPr id="6" name="total">
          <a:extLst>
            <a:ext uri="{FF2B5EF4-FFF2-40B4-BE49-F238E27FC236}">
              <a16:creationId xmlns:a16="http://schemas.microsoft.com/office/drawing/2014/main" id="{2A953699-07C1-8404-96C1-B37BB6FD9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68580</xdr:colOff>
      <xdr:row>16</xdr:row>
      <xdr:rowOff>38101</xdr:rowOff>
    </xdr:from>
    <xdr:to>
      <xdr:col>21</xdr:col>
      <xdr:colOff>335280</xdr:colOff>
      <xdr:row>25</xdr:row>
      <xdr:rowOff>76201</xdr:rowOff>
    </xdr:to>
    <mc:AlternateContent xmlns:mc="http://schemas.openxmlformats.org/markup-compatibility/2006" xmlns:a14="http://schemas.microsoft.com/office/drawing/2010/main">
      <mc:Choice Requires="a14">
        <xdr:graphicFrame macro="">
          <xdr:nvGraphicFramePr>
            <xdr:cNvPr id="8" name="NAME">
              <a:extLst>
                <a:ext uri="{FF2B5EF4-FFF2-40B4-BE49-F238E27FC236}">
                  <a16:creationId xmlns:a16="http://schemas.microsoft.com/office/drawing/2014/main" id="{E57DFE9B-3995-F112-953B-7E8A9D52E7E2}"/>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1445240" y="2964181"/>
              <a:ext cx="18288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213360</xdr:colOff>
      <xdr:row>31</xdr:row>
      <xdr:rowOff>30486</xdr:rowOff>
    </xdr:from>
    <xdr:to>
      <xdr:col>7</xdr:col>
      <xdr:colOff>312420</xdr:colOff>
      <xdr:row>49</xdr:row>
      <xdr:rowOff>144780</xdr:rowOff>
    </xdr:to>
    <xdr:graphicFrame macro="">
      <xdr:nvGraphicFramePr>
        <xdr:cNvPr id="9" name="Chart 8">
          <a:extLst>
            <a:ext uri="{FF2B5EF4-FFF2-40B4-BE49-F238E27FC236}">
              <a16:creationId xmlns:a16="http://schemas.microsoft.com/office/drawing/2014/main" id="{6EB944FC-7674-0AF2-3B13-BD74F6710A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701040</xdr:colOff>
      <xdr:row>32</xdr:row>
      <xdr:rowOff>125730</xdr:rowOff>
    </xdr:from>
    <xdr:to>
      <xdr:col>24</xdr:col>
      <xdr:colOff>30480</xdr:colOff>
      <xdr:row>47</xdr:row>
      <xdr:rowOff>125730</xdr:rowOff>
    </xdr:to>
    <xdr:graphicFrame macro="">
      <xdr:nvGraphicFramePr>
        <xdr:cNvPr id="12" name="Chart 11">
          <a:extLst>
            <a:ext uri="{FF2B5EF4-FFF2-40B4-BE49-F238E27FC236}">
              <a16:creationId xmlns:a16="http://schemas.microsoft.com/office/drawing/2014/main" id="{80F8DBB2-8794-7B59-7237-6EFEA28CC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274320</xdr:colOff>
      <xdr:row>14</xdr:row>
      <xdr:rowOff>57150</xdr:rowOff>
    </xdr:from>
    <xdr:to>
      <xdr:col>10</xdr:col>
      <xdr:colOff>525780</xdr:colOff>
      <xdr:row>29</xdr:row>
      <xdr:rowOff>57150</xdr:rowOff>
    </xdr:to>
    <xdr:graphicFrame macro="">
      <xdr:nvGraphicFramePr>
        <xdr:cNvPr id="2" name="Chart 1">
          <a:extLst>
            <a:ext uri="{FF2B5EF4-FFF2-40B4-BE49-F238E27FC236}">
              <a16:creationId xmlns:a16="http://schemas.microsoft.com/office/drawing/2014/main" id="{FF214F9B-9F0C-C501-000F-6BCDC7A37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434340</xdr:colOff>
      <xdr:row>13</xdr:row>
      <xdr:rowOff>118110</xdr:rowOff>
    </xdr:from>
    <xdr:to>
      <xdr:col>18</xdr:col>
      <xdr:colOff>541020</xdr:colOff>
      <xdr:row>28</xdr:row>
      <xdr:rowOff>118110</xdr:rowOff>
    </xdr:to>
    <xdr:graphicFrame macro="">
      <xdr:nvGraphicFramePr>
        <xdr:cNvPr id="3" name="Chart 2">
          <a:extLst>
            <a:ext uri="{FF2B5EF4-FFF2-40B4-BE49-F238E27FC236}">
              <a16:creationId xmlns:a16="http://schemas.microsoft.com/office/drawing/2014/main" id="{2456E617-E6AB-78C4-ADD9-18E1318CC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426720</xdr:colOff>
      <xdr:row>20</xdr:row>
      <xdr:rowOff>15240</xdr:rowOff>
    </xdr:from>
    <xdr:to>
      <xdr:col>18</xdr:col>
      <xdr:colOff>83820</xdr:colOff>
      <xdr:row>20</xdr:row>
      <xdr:rowOff>60960</xdr:rowOff>
    </xdr:to>
    <xdr:cxnSp macro="">
      <xdr:nvCxnSpPr>
        <xdr:cNvPr id="5" name="Straight Connector 4">
          <a:extLst>
            <a:ext uri="{FF2B5EF4-FFF2-40B4-BE49-F238E27FC236}">
              <a16:creationId xmlns:a16="http://schemas.microsoft.com/office/drawing/2014/main" id="{80C59D66-874F-7FCF-A80F-FA82DE426C04}"/>
            </a:ext>
          </a:extLst>
        </xdr:cNvPr>
        <xdr:cNvCxnSpPr/>
      </xdr:nvCxnSpPr>
      <xdr:spPr>
        <a:xfrm flipV="1">
          <a:off x="7947660" y="3672840"/>
          <a:ext cx="3413760" cy="457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297180</xdr:colOff>
      <xdr:row>22</xdr:row>
      <xdr:rowOff>91440</xdr:rowOff>
    </xdr:from>
    <xdr:to>
      <xdr:col>10</xdr:col>
      <xdr:colOff>22860</xdr:colOff>
      <xdr:row>22</xdr:row>
      <xdr:rowOff>114300</xdr:rowOff>
    </xdr:to>
    <xdr:cxnSp macro="">
      <xdr:nvCxnSpPr>
        <xdr:cNvPr id="7" name="Straight Connector 6">
          <a:extLst>
            <a:ext uri="{FF2B5EF4-FFF2-40B4-BE49-F238E27FC236}">
              <a16:creationId xmlns:a16="http://schemas.microsoft.com/office/drawing/2014/main" id="{E7714447-A361-A089-D779-777B59108122}"/>
            </a:ext>
          </a:extLst>
        </xdr:cNvPr>
        <xdr:cNvCxnSpPr/>
      </xdr:nvCxnSpPr>
      <xdr:spPr>
        <a:xfrm flipV="1">
          <a:off x="2788920" y="4114800"/>
          <a:ext cx="3436620" cy="228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579120</xdr:colOff>
      <xdr:row>12</xdr:row>
      <xdr:rowOff>148590</xdr:rowOff>
    </xdr:from>
    <xdr:to>
      <xdr:col>18</xdr:col>
      <xdr:colOff>0</xdr:colOff>
      <xdr:row>27</xdr:row>
      <xdr:rowOff>148590</xdr:rowOff>
    </xdr:to>
    <xdr:graphicFrame macro="">
      <xdr:nvGraphicFramePr>
        <xdr:cNvPr id="2" name="Chart 1">
          <a:extLst>
            <a:ext uri="{FF2B5EF4-FFF2-40B4-BE49-F238E27FC236}">
              <a16:creationId xmlns:a16="http://schemas.microsoft.com/office/drawing/2014/main" id="{EF0CDBDE-047F-196C-D12E-117A623153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571500</xdr:colOff>
      <xdr:row>19</xdr:row>
      <xdr:rowOff>95250</xdr:rowOff>
    </xdr:from>
    <xdr:to>
      <xdr:col>9</xdr:col>
      <xdr:colOff>601980</xdr:colOff>
      <xdr:row>34</xdr:row>
      <xdr:rowOff>95250</xdr:rowOff>
    </xdr:to>
    <xdr:graphicFrame macro="">
      <xdr:nvGraphicFramePr>
        <xdr:cNvPr id="3" name="Chart 2">
          <a:extLst>
            <a:ext uri="{FF2B5EF4-FFF2-40B4-BE49-F238E27FC236}">
              <a16:creationId xmlns:a16="http://schemas.microsoft.com/office/drawing/2014/main" id="{B29272E2-5059-29A9-E0A9-8830027DEE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0.15</cdr:x>
      <cdr:y>0.25417</cdr:y>
    </cdr:from>
    <cdr:to>
      <cdr:x>0.89333</cdr:x>
      <cdr:y>0.74583</cdr:y>
    </cdr:to>
    <cdr:cxnSp macro="">
      <cdr:nvCxnSpPr>
        <cdr:cNvPr id="3" name="Straight Connector 2">
          <a:extLst xmlns:a="http://schemas.openxmlformats.org/drawingml/2006/main">
            <a:ext uri="{FF2B5EF4-FFF2-40B4-BE49-F238E27FC236}">
              <a16:creationId xmlns:a16="http://schemas.microsoft.com/office/drawing/2014/main" id="{3B43D33B-F0E2-5764-C711-66D3D34C69DE}"/>
            </a:ext>
          </a:extLst>
        </cdr:cNvPr>
        <cdr:cNvCxnSpPr/>
      </cdr:nvCxnSpPr>
      <cdr:spPr>
        <a:xfrm xmlns:a="http://schemas.openxmlformats.org/drawingml/2006/main" flipV="1">
          <a:off x="685800" y="697230"/>
          <a:ext cx="3398520" cy="134874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0.185</cdr:x>
      <cdr:y>0.20972</cdr:y>
    </cdr:from>
    <cdr:to>
      <cdr:x>0.88167</cdr:x>
      <cdr:y>0.89306</cdr:y>
    </cdr:to>
    <cdr:cxnSp macro="">
      <cdr:nvCxnSpPr>
        <cdr:cNvPr id="3" name="Straight Connector 2">
          <a:extLst xmlns:a="http://schemas.openxmlformats.org/drawingml/2006/main">
            <a:ext uri="{FF2B5EF4-FFF2-40B4-BE49-F238E27FC236}">
              <a16:creationId xmlns:a16="http://schemas.microsoft.com/office/drawing/2014/main" id="{89C382CF-64B6-97DF-EE23-A44AA48BD11E}"/>
            </a:ext>
          </a:extLst>
        </cdr:cNvPr>
        <cdr:cNvCxnSpPr/>
      </cdr:nvCxnSpPr>
      <cdr:spPr>
        <a:xfrm xmlns:a="http://schemas.openxmlformats.org/drawingml/2006/main" flipV="1">
          <a:off x="845820" y="575310"/>
          <a:ext cx="3185160" cy="187452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INA" refreshedDate="45494.775067129631" createdVersion="8" refreshedVersion="8" minRefreshableVersion="3" recordCount="10" xr:uid="{31516EB2-D184-4987-A7FA-0B2BE9503EBC}">
  <cacheSource type="worksheet">
    <worksheetSource ref="B3:E13" sheet="Sheet6"/>
  </cacheSource>
  <cacheFields count="4">
    <cacheField name="QUARTERS" numFmtId="0">
      <sharedItems containsSemiMixedTypes="0" containsString="0" containsNumber="1" containsInteger="1" minValue="1" maxValue="4" count="4">
        <n v="1"/>
        <n v="2"/>
        <n v="3"/>
        <n v="4"/>
      </sharedItems>
    </cacheField>
    <cacheField name="ITEMS" numFmtId="0">
      <sharedItems count="4">
        <s v="Watch"/>
        <s v="Mobile"/>
        <s v="Pendrive"/>
        <s v="Cable"/>
      </sharedItems>
    </cacheField>
    <cacheField name="SALES" numFmtId="0">
      <sharedItems containsSemiMixedTypes="0" containsString="0" containsNumber="1" containsInteger="1" minValue="23" maxValue="90" count="8">
        <n v="23"/>
        <n v="56"/>
        <n v="34"/>
        <n v="78"/>
        <n v="67"/>
        <n v="45"/>
        <n v="55"/>
        <n v="90"/>
      </sharedItems>
    </cacheField>
    <cacheField name="AREA" numFmtId="0">
      <sharedItems count="5">
        <s v="Covai"/>
        <s v="Tiruppur"/>
        <s v="Trichy"/>
        <s v="Kumari"/>
        <s v="Madurai"/>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INA" refreshedDate="45494.794196759256" createdVersion="8" refreshedVersion="8" minRefreshableVersion="3" recordCount="4" xr:uid="{A1F4373E-4587-4AF9-9A94-FDBD528E7E11}">
  <cacheSource type="worksheet">
    <worksheetSource ref="A1:H5" sheet="Sheet1"/>
  </cacheSource>
  <cacheFields count="8">
    <cacheField name="NAME" numFmtId="0">
      <sharedItems count="4">
        <s v="INDHU"/>
        <s v="KAVI"/>
        <s v="NISHA"/>
        <s v="PRIYA"/>
      </sharedItems>
    </cacheField>
    <cacheField name="MARK1" numFmtId="0">
      <sharedItems containsSemiMixedTypes="0" containsString="0" containsNumber="1" containsInteger="1" minValue="34" maxValue="98" count="4">
        <n v="34"/>
        <n v="98"/>
        <n v="89"/>
        <n v="70"/>
      </sharedItems>
    </cacheField>
    <cacheField name="MARK2" numFmtId="0">
      <sharedItems containsSemiMixedTypes="0" containsString="0" containsNumber="1" containsInteger="1" minValue="50" maxValue="90"/>
    </cacheField>
    <cacheField name="MARK3" numFmtId="0">
      <sharedItems containsSemiMixedTypes="0" containsString="0" containsNumber="1" containsInteger="1" minValue="67" maxValue="96"/>
    </cacheField>
    <cacheField name="TOTAL" numFmtId="0">
      <sharedItems containsSemiMixedTypes="0" containsString="0" containsNumber="1" containsInteger="1" minValue="200" maxValue="278" count="4">
        <n v="208"/>
        <n v="278"/>
        <n v="246"/>
        <n v="200"/>
      </sharedItems>
    </cacheField>
    <cacheField name="AVERAGE" numFmtId="2">
      <sharedItems containsSemiMixedTypes="0" containsString="0" containsNumber="1" minValue="66.666666666666671" maxValue="92.666666666666671"/>
    </cacheField>
    <cacheField name="RESULT" numFmtId="0">
      <sharedItems count="2">
        <s v="FAIL"/>
        <s v="PASS"/>
      </sharedItems>
    </cacheField>
    <cacheField name="GRADE" numFmtId="0">
      <sharedItems/>
    </cacheField>
  </cacheFields>
  <extLst>
    <ext xmlns:x14="http://schemas.microsoft.com/office/spreadsheetml/2009/9/main" uri="{725AE2AE-9491-48be-B2B4-4EB974FC3084}">
      <x14:pivotCacheDefinition pivotCacheId="12941583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r>
  <r>
    <x v="0"/>
    <x v="1"/>
    <x v="1"/>
    <x v="1"/>
  </r>
  <r>
    <x v="0"/>
    <x v="0"/>
    <x v="2"/>
    <x v="2"/>
  </r>
  <r>
    <x v="1"/>
    <x v="0"/>
    <x v="3"/>
    <x v="3"/>
  </r>
  <r>
    <x v="1"/>
    <x v="1"/>
    <x v="4"/>
    <x v="0"/>
  </r>
  <r>
    <x v="2"/>
    <x v="2"/>
    <x v="5"/>
    <x v="1"/>
  </r>
  <r>
    <x v="3"/>
    <x v="0"/>
    <x v="6"/>
    <x v="2"/>
  </r>
  <r>
    <x v="3"/>
    <x v="0"/>
    <x v="7"/>
    <x v="0"/>
  </r>
  <r>
    <x v="3"/>
    <x v="3"/>
    <x v="5"/>
    <x v="3"/>
  </r>
  <r>
    <x v="3"/>
    <x v="2"/>
    <x v="3"/>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n v="78"/>
    <n v="96"/>
    <x v="0"/>
    <n v="69.333333333333329"/>
    <x v="0"/>
    <s v="-"/>
  </r>
  <r>
    <x v="1"/>
    <x v="1"/>
    <n v="90"/>
    <n v="90"/>
    <x v="1"/>
    <n v="92.666666666666671"/>
    <x v="1"/>
    <s v="A"/>
  </r>
  <r>
    <x v="2"/>
    <x v="2"/>
    <n v="90"/>
    <n v="67"/>
    <x v="2"/>
    <n v="82"/>
    <x v="1"/>
    <s v="B"/>
  </r>
  <r>
    <x v="3"/>
    <x v="3"/>
    <n v="50"/>
    <n v="80"/>
    <x v="3"/>
    <n v="66.666666666666671"/>
    <x v="1"/>
    <s v="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94A27B-17CC-431E-9077-6FC72EC65165}"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J34:M40" firstHeaderRow="1" firstDataRow="2" firstDataCol="1"/>
  <pivotFields count="8">
    <pivotField axis="axisRow" showAll="0">
      <items count="5">
        <item x="0"/>
        <item x="1"/>
        <item x="2"/>
        <item x="3"/>
        <item t="default"/>
      </items>
    </pivotField>
    <pivotField showAll="0"/>
    <pivotField showAll="0"/>
    <pivotField showAll="0"/>
    <pivotField dataField="1" showAll="0"/>
    <pivotField numFmtId="2" showAll="0"/>
    <pivotField axis="axisCol" showAll="0">
      <items count="3">
        <item x="0"/>
        <item x="1"/>
        <item t="default"/>
      </items>
    </pivotField>
    <pivotField showAll="0"/>
  </pivotFields>
  <rowFields count="1">
    <field x="0"/>
  </rowFields>
  <rowItems count="5">
    <i>
      <x/>
    </i>
    <i>
      <x v="1"/>
    </i>
    <i>
      <x v="2"/>
    </i>
    <i>
      <x v="3"/>
    </i>
    <i t="grand">
      <x/>
    </i>
  </rowItems>
  <colFields count="1">
    <field x="6"/>
  </colFields>
  <colItems count="3">
    <i>
      <x/>
    </i>
    <i>
      <x v="1"/>
    </i>
    <i t="grand">
      <x/>
    </i>
  </colItems>
  <dataFields count="1">
    <dataField name="Sum of TOTAL" fld="4"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0"/>
          </reference>
        </references>
      </pivotArea>
    </chartFormat>
    <chartFormat chart="0" format="3"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0DA4B7-CEBF-4EFC-95D7-62E1FC0B4A26}" name="PivotTable1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M3:N7" firstHeaderRow="1" firstDataRow="1" firstDataCol="1" rowPageCount="1" colPageCount="1"/>
  <pivotFields count="8">
    <pivotField axis="axisRow" showAll="0">
      <items count="5">
        <item x="0"/>
        <item x="1"/>
        <item x="2"/>
        <item x="3"/>
        <item t="default"/>
      </items>
    </pivotField>
    <pivotField axis="axisPage" multipleItemSelectionAllowed="1" showAll="0">
      <items count="5">
        <item x="0"/>
        <item x="3"/>
        <item x="2"/>
        <item x="1"/>
        <item t="default"/>
      </items>
    </pivotField>
    <pivotField showAll="0"/>
    <pivotField showAll="0"/>
    <pivotField dataField="1" showAll="0">
      <items count="5">
        <item x="3"/>
        <item x="0"/>
        <item x="2"/>
        <item x="1"/>
        <item t="default"/>
      </items>
    </pivotField>
    <pivotField showAll="0"/>
    <pivotField showAll="0">
      <items count="3">
        <item x="0"/>
        <item x="1"/>
        <item t="default"/>
      </items>
    </pivotField>
    <pivotField showAll="0"/>
  </pivotFields>
  <rowFields count="1">
    <field x="0"/>
  </rowFields>
  <rowItems count="4">
    <i>
      <x/>
    </i>
    <i>
      <x v="1"/>
    </i>
    <i>
      <x v="2"/>
    </i>
    <i>
      <x v="3"/>
    </i>
  </rowItems>
  <colItems count="1">
    <i/>
  </colItems>
  <pageFields count="1">
    <pageField fld="1" hier="-1"/>
  </pageFields>
  <dataFields count="1">
    <dataField name="Sum of TOTAL" fld="4" baseField="0" baseItem="0"/>
  </dataFields>
  <chartFormats count="2">
    <chartFormat chart="3" format="5"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0"/>
          </reference>
        </references>
      </pivotArea>
    </chartFormat>
  </chartFormats>
  <pivotTableStyleInfo name="PivotStyleMedium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71ADF3-A5ED-4A46-B3FD-B755B026302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9:P25" firstHeaderRow="1" firstDataRow="2" firstDataCol="1" rowPageCount="1" colPageCount="1"/>
  <pivotFields count="4">
    <pivotField axis="axisPage" showAll="0">
      <items count="5">
        <item x="0"/>
        <item x="1"/>
        <item x="2"/>
        <item x="3"/>
        <item t="default"/>
      </items>
    </pivotField>
    <pivotField axis="axisRow" showAll="0">
      <items count="5">
        <item x="3"/>
        <item x="1"/>
        <item x="2"/>
        <item x="0"/>
        <item t="default"/>
      </items>
    </pivotField>
    <pivotField dataField="1" showAll="0"/>
    <pivotField axis="axisCol" showAll="0">
      <items count="6">
        <item x="0"/>
        <item x="3"/>
        <item x="4"/>
        <item x="1"/>
        <item x="2"/>
        <item t="default"/>
      </items>
    </pivotField>
  </pivotFields>
  <rowFields count="1">
    <field x="1"/>
  </rowFields>
  <rowItems count="5">
    <i>
      <x/>
    </i>
    <i>
      <x v="1"/>
    </i>
    <i>
      <x v="2"/>
    </i>
    <i>
      <x v="3"/>
    </i>
    <i t="grand">
      <x/>
    </i>
  </rowItems>
  <colFields count="1">
    <field x="3"/>
  </colFields>
  <colItems count="6">
    <i>
      <x/>
    </i>
    <i>
      <x v="1"/>
    </i>
    <i>
      <x v="2"/>
    </i>
    <i>
      <x v="3"/>
    </i>
    <i>
      <x v="4"/>
    </i>
    <i t="grand">
      <x/>
    </i>
  </colItems>
  <pageFields count="1">
    <pageField fld="0" hier="-1"/>
  </pageFields>
  <dataFields count="1">
    <dataField name="Sum of 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160BB8-5793-4465-ACFF-BE432EFF95A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7:O12" firstHeaderRow="1" firstDataRow="2" firstDataCol="1" rowPageCount="1" colPageCount="1"/>
  <pivotFields count="4">
    <pivotField axis="axisPage" subtotalTop="0" multipleItemSelectionAllowed="1" showAll="0">
      <items count="5">
        <item x="0"/>
        <item x="1"/>
        <item x="2"/>
        <item h="1" x="3"/>
        <item t="default"/>
      </items>
    </pivotField>
    <pivotField axis="axisRow" subtotalTop="0" showAll="0">
      <items count="5">
        <item x="3"/>
        <item x="1"/>
        <item x="2"/>
        <item x="0"/>
        <item t="default"/>
      </items>
    </pivotField>
    <pivotField dataField="1" subtotalTop="0" showAll="0"/>
    <pivotField axis="axisCol" subtotalTop="0" multipleItemSelectionAllowed="1" showAll="0">
      <items count="6">
        <item x="0"/>
        <item x="3"/>
        <item x="4"/>
        <item x="1"/>
        <item x="2"/>
        <item t="default"/>
      </items>
    </pivotField>
  </pivotFields>
  <rowFields count="1">
    <field x="1"/>
  </rowFields>
  <rowItems count="4">
    <i>
      <x v="1"/>
    </i>
    <i>
      <x v="2"/>
    </i>
    <i>
      <x v="3"/>
    </i>
    <i t="grand">
      <x/>
    </i>
  </rowItems>
  <colFields count="1">
    <field x="3"/>
  </colFields>
  <colItems count="5">
    <i>
      <x/>
    </i>
    <i>
      <x v="1"/>
    </i>
    <i>
      <x v="3"/>
    </i>
    <i>
      <x v="4"/>
    </i>
    <i t="grand">
      <x/>
    </i>
  </colItems>
  <pageFields count="1">
    <pageField fld="0" hier="-1"/>
  </pageFields>
  <dataFields count="1">
    <dataField name="Sum of SALES" fld="2"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636BAC-F798-40F5-B19A-903C3EE3CBE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4:H41" firstHeaderRow="1" firstDataRow="3" firstDataCol="1" rowPageCount="1" colPageCount="1"/>
  <pivotFields count="4">
    <pivotField axis="axisPage" multipleItemSelectionAllowed="1" showAll="0">
      <items count="5">
        <item x="0"/>
        <item x="1"/>
        <item x="2"/>
        <item x="3"/>
        <item t="default"/>
      </items>
    </pivotField>
    <pivotField axis="axisRow" showAll="0" sortType="ascending">
      <items count="5">
        <item sd="0" x="3"/>
        <item sd="0" x="1"/>
        <item sd="0" x="2"/>
        <item sd="0" x="0"/>
        <item t="default" sd="0"/>
      </items>
    </pivotField>
    <pivotField axis="axisCol" dataField="1" showAll="0">
      <items count="9">
        <item x="0"/>
        <item x="2"/>
        <item x="5"/>
        <item x="6"/>
        <item x="1"/>
        <item x="4"/>
        <item x="3"/>
        <item x="7"/>
        <item t="default"/>
      </items>
    </pivotField>
    <pivotField axis="axisCol" showAll="0" sortType="ascending">
      <items count="6">
        <item sd="0" x="0"/>
        <item sd="0" x="3"/>
        <item sd="0" x="4"/>
        <item sd="0" x="1"/>
        <item sd="0" x="2"/>
        <item t="default" sd="0"/>
      </items>
    </pivotField>
  </pivotFields>
  <rowFields count="1">
    <field x="1"/>
  </rowFields>
  <rowItems count="5">
    <i>
      <x/>
    </i>
    <i>
      <x v="1"/>
    </i>
    <i>
      <x v="2"/>
    </i>
    <i>
      <x v="3"/>
    </i>
    <i t="grand">
      <x/>
    </i>
  </rowItems>
  <colFields count="2">
    <field x="3"/>
    <field x="2"/>
  </colFields>
  <colItems count="6">
    <i>
      <x/>
    </i>
    <i>
      <x v="1"/>
    </i>
    <i>
      <x v="2"/>
    </i>
    <i>
      <x v="3"/>
    </i>
    <i>
      <x v="4"/>
    </i>
    <i t="grand">
      <x/>
    </i>
  </colItems>
  <pageFields count="1">
    <pageField fld="0" hier="-1"/>
  </pageFields>
  <dataFields count="1">
    <dataField name="Sum of 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2D6366-ACAE-4AF4-A700-E49991AE15A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9:C54" firstHeaderRow="1" firstDataRow="1" firstDataCol="1" rowPageCount="1" colPageCount="1"/>
  <pivotFields count="4">
    <pivotField axis="axisPage" showAll="0">
      <items count="5">
        <item x="0"/>
        <item x="1"/>
        <item x="2"/>
        <item x="3"/>
        <item t="default"/>
      </items>
    </pivotField>
    <pivotField axis="axisRow" showAll="0" sortType="ascending">
      <items count="5">
        <item sd="0" x="3"/>
        <item sd="0" x="1"/>
        <item sd="0" x="2"/>
        <item sd="0" x="0"/>
        <item t="default" sd="0"/>
      </items>
      <autoSortScope>
        <pivotArea dataOnly="0" outline="0" fieldPosition="0">
          <references count="1">
            <reference field="4294967294" count="1" selected="0">
              <x v="0"/>
            </reference>
          </references>
        </pivotArea>
      </autoSortScope>
    </pivotField>
    <pivotField dataField="1" showAll="0"/>
    <pivotField axis="axisRow" showAll="0">
      <items count="6">
        <item x="0"/>
        <item x="3"/>
        <item x="4"/>
        <item x="1"/>
        <item x="2"/>
        <item t="default"/>
      </items>
    </pivotField>
  </pivotFields>
  <rowFields count="2">
    <field x="1"/>
    <field x="3"/>
  </rowFields>
  <rowItems count="5">
    <i>
      <x/>
    </i>
    <i>
      <x v="1"/>
    </i>
    <i>
      <x v="2"/>
    </i>
    <i>
      <x v="3"/>
    </i>
    <i t="grand">
      <x/>
    </i>
  </rowItems>
  <colItems count="1">
    <i/>
  </colItems>
  <pageFields count="1">
    <pageField fld="0" hier="-1"/>
  </pageFields>
  <dataFields count="1">
    <dataField name="Sum of 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44F1A8EF-3719-4606-B572-51C6EC22664F}" sourceName="NAME">
  <pivotTables>
    <pivotTable tabId="1" name="PivotTable14"/>
  </pivotTables>
  <data>
    <tabular pivotCacheId="1294158329">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C571B71D-15CF-476C-88D6-2EBC8C14D892}" cache="Slicer_NAME" caption="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A67636-CBCA-4D38-A60B-2FB3BEF312E2}" name="MOVIES" displayName="MOVIES" ref="A1:P22" totalsRowShown="0" headerRowDxfId="18" dataDxfId="17">
  <autoFilter ref="A1:P22" xr:uid="{1EA67636-CBCA-4D38-A60B-2FB3BEF312E2}"/>
  <tableColumns count="16">
    <tableColumn id="1" xr3:uid="{0EC801E5-C126-49EE-B4DD-D4A867FAD7DA}" name="movie_id" dataDxfId="16"/>
    <tableColumn id="2" xr3:uid="{DFEFC93B-B445-4E7F-8F39-995A39D484CA}" name="title" dataDxfId="15"/>
    <tableColumn id="3" xr3:uid="{155F7E46-EAF4-4501-8EAE-B693E8C44C79}" name="title2" dataDxfId="14"/>
    <tableColumn id="4" xr3:uid="{6A288905-08F8-4EBD-9812-2526ADC3986B}" name="release" dataDxfId="13"/>
    <tableColumn id="5" xr3:uid="{7D7C850B-97F4-4AA5-9EEA-94CB2079C822}" name="imbd" dataDxfId="12"/>
    <tableColumn id="6" xr3:uid="{4AA4EE82-8123-4DD9-9A8D-6CDC2451C9C0}" name="studio" dataDxfId="11"/>
    <tableColumn id="7" xr3:uid="{33CB53B0-244F-4F37-8E14-CD38B167BE82}" name="language" dataDxfId="10"/>
    <tableColumn id="8" xr3:uid="{BC691F1D-0D73-4FBF-B807-7E0451770503}" name="budget" dataDxfId="9"/>
    <tableColumn id="9" xr3:uid="{B16AF2E1-C9F7-49B1-99E2-AB6B28494830}" name="revenue" dataDxfId="8"/>
    <tableColumn id="10" xr3:uid="{3150D20B-4381-47EA-9646-5EF4616B206D}" name="unit" dataDxfId="7"/>
    <tableColumn id="11" xr3:uid="{8F914403-EB31-46BC-A564-9717943DAA5B}" name="currency" dataDxfId="6"/>
    <tableColumn id="12" xr3:uid="{AA3C77C0-61CA-49C7-84D3-74EA6EF2A903}" name="revenue_USD" dataDxfId="5">
      <calculatedColumnFormula>IF(K2="INR",I2*80,I2)</calculatedColumnFormula>
    </tableColumn>
    <tableColumn id="13" xr3:uid="{7083D81D-8395-4227-874A-A81E85A6D88D}" name="REVENUE_USD_TABLE_FORMAT" dataDxfId="4">
      <calculatedColumnFormula>IF(MOVIES[[#This Row],[currency]]="INR",MOVIES[[#This Row],[revenue]]*80,MOVIES[[#This Row],[revenue]])</calculatedColumnFormula>
    </tableColumn>
    <tableColumn id="14" xr3:uid="{8F182D71-FB79-4E56-8073-F48A3AD15C9A}" name="FINAL_REVENUE_USD_MILLION" dataDxfId="3">
      <calculatedColumnFormula>IF(MOVIES[[#This Row],[unit]]="Billions",MOVIES[[#This Row],[revenue_USD]]*1000,MOVIES[[#This Row],[revenue_USD]])</calculatedColumnFormula>
    </tableColumn>
    <tableColumn id="15" xr3:uid="{CBF7EC08-7E7A-4D2F-9D37-96B6F910A3D5}" name="budget_usd" dataDxfId="2">
      <calculatedColumnFormula>IF(MOVIES[[#This Row],[currency]]="INR",MOVIES[[#This Row],[budget]]*80,MOVIES[[#This Row],[budget]])</calculatedColumnFormula>
    </tableColumn>
    <tableColumn id="16" xr3:uid="{BEC3F77D-B4FA-4C33-9A16-324420125C7D}" name="budget_usd_million" dataDxfId="1">
      <calculatedColumnFormula>IF(MOVIES[[#This Row],[unit]]="Billions",MOVIES[[#This Row],[budget_usd]]*1000,MOVIES[[#This Row],[budget_usd]])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062A3-8D11-43EF-A95B-4172C9E7C9F1}">
  <dimension ref="A1:T40"/>
  <sheetViews>
    <sheetView workbookViewId="0">
      <pane ySplit="1" topLeftCell="A2" activePane="bottomLeft" state="frozen"/>
      <selection pane="bottomLeft" activeCell="I2" sqref="I2:I5"/>
    </sheetView>
  </sheetViews>
  <sheetFormatPr defaultRowHeight="14.4" x14ac:dyDescent="0.3"/>
  <cols>
    <col min="2" max="4" width="9.109375" customWidth="1"/>
    <col min="6" max="6" width="10.88671875" customWidth="1"/>
    <col min="7" max="8" width="9.21875" customWidth="1"/>
    <col min="9" max="9" width="21.5546875" bestFit="1" customWidth="1"/>
    <col min="10" max="10" width="12.88671875" bestFit="1" customWidth="1"/>
    <col min="11" max="11" width="15.5546875" bestFit="1" customWidth="1"/>
    <col min="12" max="12" width="5.33203125" bestFit="1" customWidth="1"/>
    <col min="13" max="13" width="10.77734375" bestFit="1" customWidth="1"/>
    <col min="14" max="14" width="12.44140625" bestFit="1" customWidth="1"/>
    <col min="15" max="15" width="4.88671875" bestFit="1" customWidth="1"/>
    <col min="16" max="20" width="4" bestFit="1" customWidth="1"/>
    <col min="21" max="21" width="10.77734375" bestFit="1" customWidth="1"/>
  </cols>
  <sheetData>
    <row r="1" spans="1:20" x14ac:dyDescent="0.3">
      <c r="A1" s="2" t="s">
        <v>0</v>
      </c>
      <c r="B1" s="3" t="s">
        <v>1</v>
      </c>
      <c r="C1" s="3" t="s">
        <v>2</v>
      </c>
      <c r="D1" s="3" t="s">
        <v>3</v>
      </c>
      <c r="E1" s="3" t="s">
        <v>4</v>
      </c>
      <c r="F1" s="3" t="s">
        <v>5</v>
      </c>
      <c r="G1" s="3" t="s">
        <v>6</v>
      </c>
      <c r="H1" s="4" t="s">
        <v>16</v>
      </c>
      <c r="I1" s="45" t="s">
        <v>248</v>
      </c>
      <c r="M1" s="8" t="s">
        <v>1</v>
      </c>
      <c r="N1" t="s">
        <v>63</v>
      </c>
    </row>
    <row r="2" spans="1:20" x14ac:dyDescent="0.3">
      <c r="A2" s="11" t="s">
        <v>8</v>
      </c>
      <c r="B2" s="12">
        <v>34</v>
      </c>
      <c r="C2" s="12">
        <v>78</v>
      </c>
      <c r="D2" s="12">
        <v>96</v>
      </c>
      <c r="E2" s="12">
        <f>SUM(Sheet1!$B2:$D2)</f>
        <v>208</v>
      </c>
      <c r="F2" s="13">
        <f>AVERAGE(Sheet1!$B2:$D2)</f>
        <v>69.333333333333329</v>
      </c>
      <c r="G2" s="12" t="str">
        <f>IF(AND(Sheet1!$B2&gt;=35,Sheet1!$C2&gt;=35,Sheet1!$D2&gt;=35),"PASS","FAIL")</f>
        <v>FAIL</v>
      </c>
      <c r="H2" s="14" t="str">
        <f>IF(Sheet1!$G2="PASS",IF(AND(Sheet1!$F2&gt;=90,Sheet1!$F2&lt;=100),"A",IF(AND(Sheet1!$F2&gt;=70,Sheet1!$F2&lt;=89),"B","C")),"-")</f>
        <v>-</v>
      </c>
      <c r="I2" t="str" cm="1">
        <f t="array" ref="I2">_xlfn.IFS(G2="FAIL","-",AND(F2&gt;=90,F2&lt;=100),"A",AND(F2&gt;=80,F2&lt;=89),"B",F2&lt;80,"C")</f>
        <v>-</v>
      </c>
    </row>
    <row r="3" spans="1:20" x14ac:dyDescent="0.3">
      <c r="A3" s="15" t="s">
        <v>7</v>
      </c>
      <c r="B3" s="16">
        <v>98</v>
      </c>
      <c r="C3" s="16">
        <v>90</v>
      </c>
      <c r="D3" s="16">
        <v>90</v>
      </c>
      <c r="E3" s="16">
        <f>SUM(Sheet1!$B3:$D3)</f>
        <v>278</v>
      </c>
      <c r="F3" s="17">
        <f>AVERAGE(Sheet1!$B3:$D3)</f>
        <v>92.666666666666671</v>
      </c>
      <c r="G3" s="16" t="str">
        <f>IF(AND(Sheet1!$B3&gt;=35,Sheet1!$C3&gt;=35,Sheet1!$D3&gt;=35),"PASS","FAIL")</f>
        <v>PASS</v>
      </c>
      <c r="H3" s="18" t="str">
        <f>IF(Sheet1!$G3="PASS",IF(AND(Sheet1!$F3&gt;=90,Sheet1!$F3&lt;=100),"A",IF(AND(Sheet1!$F3&gt;=70,Sheet1!$F3&lt;=89),"B","C")),"-")</f>
        <v>A</v>
      </c>
      <c r="I3" t="str" cm="1">
        <f t="array" ref="I3">_xlfn.IFS(G3="FAIL","-",AND(F3&gt;=90,F3&lt;=100),"A",AND(F3&gt;=80,F3&lt;=89),"B",F3&lt;80,"C")</f>
        <v>A</v>
      </c>
      <c r="M3" s="8" t="s">
        <v>59</v>
      </c>
      <c r="N3" t="s">
        <v>95</v>
      </c>
    </row>
    <row r="4" spans="1:20" x14ac:dyDescent="0.3">
      <c r="A4" s="11" t="s">
        <v>10</v>
      </c>
      <c r="B4" s="12">
        <v>89</v>
      </c>
      <c r="C4" s="12">
        <v>90</v>
      </c>
      <c r="D4" s="12">
        <v>67</v>
      </c>
      <c r="E4" s="12">
        <f>SUM(Sheet1!$B4:$D4)</f>
        <v>246</v>
      </c>
      <c r="F4" s="13">
        <f>AVERAGE(Sheet1!$B4:$D4)</f>
        <v>82</v>
      </c>
      <c r="G4" s="12" t="str">
        <f>IF(AND(Sheet1!$B4&gt;=35,Sheet1!$C4&gt;=35,Sheet1!$D4&gt;=35),"PASS","FAIL")</f>
        <v>PASS</v>
      </c>
      <c r="H4" s="14" t="str">
        <f>IF(Sheet1!$G4="PASS",IF(AND(Sheet1!$F4&gt;=90,Sheet1!$F4&lt;=100),"A",IF(AND(Sheet1!$F4&gt;=70,Sheet1!$F4&lt;=89),"B","C")),"-")</f>
        <v>B</v>
      </c>
      <c r="I4" t="str" cm="1">
        <f t="array" ref="I4">_xlfn.IFS(G4="FAIL","-",AND(F4&gt;=90,F4&lt;=100),"A",AND(F4&gt;=80,F4&lt;=89),"B",F4&lt;80,"C")</f>
        <v>B</v>
      </c>
      <c r="M4" s="9" t="s">
        <v>8</v>
      </c>
      <c r="N4">
        <v>208</v>
      </c>
    </row>
    <row r="5" spans="1:20" x14ac:dyDescent="0.3">
      <c r="A5" s="19" t="s">
        <v>9</v>
      </c>
      <c r="B5" s="20">
        <v>70</v>
      </c>
      <c r="C5" s="20">
        <v>50</v>
      </c>
      <c r="D5" s="20">
        <v>80</v>
      </c>
      <c r="E5" s="20">
        <f>SUM(Sheet1!$B5:$D5)</f>
        <v>200</v>
      </c>
      <c r="F5" s="21">
        <f>AVERAGE(Sheet1!$B5:$D5)</f>
        <v>66.666666666666671</v>
      </c>
      <c r="G5" s="20" t="str">
        <f>IF(AND(Sheet1!$B5&gt;=35,Sheet1!$C5&gt;=35,Sheet1!$D5&gt;=35),"PASS","FAIL")</f>
        <v>PASS</v>
      </c>
      <c r="H5" s="22" t="str">
        <f>IF(Sheet1!$G5="PASS",IF(AND(Sheet1!$F5&gt;=90,Sheet1!$F5&lt;=100),"A",IF(AND(Sheet1!$F5&gt;=70,Sheet1!$F5&lt;=89),"B","C")),"-")</f>
        <v>C</v>
      </c>
      <c r="I5" t="str" cm="1">
        <f t="array" ref="I5">_xlfn.IFS(G5="FAIL","-",AND(F5&gt;=90,F5&lt;=100),"A",AND(F5&gt;=80,F5&lt;=89),"B",F5&lt;80,"C")</f>
        <v>C</v>
      </c>
      <c r="M5" s="9" t="s">
        <v>7</v>
      </c>
      <c r="N5">
        <v>278</v>
      </c>
    </row>
    <row r="6" spans="1:20" x14ac:dyDescent="0.3">
      <c r="M6" s="9" t="s">
        <v>10</v>
      </c>
      <c r="N6">
        <v>246</v>
      </c>
    </row>
    <row r="7" spans="1:20" x14ac:dyDescent="0.3">
      <c r="A7" t="s">
        <v>17</v>
      </c>
      <c r="B7">
        <f>MAX(Sheet1!$B$2:$B$5)</f>
        <v>98</v>
      </c>
      <c r="C7">
        <f>MAX(Sheet1!$C$2:$C$5)</f>
        <v>90</v>
      </c>
      <c r="D7">
        <f>MAX(Sheet1!$D$2:$D$5)</f>
        <v>96</v>
      </c>
      <c r="E7">
        <f>MAX(Sheet1!$E$2:$E$5)</f>
        <v>278</v>
      </c>
      <c r="M7" s="9" t="s">
        <v>9</v>
      </c>
      <c r="N7">
        <v>200</v>
      </c>
    </row>
    <row r="8" spans="1:20" x14ac:dyDescent="0.3">
      <c r="A8" t="s">
        <v>18</v>
      </c>
      <c r="B8">
        <f>MIN(Sheet1!$B$2:$B$5)</f>
        <v>34</v>
      </c>
      <c r="C8">
        <f>MIN(Sheet1!$C$2:$C$5)</f>
        <v>50</v>
      </c>
      <c r="D8">
        <f>MIN(Sheet1!$D$2:$D$5)</f>
        <v>67</v>
      </c>
      <c r="E8">
        <f>MIN(Sheet1!$E$2:$E$5)</f>
        <v>200</v>
      </c>
      <c r="I8" s="44" t="s">
        <v>11</v>
      </c>
      <c r="J8">
        <f>COUNT(Sheet1!$B$2:$B$5)</f>
        <v>4</v>
      </c>
    </row>
    <row r="9" spans="1:20" x14ac:dyDescent="0.3">
      <c r="C9" t="s">
        <v>19</v>
      </c>
      <c r="D9">
        <f>SUMIF(Sheet1!$G$2:$G$5,"PASS",Sheet1!$E$2:$E$5)</f>
        <v>724</v>
      </c>
      <c r="I9" s="44" t="s">
        <v>12</v>
      </c>
      <c r="J9">
        <f>COUNTIF(Sheet1!$G$2:$G$5,"PASS")</f>
        <v>3</v>
      </c>
    </row>
    <row r="10" spans="1:20" x14ac:dyDescent="0.3">
      <c r="I10" s="44" t="s">
        <v>13</v>
      </c>
      <c r="J10">
        <f>COUNTIF(Sheet1!$G$2:$G$5,"FAIL")</f>
        <v>1</v>
      </c>
    </row>
    <row r="11" spans="1:20" x14ac:dyDescent="0.3">
      <c r="I11" s="44" t="s">
        <v>14</v>
      </c>
      <c r="J11" s="1">
        <f>J9/J8</f>
        <v>0.75</v>
      </c>
    </row>
    <row r="12" spans="1:20" x14ac:dyDescent="0.3">
      <c r="I12" s="44" t="s">
        <v>15</v>
      </c>
      <c r="J12" s="1">
        <f>J10/J8</f>
        <v>0.25</v>
      </c>
    </row>
    <row r="15" spans="1:20" x14ac:dyDescent="0.3">
      <c r="S15" s="46" t="s">
        <v>98</v>
      </c>
      <c r="T15" s="46"/>
    </row>
    <row r="34" spans="10:13" x14ac:dyDescent="0.3">
      <c r="J34" s="8" t="s">
        <v>95</v>
      </c>
      <c r="K34" s="8" t="s">
        <v>61</v>
      </c>
    </row>
    <row r="35" spans="10:13" x14ac:dyDescent="0.3">
      <c r="J35" s="8" t="s">
        <v>59</v>
      </c>
      <c r="K35" t="s">
        <v>96</v>
      </c>
      <c r="L35" t="s">
        <v>97</v>
      </c>
      <c r="M35" t="s">
        <v>60</v>
      </c>
    </row>
    <row r="36" spans="10:13" x14ac:dyDescent="0.3">
      <c r="J36" s="9" t="s">
        <v>8</v>
      </c>
      <c r="K36">
        <v>208</v>
      </c>
      <c r="M36">
        <v>208</v>
      </c>
    </row>
    <row r="37" spans="10:13" x14ac:dyDescent="0.3">
      <c r="J37" s="9" t="s">
        <v>7</v>
      </c>
      <c r="L37">
        <v>278</v>
      </c>
      <c r="M37">
        <v>278</v>
      </c>
    </row>
    <row r="38" spans="10:13" x14ac:dyDescent="0.3">
      <c r="J38" s="9" t="s">
        <v>10</v>
      </c>
      <c r="L38">
        <v>246</v>
      </c>
      <c r="M38">
        <v>246</v>
      </c>
    </row>
    <row r="39" spans="10:13" x14ac:dyDescent="0.3">
      <c r="J39" s="9" t="s">
        <v>9</v>
      </c>
      <c r="L39">
        <v>200</v>
      </c>
      <c r="M39">
        <v>200</v>
      </c>
    </row>
    <row r="40" spans="10:13" x14ac:dyDescent="0.3">
      <c r="J40" s="9" t="s">
        <v>60</v>
      </c>
      <c r="K40">
        <v>208</v>
      </c>
      <c r="L40">
        <v>724</v>
      </c>
      <c r="M40">
        <v>932</v>
      </c>
    </row>
  </sheetData>
  <dataConsolidate/>
  <mergeCells count="1">
    <mergeCell ref="S15:T15"/>
  </mergeCells>
  <conditionalFormatting sqref="B2:D5">
    <cfRule type="dataBar" priority="2">
      <dataBar>
        <cfvo type="min"/>
        <cfvo type="max"/>
        <color rgb="FF63C384"/>
      </dataBar>
      <extLst>
        <ext xmlns:x14="http://schemas.microsoft.com/office/spreadsheetml/2009/9/main" uri="{B025F937-C7B1-47D3-B67F-A62EFF666E3E}">
          <x14:id>{E406EF5F-1DCD-4874-BF21-15EC580DC8A9}</x14:id>
        </ext>
      </extLst>
    </cfRule>
    <cfRule type="cellIs" dxfId="0" priority="3" operator="greaterThan">
      <formula>80</formula>
    </cfRule>
  </conditionalFormatting>
  <conditionalFormatting sqref="F2:F5">
    <cfRule type="dataBar" priority="1">
      <dataBar>
        <cfvo type="min"/>
        <cfvo type="max"/>
        <color rgb="FFFFB628"/>
      </dataBar>
      <extLst>
        <ext xmlns:x14="http://schemas.microsoft.com/office/spreadsheetml/2009/9/main" uri="{B025F937-C7B1-47D3-B67F-A62EFF666E3E}">
          <x14:id>{1209650D-0B44-4045-AE5D-20F697AA3BC2}</x14:id>
        </ext>
      </extLst>
    </cfRule>
  </conditionalFormatting>
  <pageMargins left="0.7" right="0.7" top="0.75" bottom="0.75" header="0.3" footer="0.3"/>
  <pageSetup paperSize="3" orientation="portrait" r:id="rId3"/>
  <drawing r:id="rId4"/>
  <legacyDrawing r:id="rId5"/>
  <extLst>
    <ext xmlns:x14="http://schemas.microsoft.com/office/spreadsheetml/2009/9/main" uri="{78C0D931-6437-407d-A8EE-F0AAD7539E65}">
      <x14:conditionalFormattings>
        <x14:conditionalFormatting xmlns:xm="http://schemas.microsoft.com/office/excel/2006/main">
          <x14:cfRule type="dataBar" id="{E406EF5F-1DCD-4874-BF21-15EC580DC8A9}">
            <x14:dataBar minLength="0" maxLength="100" gradient="0">
              <x14:cfvo type="autoMin"/>
              <x14:cfvo type="autoMax"/>
              <x14:negativeFillColor rgb="FFFF0000"/>
              <x14:axisColor rgb="FF000000"/>
            </x14:dataBar>
          </x14:cfRule>
          <xm:sqref>B2:D5</xm:sqref>
        </x14:conditionalFormatting>
        <x14:conditionalFormatting xmlns:xm="http://schemas.microsoft.com/office/excel/2006/main">
          <x14:cfRule type="dataBar" id="{1209650D-0B44-4045-AE5D-20F697AA3BC2}">
            <x14:dataBar minLength="0" maxLength="100" gradient="0">
              <x14:cfvo type="autoMin"/>
              <x14:cfvo type="autoMax"/>
              <x14:negativeFillColor rgb="FFFF0000"/>
              <x14:axisColor rgb="FF000000"/>
            </x14:dataBar>
          </x14:cfRule>
          <xm:sqref>F2:F5</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83F75-8944-4061-847C-C6CEB0352728}">
  <dimension ref="A1:J21"/>
  <sheetViews>
    <sheetView topLeftCell="A4" workbookViewId="0">
      <selection activeCell="K21" sqref="K21"/>
    </sheetView>
  </sheetViews>
  <sheetFormatPr defaultRowHeight="14.4" x14ac:dyDescent="0.3"/>
  <cols>
    <col min="2" max="2" width="14.109375" bestFit="1" customWidth="1"/>
  </cols>
  <sheetData>
    <row r="1" spans="1:10" x14ac:dyDescent="0.3">
      <c r="C1" t="s">
        <v>22</v>
      </c>
      <c r="D1" s="1">
        <f>18/100</f>
        <v>0.18</v>
      </c>
    </row>
    <row r="2" spans="1:10" x14ac:dyDescent="0.3">
      <c r="A2" t="s">
        <v>20</v>
      </c>
      <c r="B2" t="s">
        <v>21</v>
      </c>
      <c r="D2" s="1"/>
    </row>
    <row r="3" spans="1:10" x14ac:dyDescent="0.3">
      <c r="A3">
        <v>56</v>
      </c>
      <c r="B3">
        <f>A3*$D$1</f>
        <v>10.08</v>
      </c>
    </row>
    <row r="4" spans="1:10" x14ac:dyDescent="0.3">
      <c r="A4">
        <v>78</v>
      </c>
      <c r="B4">
        <f t="shared" ref="B4:B6" si="0">A4*$D$1</f>
        <v>14.04</v>
      </c>
    </row>
    <row r="5" spans="1:10" x14ac:dyDescent="0.3">
      <c r="A5">
        <v>90</v>
      </c>
      <c r="B5">
        <f t="shared" si="0"/>
        <v>16.2</v>
      </c>
    </row>
    <row r="6" spans="1:10" x14ac:dyDescent="0.3">
      <c r="A6">
        <v>35</v>
      </c>
      <c r="B6">
        <f t="shared" si="0"/>
        <v>6.3</v>
      </c>
    </row>
    <row r="9" spans="1:10" x14ac:dyDescent="0.3">
      <c r="B9" t="s">
        <v>23</v>
      </c>
    </row>
    <row r="12" spans="1:10" x14ac:dyDescent="0.3">
      <c r="A12">
        <v>0</v>
      </c>
      <c r="B12">
        <v>1</v>
      </c>
      <c r="C12">
        <v>2</v>
      </c>
      <c r="D12">
        <v>3</v>
      </c>
      <c r="E12">
        <v>4</v>
      </c>
      <c r="F12">
        <v>5</v>
      </c>
      <c r="G12">
        <v>6</v>
      </c>
      <c r="H12">
        <v>7</v>
      </c>
      <c r="I12">
        <v>8</v>
      </c>
      <c r="J12">
        <v>9</v>
      </c>
    </row>
    <row r="13" spans="1:10" x14ac:dyDescent="0.3">
      <c r="A13">
        <v>1</v>
      </c>
      <c r="B13">
        <f>$A13*B$12</f>
        <v>1</v>
      </c>
      <c r="C13">
        <f t="shared" ref="C13:J21" si="1">$A13*C$12</f>
        <v>2</v>
      </c>
      <c r="D13">
        <f t="shared" si="1"/>
        <v>3</v>
      </c>
      <c r="E13">
        <f t="shared" si="1"/>
        <v>4</v>
      </c>
      <c r="F13">
        <f t="shared" si="1"/>
        <v>5</v>
      </c>
      <c r="G13">
        <f t="shared" si="1"/>
        <v>6</v>
      </c>
      <c r="H13">
        <f t="shared" si="1"/>
        <v>7</v>
      </c>
      <c r="I13">
        <f t="shared" si="1"/>
        <v>8</v>
      </c>
      <c r="J13">
        <f t="shared" si="1"/>
        <v>9</v>
      </c>
    </row>
    <row r="14" spans="1:10" x14ac:dyDescent="0.3">
      <c r="A14">
        <v>2</v>
      </c>
      <c r="B14">
        <f t="shared" ref="B14:B21" si="2">$A14*B$12</f>
        <v>2</v>
      </c>
      <c r="C14">
        <f t="shared" si="1"/>
        <v>4</v>
      </c>
      <c r="D14">
        <f t="shared" si="1"/>
        <v>6</v>
      </c>
      <c r="E14">
        <f t="shared" si="1"/>
        <v>8</v>
      </c>
      <c r="F14">
        <f t="shared" si="1"/>
        <v>10</v>
      </c>
      <c r="G14">
        <f t="shared" si="1"/>
        <v>12</v>
      </c>
      <c r="H14">
        <f t="shared" si="1"/>
        <v>14</v>
      </c>
      <c r="I14">
        <f t="shared" si="1"/>
        <v>16</v>
      </c>
      <c r="J14">
        <f t="shared" si="1"/>
        <v>18</v>
      </c>
    </row>
    <row r="15" spans="1:10" x14ac:dyDescent="0.3">
      <c r="A15">
        <v>3</v>
      </c>
      <c r="B15">
        <f t="shared" si="2"/>
        <v>3</v>
      </c>
      <c r="C15">
        <f t="shared" si="1"/>
        <v>6</v>
      </c>
      <c r="D15">
        <f t="shared" si="1"/>
        <v>9</v>
      </c>
      <c r="E15">
        <f t="shared" si="1"/>
        <v>12</v>
      </c>
      <c r="F15">
        <f t="shared" si="1"/>
        <v>15</v>
      </c>
      <c r="G15">
        <f t="shared" si="1"/>
        <v>18</v>
      </c>
      <c r="H15">
        <f t="shared" si="1"/>
        <v>21</v>
      </c>
      <c r="I15">
        <f t="shared" si="1"/>
        <v>24</v>
      </c>
      <c r="J15">
        <f t="shared" si="1"/>
        <v>27</v>
      </c>
    </row>
    <row r="16" spans="1:10" x14ac:dyDescent="0.3">
      <c r="A16">
        <v>4</v>
      </c>
      <c r="B16">
        <f t="shared" si="2"/>
        <v>4</v>
      </c>
      <c r="C16">
        <f t="shared" si="1"/>
        <v>8</v>
      </c>
      <c r="D16">
        <f t="shared" si="1"/>
        <v>12</v>
      </c>
      <c r="E16">
        <f t="shared" si="1"/>
        <v>16</v>
      </c>
      <c r="F16">
        <f t="shared" si="1"/>
        <v>20</v>
      </c>
      <c r="G16">
        <f t="shared" si="1"/>
        <v>24</v>
      </c>
      <c r="H16">
        <f t="shared" si="1"/>
        <v>28</v>
      </c>
      <c r="I16">
        <f t="shared" si="1"/>
        <v>32</v>
      </c>
      <c r="J16">
        <f t="shared" si="1"/>
        <v>36</v>
      </c>
    </row>
    <row r="17" spans="1:10" x14ac:dyDescent="0.3">
      <c r="A17">
        <v>5</v>
      </c>
      <c r="B17">
        <f t="shared" si="2"/>
        <v>5</v>
      </c>
      <c r="C17">
        <f t="shared" si="1"/>
        <v>10</v>
      </c>
      <c r="D17">
        <f t="shared" si="1"/>
        <v>15</v>
      </c>
      <c r="E17">
        <f t="shared" si="1"/>
        <v>20</v>
      </c>
      <c r="F17">
        <f t="shared" si="1"/>
        <v>25</v>
      </c>
      <c r="G17">
        <f t="shared" si="1"/>
        <v>30</v>
      </c>
      <c r="H17">
        <f t="shared" si="1"/>
        <v>35</v>
      </c>
      <c r="I17">
        <f t="shared" si="1"/>
        <v>40</v>
      </c>
      <c r="J17">
        <f t="shared" si="1"/>
        <v>45</v>
      </c>
    </row>
    <row r="18" spans="1:10" x14ac:dyDescent="0.3">
      <c r="A18">
        <v>6</v>
      </c>
      <c r="B18">
        <f t="shared" si="2"/>
        <v>6</v>
      </c>
      <c r="C18">
        <f t="shared" si="1"/>
        <v>12</v>
      </c>
      <c r="D18">
        <f t="shared" si="1"/>
        <v>18</v>
      </c>
      <c r="E18">
        <f t="shared" si="1"/>
        <v>24</v>
      </c>
      <c r="F18">
        <f t="shared" si="1"/>
        <v>30</v>
      </c>
      <c r="G18">
        <f t="shared" si="1"/>
        <v>36</v>
      </c>
      <c r="H18">
        <f t="shared" si="1"/>
        <v>42</v>
      </c>
      <c r="I18">
        <f t="shared" si="1"/>
        <v>48</v>
      </c>
      <c r="J18">
        <f t="shared" si="1"/>
        <v>54</v>
      </c>
    </row>
    <row r="19" spans="1:10" x14ac:dyDescent="0.3">
      <c r="A19">
        <v>7</v>
      </c>
      <c r="B19">
        <f t="shared" si="2"/>
        <v>7</v>
      </c>
      <c r="C19">
        <f t="shared" si="1"/>
        <v>14</v>
      </c>
      <c r="D19">
        <f t="shared" si="1"/>
        <v>21</v>
      </c>
      <c r="E19">
        <f t="shared" si="1"/>
        <v>28</v>
      </c>
      <c r="F19">
        <f t="shared" si="1"/>
        <v>35</v>
      </c>
      <c r="G19">
        <f t="shared" si="1"/>
        <v>42</v>
      </c>
      <c r="H19">
        <f t="shared" si="1"/>
        <v>49</v>
      </c>
      <c r="I19">
        <f t="shared" si="1"/>
        <v>56</v>
      </c>
      <c r="J19">
        <f t="shared" si="1"/>
        <v>63</v>
      </c>
    </row>
    <row r="20" spans="1:10" x14ac:dyDescent="0.3">
      <c r="A20">
        <v>8</v>
      </c>
      <c r="B20">
        <f t="shared" si="2"/>
        <v>8</v>
      </c>
      <c r="C20">
        <f t="shared" si="1"/>
        <v>16</v>
      </c>
      <c r="D20">
        <f t="shared" si="1"/>
        <v>24</v>
      </c>
      <c r="E20">
        <f t="shared" si="1"/>
        <v>32</v>
      </c>
      <c r="F20">
        <f t="shared" si="1"/>
        <v>40</v>
      </c>
      <c r="G20">
        <f t="shared" si="1"/>
        <v>48</v>
      </c>
      <c r="H20">
        <f t="shared" si="1"/>
        <v>56</v>
      </c>
      <c r="I20">
        <f t="shared" si="1"/>
        <v>64</v>
      </c>
      <c r="J20">
        <f t="shared" si="1"/>
        <v>72</v>
      </c>
    </row>
    <row r="21" spans="1:10" x14ac:dyDescent="0.3">
      <c r="A21">
        <v>9</v>
      </c>
      <c r="B21">
        <f t="shared" si="2"/>
        <v>9</v>
      </c>
      <c r="C21">
        <f t="shared" si="1"/>
        <v>18</v>
      </c>
      <c r="D21">
        <f t="shared" si="1"/>
        <v>27</v>
      </c>
      <c r="E21">
        <f t="shared" si="1"/>
        <v>36</v>
      </c>
      <c r="F21">
        <f t="shared" si="1"/>
        <v>45</v>
      </c>
      <c r="G21">
        <f t="shared" si="1"/>
        <v>54</v>
      </c>
      <c r="H21">
        <f t="shared" si="1"/>
        <v>63</v>
      </c>
      <c r="I21">
        <f t="shared" si="1"/>
        <v>72</v>
      </c>
      <c r="J21">
        <f t="shared" si="1"/>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6AAE-A59A-4619-914F-55AFCE3E4557}">
  <dimension ref="A1:F7"/>
  <sheetViews>
    <sheetView zoomScale="170" zoomScaleNormal="170" workbookViewId="0">
      <selection activeCell="C10" sqref="C10"/>
    </sheetView>
  </sheetViews>
  <sheetFormatPr defaultRowHeight="14.4" x14ac:dyDescent="0.3"/>
  <sheetData>
    <row r="1" spans="1:6" x14ac:dyDescent="0.3">
      <c r="E1" s="47" t="s">
        <v>24</v>
      </c>
      <c r="F1" s="47"/>
    </row>
    <row r="2" spans="1:6" x14ac:dyDescent="0.3">
      <c r="A2" s="5" t="s">
        <v>25</v>
      </c>
      <c r="B2" s="5" t="s">
        <v>26</v>
      </c>
      <c r="C2" s="5" t="s">
        <v>27</v>
      </c>
      <c r="D2" s="5" t="s">
        <v>66</v>
      </c>
    </row>
    <row r="3" spans="1:6" x14ac:dyDescent="0.3">
      <c r="A3">
        <v>1</v>
      </c>
      <c r="B3" s="6" t="s">
        <v>28</v>
      </c>
      <c r="C3">
        <v>50</v>
      </c>
      <c r="D3">
        <v>1</v>
      </c>
    </row>
    <row r="4" spans="1:6" x14ac:dyDescent="0.3">
      <c r="A4">
        <v>2</v>
      </c>
      <c r="B4" s="6" t="s">
        <v>29</v>
      </c>
      <c r="C4">
        <v>6</v>
      </c>
      <c r="D4">
        <v>3</v>
      </c>
    </row>
    <row r="5" spans="1:6" x14ac:dyDescent="0.3">
      <c r="A5">
        <v>3</v>
      </c>
      <c r="B5" s="6" t="s">
        <v>30</v>
      </c>
      <c r="C5">
        <v>5</v>
      </c>
      <c r="D5">
        <v>6</v>
      </c>
    </row>
    <row r="6" spans="1:6" x14ac:dyDescent="0.3">
      <c r="A6">
        <v>4</v>
      </c>
      <c r="B6" s="6" t="s">
        <v>31</v>
      </c>
      <c r="C6">
        <v>4</v>
      </c>
      <c r="D6">
        <v>8</v>
      </c>
    </row>
    <row r="7" spans="1:6" x14ac:dyDescent="0.3">
      <c r="A7">
        <v>5</v>
      </c>
      <c r="B7" s="6" t="s">
        <v>32</v>
      </c>
      <c r="C7">
        <v>12</v>
      </c>
      <c r="D7">
        <v>9</v>
      </c>
    </row>
  </sheetData>
  <mergeCells count="1">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DD31-C9D6-4244-BDF3-A9CB496F8CF8}">
  <dimension ref="B1:F18"/>
  <sheetViews>
    <sheetView zoomScale="112" zoomScaleNormal="203" workbookViewId="0">
      <selection activeCell="G25" sqref="G25:G26"/>
    </sheetView>
  </sheetViews>
  <sheetFormatPr defaultRowHeight="14.4" x14ac:dyDescent="0.3"/>
  <sheetData>
    <row r="1" spans="2:6" x14ac:dyDescent="0.3">
      <c r="D1" s="47" t="s">
        <v>24</v>
      </c>
      <c r="E1" s="47"/>
    </row>
    <row r="3" spans="2:6" x14ac:dyDescent="0.3">
      <c r="B3" s="5" t="s">
        <v>26</v>
      </c>
      <c r="C3" s="5" t="s">
        <v>27</v>
      </c>
      <c r="E3" s="5" t="s">
        <v>26</v>
      </c>
      <c r="F3" s="5" t="s">
        <v>27</v>
      </c>
    </row>
    <row r="4" spans="2:6" x14ac:dyDescent="0.3">
      <c r="B4" t="s">
        <v>31</v>
      </c>
      <c r="C4" cm="1">
        <f t="array" ref="C4:C9">IFERROR(VLOOKUP(look,value,2,FALSE),0)</f>
        <v>4</v>
      </c>
      <c r="E4" t="s">
        <v>29</v>
      </c>
      <c r="F4" cm="1">
        <f t="array" ref="F4:F9">VLOOKUP(look_3,value,2,FALSE)</f>
        <v>6</v>
      </c>
    </row>
    <row r="5" spans="2:6" x14ac:dyDescent="0.3">
      <c r="B5" t="s">
        <v>30</v>
      </c>
      <c r="C5">
        <v>5</v>
      </c>
      <c r="E5" t="s">
        <v>31</v>
      </c>
      <c r="F5">
        <v>4</v>
      </c>
    </row>
    <row r="6" spans="2:6" x14ac:dyDescent="0.3">
      <c r="B6" t="s">
        <v>32</v>
      </c>
      <c r="C6">
        <v>12</v>
      </c>
      <c r="E6" t="s">
        <v>30</v>
      </c>
      <c r="F6">
        <v>5</v>
      </c>
    </row>
    <row r="7" spans="2:6" x14ac:dyDescent="0.3">
      <c r="B7" t="s">
        <v>29</v>
      </c>
      <c r="C7">
        <v>6</v>
      </c>
      <c r="F7" t="e">
        <v>#N/A</v>
      </c>
    </row>
    <row r="8" spans="2:6" x14ac:dyDescent="0.3">
      <c r="B8" t="s">
        <v>28</v>
      </c>
      <c r="C8">
        <v>50</v>
      </c>
      <c r="F8" t="e">
        <v>#N/A</v>
      </c>
    </row>
    <row r="9" spans="2:6" x14ac:dyDescent="0.3">
      <c r="C9">
        <v>0</v>
      </c>
      <c r="F9" t="e">
        <v>#N/A</v>
      </c>
    </row>
    <row r="11" spans="2:6" x14ac:dyDescent="0.3">
      <c r="B11" s="5" t="s">
        <v>26</v>
      </c>
      <c r="C11" s="5" t="s">
        <v>4</v>
      </c>
    </row>
    <row r="12" spans="2:6" x14ac:dyDescent="0.3">
      <c r="B12" t="s">
        <v>29</v>
      </c>
      <c r="C12" cm="1">
        <f t="array" ref="C12">IFERROR(SUM(VLOOKUP(B12,table_array2,{2,3},FALSE)),0)</f>
        <v>9</v>
      </c>
    </row>
    <row r="13" spans="2:6" x14ac:dyDescent="0.3">
      <c r="B13" t="s">
        <v>30</v>
      </c>
      <c r="C13" cm="1">
        <f t="array" ref="C13">IFERROR(SUM(VLOOKUP(B13,table_array2,{2,3},FALSE)),0)</f>
        <v>11</v>
      </c>
    </row>
    <row r="14" spans="2:6" x14ac:dyDescent="0.3">
      <c r="B14" t="s">
        <v>32</v>
      </c>
      <c r="C14" cm="1">
        <f t="array" ref="C14">IFERROR(SUM(VLOOKUP(B14,table_array2,{2,3},FALSE)),0)</f>
        <v>21</v>
      </c>
    </row>
    <row r="15" spans="2:6" x14ac:dyDescent="0.3">
      <c r="B15" t="s">
        <v>28</v>
      </c>
      <c r="C15" cm="1">
        <f t="array" ref="C15">IFERROR(SUM(VLOOKUP(B15,table_array2,{2,3},FALSE)),0)</f>
        <v>51</v>
      </c>
    </row>
    <row r="16" spans="2:6" x14ac:dyDescent="0.3">
      <c r="C16" cm="1">
        <f t="array" ref="C16">IFERROR(SUM(VLOOKUP(B16,table_array2,{2,3},FALSE)),0)</f>
        <v>0</v>
      </c>
    </row>
    <row r="17" spans="3:3" x14ac:dyDescent="0.3">
      <c r="C17" cm="1">
        <f t="array" ref="C17">IFERROR(SUM(VLOOKUP(B17,table_array2,{2,3},FALSE)),0)</f>
        <v>0</v>
      </c>
    </row>
    <row r="18" spans="3:3" x14ac:dyDescent="0.3">
      <c r="C18" cm="1">
        <f t="array" ref="C18">IFERROR(SUM(VLOOKUP(B18,table_array2,{2,3},FALSE)),0)</f>
        <v>0</v>
      </c>
    </row>
  </sheetData>
  <mergeCells count="1">
    <mergeCell ref="D1:E1"/>
  </mergeCells>
  <dataValidations count="1">
    <dataValidation type="list" allowBlank="1" showInputMessage="1" showErrorMessage="1" sqref="B4:B9 B12:B18 E4:E9" xr:uid="{C2DB9DCA-0BA7-4A54-ABCA-60280C61885F}">
      <formula1>items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B058C-F01F-4B00-9AEF-43414124837A}">
  <dimension ref="A1:J16"/>
  <sheetViews>
    <sheetView zoomScale="136" zoomScaleNormal="189" workbookViewId="0">
      <selection activeCell="J15" sqref="J15"/>
    </sheetView>
  </sheetViews>
  <sheetFormatPr defaultRowHeight="14.4" x14ac:dyDescent="0.3"/>
  <cols>
    <col min="1" max="1" width="9.77734375" customWidth="1"/>
    <col min="2" max="2" width="6.88671875" customWidth="1"/>
    <col min="3" max="3" width="6.109375" customWidth="1"/>
    <col min="4" max="4" width="6.77734375" customWidth="1"/>
    <col min="5" max="5" width="6.6640625" customWidth="1"/>
    <col min="7" max="7" width="22.5546875" bestFit="1" customWidth="1"/>
    <col min="8" max="8" width="7.77734375" customWidth="1"/>
    <col min="10" max="10" width="10" bestFit="1" customWidth="1"/>
  </cols>
  <sheetData>
    <row r="1" spans="1:10" x14ac:dyDescent="0.3">
      <c r="D1" s="48" t="s">
        <v>43</v>
      </c>
      <c r="E1" s="48"/>
    </row>
    <row r="3" spans="1:10" x14ac:dyDescent="0.3">
      <c r="A3" s="5" t="s">
        <v>26</v>
      </c>
      <c r="B3" s="5" t="s">
        <v>33</v>
      </c>
      <c r="C3" s="5" t="s">
        <v>34</v>
      </c>
      <c r="D3" s="5" t="s">
        <v>35</v>
      </c>
      <c r="E3" s="5" t="s">
        <v>36</v>
      </c>
    </row>
    <row r="4" spans="1:10" x14ac:dyDescent="0.3">
      <c r="A4" t="s">
        <v>37</v>
      </c>
      <c r="B4">
        <v>494</v>
      </c>
      <c r="C4">
        <v>442</v>
      </c>
      <c r="D4">
        <v>318</v>
      </c>
      <c r="E4">
        <v>371</v>
      </c>
    </row>
    <row r="5" spans="1:10" x14ac:dyDescent="0.3">
      <c r="A5" t="s">
        <v>38</v>
      </c>
      <c r="B5">
        <v>495</v>
      </c>
      <c r="C5">
        <v>398</v>
      </c>
      <c r="D5">
        <v>419</v>
      </c>
      <c r="E5">
        <v>474</v>
      </c>
    </row>
    <row r="6" spans="1:10" x14ac:dyDescent="0.3">
      <c r="A6" t="s">
        <v>39</v>
      </c>
      <c r="B6">
        <v>448</v>
      </c>
      <c r="C6">
        <v>305</v>
      </c>
      <c r="D6">
        <v>416</v>
      </c>
      <c r="E6">
        <v>481</v>
      </c>
    </row>
    <row r="7" spans="1:10" x14ac:dyDescent="0.3">
      <c r="A7" t="s">
        <v>40</v>
      </c>
      <c r="B7">
        <v>464</v>
      </c>
      <c r="C7">
        <v>436</v>
      </c>
      <c r="D7">
        <v>323</v>
      </c>
      <c r="E7">
        <v>477</v>
      </c>
    </row>
    <row r="8" spans="1:10" x14ac:dyDescent="0.3">
      <c r="I8" s="5" t="s">
        <v>46</v>
      </c>
    </row>
    <row r="9" spans="1:10" x14ac:dyDescent="0.3">
      <c r="G9" s="5" t="s">
        <v>26</v>
      </c>
      <c r="H9" t="s">
        <v>39</v>
      </c>
      <c r="I9">
        <f>MATCH(H9,A4:A7,0)</f>
        <v>3</v>
      </c>
      <c r="J9" s="5" t="s">
        <v>47</v>
      </c>
    </row>
    <row r="10" spans="1:10" x14ac:dyDescent="0.3">
      <c r="G10" s="5" t="s">
        <v>41</v>
      </c>
      <c r="H10" t="s">
        <v>34</v>
      </c>
      <c r="I10">
        <f>MATCH(H10,B3:E3,0)</f>
        <v>2</v>
      </c>
      <c r="J10" s="5" t="s">
        <v>48</v>
      </c>
    </row>
    <row r="11" spans="1:10" x14ac:dyDescent="0.3">
      <c r="G11" s="5" t="s">
        <v>44</v>
      </c>
      <c r="H11">
        <f>INDEX(B4:E7,3,2)</f>
        <v>305</v>
      </c>
    </row>
    <row r="12" spans="1:10" x14ac:dyDescent="0.3">
      <c r="G12" s="5" t="s">
        <v>45</v>
      </c>
      <c r="H12">
        <f>INDEX(B4:E7,MATCH(H9,A4:A7,0),MATCH(H10,B3:E3,0))</f>
        <v>305</v>
      </c>
    </row>
    <row r="14" spans="1:10" x14ac:dyDescent="0.3">
      <c r="H14" t="s">
        <v>38</v>
      </c>
      <c r="I14">
        <f>MATCH(A5,A4:A7,0)</f>
        <v>2</v>
      </c>
    </row>
    <row r="15" spans="1:10" x14ac:dyDescent="0.3">
      <c r="H15" t="s">
        <v>35</v>
      </c>
      <c r="I15">
        <f>MATCH(H15,B3:E3,0)</f>
        <v>3</v>
      </c>
    </row>
    <row r="16" spans="1:10" x14ac:dyDescent="0.3">
      <c r="I16" cm="1">
        <f t="array" ref="I16">INDEX(B4:E7,I14,I15)</f>
        <v>419</v>
      </c>
    </row>
  </sheetData>
  <mergeCells count="1">
    <mergeCell ref="D1:E1"/>
  </mergeCells>
  <dataValidations count="2">
    <dataValidation type="list" allowBlank="1" showInputMessage="1" showErrorMessage="1" sqref="E9 H9" xr:uid="{6C10608A-F38C-4FA0-AB49-7E2AF08C2386}">
      <formula1>$A$4:$A$7</formula1>
    </dataValidation>
    <dataValidation type="list" allowBlank="1" showInputMessage="1" showErrorMessage="1" sqref="E10 H10" xr:uid="{008BAB4D-750D-4A5E-87A0-171F9A7B8E8D}">
      <formula1>$B$3:$E$3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A94F-683D-418D-8F74-DFE236C4D5A3}">
  <dimension ref="B1:P54"/>
  <sheetViews>
    <sheetView tabSelected="1" topLeftCell="A41" workbookViewId="0">
      <selection activeCell="E54" sqref="E54"/>
    </sheetView>
  </sheetViews>
  <sheetFormatPr defaultRowHeight="14.4" x14ac:dyDescent="0.3"/>
  <cols>
    <col min="2" max="3" width="12.5546875" bestFit="1" customWidth="1"/>
    <col min="4" max="4" width="13.44140625" bestFit="1" customWidth="1"/>
    <col min="5" max="5" width="10.109375" bestFit="1" customWidth="1"/>
    <col min="6" max="6" width="10.21875" bestFit="1" customWidth="1"/>
    <col min="7" max="7" width="8.109375" bestFit="1" customWidth="1"/>
    <col min="8" max="8" width="10.77734375" bestFit="1" customWidth="1"/>
    <col min="9" max="9" width="8.109375" bestFit="1" customWidth="1"/>
    <col min="10" max="11" width="10.77734375" bestFit="1" customWidth="1"/>
    <col min="12" max="12" width="7" bestFit="1" customWidth="1"/>
    <col min="13" max="13" width="8.21875" bestFit="1" customWidth="1"/>
    <col min="14" max="14" width="6.109375" bestFit="1" customWidth="1"/>
    <col min="15" max="16" width="10.77734375" bestFit="1" customWidth="1"/>
  </cols>
  <sheetData>
    <row r="1" spans="2:15" x14ac:dyDescent="0.3">
      <c r="J1" s="5" t="s">
        <v>65</v>
      </c>
    </row>
    <row r="3" spans="2:15" x14ac:dyDescent="0.3">
      <c r="B3" s="7" t="s">
        <v>49</v>
      </c>
      <c r="C3" s="7" t="s">
        <v>26</v>
      </c>
      <c r="D3" s="7" t="s">
        <v>42</v>
      </c>
      <c r="E3" s="7" t="s">
        <v>51</v>
      </c>
    </row>
    <row r="4" spans="2:15" x14ac:dyDescent="0.3">
      <c r="B4">
        <v>1</v>
      </c>
      <c r="C4" t="s">
        <v>50</v>
      </c>
      <c r="D4">
        <v>23</v>
      </c>
      <c r="E4" t="s">
        <v>54</v>
      </c>
    </row>
    <row r="5" spans="2:15" x14ac:dyDescent="0.3">
      <c r="B5">
        <v>1</v>
      </c>
      <c r="C5" t="s">
        <v>37</v>
      </c>
      <c r="D5">
        <v>56</v>
      </c>
      <c r="E5" t="s">
        <v>55</v>
      </c>
      <c r="J5" s="8" t="s">
        <v>49</v>
      </c>
      <c r="K5" t="s">
        <v>64</v>
      </c>
    </row>
    <row r="6" spans="2:15" x14ac:dyDescent="0.3">
      <c r="B6">
        <v>1</v>
      </c>
      <c r="C6" t="s">
        <v>50</v>
      </c>
      <c r="D6">
        <v>34</v>
      </c>
      <c r="E6" t="s">
        <v>56</v>
      </c>
    </row>
    <row r="7" spans="2:15" x14ac:dyDescent="0.3">
      <c r="B7">
        <v>2</v>
      </c>
      <c r="C7" t="s">
        <v>50</v>
      </c>
      <c r="D7">
        <v>78</v>
      </c>
      <c r="E7" t="s">
        <v>57</v>
      </c>
      <c r="J7" s="8" t="s">
        <v>62</v>
      </c>
      <c r="K7" s="8" t="s">
        <v>61</v>
      </c>
    </row>
    <row r="8" spans="2:15" x14ac:dyDescent="0.3">
      <c r="B8">
        <v>2</v>
      </c>
      <c r="C8" t="s">
        <v>37</v>
      </c>
      <c r="D8">
        <v>67</v>
      </c>
      <c r="E8" t="s">
        <v>54</v>
      </c>
      <c r="J8" s="8" t="s">
        <v>59</v>
      </c>
      <c r="K8" t="s">
        <v>54</v>
      </c>
      <c r="L8" t="s">
        <v>57</v>
      </c>
      <c r="M8" t="s">
        <v>55</v>
      </c>
      <c r="N8" t="s">
        <v>56</v>
      </c>
      <c r="O8" t="s">
        <v>60</v>
      </c>
    </row>
    <row r="9" spans="2:15" x14ac:dyDescent="0.3">
      <c r="B9">
        <v>3</v>
      </c>
      <c r="C9" t="s">
        <v>52</v>
      </c>
      <c r="D9">
        <v>45</v>
      </c>
      <c r="E9" t="s">
        <v>55</v>
      </c>
      <c r="J9" s="9" t="s">
        <v>37</v>
      </c>
      <c r="K9">
        <v>67</v>
      </c>
      <c r="M9">
        <v>56</v>
      </c>
      <c r="O9">
        <v>123</v>
      </c>
    </row>
    <row r="10" spans="2:15" x14ac:dyDescent="0.3">
      <c r="B10">
        <v>4</v>
      </c>
      <c r="C10" t="s">
        <v>50</v>
      </c>
      <c r="D10">
        <v>55</v>
      </c>
      <c r="E10" t="s">
        <v>56</v>
      </c>
      <c r="J10" s="9" t="s">
        <v>52</v>
      </c>
      <c r="M10">
        <v>45</v>
      </c>
      <c r="O10">
        <v>45</v>
      </c>
    </row>
    <row r="11" spans="2:15" x14ac:dyDescent="0.3">
      <c r="B11">
        <v>4</v>
      </c>
      <c r="C11" t="s">
        <v>50</v>
      </c>
      <c r="D11">
        <v>90</v>
      </c>
      <c r="E11" t="s">
        <v>54</v>
      </c>
      <c r="J11" s="9" t="s">
        <v>50</v>
      </c>
      <c r="K11">
        <v>23</v>
      </c>
      <c r="L11">
        <v>78</v>
      </c>
      <c r="N11">
        <v>34</v>
      </c>
      <c r="O11">
        <v>135</v>
      </c>
    </row>
    <row r="12" spans="2:15" x14ac:dyDescent="0.3">
      <c r="B12">
        <v>4</v>
      </c>
      <c r="C12" t="s">
        <v>53</v>
      </c>
      <c r="D12">
        <v>45</v>
      </c>
      <c r="E12" t="s">
        <v>57</v>
      </c>
      <c r="J12" s="9" t="s">
        <v>60</v>
      </c>
      <c r="K12">
        <v>90</v>
      </c>
      <c r="L12">
        <v>78</v>
      </c>
      <c r="M12">
        <v>101</v>
      </c>
      <c r="N12">
        <v>34</v>
      </c>
      <c r="O12">
        <v>303</v>
      </c>
    </row>
    <row r="13" spans="2:15" x14ac:dyDescent="0.3">
      <c r="B13">
        <v>4</v>
      </c>
      <c r="C13" t="s">
        <v>52</v>
      </c>
      <c r="D13">
        <v>78</v>
      </c>
      <c r="E13" t="s">
        <v>58</v>
      </c>
    </row>
    <row r="17" spans="2:16" x14ac:dyDescent="0.3">
      <c r="J17" s="8" t="s">
        <v>49</v>
      </c>
      <c r="K17" t="s">
        <v>63</v>
      </c>
    </row>
    <row r="19" spans="2:16" x14ac:dyDescent="0.3">
      <c r="J19" s="8" t="s">
        <v>62</v>
      </c>
      <c r="K19" s="8" t="s">
        <v>61</v>
      </c>
    </row>
    <row r="20" spans="2:16" x14ac:dyDescent="0.3">
      <c r="J20" s="8" t="s">
        <v>59</v>
      </c>
      <c r="K20" t="s">
        <v>54</v>
      </c>
      <c r="L20" t="s">
        <v>57</v>
      </c>
      <c r="M20" t="s">
        <v>58</v>
      </c>
      <c r="N20" t="s">
        <v>55</v>
      </c>
      <c r="O20" t="s">
        <v>56</v>
      </c>
      <c r="P20" t="s">
        <v>60</v>
      </c>
    </row>
    <row r="21" spans="2:16" x14ac:dyDescent="0.3">
      <c r="J21" s="9" t="s">
        <v>53</v>
      </c>
      <c r="L21">
        <v>45</v>
      </c>
      <c r="P21">
        <v>45</v>
      </c>
    </row>
    <row r="22" spans="2:16" x14ac:dyDescent="0.3">
      <c r="J22" s="9" t="s">
        <v>37</v>
      </c>
      <c r="K22">
        <v>67</v>
      </c>
      <c r="N22">
        <v>56</v>
      </c>
      <c r="P22">
        <v>123</v>
      </c>
    </row>
    <row r="23" spans="2:16" x14ac:dyDescent="0.3">
      <c r="J23" s="9" t="s">
        <v>52</v>
      </c>
      <c r="M23">
        <v>78</v>
      </c>
      <c r="N23">
        <v>45</v>
      </c>
      <c r="P23">
        <v>123</v>
      </c>
    </row>
    <row r="24" spans="2:16" x14ac:dyDescent="0.3">
      <c r="J24" s="9" t="s">
        <v>50</v>
      </c>
      <c r="K24">
        <v>113</v>
      </c>
      <c r="L24">
        <v>78</v>
      </c>
      <c r="O24">
        <v>89</v>
      </c>
      <c r="P24">
        <v>280</v>
      </c>
    </row>
    <row r="25" spans="2:16" x14ac:dyDescent="0.3">
      <c r="J25" s="9" t="s">
        <v>60</v>
      </c>
      <c r="K25">
        <v>180</v>
      </c>
      <c r="L25">
        <v>123</v>
      </c>
      <c r="M25">
        <v>78</v>
      </c>
      <c r="N25">
        <v>101</v>
      </c>
      <c r="O25">
        <v>89</v>
      </c>
      <c r="P25">
        <v>571</v>
      </c>
    </row>
    <row r="32" spans="2:16" x14ac:dyDescent="0.3">
      <c r="B32" s="8" t="s">
        <v>49</v>
      </c>
      <c r="C32" t="s">
        <v>63</v>
      </c>
    </row>
    <row r="34" spans="2:8" x14ac:dyDescent="0.3">
      <c r="B34" s="8" t="s">
        <v>62</v>
      </c>
      <c r="C34" s="8" t="s">
        <v>61</v>
      </c>
    </row>
    <row r="35" spans="2:8" x14ac:dyDescent="0.3">
      <c r="C35" t="s">
        <v>54</v>
      </c>
      <c r="D35" t="s">
        <v>57</v>
      </c>
      <c r="E35" t="s">
        <v>58</v>
      </c>
      <c r="F35" t="s">
        <v>55</v>
      </c>
      <c r="G35" t="s">
        <v>56</v>
      </c>
      <c r="H35" t="s">
        <v>60</v>
      </c>
    </row>
    <row r="36" spans="2:8" x14ac:dyDescent="0.3">
      <c r="B36" s="8" t="s">
        <v>59</v>
      </c>
    </row>
    <row r="37" spans="2:8" x14ac:dyDescent="0.3">
      <c r="B37" s="9" t="s">
        <v>53</v>
      </c>
      <c r="D37">
        <v>45</v>
      </c>
      <c r="H37">
        <v>45</v>
      </c>
    </row>
    <row r="38" spans="2:8" x14ac:dyDescent="0.3">
      <c r="B38" s="9" t="s">
        <v>37</v>
      </c>
      <c r="C38">
        <v>67</v>
      </c>
      <c r="F38">
        <v>56</v>
      </c>
      <c r="H38">
        <v>123</v>
      </c>
    </row>
    <row r="39" spans="2:8" x14ac:dyDescent="0.3">
      <c r="B39" s="9" t="s">
        <v>52</v>
      </c>
      <c r="E39">
        <v>78</v>
      </c>
      <c r="F39">
        <v>45</v>
      </c>
      <c r="H39">
        <v>123</v>
      </c>
    </row>
    <row r="40" spans="2:8" x14ac:dyDescent="0.3">
      <c r="B40" s="9" t="s">
        <v>50</v>
      </c>
      <c r="C40">
        <v>113</v>
      </c>
      <c r="D40">
        <v>78</v>
      </c>
      <c r="G40">
        <v>89</v>
      </c>
      <c r="H40">
        <v>280</v>
      </c>
    </row>
    <row r="41" spans="2:8" x14ac:dyDescent="0.3">
      <c r="B41" s="9" t="s">
        <v>60</v>
      </c>
      <c r="C41">
        <v>180</v>
      </c>
      <c r="D41">
        <v>123</v>
      </c>
      <c r="E41">
        <v>78</v>
      </c>
      <c r="F41">
        <v>101</v>
      </c>
      <c r="G41">
        <v>89</v>
      </c>
      <c r="H41">
        <v>571</v>
      </c>
    </row>
    <row r="47" spans="2:8" x14ac:dyDescent="0.3">
      <c r="B47" s="8" t="s">
        <v>49</v>
      </c>
      <c r="C47" t="s">
        <v>63</v>
      </c>
    </row>
    <row r="49" spans="2:3" x14ac:dyDescent="0.3">
      <c r="B49" s="8" t="s">
        <v>59</v>
      </c>
      <c r="C49" t="s">
        <v>62</v>
      </c>
    </row>
    <row r="50" spans="2:3" x14ac:dyDescent="0.3">
      <c r="B50" s="9" t="s">
        <v>53</v>
      </c>
      <c r="C50">
        <v>45</v>
      </c>
    </row>
    <row r="51" spans="2:3" x14ac:dyDescent="0.3">
      <c r="B51" s="9" t="s">
        <v>37</v>
      </c>
      <c r="C51">
        <v>123</v>
      </c>
    </row>
    <row r="52" spans="2:3" x14ac:dyDescent="0.3">
      <c r="B52" s="9" t="s">
        <v>52</v>
      </c>
      <c r="C52">
        <v>123</v>
      </c>
    </row>
    <row r="53" spans="2:3" x14ac:dyDescent="0.3">
      <c r="B53" s="9" t="s">
        <v>50</v>
      </c>
      <c r="C53">
        <v>280</v>
      </c>
    </row>
    <row r="54" spans="2:3" x14ac:dyDescent="0.3">
      <c r="B54" s="9" t="s">
        <v>60</v>
      </c>
      <c r="C54">
        <v>571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F34C-9B20-42F1-B2E7-A7C1F9B0CBFF}">
  <sheetPr filterMode="1"/>
  <dimension ref="A1:P25"/>
  <sheetViews>
    <sheetView zoomScale="90" workbookViewId="0">
      <selection activeCell="H10" sqref="H10"/>
    </sheetView>
  </sheetViews>
  <sheetFormatPr defaultRowHeight="14.4" x14ac:dyDescent="0.3"/>
  <cols>
    <col min="3" max="3" width="10.33203125" bestFit="1" customWidth="1"/>
    <col min="7" max="7" width="9.6640625" bestFit="1" customWidth="1"/>
    <col min="10" max="10" width="14.33203125" bestFit="1" customWidth="1"/>
    <col min="11" max="11" width="10.5546875" bestFit="1" customWidth="1"/>
    <col min="12" max="12" width="6.77734375" bestFit="1" customWidth="1"/>
    <col min="13" max="13" width="5.44140625" bestFit="1" customWidth="1"/>
    <col min="14" max="14" width="10" bestFit="1" customWidth="1"/>
    <col min="15" max="15" width="10.5546875" bestFit="1" customWidth="1"/>
    <col min="16" max="16" width="4.5546875" bestFit="1" customWidth="1"/>
    <col min="17" max="17" width="9" bestFit="1" customWidth="1"/>
    <col min="18" max="18" width="6.5546875" bestFit="1" customWidth="1"/>
    <col min="19" max="19" width="14.33203125" bestFit="1" customWidth="1"/>
    <col min="20" max="20" width="11" bestFit="1" customWidth="1"/>
  </cols>
  <sheetData>
    <row r="1" spans="1:16" x14ac:dyDescent="0.3">
      <c r="A1" s="5" t="s">
        <v>41</v>
      </c>
      <c r="B1" s="5" t="s">
        <v>67</v>
      </c>
    </row>
    <row r="2" spans="1:16" hidden="1" x14ac:dyDescent="0.3">
      <c r="A2" t="s">
        <v>33</v>
      </c>
      <c r="B2" t="s">
        <v>76</v>
      </c>
    </row>
    <row r="3" spans="1:16" ht="16.8" x14ac:dyDescent="0.3">
      <c r="A3" t="s">
        <v>34</v>
      </c>
      <c r="B3" t="s">
        <v>77</v>
      </c>
      <c r="C3" s="10" t="s">
        <v>86</v>
      </c>
      <c r="G3" s="5" t="s">
        <v>249</v>
      </c>
    </row>
    <row r="4" spans="1:16" x14ac:dyDescent="0.3">
      <c r="A4" t="s">
        <v>35</v>
      </c>
      <c r="B4" t="s">
        <v>78</v>
      </c>
    </row>
    <row r="5" spans="1:16" x14ac:dyDescent="0.3">
      <c r="A5" t="s">
        <v>36</v>
      </c>
      <c r="B5" t="s">
        <v>79</v>
      </c>
      <c r="D5" t="str" cm="1">
        <f t="array" ref="D5:D15">TRANSPOSE(F5:P5)</f>
        <v>dance</v>
      </c>
      <c r="F5" t="str" cm="1">
        <f t="array" ref="F5:P5">TRANSPOSE(B3:B13)</f>
        <v>dance</v>
      </c>
      <c r="G5" t="str">
        <v>eat</v>
      </c>
      <c r="H5" t="str">
        <v>swim</v>
      </c>
      <c r="I5" t="str">
        <v>run</v>
      </c>
      <c r="J5" t="str">
        <v>sit</v>
      </c>
      <c r="K5" t="str">
        <v>eat</v>
      </c>
      <c r="L5" t="str">
        <v>walk</v>
      </c>
      <c r="M5" t="str">
        <v>dance</v>
      </c>
      <c r="N5" t="str">
        <v>sing</v>
      </c>
      <c r="O5" t="str">
        <v>play</v>
      </c>
      <c r="P5" t="str">
        <v>sleep</v>
      </c>
    </row>
    <row r="6" spans="1:16" x14ac:dyDescent="0.3">
      <c r="A6" t="s">
        <v>68</v>
      </c>
      <c r="B6" t="s">
        <v>80</v>
      </c>
      <c r="D6" t="str">
        <v>eat</v>
      </c>
    </row>
    <row r="7" spans="1:16" x14ac:dyDescent="0.3">
      <c r="A7" t="s">
        <v>69</v>
      </c>
      <c r="B7" t="s">
        <v>81</v>
      </c>
      <c r="D7" t="str">
        <v>swim</v>
      </c>
    </row>
    <row r="8" spans="1:16" x14ac:dyDescent="0.3">
      <c r="A8" t="s">
        <v>70</v>
      </c>
      <c r="B8" t="s">
        <v>78</v>
      </c>
      <c r="D8" t="str">
        <v>run</v>
      </c>
    </row>
    <row r="9" spans="1:16" hidden="1" x14ac:dyDescent="0.3">
      <c r="A9" t="s">
        <v>71</v>
      </c>
      <c r="B9" t="s">
        <v>76</v>
      </c>
      <c r="D9" t="str">
        <v>sit</v>
      </c>
    </row>
    <row r="10" spans="1:16" x14ac:dyDescent="0.3">
      <c r="A10" t="s">
        <v>72</v>
      </c>
      <c r="B10" t="s">
        <v>77</v>
      </c>
      <c r="D10" t="str">
        <v>eat</v>
      </c>
    </row>
    <row r="11" spans="1:16" x14ac:dyDescent="0.3">
      <c r="A11" t="s">
        <v>73</v>
      </c>
      <c r="B11" t="s">
        <v>82</v>
      </c>
      <c r="D11" t="str">
        <v>walk</v>
      </c>
    </row>
    <row r="12" spans="1:16" x14ac:dyDescent="0.3">
      <c r="A12" t="s">
        <v>74</v>
      </c>
      <c r="B12" t="s">
        <v>83</v>
      </c>
      <c r="D12" t="str">
        <v>dance</v>
      </c>
    </row>
    <row r="13" spans="1:16" x14ac:dyDescent="0.3">
      <c r="A13" t="s">
        <v>75</v>
      </c>
      <c r="B13" t="s">
        <v>84</v>
      </c>
      <c r="D13" t="str">
        <v>sing</v>
      </c>
    </row>
    <row r="14" spans="1:16" ht="16.8" x14ac:dyDescent="0.3">
      <c r="D14" t="str">
        <v>play</v>
      </c>
      <c r="J14" s="10"/>
    </row>
    <row r="15" spans="1:16" x14ac:dyDescent="0.3">
      <c r="D15" t="str">
        <v>sleep</v>
      </c>
      <c r="J15" t="s">
        <v>87</v>
      </c>
      <c r="K15" t="s">
        <v>86</v>
      </c>
    </row>
    <row r="16" spans="1:16" x14ac:dyDescent="0.3">
      <c r="F16" s="5" t="s">
        <v>85</v>
      </c>
      <c r="J16" t="s">
        <v>88</v>
      </c>
      <c r="K16" t="s">
        <v>87</v>
      </c>
    </row>
    <row r="17" spans="1:11" x14ac:dyDescent="0.3">
      <c r="A17">
        <v>2</v>
      </c>
      <c r="B17">
        <v>4</v>
      </c>
      <c r="C17">
        <v>6</v>
      </c>
      <c r="D17">
        <v>1</v>
      </c>
      <c r="E17">
        <v>1</v>
      </c>
      <c r="F17">
        <f>PRODUCT(A17:E17)</f>
        <v>48</v>
      </c>
      <c r="J17" t="s">
        <v>89</v>
      </c>
      <c r="K17" t="s">
        <v>88</v>
      </c>
    </row>
    <row r="18" spans="1:11" x14ac:dyDescent="0.3">
      <c r="J18" t="s">
        <v>90</v>
      </c>
      <c r="K18" t="s">
        <v>89</v>
      </c>
    </row>
    <row r="19" spans="1:11" x14ac:dyDescent="0.3">
      <c r="J19" t="s">
        <v>87</v>
      </c>
      <c r="K19" t="s">
        <v>90</v>
      </c>
    </row>
    <row r="20" spans="1:11" ht="16.8" x14ac:dyDescent="0.3">
      <c r="B20" s="10"/>
      <c r="J20" t="s">
        <v>91</v>
      </c>
      <c r="K20" t="s">
        <v>87</v>
      </c>
    </row>
    <row r="21" spans="1:11" x14ac:dyDescent="0.3">
      <c r="J21" t="s">
        <v>86</v>
      </c>
      <c r="K21" t="s">
        <v>91</v>
      </c>
    </row>
    <row r="22" spans="1:11" x14ac:dyDescent="0.3">
      <c r="J22" t="s">
        <v>92</v>
      </c>
      <c r="K22" t="s">
        <v>86</v>
      </c>
    </row>
    <row r="23" spans="1:11" x14ac:dyDescent="0.3">
      <c r="J23" t="s">
        <v>93</v>
      </c>
      <c r="K23" t="s">
        <v>92</v>
      </c>
    </row>
    <row r="24" spans="1:11" x14ac:dyDescent="0.3">
      <c r="J24" t="s">
        <v>94</v>
      </c>
      <c r="K24" t="s">
        <v>86</v>
      </c>
    </row>
    <row r="25" spans="1:11" x14ac:dyDescent="0.3">
      <c r="K25" t="s">
        <v>87</v>
      </c>
    </row>
  </sheetData>
  <autoFilter ref="A1:B13" xr:uid="{4284F34C-9B20-42F1-B2E7-A7C1F9B0CBFF}">
    <filterColumn colId="1">
      <filters>
        <filter val="dance"/>
        <filter val="eat"/>
        <filter val="play"/>
        <filter val="run"/>
        <filter val="sing"/>
        <filter val="sit"/>
        <filter val="sleep"/>
        <filter val="swim"/>
      </filters>
    </filterColumn>
    <sortState xmlns:xlrd2="http://schemas.microsoft.com/office/spreadsheetml/2017/richdata2" ref="A3:B13">
      <sortCondition ref="A2:A13" customList="Jan,Feb,Mar,Apr,May,Jun,Jul,Aug,Sep,Oct,Nov,Dec"/>
    </sortState>
  </autoFilter>
  <sortState xmlns:xlrd2="http://schemas.microsoft.com/office/spreadsheetml/2017/richdata2" ref="A1:B1">
    <sortCondition ref="A1"/>
  </sortState>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3757-49B1-4E45-9AAB-EA69B4D93DB7}">
  <dimension ref="B3:F8"/>
  <sheetViews>
    <sheetView workbookViewId="0">
      <selection activeCell="F8" sqref="F8"/>
    </sheetView>
  </sheetViews>
  <sheetFormatPr defaultRowHeight="14.4" x14ac:dyDescent="0.3"/>
  <cols>
    <col min="2" max="2" width="11.88671875" bestFit="1" customWidth="1"/>
    <col min="4" max="5" width="10.33203125" bestFit="1" customWidth="1"/>
  </cols>
  <sheetData>
    <row r="3" spans="2:6" x14ac:dyDescent="0.3">
      <c r="B3" s="23" t="s">
        <v>99</v>
      </c>
      <c r="D3" s="23" t="s">
        <v>100</v>
      </c>
      <c r="E3" s="23" t="s">
        <v>101</v>
      </c>
    </row>
    <row r="4" spans="2:6" x14ac:dyDescent="0.3">
      <c r="B4" s="24">
        <v>6.7000000000000004E-2</v>
      </c>
      <c r="D4" s="26">
        <v>367</v>
      </c>
      <c r="E4" s="25">
        <v>367</v>
      </c>
    </row>
    <row r="5" spans="2:6" x14ac:dyDescent="0.3">
      <c r="B5" s="24">
        <v>7.8E-2</v>
      </c>
      <c r="D5" s="26">
        <v>4309</v>
      </c>
      <c r="E5" s="25">
        <v>4309</v>
      </c>
    </row>
    <row r="6" spans="2:6" x14ac:dyDescent="0.3">
      <c r="B6" s="24">
        <v>9.8000000000000004E-2</v>
      </c>
      <c r="D6" s="26">
        <v>56</v>
      </c>
      <c r="E6" s="25">
        <v>56</v>
      </c>
    </row>
    <row r="7" spans="2:6" x14ac:dyDescent="0.3">
      <c r="B7" s="24">
        <v>9.6000000000000002E-2</v>
      </c>
      <c r="D7" s="26">
        <v>5</v>
      </c>
      <c r="E7" s="25">
        <v>5</v>
      </c>
      <c r="F7" s="27"/>
    </row>
    <row r="8" spans="2:6" x14ac:dyDescent="0.3">
      <c r="B8" s="24">
        <v>9.2999999999999999E-2</v>
      </c>
      <c r="D8" s="26">
        <v>645</v>
      </c>
      <c r="E8" s="25">
        <v>645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49030-F0E3-469C-B69C-B741E1820A6D}">
  <dimension ref="A1:H20"/>
  <sheetViews>
    <sheetView topLeftCell="D1" workbookViewId="0">
      <selection activeCell="P1" sqref="P1"/>
    </sheetView>
  </sheetViews>
  <sheetFormatPr defaultRowHeight="14.4" x14ac:dyDescent="0.3"/>
  <cols>
    <col min="2" max="2" width="14.44140625" bestFit="1" customWidth="1"/>
  </cols>
  <sheetData>
    <row r="1" spans="1:8" x14ac:dyDescent="0.3">
      <c r="F1" s="46" t="s">
        <v>102</v>
      </c>
      <c r="G1" s="46"/>
      <c r="H1" s="46"/>
    </row>
    <row r="3" spans="1:8" x14ac:dyDescent="0.3">
      <c r="A3" s="5" t="s">
        <v>25</v>
      </c>
      <c r="B3" s="5" t="s">
        <v>103</v>
      </c>
      <c r="C3" s="5" t="s">
        <v>104</v>
      </c>
    </row>
    <row r="4" spans="1:8" x14ac:dyDescent="0.3">
      <c r="A4">
        <v>1</v>
      </c>
      <c r="B4" t="s">
        <v>105</v>
      </c>
      <c r="C4">
        <v>1000</v>
      </c>
    </row>
    <row r="5" spans="1:8" x14ac:dyDescent="0.3">
      <c r="A5">
        <v>2</v>
      </c>
      <c r="B5" t="s">
        <v>106</v>
      </c>
      <c r="C5">
        <v>3619</v>
      </c>
    </row>
    <row r="6" spans="1:8" x14ac:dyDescent="0.3">
      <c r="A6">
        <v>3</v>
      </c>
      <c r="B6" t="s">
        <v>107</v>
      </c>
      <c r="C6">
        <v>1145</v>
      </c>
    </row>
    <row r="7" spans="1:8" x14ac:dyDescent="0.3">
      <c r="A7">
        <v>4</v>
      </c>
      <c r="B7" t="s">
        <v>108</v>
      </c>
      <c r="C7">
        <v>4702</v>
      </c>
    </row>
    <row r="8" spans="1:8" x14ac:dyDescent="0.3">
      <c r="A8">
        <v>5</v>
      </c>
      <c r="B8" t="s">
        <v>109</v>
      </c>
      <c r="C8">
        <v>4899</v>
      </c>
    </row>
    <row r="9" spans="1:8" x14ac:dyDescent="0.3">
      <c r="A9">
        <v>6</v>
      </c>
      <c r="B9" t="s">
        <v>110</v>
      </c>
      <c r="C9">
        <v>4169</v>
      </c>
      <c r="G9" s="5" t="s">
        <v>115</v>
      </c>
      <c r="H9">
        <f>AVERAGE(C4:C20)</f>
        <v>2628.4705882352941</v>
      </c>
    </row>
    <row r="10" spans="1:8" x14ac:dyDescent="0.3">
      <c r="A10">
        <v>7</v>
      </c>
      <c r="B10" t="s">
        <v>111</v>
      </c>
      <c r="C10">
        <v>924</v>
      </c>
      <c r="G10" s="5" t="s">
        <v>116</v>
      </c>
      <c r="H10">
        <f>MEDIAN(C4:C20)</f>
        <v>3120</v>
      </c>
    </row>
    <row r="11" spans="1:8" x14ac:dyDescent="0.3">
      <c r="A11">
        <v>8</v>
      </c>
      <c r="B11" t="s">
        <v>108</v>
      </c>
      <c r="C11">
        <v>3530</v>
      </c>
      <c r="G11" s="5" t="s">
        <v>117</v>
      </c>
      <c r="H11">
        <f>MODE(C4:C20)</f>
        <v>1000</v>
      </c>
    </row>
    <row r="12" spans="1:8" x14ac:dyDescent="0.3">
      <c r="A12">
        <v>9</v>
      </c>
      <c r="B12" t="s">
        <v>113</v>
      </c>
      <c r="C12">
        <v>1000</v>
      </c>
    </row>
    <row r="13" spans="1:8" x14ac:dyDescent="0.3">
      <c r="A13">
        <v>10</v>
      </c>
      <c r="B13" t="s">
        <v>114</v>
      </c>
      <c r="C13">
        <v>3120</v>
      </c>
    </row>
    <row r="14" spans="1:8" x14ac:dyDescent="0.3">
      <c r="A14">
        <v>11</v>
      </c>
      <c r="B14" t="s">
        <v>108</v>
      </c>
      <c r="C14">
        <v>3120</v>
      </c>
    </row>
    <row r="15" spans="1:8" x14ac:dyDescent="0.3">
      <c r="A15">
        <v>12</v>
      </c>
      <c r="B15" t="s">
        <v>106</v>
      </c>
      <c r="C15">
        <v>527</v>
      </c>
    </row>
    <row r="16" spans="1:8" x14ac:dyDescent="0.3">
      <c r="A16">
        <v>13</v>
      </c>
      <c r="B16" t="s">
        <v>107</v>
      </c>
      <c r="C16">
        <v>1000</v>
      </c>
    </row>
    <row r="17" spans="1:3" x14ac:dyDescent="0.3">
      <c r="A17">
        <v>14</v>
      </c>
      <c r="B17" t="s">
        <v>112</v>
      </c>
      <c r="C17">
        <v>1872</v>
      </c>
    </row>
    <row r="18" spans="1:3" x14ac:dyDescent="0.3">
      <c r="A18">
        <v>15</v>
      </c>
      <c r="B18" t="s">
        <v>108</v>
      </c>
      <c r="C18">
        <v>4490</v>
      </c>
    </row>
    <row r="19" spans="1:3" x14ac:dyDescent="0.3">
      <c r="A19">
        <v>16</v>
      </c>
      <c r="B19" t="s">
        <v>109</v>
      </c>
      <c r="C19">
        <v>1000</v>
      </c>
    </row>
    <row r="20" spans="1:3" x14ac:dyDescent="0.3">
      <c r="A20">
        <v>17</v>
      </c>
      <c r="B20" t="s">
        <v>108</v>
      </c>
      <c r="C20">
        <v>4567</v>
      </c>
    </row>
  </sheetData>
  <mergeCells count="1">
    <mergeCell ref="F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9B4D-B9AC-4B71-A177-8714E70EE08F}">
  <dimension ref="B1:S13"/>
  <sheetViews>
    <sheetView topLeftCell="B1" workbookViewId="0">
      <selection activeCell="S10" sqref="S10"/>
    </sheetView>
  </sheetViews>
  <sheetFormatPr defaultRowHeight="14.4" x14ac:dyDescent="0.3"/>
  <cols>
    <col min="2" max="2" width="9.6640625" bestFit="1" customWidth="1"/>
    <col min="7" max="7" width="9.6640625" bestFit="1" customWidth="1"/>
    <col min="12" max="12" width="10.33203125" bestFit="1" customWidth="1"/>
    <col min="15" max="15" width="10.33203125" bestFit="1" customWidth="1"/>
  </cols>
  <sheetData>
    <row r="1" spans="2:19" x14ac:dyDescent="0.3">
      <c r="I1" s="46" t="s">
        <v>118</v>
      </c>
      <c r="J1" s="46"/>
      <c r="K1" s="46"/>
    </row>
    <row r="3" spans="2:19" x14ac:dyDescent="0.3">
      <c r="B3" s="28" t="s">
        <v>119</v>
      </c>
      <c r="G3" s="28" t="s">
        <v>130</v>
      </c>
    </row>
    <row r="4" spans="2:19" x14ac:dyDescent="0.3">
      <c r="B4" s="28" t="s">
        <v>120</v>
      </c>
      <c r="G4" s="28" t="s">
        <v>131</v>
      </c>
    </row>
    <row r="6" spans="2:19" x14ac:dyDescent="0.3">
      <c r="B6" s="29" t="s">
        <v>128</v>
      </c>
      <c r="C6" s="29" t="s">
        <v>129</v>
      </c>
      <c r="G6" s="29" t="s">
        <v>128</v>
      </c>
      <c r="H6" s="29" t="s">
        <v>129</v>
      </c>
      <c r="L6" s="49" t="s">
        <v>132</v>
      </c>
      <c r="M6" s="49"/>
    </row>
    <row r="7" spans="2:19" x14ac:dyDescent="0.3">
      <c r="B7" t="s">
        <v>121</v>
      </c>
      <c r="C7">
        <v>98</v>
      </c>
      <c r="G7" t="s">
        <v>121</v>
      </c>
      <c r="H7">
        <v>95</v>
      </c>
      <c r="L7" s="30" t="s">
        <v>133</v>
      </c>
      <c r="M7">
        <f>_xlfn.VAR.P(C7:C13)</f>
        <v>854.20408163265301</v>
      </c>
      <c r="O7" s="30" t="s">
        <v>135</v>
      </c>
      <c r="P7" s="31">
        <f>_xlfn.VAR.P(H7:H13)</f>
        <v>734.85714285714289</v>
      </c>
    </row>
    <row r="8" spans="2:19" x14ac:dyDescent="0.3">
      <c r="B8" t="s">
        <v>122</v>
      </c>
      <c r="C8">
        <v>78</v>
      </c>
      <c r="G8" t="s">
        <v>122</v>
      </c>
      <c r="H8">
        <v>36</v>
      </c>
      <c r="L8" s="30" t="s">
        <v>134</v>
      </c>
      <c r="M8">
        <f>_xlfn.STDEV.P(C7:C13)</f>
        <v>29.226769948672963</v>
      </c>
      <c r="O8" s="30" t="s">
        <v>136</v>
      </c>
      <c r="P8" s="31">
        <f>_xlfn.STDEV.P(H7:H13)</f>
        <v>27.108248612869531</v>
      </c>
      <c r="R8" s="50" t="s">
        <v>138</v>
      </c>
      <c r="S8" s="50"/>
    </row>
    <row r="9" spans="2:19" x14ac:dyDescent="0.3">
      <c r="B9" t="s">
        <v>123</v>
      </c>
      <c r="C9">
        <v>45</v>
      </c>
      <c r="G9" t="s">
        <v>123</v>
      </c>
      <c r="H9">
        <v>24</v>
      </c>
      <c r="L9" s="30" t="s">
        <v>137</v>
      </c>
      <c r="M9">
        <f>AVERAGE(C7:C13)</f>
        <v>65.285714285714292</v>
      </c>
      <c r="O9" s="30" t="s">
        <v>137</v>
      </c>
      <c r="P9">
        <f>AVERAGE(H7:H13)</f>
        <v>65</v>
      </c>
    </row>
    <row r="10" spans="2:19" x14ac:dyDescent="0.3">
      <c r="B10" t="s">
        <v>124</v>
      </c>
      <c r="C10">
        <v>89</v>
      </c>
      <c r="G10" t="s">
        <v>124</v>
      </c>
      <c r="H10">
        <v>76</v>
      </c>
    </row>
    <row r="11" spans="2:19" x14ac:dyDescent="0.3">
      <c r="B11" t="s">
        <v>125</v>
      </c>
      <c r="C11">
        <v>46</v>
      </c>
      <c r="G11" t="s">
        <v>125</v>
      </c>
      <c r="H11">
        <v>90</v>
      </c>
    </row>
    <row r="12" spans="2:19" x14ac:dyDescent="0.3">
      <c r="B12" t="s">
        <v>126</v>
      </c>
      <c r="C12">
        <v>12</v>
      </c>
      <c r="G12" t="s">
        <v>126</v>
      </c>
      <c r="H12">
        <v>45</v>
      </c>
      <c r="M12">
        <f>SQRT(M7)</f>
        <v>29.226769948672963</v>
      </c>
    </row>
    <row r="13" spans="2:19" x14ac:dyDescent="0.3">
      <c r="B13" t="s">
        <v>127</v>
      </c>
      <c r="C13">
        <v>89</v>
      </c>
      <c r="G13" t="s">
        <v>127</v>
      </c>
      <c r="H13">
        <v>89</v>
      </c>
    </row>
  </sheetData>
  <mergeCells count="3">
    <mergeCell ref="I1:K1"/>
    <mergeCell ref="L6:M6"/>
    <mergeCell ref="R8:S8"/>
  </mergeCells>
  <phoneticPr fontId="4"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8ECD-0592-45F8-803A-0EAD22B37F90}">
  <dimension ref="D1:Q18"/>
  <sheetViews>
    <sheetView topLeftCell="A16" workbookViewId="0">
      <selection activeCell="Q9" sqref="Q9"/>
    </sheetView>
  </sheetViews>
  <sheetFormatPr defaultRowHeight="14.4" x14ac:dyDescent="0.3"/>
  <cols>
    <col min="8" max="8" width="12.88671875" bestFit="1" customWidth="1"/>
    <col min="16" max="16" width="12.88671875" bestFit="1" customWidth="1"/>
  </cols>
  <sheetData>
    <row r="1" spans="4:17" x14ac:dyDescent="0.3">
      <c r="H1" s="46" t="s">
        <v>139</v>
      </c>
      <c r="I1" s="46"/>
    </row>
    <row r="4" spans="4:17" x14ac:dyDescent="0.3">
      <c r="D4" s="5" t="s">
        <v>140</v>
      </c>
      <c r="E4" s="5" t="s">
        <v>27</v>
      </c>
      <c r="L4" s="5" t="s">
        <v>140</v>
      </c>
      <c r="M4" s="5" t="s">
        <v>27</v>
      </c>
    </row>
    <row r="5" spans="4:17" x14ac:dyDescent="0.3">
      <c r="D5">
        <v>40</v>
      </c>
      <c r="E5">
        <v>5000</v>
      </c>
      <c r="L5">
        <v>10</v>
      </c>
      <c r="M5">
        <v>100</v>
      </c>
    </row>
    <row r="6" spans="4:17" x14ac:dyDescent="0.3">
      <c r="D6">
        <v>30</v>
      </c>
      <c r="E6">
        <v>5500</v>
      </c>
      <c r="L6">
        <v>56</v>
      </c>
      <c r="M6">
        <v>78</v>
      </c>
      <c r="P6" t="s">
        <v>139</v>
      </c>
      <c r="Q6">
        <f>CORREL(L5:L9,M5:M9)</f>
        <v>-6.0767372407167376E-2</v>
      </c>
    </row>
    <row r="7" spans="4:17" x14ac:dyDescent="0.3">
      <c r="D7">
        <v>20</v>
      </c>
      <c r="E7">
        <v>4780</v>
      </c>
      <c r="H7" t="s">
        <v>139</v>
      </c>
      <c r="I7">
        <f>CORREL(D5:D10,E5:E10)</f>
        <v>-0.31338493540219592</v>
      </c>
      <c r="L7">
        <v>46</v>
      </c>
      <c r="M7">
        <v>4600</v>
      </c>
    </row>
    <row r="8" spans="4:17" x14ac:dyDescent="0.3">
      <c r="D8">
        <v>10</v>
      </c>
      <c r="E8">
        <v>5230</v>
      </c>
      <c r="L8">
        <v>87</v>
      </c>
      <c r="M8">
        <v>79</v>
      </c>
    </row>
    <row r="9" spans="4:17" x14ac:dyDescent="0.3">
      <c r="D9">
        <v>56</v>
      </c>
      <c r="E9">
        <v>2000</v>
      </c>
      <c r="L9">
        <v>45</v>
      </c>
      <c r="M9">
        <v>90</v>
      </c>
    </row>
    <row r="10" spans="4:17" x14ac:dyDescent="0.3">
      <c r="D10">
        <v>34</v>
      </c>
      <c r="E10">
        <v>10000</v>
      </c>
    </row>
    <row r="13" spans="4:17" x14ac:dyDescent="0.3">
      <c r="D13" s="5" t="s">
        <v>140</v>
      </c>
      <c r="E13" s="5" t="s">
        <v>27</v>
      </c>
    </row>
    <row r="14" spans="4:17" x14ac:dyDescent="0.3">
      <c r="D14">
        <v>10</v>
      </c>
      <c r="E14">
        <v>100</v>
      </c>
    </row>
    <row r="15" spans="4:17" x14ac:dyDescent="0.3">
      <c r="D15">
        <v>56</v>
      </c>
      <c r="E15">
        <v>5600</v>
      </c>
      <c r="H15" t="s">
        <v>139</v>
      </c>
      <c r="I15">
        <f>CORREL(D14:D18,E14:E18)</f>
        <v>0.86702193988492948</v>
      </c>
      <c r="J15" s="30" t="s">
        <v>141</v>
      </c>
    </row>
    <row r="16" spans="4:17" x14ac:dyDescent="0.3">
      <c r="D16">
        <v>46</v>
      </c>
      <c r="E16">
        <v>4600</v>
      </c>
    </row>
    <row r="17" spans="4:5" x14ac:dyDescent="0.3">
      <c r="D17">
        <v>87</v>
      </c>
      <c r="E17">
        <v>8700</v>
      </c>
    </row>
    <row r="18" spans="4:5" x14ac:dyDescent="0.3">
      <c r="D18">
        <v>45</v>
      </c>
      <c r="E18">
        <v>90</v>
      </c>
    </row>
  </sheetData>
  <mergeCells count="1">
    <mergeCell ref="H1:I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AAA2-1C94-4F2A-A89C-DDC2A49421BC}">
  <dimension ref="A1:P36"/>
  <sheetViews>
    <sheetView topLeftCell="D3" workbookViewId="0">
      <selection activeCell="N25" sqref="N25"/>
    </sheetView>
  </sheetViews>
  <sheetFormatPr defaultRowHeight="14.4" x14ac:dyDescent="0.3"/>
  <cols>
    <col min="1" max="1" width="10.6640625" customWidth="1"/>
    <col min="2" max="2" width="27.6640625" bestFit="1" customWidth="1"/>
    <col min="3" max="3" width="9.77734375" bestFit="1" customWidth="1"/>
    <col min="4" max="4" width="8.77734375" customWidth="1"/>
    <col min="5" max="5" width="7.21875" customWidth="1"/>
    <col min="6" max="6" width="22.21875" bestFit="1" customWidth="1"/>
    <col min="7" max="8" width="11.5546875" bestFit="1" customWidth="1"/>
    <col min="9" max="10" width="14.77734375" bestFit="1" customWidth="1"/>
    <col min="11" max="11" width="11.88671875" bestFit="1" customWidth="1"/>
    <col min="12" max="12" width="17" bestFit="1" customWidth="1"/>
    <col min="13" max="13" width="30.77734375" bestFit="1" customWidth="1"/>
    <col min="14" max="14" width="30.44140625" bestFit="1" customWidth="1"/>
    <col min="15" max="15" width="13.21875" bestFit="1" customWidth="1"/>
    <col min="16" max="16" width="20.109375" bestFit="1" customWidth="1"/>
    <col min="17" max="17" width="9" bestFit="1" customWidth="1"/>
  </cols>
  <sheetData>
    <row r="1" spans="1:16" x14ac:dyDescent="0.3">
      <c r="A1" s="32" t="s">
        <v>142</v>
      </c>
      <c r="B1" s="32" t="s">
        <v>143</v>
      </c>
      <c r="C1" s="32" t="s">
        <v>233</v>
      </c>
      <c r="D1" s="32" t="s">
        <v>144</v>
      </c>
      <c r="E1" s="32" t="s">
        <v>145</v>
      </c>
      <c r="F1" s="32" t="s">
        <v>146</v>
      </c>
      <c r="G1" s="32" t="s">
        <v>147</v>
      </c>
      <c r="H1" s="32" t="s">
        <v>148</v>
      </c>
      <c r="I1" s="32" t="s">
        <v>149</v>
      </c>
      <c r="J1" s="32" t="s">
        <v>150</v>
      </c>
      <c r="K1" s="32" t="s">
        <v>151</v>
      </c>
      <c r="L1" s="32" t="s">
        <v>231</v>
      </c>
      <c r="M1" s="32" t="s">
        <v>234</v>
      </c>
      <c r="N1" s="32" t="s">
        <v>238</v>
      </c>
      <c r="O1" s="32" t="s">
        <v>239</v>
      </c>
      <c r="P1" s="32" t="s">
        <v>240</v>
      </c>
    </row>
    <row r="2" spans="1:16" x14ac:dyDescent="0.3">
      <c r="A2" s="34">
        <v>101</v>
      </c>
      <c r="B2" s="33" t="s">
        <v>152</v>
      </c>
      <c r="C2" s="33" t="s">
        <v>153</v>
      </c>
      <c r="D2" s="34">
        <v>2022</v>
      </c>
      <c r="E2" s="34">
        <v>8.4</v>
      </c>
      <c r="F2" s="33" t="s">
        <v>154</v>
      </c>
      <c r="G2" s="34">
        <v>2</v>
      </c>
      <c r="H2" s="34">
        <v>200</v>
      </c>
      <c r="I2" s="34">
        <v>954.8</v>
      </c>
      <c r="J2" s="33" t="s">
        <v>155</v>
      </c>
      <c r="K2" s="33" t="s">
        <v>156</v>
      </c>
      <c r="L2" s="33">
        <f>IF(K2="INR",I2*80,I2)</f>
        <v>76384</v>
      </c>
      <c r="M2" s="33">
        <f>IF(MOVIES[[#This Row],[currency]]="INR",MOVIES[[#This Row],[revenue]]*80,MOVIES[[#This Row],[revenue]])</f>
        <v>76384</v>
      </c>
      <c r="N2" s="33">
        <f>IF(MOVIES[[#This Row],[unit]]="Billions",MOVIES[[#This Row],[revenue_USD]]*1000,MOVIES[[#This Row],[revenue_USD]])</f>
        <v>76384000</v>
      </c>
      <c r="O2" s="33">
        <f>IF(MOVIES[[#This Row],[currency]]="INR",MOVIES[[#This Row],[budget]]*80,MOVIES[[#This Row],[budget]])</f>
        <v>16000</v>
      </c>
      <c r="P2" s="33">
        <f>IF(MOVIES[[#This Row],[unit]]="Billions",MOVIES[[#This Row],[budget_usd]]*1000,MOVIES[[#This Row],[budget_usd]])</f>
        <v>16000000</v>
      </c>
    </row>
    <row r="3" spans="1:16" x14ac:dyDescent="0.3">
      <c r="A3" s="34">
        <v>102</v>
      </c>
      <c r="B3" s="33" t="s">
        <v>157</v>
      </c>
      <c r="C3" s="33" t="s">
        <v>158</v>
      </c>
      <c r="D3" s="34">
        <v>2022</v>
      </c>
      <c r="E3" s="34">
        <v>6.8</v>
      </c>
      <c r="F3" s="33" t="s">
        <v>159</v>
      </c>
      <c r="G3" s="34">
        <v>3</v>
      </c>
      <c r="H3" s="34">
        <v>165</v>
      </c>
      <c r="I3" s="34">
        <v>644.79999999999995</v>
      </c>
      <c r="J3" s="33" t="s">
        <v>160</v>
      </c>
      <c r="K3" s="33" t="s">
        <v>161</v>
      </c>
      <c r="L3" s="33">
        <f t="shared" ref="L3:L22" si="0">IF(K3="INR",I3*80,I3)</f>
        <v>644.79999999999995</v>
      </c>
      <c r="M3" s="33">
        <f>IF(MOVIES[[#This Row],[currency]]="INR",MOVIES[[#This Row],[revenue]]*80,MOVIES[[#This Row],[revenue]])</f>
        <v>644.79999999999995</v>
      </c>
      <c r="N3" s="33">
        <f>IF(MOVIES[[#This Row],[unit]]="Billions",MOVIES[[#This Row],[revenue_USD]]*1000,MOVIES[[#This Row],[revenue_USD]])</f>
        <v>644.79999999999995</v>
      </c>
      <c r="O3" s="33">
        <f>IF(MOVIES[[#This Row],[currency]]="INR",MOVIES[[#This Row],[budget]]*80,MOVIES[[#This Row],[budget]])</f>
        <v>165</v>
      </c>
      <c r="P3" s="33">
        <f>IF(MOVIES[[#This Row],[unit]]="Billions",MOVIES[[#This Row],[budget_usd]]*1000,MOVIES[[#This Row],[budget_usd]])</f>
        <v>165</v>
      </c>
    </row>
    <row r="4" spans="1:16" x14ac:dyDescent="0.3">
      <c r="A4" s="34">
        <v>103</v>
      </c>
      <c r="B4" s="33" t="s">
        <v>162</v>
      </c>
      <c r="C4" s="33" t="s">
        <v>158</v>
      </c>
      <c r="D4" s="34">
        <v>2013</v>
      </c>
      <c r="E4" s="34">
        <v>7.9</v>
      </c>
      <c r="F4" s="33" t="s">
        <v>159</v>
      </c>
      <c r="G4" s="34">
        <v>4</v>
      </c>
      <c r="H4" s="34">
        <v>180</v>
      </c>
      <c r="I4" s="34">
        <v>854</v>
      </c>
      <c r="J4" s="33" t="s">
        <v>160</v>
      </c>
      <c r="K4" s="33" t="s">
        <v>161</v>
      </c>
      <c r="L4" s="33">
        <f t="shared" si="0"/>
        <v>854</v>
      </c>
      <c r="M4" s="33">
        <f>IF(MOVIES[[#This Row],[currency]]="INR",MOVIES[[#This Row],[revenue]]*80,MOVIES[[#This Row],[revenue]])</f>
        <v>854</v>
      </c>
      <c r="N4" s="33">
        <f>IF(MOVIES[[#This Row],[unit]]="Billions",MOVIES[[#This Row],[revenue_USD]]*1000,MOVIES[[#This Row],[revenue_USD]])</f>
        <v>854</v>
      </c>
      <c r="O4" s="33">
        <f>IF(MOVIES[[#This Row],[currency]]="INR",MOVIES[[#This Row],[budget]]*80,MOVIES[[#This Row],[budget]])</f>
        <v>180</v>
      </c>
      <c r="P4" s="33">
        <f>IF(MOVIES[[#This Row],[unit]]="Billions",MOVIES[[#This Row],[budget_usd]]*1000,MOVIES[[#This Row],[budget_usd]])</f>
        <v>180</v>
      </c>
    </row>
    <row r="5" spans="1:16" x14ac:dyDescent="0.3">
      <c r="A5" s="34">
        <v>104</v>
      </c>
      <c r="B5" s="33" t="s">
        <v>163</v>
      </c>
      <c r="C5" s="33" t="s">
        <v>158</v>
      </c>
      <c r="D5" s="34">
        <v>2017</v>
      </c>
      <c r="E5" s="34">
        <v>6.8</v>
      </c>
      <c r="F5" s="33" t="s">
        <v>159</v>
      </c>
      <c r="G5" s="34">
        <v>4</v>
      </c>
      <c r="H5" s="34">
        <v>250</v>
      </c>
      <c r="I5" s="34">
        <v>670</v>
      </c>
      <c r="J5" s="33" t="s">
        <v>160</v>
      </c>
      <c r="K5" s="33" t="s">
        <v>161</v>
      </c>
      <c r="L5" s="33">
        <f t="shared" si="0"/>
        <v>670</v>
      </c>
      <c r="M5" s="33">
        <f>IF(MOVIES[[#This Row],[currency]]="INR",MOVIES[[#This Row],[revenue]]*80,MOVIES[[#This Row],[revenue]])</f>
        <v>670</v>
      </c>
      <c r="N5" s="33">
        <f>IF(MOVIES[[#This Row],[unit]]="Billions",MOVIES[[#This Row],[revenue_USD]]*1000,MOVIES[[#This Row],[revenue_USD]])</f>
        <v>670</v>
      </c>
      <c r="O5" s="33">
        <f>IF(MOVIES[[#This Row],[currency]]="INR",MOVIES[[#This Row],[budget]]*80,MOVIES[[#This Row],[budget]])</f>
        <v>250</v>
      </c>
      <c r="P5" s="33">
        <f>IF(MOVIES[[#This Row],[unit]]="Billions",MOVIES[[#This Row],[budget_usd]]*1000,MOVIES[[#This Row],[budget_usd]])</f>
        <v>250</v>
      </c>
    </row>
    <row r="6" spans="1:16" x14ac:dyDescent="0.3">
      <c r="A6" s="34">
        <v>105</v>
      </c>
      <c r="B6" s="33" t="s">
        <v>164</v>
      </c>
      <c r="C6" s="33" t="s">
        <v>158</v>
      </c>
      <c r="D6" s="34">
        <v>2022</v>
      </c>
      <c r="E6" s="34">
        <v>8.4</v>
      </c>
      <c r="F6" s="33" t="s">
        <v>159</v>
      </c>
      <c r="G6" s="34">
        <v>5</v>
      </c>
      <c r="H6" s="34" t="s">
        <v>165</v>
      </c>
      <c r="I6" s="34">
        <v>770</v>
      </c>
      <c r="J6" s="33" t="s">
        <v>160</v>
      </c>
      <c r="K6" s="33" t="s">
        <v>161</v>
      </c>
      <c r="L6" s="33">
        <f t="shared" si="0"/>
        <v>770</v>
      </c>
      <c r="M6" s="33">
        <f>IF(MOVIES[[#This Row],[currency]]="INR",MOVIES[[#This Row],[revenue]]*80,MOVIES[[#This Row],[revenue]])</f>
        <v>770</v>
      </c>
      <c r="N6" s="33">
        <f>IF(MOVIES[[#This Row],[unit]]="Billions",MOVIES[[#This Row],[revenue_USD]]*1000,MOVIES[[#This Row],[revenue_USD]])</f>
        <v>770</v>
      </c>
      <c r="O6" s="33" t="str">
        <f>IF(MOVIES[[#This Row],[currency]]="INR",MOVIES[[#This Row],[budget]]*80,MOVIES[[#This Row],[budget]])</f>
        <v>not Available</v>
      </c>
      <c r="P6" s="33" t="str">
        <f>IF(MOVIES[[#This Row],[unit]]="Billions",MOVIES[[#This Row],[budget_usd]]*1000,MOVIES[[#This Row],[budget_usd]])</f>
        <v>not Available</v>
      </c>
    </row>
    <row r="7" spans="1:16" x14ac:dyDescent="0.3">
      <c r="A7" s="34">
        <v>106</v>
      </c>
      <c r="B7" s="33" t="s">
        <v>166</v>
      </c>
      <c r="C7" s="33" t="s">
        <v>153</v>
      </c>
      <c r="D7" s="34">
        <v>1975</v>
      </c>
      <c r="E7" s="34">
        <v>7.4</v>
      </c>
      <c r="F7" s="33" t="s">
        <v>167</v>
      </c>
      <c r="G7" s="34">
        <v>6</v>
      </c>
      <c r="H7" s="34">
        <v>400</v>
      </c>
      <c r="I7" s="34">
        <v>2000</v>
      </c>
      <c r="J7" s="33" t="s">
        <v>168</v>
      </c>
      <c r="K7" s="33" t="s">
        <v>168</v>
      </c>
      <c r="L7" s="33">
        <f t="shared" si="0"/>
        <v>2000</v>
      </c>
      <c r="M7" s="33">
        <f>IF(MOVIES[[#This Row],[currency]]="INR",MOVIES[[#This Row],[revenue]]*80,MOVIES[[#This Row],[revenue]])</f>
        <v>2000</v>
      </c>
      <c r="N7" s="33">
        <f>IF(MOVIES[[#This Row],[unit]]="Billions",MOVIES[[#This Row],[revenue_USD]]*1000,MOVIES[[#This Row],[revenue_USD]])</f>
        <v>2000</v>
      </c>
      <c r="O7" s="33">
        <f>IF(MOVIES[[#This Row],[currency]]="INR",MOVIES[[#This Row],[budget]]*80,MOVIES[[#This Row],[budget]])</f>
        <v>400</v>
      </c>
      <c r="P7" s="33">
        <f>IF(MOVIES[[#This Row],[unit]]="Billions",MOVIES[[#This Row],[budget_usd]]*1000,MOVIES[[#This Row],[budget_usd]])</f>
        <v>400</v>
      </c>
    </row>
    <row r="8" spans="1:16" x14ac:dyDescent="0.3">
      <c r="A8" s="34">
        <v>107</v>
      </c>
      <c r="B8" s="33" t="s">
        <v>169</v>
      </c>
      <c r="C8" s="33" t="s">
        <v>170</v>
      </c>
      <c r="D8" s="34">
        <v>1995</v>
      </c>
      <c r="E8" s="34">
        <v>7.2</v>
      </c>
      <c r="F8" s="33" t="s">
        <v>171</v>
      </c>
      <c r="G8" s="34">
        <v>6</v>
      </c>
      <c r="H8" s="34">
        <v>550</v>
      </c>
      <c r="I8" s="34">
        <v>4000</v>
      </c>
      <c r="J8" s="33" t="s">
        <v>160</v>
      </c>
      <c r="K8" s="33" t="s">
        <v>156</v>
      </c>
      <c r="L8" s="33">
        <f t="shared" si="0"/>
        <v>320000</v>
      </c>
      <c r="M8" s="33">
        <f>IF(MOVIES[[#This Row],[currency]]="INR",MOVIES[[#This Row],[revenue]]*80,MOVIES[[#This Row],[revenue]])</f>
        <v>320000</v>
      </c>
      <c r="N8" s="33">
        <f>IF(MOVIES[[#This Row],[unit]]="Billions",MOVIES[[#This Row],[revenue_USD]]*1000,MOVIES[[#This Row],[revenue_USD]])</f>
        <v>320000</v>
      </c>
      <c r="O8" s="33">
        <f>IF(MOVIES[[#This Row],[currency]]="INR",MOVIES[[#This Row],[budget]]*80,MOVIES[[#This Row],[budget]])</f>
        <v>44000</v>
      </c>
      <c r="P8" s="33">
        <f>IF(MOVIES[[#This Row],[unit]]="Billions",MOVIES[[#This Row],[budget_usd]]*1000,MOVIES[[#This Row],[budget_usd]])</f>
        <v>44000</v>
      </c>
    </row>
    <row r="9" spans="1:16" x14ac:dyDescent="0.3">
      <c r="A9" s="34">
        <v>108</v>
      </c>
      <c r="B9" s="33" t="s">
        <v>172</v>
      </c>
      <c r="C9" s="33" t="s">
        <v>153</v>
      </c>
      <c r="D9" s="34">
        <v>2009</v>
      </c>
      <c r="E9" s="34">
        <v>9.3000000000000007</v>
      </c>
      <c r="F9" s="33" t="s">
        <v>173</v>
      </c>
      <c r="G9" s="34">
        <v>4</v>
      </c>
      <c r="H9" s="34">
        <v>390</v>
      </c>
      <c r="I9" s="34">
        <v>1360</v>
      </c>
      <c r="J9" s="33" t="s">
        <v>160</v>
      </c>
      <c r="K9" s="33" t="s">
        <v>156</v>
      </c>
      <c r="L9" s="33">
        <f t="shared" si="0"/>
        <v>108800</v>
      </c>
      <c r="M9" s="33">
        <f>IF(MOVIES[[#This Row],[currency]]="INR",MOVIES[[#This Row],[revenue]]*80,MOVIES[[#This Row],[revenue]])</f>
        <v>108800</v>
      </c>
      <c r="N9" s="33">
        <f>IF(MOVIES[[#This Row],[unit]]="Billions",MOVIES[[#This Row],[revenue_USD]]*1000,MOVIES[[#This Row],[revenue_USD]])</f>
        <v>108800</v>
      </c>
      <c r="O9" s="33">
        <f>IF(MOVIES[[#This Row],[currency]]="INR",MOVIES[[#This Row],[budget]]*80,MOVIES[[#This Row],[budget]])</f>
        <v>31200</v>
      </c>
      <c r="P9" s="33">
        <f>IF(MOVIES[[#This Row],[unit]]="Billions",MOVIES[[#This Row],[budget_usd]]*1000,MOVIES[[#This Row],[budget_usd]])</f>
        <v>31200</v>
      </c>
    </row>
    <row r="10" spans="1:16" x14ac:dyDescent="0.3">
      <c r="A10" s="34">
        <v>109</v>
      </c>
      <c r="B10" s="33" t="s">
        <v>174</v>
      </c>
      <c r="C10" s="33" t="s">
        <v>153</v>
      </c>
      <c r="D10" s="34">
        <v>2001</v>
      </c>
      <c r="E10" s="34">
        <v>8.8000000000000007</v>
      </c>
      <c r="F10" s="33" t="s">
        <v>175</v>
      </c>
      <c r="G10" s="34">
        <v>8</v>
      </c>
      <c r="H10" s="34">
        <v>1.4</v>
      </c>
      <c r="I10" s="34">
        <v>954.8</v>
      </c>
      <c r="J10" s="33" t="s">
        <v>160</v>
      </c>
      <c r="K10" s="33" t="s">
        <v>156</v>
      </c>
      <c r="L10" s="33">
        <f t="shared" si="0"/>
        <v>76384</v>
      </c>
      <c r="M10" s="33">
        <f>IF(MOVIES[[#This Row],[currency]]="INR",MOVIES[[#This Row],[revenue]]*80,MOVIES[[#This Row],[revenue]])</f>
        <v>76384</v>
      </c>
      <c r="N10" s="33">
        <f>IF(MOVIES[[#This Row],[unit]]="Billions",MOVIES[[#This Row],[revenue_USD]]*1000,MOVIES[[#This Row],[revenue_USD]])</f>
        <v>76384</v>
      </c>
      <c r="O10" s="33">
        <f>IF(MOVIES[[#This Row],[currency]]="INR",MOVIES[[#This Row],[budget]]*80,MOVIES[[#This Row],[budget]])</f>
        <v>112</v>
      </c>
      <c r="P10" s="33">
        <f>IF(MOVIES[[#This Row],[unit]]="Billions",MOVIES[[#This Row],[budget_usd]]*1000,MOVIES[[#This Row],[budget_usd]])</f>
        <v>112</v>
      </c>
    </row>
    <row r="11" spans="1:16" x14ac:dyDescent="0.3">
      <c r="A11" s="34">
        <v>110</v>
      </c>
      <c r="B11" s="33" t="s">
        <v>176</v>
      </c>
      <c r="C11" s="33" t="s">
        <v>153</v>
      </c>
      <c r="D11" s="34">
        <v>2015</v>
      </c>
      <c r="E11" s="34">
        <v>8.6</v>
      </c>
      <c r="F11" s="33" t="s">
        <v>168</v>
      </c>
      <c r="G11" s="34">
        <v>8</v>
      </c>
      <c r="H11" s="34">
        <v>25</v>
      </c>
      <c r="I11" s="34">
        <v>77.400000000000006</v>
      </c>
      <c r="J11" s="33" t="s">
        <v>155</v>
      </c>
      <c r="K11" s="33" t="s">
        <v>156</v>
      </c>
      <c r="L11" s="33">
        <f t="shared" si="0"/>
        <v>6192</v>
      </c>
      <c r="M11" s="33">
        <f>IF(MOVIES[[#This Row],[currency]]="INR",MOVIES[[#This Row],[revenue]]*80,MOVIES[[#This Row],[revenue]])</f>
        <v>6192</v>
      </c>
      <c r="N11" s="33">
        <f>IF(MOVIES[[#This Row],[unit]]="Billions",MOVIES[[#This Row],[revenue_USD]]*1000,MOVIES[[#This Row],[revenue_USD]])</f>
        <v>6192000</v>
      </c>
      <c r="O11" s="33">
        <f>IF(MOVIES[[#This Row],[currency]]="INR",MOVIES[[#This Row],[budget]]*80,MOVIES[[#This Row],[budget]])</f>
        <v>2000</v>
      </c>
      <c r="P11" s="33">
        <f>IF(MOVIES[[#This Row],[unit]]="Billions",MOVIES[[#This Row],[budget_usd]]*1000,MOVIES[[#This Row],[budget_usd]])</f>
        <v>2000000</v>
      </c>
    </row>
    <row r="12" spans="1:16" x14ac:dyDescent="0.3">
      <c r="A12" s="34">
        <v>111</v>
      </c>
      <c r="B12" s="33" t="s">
        <v>177</v>
      </c>
      <c r="C12" s="33" t="s">
        <v>158</v>
      </c>
      <c r="D12" s="34">
        <v>1994</v>
      </c>
      <c r="E12" s="34">
        <v>8.5</v>
      </c>
      <c r="F12" s="33" t="s">
        <v>178</v>
      </c>
      <c r="G12" s="34">
        <v>8</v>
      </c>
      <c r="H12" s="34" t="s">
        <v>165</v>
      </c>
      <c r="I12" s="34">
        <v>994</v>
      </c>
      <c r="J12" s="33" t="s">
        <v>160</v>
      </c>
      <c r="K12" s="33" t="s">
        <v>161</v>
      </c>
      <c r="L12" s="33">
        <f t="shared" si="0"/>
        <v>994</v>
      </c>
      <c r="M12" s="33">
        <f>IF(MOVIES[[#This Row],[currency]]="INR",MOVIES[[#This Row],[revenue]]*80,MOVIES[[#This Row],[revenue]])</f>
        <v>994</v>
      </c>
      <c r="N12" s="33">
        <f>IF(MOVIES[[#This Row],[unit]]="Billions",MOVIES[[#This Row],[revenue_USD]]*1000,MOVIES[[#This Row],[revenue_USD]])</f>
        <v>994</v>
      </c>
      <c r="O12" s="33" t="str">
        <f>IF(MOVIES[[#This Row],[currency]]="INR",MOVIES[[#This Row],[budget]]*80,MOVIES[[#This Row],[budget]])</f>
        <v>not Available</v>
      </c>
      <c r="P12" s="33" t="str">
        <f>IF(MOVIES[[#This Row],[unit]]="Billions",MOVIES[[#This Row],[budget_usd]]*1000,MOVIES[[#This Row],[budget_usd]])</f>
        <v>not Available</v>
      </c>
    </row>
    <row r="13" spans="1:16" x14ac:dyDescent="0.3">
      <c r="A13" s="34">
        <v>112</v>
      </c>
      <c r="B13" s="33" t="s">
        <v>179</v>
      </c>
      <c r="C13" s="33" t="s">
        <v>158</v>
      </c>
      <c r="D13" s="34">
        <v>2010</v>
      </c>
      <c r="E13" s="34">
        <v>7.9</v>
      </c>
      <c r="F13" s="33" t="s">
        <v>180</v>
      </c>
      <c r="G13" s="34">
        <v>8</v>
      </c>
      <c r="H13" s="34">
        <v>165</v>
      </c>
      <c r="I13" s="34">
        <v>670</v>
      </c>
      <c r="J13" s="33" t="s">
        <v>160</v>
      </c>
      <c r="K13" s="33" t="s">
        <v>161</v>
      </c>
      <c r="L13" s="33">
        <f t="shared" si="0"/>
        <v>670</v>
      </c>
      <c r="M13" s="33">
        <f>IF(MOVIES[[#This Row],[currency]]="INR",MOVIES[[#This Row],[revenue]]*80,MOVIES[[#This Row],[revenue]])</f>
        <v>670</v>
      </c>
      <c r="N13" s="33">
        <f>IF(MOVIES[[#This Row],[unit]]="Billions",MOVIES[[#This Row],[revenue_USD]]*1000,MOVIES[[#This Row],[revenue_USD]])</f>
        <v>670</v>
      </c>
      <c r="O13" s="33">
        <f>IF(MOVIES[[#This Row],[currency]]="INR",MOVIES[[#This Row],[budget]]*80,MOVIES[[#This Row],[budget]])</f>
        <v>165</v>
      </c>
      <c r="P13" s="33">
        <f>IF(MOVIES[[#This Row],[unit]]="Billions",MOVIES[[#This Row],[budget_usd]]*1000,MOVIES[[#This Row],[budget_usd]])</f>
        <v>165</v>
      </c>
    </row>
    <row r="14" spans="1:16" x14ac:dyDescent="0.3">
      <c r="A14" s="34">
        <v>113</v>
      </c>
      <c r="B14" s="33" t="s">
        <v>181</v>
      </c>
      <c r="C14" s="33" t="s">
        <v>158</v>
      </c>
      <c r="D14" s="34">
        <v>2014</v>
      </c>
      <c r="E14" s="34">
        <v>8.6</v>
      </c>
      <c r="F14" s="33" t="s">
        <v>180</v>
      </c>
      <c r="G14" s="34">
        <v>8</v>
      </c>
      <c r="H14" s="34">
        <v>55</v>
      </c>
      <c r="I14" s="34">
        <v>890</v>
      </c>
      <c r="J14" s="33" t="s">
        <v>160</v>
      </c>
      <c r="K14" s="33" t="s">
        <v>161</v>
      </c>
      <c r="L14" s="33">
        <f t="shared" si="0"/>
        <v>890</v>
      </c>
      <c r="M14" s="33">
        <f>IF(MOVIES[[#This Row],[currency]]="INR",MOVIES[[#This Row],[revenue]]*80,MOVIES[[#This Row],[revenue]])</f>
        <v>890</v>
      </c>
      <c r="N14" s="33">
        <f>IF(MOVIES[[#This Row],[unit]]="Billions",MOVIES[[#This Row],[revenue_USD]]*1000,MOVIES[[#This Row],[revenue_USD]])</f>
        <v>890</v>
      </c>
      <c r="O14" s="33">
        <f>IF(MOVIES[[#This Row],[currency]]="INR",MOVIES[[#This Row],[budget]]*80,MOVIES[[#This Row],[budget]])</f>
        <v>55</v>
      </c>
      <c r="P14" s="33">
        <f>IF(MOVIES[[#This Row],[unit]]="Billions",MOVIES[[#This Row],[budget_usd]]*1000,MOVIES[[#This Row],[budget_usd]])</f>
        <v>55</v>
      </c>
    </row>
    <row r="15" spans="1:16" x14ac:dyDescent="0.3">
      <c r="A15" s="34">
        <v>115</v>
      </c>
      <c r="B15" s="33" t="s">
        <v>182</v>
      </c>
      <c r="C15" s="33" t="s">
        <v>158</v>
      </c>
      <c r="D15" s="34">
        <v>2006</v>
      </c>
      <c r="E15" s="34">
        <v>7.8</v>
      </c>
      <c r="F15" s="33" t="s">
        <v>183</v>
      </c>
      <c r="G15" s="34">
        <v>8</v>
      </c>
      <c r="H15" s="34">
        <v>103</v>
      </c>
      <c r="I15" s="34">
        <v>1000</v>
      </c>
      <c r="J15" s="33" t="s">
        <v>160</v>
      </c>
      <c r="K15" s="33" t="s">
        <v>161</v>
      </c>
      <c r="L15" s="33">
        <f t="shared" si="0"/>
        <v>1000</v>
      </c>
      <c r="M15" s="33">
        <f>IF(MOVIES[[#This Row],[currency]]="INR",MOVIES[[#This Row],[revenue]]*80,MOVIES[[#This Row],[revenue]])</f>
        <v>1000</v>
      </c>
      <c r="N15" s="33">
        <f>IF(MOVIES[[#This Row],[unit]]="Billions",MOVIES[[#This Row],[revenue_USD]]*1000,MOVIES[[#This Row],[revenue_USD]])</f>
        <v>1000</v>
      </c>
      <c r="O15" s="33">
        <f>IF(MOVIES[[#This Row],[currency]]="INR",MOVIES[[#This Row],[budget]]*80,MOVIES[[#This Row],[budget]])</f>
        <v>103</v>
      </c>
      <c r="P15" s="33">
        <f>IF(MOVIES[[#This Row],[unit]]="Billions",MOVIES[[#This Row],[budget_usd]]*1000,MOVIES[[#This Row],[budget_usd]])</f>
        <v>103</v>
      </c>
    </row>
    <row r="16" spans="1:16" x14ac:dyDescent="0.3">
      <c r="A16" s="34">
        <v>116</v>
      </c>
      <c r="B16" s="33" t="s">
        <v>184</v>
      </c>
      <c r="C16" s="33" t="s">
        <v>158</v>
      </c>
      <c r="D16" s="34">
        <v>2000</v>
      </c>
      <c r="E16" s="34">
        <v>9.1999999999999993</v>
      </c>
      <c r="F16" s="33" t="s">
        <v>185</v>
      </c>
      <c r="G16" s="34">
        <v>8</v>
      </c>
      <c r="H16" s="34">
        <v>200</v>
      </c>
      <c r="I16" s="34">
        <v>3000</v>
      </c>
      <c r="J16" s="33" t="s">
        <v>168</v>
      </c>
      <c r="K16" s="33" t="s">
        <v>168</v>
      </c>
      <c r="L16" s="33">
        <f t="shared" si="0"/>
        <v>3000</v>
      </c>
      <c r="M16" s="33">
        <f>IF(MOVIES[[#This Row],[currency]]="INR",MOVIES[[#This Row],[revenue]]*80,MOVIES[[#This Row],[revenue]])</f>
        <v>3000</v>
      </c>
      <c r="N16" s="33">
        <f>IF(MOVIES[[#This Row],[unit]]="Billions",MOVIES[[#This Row],[revenue_USD]]*1000,MOVIES[[#This Row],[revenue_USD]])</f>
        <v>3000</v>
      </c>
      <c r="O16" s="33">
        <f>IF(MOVIES[[#This Row],[currency]]="INR",MOVIES[[#This Row],[budget]]*80,MOVIES[[#This Row],[budget]])</f>
        <v>200</v>
      </c>
      <c r="P16" s="33">
        <f>IF(MOVIES[[#This Row],[unit]]="Billions",MOVIES[[#This Row],[budget_usd]]*1000,MOVIES[[#This Row],[budget_usd]])</f>
        <v>200</v>
      </c>
    </row>
    <row r="17" spans="1:16" x14ac:dyDescent="0.3">
      <c r="A17" s="34">
        <v>117</v>
      </c>
      <c r="B17" s="33" t="s">
        <v>186</v>
      </c>
      <c r="C17" s="33" t="s">
        <v>158</v>
      </c>
      <c r="D17" s="34">
        <v>1997</v>
      </c>
      <c r="E17" s="34">
        <v>8.6</v>
      </c>
      <c r="F17" s="33" t="s">
        <v>187</v>
      </c>
      <c r="G17" s="34">
        <v>8</v>
      </c>
      <c r="H17" s="34">
        <v>3.18</v>
      </c>
      <c r="I17" s="34">
        <v>1430</v>
      </c>
      <c r="J17" s="33" t="s">
        <v>160</v>
      </c>
      <c r="K17" s="33" t="s">
        <v>156</v>
      </c>
      <c r="L17" s="33">
        <f t="shared" si="0"/>
        <v>114400</v>
      </c>
      <c r="M17" s="33">
        <f>IF(MOVIES[[#This Row],[currency]]="INR",MOVIES[[#This Row],[revenue]]*80,MOVIES[[#This Row],[revenue]])</f>
        <v>114400</v>
      </c>
      <c r="N17" s="33">
        <f>IF(MOVIES[[#This Row],[unit]]="Billions",MOVIES[[#This Row],[revenue_USD]]*1000,MOVIES[[#This Row],[revenue_USD]])</f>
        <v>114400</v>
      </c>
      <c r="O17" s="33">
        <f>IF(MOVIES[[#This Row],[currency]]="INR",MOVIES[[#This Row],[budget]]*80,MOVIES[[#This Row],[budget]])</f>
        <v>254.4</v>
      </c>
      <c r="P17" s="33">
        <f>IF(MOVIES[[#This Row],[unit]]="Billions",MOVIES[[#This Row],[budget_usd]]*1000,MOVIES[[#This Row],[budget_usd]])</f>
        <v>254.4</v>
      </c>
    </row>
    <row r="18" spans="1:16" x14ac:dyDescent="0.3">
      <c r="A18" s="34">
        <v>118</v>
      </c>
      <c r="B18" s="33" t="s">
        <v>188</v>
      </c>
      <c r="C18" s="33" t="s">
        <v>158</v>
      </c>
      <c r="D18" s="34">
        <v>1946</v>
      </c>
      <c r="E18" s="34">
        <v>9.4</v>
      </c>
      <c r="F18" s="33" t="s">
        <v>189</v>
      </c>
      <c r="G18" s="34">
        <v>8</v>
      </c>
      <c r="H18" s="34">
        <v>237</v>
      </c>
      <c r="I18" s="34">
        <v>889</v>
      </c>
      <c r="J18" s="33" t="s">
        <v>160</v>
      </c>
      <c r="K18" s="33" t="s">
        <v>156</v>
      </c>
      <c r="L18" s="33">
        <f t="shared" si="0"/>
        <v>71120</v>
      </c>
      <c r="M18" s="33">
        <f>IF(MOVIES[[#This Row],[currency]]="INR",MOVIES[[#This Row],[revenue]]*80,MOVIES[[#This Row],[revenue]])</f>
        <v>71120</v>
      </c>
      <c r="N18" s="33">
        <f>IF(MOVIES[[#This Row],[unit]]="Billions",MOVIES[[#This Row],[revenue_USD]]*1000,MOVIES[[#This Row],[revenue_USD]])</f>
        <v>71120</v>
      </c>
      <c r="O18" s="33">
        <f>IF(MOVIES[[#This Row],[currency]]="INR",MOVIES[[#This Row],[budget]]*80,MOVIES[[#This Row],[budget]])</f>
        <v>18960</v>
      </c>
      <c r="P18" s="33">
        <f>IF(MOVIES[[#This Row],[unit]]="Billions",MOVIES[[#This Row],[budget_usd]]*1000,MOVIES[[#This Row],[budget_usd]])</f>
        <v>18960</v>
      </c>
    </row>
    <row r="19" spans="1:16" x14ac:dyDescent="0.3">
      <c r="A19" s="34">
        <v>119</v>
      </c>
      <c r="B19" s="33" t="s">
        <v>190</v>
      </c>
      <c r="C19" s="33" t="s">
        <v>158</v>
      </c>
      <c r="D19" s="34">
        <v>2009</v>
      </c>
      <c r="E19" s="34">
        <v>6.8</v>
      </c>
      <c r="F19" s="33" t="s">
        <v>191</v>
      </c>
      <c r="G19" s="34">
        <v>5</v>
      </c>
      <c r="H19" s="34">
        <v>7.2</v>
      </c>
      <c r="I19" s="34">
        <v>455</v>
      </c>
      <c r="J19" s="33" t="s">
        <v>160</v>
      </c>
      <c r="K19" s="33" t="s">
        <v>156</v>
      </c>
      <c r="L19" s="33">
        <f t="shared" si="0"/>
        <v>36400</v>
      </c>
      <c r="M19" s="33">
        <f>IF(MOVIES[[#This Row],[currency]]="INR",MOVIES[[#This Row],[revenue]]*80,MOVIES[[#This Row],[revenue]])</f>
        <v>36400</v>
      </c>
      <c r="N19" s="33">
        <f>IF(MOVIES[[#This Row],[unit]]="Billions",MOVIES[[#This Row],[revenue_USD]]*1000,MOVIES[[#This Row],[revenue_USD]])</f>
        <v>36400</v>
      </c>
      <c r="O19" s="33">
        <f>IF(MOVIES[[#This Row],[currency]]="INR",MOVIES[[#This Row],[budget]]*80,MOVIES[[#This Row],[budget]])</f>
        <v>576</v>
      </c>
      <c r="P19" s="33">
        <f>IF(MOVIES[[#This Row],[unit]]="Billions",MOVIES[[#This Row],[budget_usd]]*1000,MOVIES[[#This Row],[budget_usd]])</f>
        <v>576</v>
      </c>
    </row>
    <row r="20" spans="1:16" x14ac:dyDescent="0.3">
      <c r="A20" s="34">
        <v>120</v>
      </c>
      <c r="B20" s="33" t="s">
        <v>192</v>
      </c>
      <c r="C20" s="33" t="s">
        <v>158</v>
      </c>
      <c r="D20" s="34">
        <v>1972</v>
      </c>
      <c r="E20" s="34">
        <v>8.8000000000000007</v>
      </c>
      <c r="F20" s="33" t="s">
        <v>187</v>
      </c>
      <c r="G20" s="34">
        <v>5</v>
      </c>
      <c r="H20" s="34">
        <v>185</v>
      </c>
      <c r="I20" s="34">
        <v>88.3</v>
      </c>
      <c r="J20" s="33" t="s">
        <v>155</v>
      </c>
      <c r="K20" s="33" t="s">
        <v>156</v>
      </c>
      <c r="L20" s="33">
        <f t="shared" si="0"/>
        <v>7064</v>
      </c>
      <c r="M20" s="33">
        <f>IF(MOVIES[[#This Row],[currency]]="INR",MOVIES[[#This Row],[revenue]]*80,MOVIES[[#This Row],[revenue]])</f>
        <v>7064</v>
      </c>
      <c r="N20" s="33">
        <f>IF(MOVIES[[#This Row],[unit]]="Billions",MOVIES[[#This Row],[revenue_USD]]*1000,MOVIES[[#This Row],[revenue_USD]])</f>
        <v>7064000</v>
      </c>
      <c r="O20" s="33">
        <f>IF(MOVIES[[#This Row],[currency]]="INR",MOVIES[[#This Row],[budget]]*80,MOVIES[[#This Row],[budget]])</f>
        <v>14800</v>
      </c>
      <c r="P20" s="33">
        <f>IF(MOVIES[[#This Row],[unit]]="Billions",MOVIES[[#This Row],[budget_usd]]*1000,MOVIES[[#This Row],[budget_usd]])</f>
        <v>14800000</v>
      </c>
    </row>
    <row r="21" spans="1:16" x14ac:dyDescent="0.3">
      <c r="A21" s="34">
        <v>121</v>
      </c>
      <c r="B21" s="33" t="s">
        <v>193</v>
      </c>
      <c r="C21" s="33" t="s">
        <v>158</v>
      </c>
      <c r="D21" s="34">
        <v>2008</v>
      </c>
      <c r="E21" s="34">
        <v>9</v>
      </c>
      <c r="F21" s="33" t="s">
        <v>194</v>
      </c>
      <c r="G21" s="34">
        <v>5</v>
      </c>
      <c r="H21" s="34">
        <v>22</v>
      </c>
      <c r="I21" s="34">
        <v>445</v>
      </c>
      <c r="J21" s="33" t="s">
        <v>160</v>
      </c>
      <c r="K21" s="33" t="s">
        <v>161</v>
      </c>
      <c r="L21" s="33">
        <f t="shared" si="0"/>
        <v>445</v>
      </c>
      <c r="M21" s="33">
        <f>IF(MOVIES[[#This Row],[currency]]="INR",MOVIES[[#This Row],[revenue]]*80,MOVIES[[#This Row],[revenue]])</f>
        <v>445</v>
      </c>
      <c r="N21" s="33">
        <f>IF(MOVIES[[#This Row],[unit]]="Billions",MOVIES[[#This Row],[revenue_USD]]*1000,MOVIES[[#This Row],[revenue_USD]])</f>
        <v>445</v>
      </c>
      <c r="O21" s="33">
        <f>IF(MOVIES[[#This Row],[currency]]="INR",MOVIES[[#This Row],[budget]]*80,MOVIES[[#This Row],[budget]])</f>
        <v>22</v>
      </c>
      <c r="P21" s="33">
        <f>IF(MOVIES[[#This Row],[unit]]="Billions",MOVIES[[#This Row],[budget_usd]]*1000,MOVIES[[#This Row],[budget_usd]])</f>
        <v>22</v>
      </c>
    </row>
    <row r="22" spans="1:16" x14ac:dyDescent="0.3">
      <c r="A22" s="34">
        <v>122</v>
      </c>
      <c r="B22" s="33" t="s">
        <v>195</v>
      </c>
      <c r="C22" s="33" t="s">
        <v>158</v>
      </c>
      <c r="D22" s="34">
        <v>1993</v>
      </c>
      <c r="E22" s="34">
        <v>7.7</v>
      </c>
      <c r="F22" s="33" t="s">
        <v>185</v>
      </c>
      <c r="G22" s="34">
        <v>5</v>
      </c>
      <c r="H22" s="34">
        <v>24</v>
      </c>
      <c r="I22" s="34">
        <v>777</v>
      </c>
      <c r="J22" s="33" t="s">
        <v>160</v>
      </c>
      <c r="K22" s="33" t="s">
        <v>161</v>
      </c>
      <c r="L22" s="33">
        <f t="shared" si="0"/>
        <v>777</v>
      </c>
      <c r="M22" s="33">
        <f>IF(MOVIES[[#This Row],[currency]]="INR",MOVIES[[#This Row],[revenue]]*80,MOVIES[[#This Row],[revenue]])</f>
        <v>777</v>
      </c>
      <c r="N22" s="33">
        <f>IF(MOVIES[[#This Row],[unit]]="Billions",MOVIES[[#This Row],[revenue_USD]]*1000,MOVIES[[#This Row],[revenue_USD]])</f>
        <v>777</v>
      </c>
      <c r="O22" s="33">
        <f>IF(MOVIES[[#This Row],[currency]]="INR",MOVIES[[#This Row],[budget]]*80,MOVIES[[#This Row],[budget]])</f>
        <v>24</v>
      </c>
      <c r="P22" s="33">
        <f>IF(MOVIES[[#This Row],[unit]]="Billions",MOVIES[[#This Row],[budget_usd]]*1000,MOVIES[[#This Row],[budget_usd]])</f>
        <v>24</v>
      </c>
    </row>
    <row r="23" spans="1:16" x14ac:dyDescent="0.3">
      <c r="A23" s="33"/>
      <c r="B23" s="33"/>
      <c r="C23" s="33"/>
      <c r="D23" s="33"/>
      <c r="E23" s="33"/>
      <c r="F23" s="33"/>
      <c r="G23" s="33"/>
      <c r="H23" s="33"/>
      <c r="I23" s="33"/>
      <c r="J23" s="33"/>
      <c r="K23" s="33"/>
      <c r="L23" s="33"/>
    </row>
    <row r="24" spans="1:16" x14ac:dyDescent="0.3">
      <c r="A24" s="33"/>
      <c r="B24" s="33"/>
      <c r="C24" s="33"/>
      <c r="D24" s="33"/>
      <c r="E24" s="33"/>
      <c r="F24" s="33"/>
      <c r="G24" s="33"/>
      <c r="H24" s="33"/>
      <c r="I24" s="33"/>
      <c r="J24" s="5" t="s">
        <v>232</v>
      </c>
      <c r="K24">
        <f>SUM(MOVIES[FINAL_REVENUE_USD_MILLION])</f>
        <v>90379818.799999997</v>
      </c>
      <c r="L24" s="33"/>
    </row>
    <row r="25" spans="1:16" x14ac:dyDescent="0.3">
      <c r="A25" s="33"/>
      <c r="B25" s="33"/>
      <c r="C25" s="33"/>
      <c r="D25" s="33"/>
      <c r="E25" s="33"/>
      <c r="F25" s="33"/>
      <c r="G25" s="33"/>
      <c r="H25" s="33"/>
      <c r="I25" s="33"/>
      <c r="J25" s="39" t="s">
        <v>247</v>
      </c>
      <c r="K25" s="33">
        <f>AVERAGE(MOVIES[FINAL_REVENUE_USD_MILLION])</f>
        <v>4303800.895238095</v>
      </c>
      <c r="L25" s="33"/>
    </row>
    <row r="26" spans="1:16" x14ac:dyDescent="0.3">
      <c r="A26" s="33"/>
      <c r="B26" s="33"/>
      <c r="C26" s="33"/>
      <c r="D26" s="33"/>
      <c r="E26" s="33"/>
      <c r="F26" s="33"/>
      <c r="G26" s="33"/>
      <c r="H26" s="33"/>
      <c r="I26" s="33"/>
      <c r="J26" s="33"/>
      <c r="K26" s="33"/>
      <c r="L26" s="33"/>
    </row>
    <row r="27" spans="1:16" x14ac:dyDescent="0.3">
      <c r="A27" s="33"/>
      <c r="B27" s="33"/>
      <c r="C27" s="33"/>
      <c r="D27" s="33"/>
      <c r="E27" s="33"/>
      <c r="F27" s="33"/>
      <c r="G27" s="33"/>
      <c r="H27" s="33"/>
      <c r="I27" s="51" t="s">
        <v>235</v>
      </c>
      <c r="J27" s="51"/>
      <c r="K27" s="33"/>
      <c r="L27" s="39" t="s">
        <v>180</v>
      </c>
      <c r="O27" s="42" t="s">
        <v>154</v>
      </c>
    </row>
    <row r="28" spans="1:16" x14ac:dyDescent="0.3">
      <c r="A28" s="33"/>
      <c r="B28" s="33"/>
      <c r="C28" s="33"/>
      <c r="D28" s="33"/>
      <c r="E28" s="33"/>
      <c r="F28" s="33"/>
      <c r="G28" s="33"/>
      <c r="H28" s="33"/>
      <c r="I28" s="33"/>
      <c r="J28" s="33"/>
      <c r="K28" s="33"/>
      <c r="L28" s="33"/>
    </row>
    <row r="29" spans="1:16" x14ac:dyDescent="0.3">
      <c r="A29" s="33"/>
      <c r="B29" s="33"/>
      <c r="C29" s="33"/>
      <c r="D29" s="33"/>
      <c r="E29" s="33"/>
      <c r="F29" s="33"/>
      <c r="G29" s="33"/>
      <c r="H29" s="33"/>
      <c r="I29" s="40" t="s">
        <v>242</v>
      </c>
      <c r="J29">
        <f>SUMIF(MOVIES[studio],"Marvel Studios",MOVIES[FINAL_REVENUE_USD_MILLION])</f>
        <v>2938.8</v>
      </c>
      <c r="K29" s="33"/>
      <c r="L29" s="40" t="s">
        <v>244</v>
      </c>
      <c r="M29">
        <f>SUMIF(MOVIES[studio],"arner Bros. Pictures",MOVIES[FINAL_REVENUE_USD_MILLION])</f>
        <v>1560</v>
      </c>
      <c r="O29" s="40" t="s">
        <v>244</v>
      </c>
      <c r="P29">
        <f>SUMIF(MOVIES[studio],"Hombale Films",MOVIES[FINAL_REVENUE_USD_MILLION])</f>
        <v>76384000</v>
      </c>
    </row>
    <row r="30" spans="1:16" x14ac:dyDescent="0.3">
      <c r="A30" s="33"/>
      <c r="B30" s="33"/>
      <c r="C30" s="33"/>
      <c r="D30" s="33"/>
      <c r="E30" s="33"/>
      <c r="F30" s="33"/>
      <c r="G30" s="33"/>
      <c r="H30" s="33"/>
      <c r="I30" s="40" t="s">
        <v>243</v>
      </c>
      <c r="J30">
        <f>SUMIF(MOVIES[studio],"Marvel Studios",MOVIES[budget_usd_million])</f>
        <v>595</v>
      </c>
      <c r="K30" s="33"/>
      <c r="L30" s="40" t="s">
        <v>245</v>
      </c>
      <c r="M30">
        <f>SUMIF(MOVIES[studio],"arner Bros. Pictures",MOVIES[budget_usd_million])</f>
        <v>220</v>
      </c>
      <c r="O30" s="40" t="s">
        <v>245</v>
      </c>
      <c r="P30">
        <f>SUMIF(MOVIES[studio],"Hombale Films",MOVIES[budget_usd_million])</f>
        <v>16000000</v>
      </c>
    </row>
    <row r="31" spans="1:16" x14ac:dyDescent="0.3">
      <c r="A31" s="33"/>
      <c r="B31" s="33"/>
      <c r="C31" s="33"/>
      <c r="D31" s="33"/>
      <c r="E31" s="33"/>
      <c r="F31" s="33"/>
      <c r="G31" s="33"/>
      <c r="H31" s="33"/>
      <c r="I31" s="40" t="s">
        <v>236</v>
      </c>
      <c r="J31">
        <f>J29-J30</f>
        <v>2343.8000000000002</v>
      </c>
      <c r="L31" s="40" t="s">
        <v>236</v>
      </c>
      <c r="M31">
        <f>M29-M30</f>
        <v>1340</v>
      </c>
      <c r="O31" s="40" t="s">
        <v>236</v>
      </c>
      <c r="P31">
        <f>P29-P30</f>
        <v>60384000</v>
      </c>
    </row>
    <row r="32" spans="1:16" x14ac:dyDescent="0.3">
      <c r="A32" s="33"/>
      <c r="B32" s="33"/>
      <c r="C32" s="33"/>
      <c r="D32" s="33"/>
      <c r="E32" s="33"/>
      <c r="F32" s="33"/>
      <c r="G32" s="33"/>
      <c r="H32" s="33"/>
      <c r="I32" s="40" t="s">
        <v>237</v>
      </c>
      <c r="J32" s="1">
        <f>J31/J30</f>
        <v>3.9391596638655466</v>
      </c>
      <c r="K32" s="33"/>
      <c r="L32" s="40" t="s">
        <v>237</v>
      </c>
      <c r="M32" s="1">
        <f>M31/M30</f>
        <v>6.0909090909090908</v>
      </c>
      <c r="O32" s="40" t="s">
        <v>237</v>
      </c>
      <c r="P32" s="1">
        <f>P31/P30</f>
        <v>3.774</v>
      </c>
    </row>
    <row r="33" spans="1:16" x14ac:dyDescent="0.3">
      <c r="A33" s="33"/>
      <c r="B33" s="33"/>
      <c r="C33" s="33"/>
      <c r="D33" s="33"/>
      <c r="E33" s="33"/>
      <c r="F33" s="33"/>
      <c r="G33" s="33"/>
      <c r="H33" s="33"/>
      <c r="I33" s="33"/>
      <c r="J33" s="41"/>
      <c r="K33" s="33"/>
      <c r="L33" s="33"/>
    </row>
    <row r="34" spans="1:16" x14ac:dyDescent="0.3">
      <c r="A34" s="33"/>
      <c r="B34" s="33"/>
      <c r="C34" s="33"/>
      <c r="D34" s="33"/>
      <c r="E34" s="33"/>
      <c r="F34" s="33"/>
      <c r="G34" s="33"/>
      <c r="H34" s="33"/>
      <c r="I34" s="33"/>
      <c r="J34" s="33"/>
      <c r="K34" s="33"/>
      <c r="L34" s="33"/>
    </row>
    <row r="35" spans="1:16" x14ac:dyDescent="0.3">
      <c r="A35" s="33"/>
      <c r="B35" s="33"/>
      <c r="C35" s="33"/>
      <c r="D35" s="33"/>
      <c r="E35" s="33"/>
      <c r="F35" s="33"/>
      <c r="G35" s="33"/>
      <c r="H35" s="33"/>
      <c r="I35" s="40" t="s">
        <v>241</v>
      </c>
      <c r="J35" s="41">
        <f>J29/K24</f>
        <v>3.2516108562943925E-5</v>
      </c>
      <c r="K35" s="33"/>
      <c r="L35" s="40" t="s">
        <v>241</v>
      </c>
      <c r="M35" s="1">
        <f>M29/K24</f>
        <v>1.7260490458075582E-5</v>
      </c>
      <c r="O35" s="40" t="s">
        <v>246</v>
      </c>
      <c r="P35" s="43">
        <f>P29/K24</f>
        <v>0.84514442509592647</v>
      </c>
    </row>
    <row r="36" spans="1:16" x14ac:dyDescent="0.3">
      <c r="A36" s="33"/>
      <c r="B36" s="33"/>
      <c r="C36" s="33"/>
      <c r="D36" s="33"/>
      <c r="E36" s="33"/>
      <c r="F36" s="33"/>
      <c r="G36" s="33"/>
      <c r="H36" s="33"/>
      <c r="I36" s="33"/>
      <c r="J36" s="33"/>
      <c r="K36" s="33"/>
      <c r="L36" s="33"/>
    </row>
  </sheetData>
  <mergeCells count="1">
    <mergeCell ref="I27:J27"/>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FA29A-64B0-4677-827F-169F4DC37B6D}">
  <dimension ref="A1:B9"/>
  <sheetViews>
    <sheetView workbookViewId="0">
      <selection activeCell="D4" sqref="D4"/>
    </sheetView>
  </sheetViews>
  <sheetFormatPr defaultRowHeight="14.4" x14ac:dyDescent="0.3"/>
  <sheetData>
    <row r="1" spans="1:2" x14ac:dyDescent="0.3">
      <c r="A1" s="35" t="s">
        <v>196</v>
      </c>
      <c r="B1" s="36" t="s">
        <v>197</v>
      </c>
    </row>
    <row r="2" spans="1:2" x14ac:dyDescent="0.3">
      <c r="A2" s="34">
        <v>1</v>
      </c>
      <c r="B2" s="33" t="s">
        <v>198</v>
      </c>
    </row>
    <row r="3" spans="1:2" x14ac:dyDescent="0.3">
      <c r="A3" s="34">
        <v>2</v>
      </c>
      <c r="B3" s="33" t="s">
        <v>199</v>
      </c>
    </row>
    <row r="4" spans="1:2" x14ac:dyDescent="0.3">
      <c r="A4" s="34">
        <v>3</v>
      </c>
      <c r="B4" s="33" t="s">
        <v>200</v>
      </c>
    </row>
    <row r="5" spans="1:2" x14ac:dyDescent="0.3">
      <c r="A5" s="34">
        <v>4</v>
      </c>
      <c r="B5" s="33" t="s">
        <v>201</v>
      </c>
    </row>
    <row r="6" spans="1:2" x14ac:dyDescent="0.3">
      <c r="A6" s="34">
        <v>5</v>
      </c>
      <c r="B6" s="33" t="s">
        <v>202</v>
      </c>
    </row>
    <row r="7" spans="1:2" x14ac:dyDescent="0.3">
      <c r="A7" s="34">
        <v>6</v>
      </c>
      <c r="B7" s="33" t="s">
        <v>203</v>
      </c>
    </row>
    <row r="8" spans="1:2" x14ac:dyDescent="0.3">
      <c r="A8" s="34">
        <v>7</v>
      </c>
      <c r="B8" s="33" t="s">
        <v>204</v>
      </c>
    </row>
    <row r="9" spans="1:2" x14ac:dyDescent="0.3">
      <c r="A9" s="34">
        <v>8</v>
      </c>
      <c r="B9" s="33" t="s">
        <v>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EFD86-BAAB-4290-91B4-52AD9AB7EB57}">
  <dimension ref="A1:B24"/>
  <sheetViews>
    <sheetView workbookViewId="0">
      <selection activeCell="I13" sqref="I13"/>
    </sheetView>
  </sheetViews>
  <sheetFormatPr defaultRowHeight="14.4" x14ac:dyDescent="0.3"/>
  <sheetData>
    <row r="1" spans="1:2" x14ac:dyDescent="0.3">
      <c r="A1" s="36" t="s">
        <v>142</v>
      </c>
      <c r="B1" s="36" t="s">
        <v>206</v>
      </c>
    </row>
    <row r="2" spans="1:2" x14ac:dyDescent="0.3">
      <c r="A2" s="34">
        <v>101</v>
      </c>
      <c r="B2" s="34">
        <v>50</v>
      </c>
    </row>
    <row r="3" spans="1:2" x14ac:dyDescent="0.3">
      <c r="A3" s="34">
        <v>101</v>
      </c>
      <c r="B3" s="34">
        <v>51</v>
      </c>
    </row>
    <row r="4" spans="1:2" x14ac:dyDescent="0.3">
      <c r="A4" s="34">
        <v>102</v>
      </c>
      <c r="B4" s="34">
        <v>52</v>
      </c>
    </row>
    <row r="5" spans="1:2" x14ac:dyDescent="0.3">
      <c r="A5" s="34">
        <v>102</v>
      </c>
      <c r="B5" s="34">
        <v>53</v>
      </c>
    </row>
    <row r="6" spans="1:2" x14ac:dyDescent="0.3">
      <c r="A6" s="34">
        <v>103</v>
      </c>
      <c r="B6" s="34">
        <v>54</v>
      </c>
    </row>
    <row r="7" spans="1:2" x14ac:dyDescent="0.3">
      <c r="A7" s="34">
        <v>103</v>
      </c>
      <c r="B7" s="34">
        <v>55</v>
      </c>
    </row>
    <row r="8" spans="1:2" x14ac:dyDescent="0.3">
      <c r="A8" s="34">
        <v>103</v>
      </c>
      <c r="B8" s="34">
        <v>56</v>
      </c>
    </row>
    <row r="9" spans="1:2" x14ac:dyDescent="0.3">
      <c r="A9" s="34">
        <v>104</v>
      </c>
      <c r="B9" s="34">
        <v>54</v>
      </c>
    </row>
    <row r="10" spans="1:2" x14ac:dyDescent="0.3">
      <c r="A10" s="34">
        <v>104</v>
      </c>
      <c r="B10" s="34">
        <v>56</v>
      </c>
    </row>
    <row r="11" spans="1:2" x14ac:dyDescent="0.3">
      <c r="A11" s="34">
        <v>105</v>
      </c>
      <c r="B11" s="34">
        <v>54</v>
      </c>
    </row>
    <row r="12" spans="1:2" x14ac:dyDescent="0.3">
      <c r="A12" s="34">
        <v>105</v>
      </c>
      <c r="B12" s="34">
        <v>55</v>
      </c>
    </row>
    <row r="13" spans="1:2" x14ac:dyDescent="0.3">
      <c r="A13" s="34">
        <v>106</v>
      </c>
      <c r="B13" s="34">
        <v>57</v>
      </c>
    </row>
    <row r="14" spans="1:2" x14ac:dyDescent="0.3">
      <c r="A14" s="34">
        <v>106</v>
      </c>
      <c r="B14" s="34">
        <v>58</v>
      </c>
    </row>
    <row r="15" spans="1:2" x14ac:dyDescent="0.3">
      <c r="A15" s="34">
        <v>107</v>
      </c>
      <c r="B15" s="34">
        <v>59</v>
      </c>
    </row>
    <row r="16" spans="1:2" x14ac:dyDescent="0.3">
      <c r="A16" s="34">
        <v>107</v>
      </c>
      <c r="B16" s="34">
        <v>60</v>
      </c>
    </row>
    <row r="17" spans="1:2" x14ac:dyDescent="0.3">
      <c r="A17" s="34">
        <v>108</v>
      </c>
      <c r="B17" s="34">
        <v>61</v>
      </c>
    </row>
    <row r="18" spans="1:2" x14ac:dyDescent="0.3">
      <c r="A18" s="34">
        <v>108</v>
      </c>
      <c r="B18" s="34">
        <v>62</v>
      </c>
    </row>
    <row r="19" spans="1:2" x14ac:dyDescent="0.3">
      <c r="A19" s="34">
        <v>108</v>
      </c>
      <c r="B19" s="34">
        <v>63</v>
      </c>
    </row>
    <row r="20" spans="1:2" x14ac:dyDescent="0.3">
      <c r="A20" s="34">
        <v>109</v>
      </c>
      <c r="B20" s="34">
        <v>59</v>
      </c>
    </row>
    <row r="21" spans="1:2" x14ac:dyDescent="0.3">
      <c r="A21" s="34">
        <v>109</v>
      </c>
      <c r="B21" s="34">
        <v>57</v>
      </c>
    </row>
    <row r="22" spans="1:2" x14ac:dyDescent="0.3">
      <c r="A22" s="34">
        <v>109</v>
      </c>
      <c r="B22" s="34">
        <v>64</v>
      </c>
    </row>
    <row r="23" spans="1:2" x14ac:dyDescent="0.3">
      <c r="A23" s="34">
        <v>110</v>
      </c>
      <c r="B23" s="34">
        <v>65</v>
      </c>
    </row>
    <row r="24" spans="1:2" x14ac:dyDescent="0.3">
      <c r="A24" s="34">
        <v>110</v>
      </c>
      <c r="B24" s="34">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A343-295C-4FA2-92EC-88BEED405CCB}">
  <dimension ref="A1:C24"/>
  <sheetViews>
    <sheetView workbookViewId="0">
      <selection activeCell="F16" sqref="F16"/>
    </sheetView>
  </sheetViews>
  <sheetFormatPr defaultRowHeight="14.4" x14ac:dyDescent="0.3"/>
  <sheetData>
    <row r="1" spans="1:3" x14ac:dyDescent="0.3">
      <c r="A1" s="37" t="s">
        <v>206</v>
      </c>
      <c r="B1" s="38" t="s">
        <v>197</v>
      </c>
      <c r="C1" s="38" t="s">
        <v>207</v>
      </c>
    </row>
    <row r="2" spans="1:3" x14ac:dyDescent="0.3">
      <c r="A2" s="34">
        <v>50</v>
      </c>
      <c r="B2" s="33" t="s">
        <v>208</v>
      </c>
      <c r="C2" s="34">
        <v>1986</v>
      </c>
    </row>
    <row r="3" spans="1:3" x14ac:dyDescent="0.3">
      <c r="A3" s="34">
        <v>51</v>
      </c>
      <c r="B3" s="33" t="s">
        <v>209</v>
      </c>
      <c r="C3" s="34">
        <v>1959</v>
      </c>
    </row>
    <row r="4" spans="1:3" x14ac:dyDescent="0.3">
      <c r="A4" s="34">
        <v>52</v>
      </c>
      <c r="B4" s="33" t="s">
        <v>210</v>
      </c>
      <c r="C4" s="34">
        <v>1976</v>
      </c>
    </row>
    <row r="5" spans="1:3" x14ac:dyDescent="0.3">
      <c r="A5" s="34">
        <v>53</v>
      </c>
      <c r="B5" s="33" t="s">
        <v>211</v>
      </c>
      <c r="C5" s="34">
        <v>1989</v>
      </c>
    </row>
    <row r="6" spans="1:3" x14ac:dyDescent="0.3">
      <c r="A6" s="34">
        <v>54</v>
      </c>
      <c r="B6" s="33" t="s">
        <v>212</v>
      </c>
      <c r="C6" s="34">
        <v>1983</v>
      </c>
    </row>
    <row r="7" spans="1:3" x14ac:dyDescent="0.3">
      <c r="A7" s="34">
        <v>55</v>
      </c>
      <c r="B7" s="33" t="s">
        <v>213</v>
      </c>
      <c r="C7" s="34">
        <v>1981</v>
      </c>
    </row>
    <row r="8" spans="1:3" x14ac:dyDescent="0.3">
      <c r="A8" s="34">
        <v>56</v>
      </c>
      <c r="B8" s="33" t="s">
        <v>214</v>
      </c>
      <c r="C8" s="34">
        <v>1981</v>
      </c>
    </row>
    <row r="9" spans="1:3" x14ac:dyDescent="0.3">
      <c r="A9" s="34">
        <v>57</v>
      </c>
      <c r="B9" s="33" t="s">
        <v>215</v>
      </c>
      <c r="C9" s="34">
        <v>1942</v>
      </c>
    </row>
    <row r="10" spans="1:3" x14ac:dyDescent="0.3">
      <c r="A10" s="34">
        <v>58</v>
      </c>
      <c r="B10" s="33" t="s">
        <v>216</v>
      </c>
      <c r="C10" s="34">
        <v>1948</v>
      </c>
    </row>
    <row r="11" spans="1:3" x14ac:dyDescent="0.3">
      <c r="A11" s="34">
        <v>59</v>
      </c>
      <c r="B11" s="33" t="s">
        <v>217</v>
      </c>
      <c r="C11" s="34">
        <v>1965</v>
      </c>
    </row>
    <row r="12" spans="1:3" x14ac:dyDescent="0.3">
      <c r="A12" s="34">
        <v>60</v>
      </c>
      <c r="B12" s="33" t="s">
        <v>218</v>
      </c>
      <c r="C12" s="34">
        <v>1974</v>
      </c>
    </row>
    <row r="13" spans="1:3" x14ac:dyDescent="0.3">
      <c r="A13" s="34">
        <v>61</v>
      </c>
      <c r="B13" s="33" t="s">
        <v>219</v>
      </c>
      <c r="C13" s="34">
        <v>1965</v>
      </c>
    </row>
    <row r="14" spans="1:3" x14ac:dyDescent="0.3">
      <c r="A14" s="34">
        <v>62</v>
      </c>
      <c r="B14" s="33" t="s">
        <v>220</v>
      </c>
      <c r="C14" s="34">
        <v>1970</v>
      </c>
    </row>
    <row r="15" spans="1:3" x14ac:dyDescent="0.3">
      <c r="A15" s="34">
        <v>63</v>
      </c>
      <c r="B15" s="33" t="s">
        <v>221</v>
      </c>
      <c r="C15" s="34">
        <v>1979</v>
      </c>
    </row>
    <row r="16" spans="1:3" x14ac:dyDescent="0.3">
      <c r="A16" s="34">
        <v>65</v>
      </c>
      <c r="B16" s="33" t="s">
        <v>222</v>
      </c>
      <c r="C16" s="34">
        <v>1974</v>
      </c>
    </row>
    <row r="17" spans="1:3" x14ac:dyDescent="0.3">
      <c r="A17" s="34">
        <v>66</v>
      </c>
      <c r="B17" s="33" t="s">
        <v>223</v>
      </c>
      <c r="C17" s="34">
        <v>1985</v>
      </c>
    </row>
    <row r="18" spans="1:3" x14ac:dyDescent="0.3">
      <c r="A18" s="34">
        <v>67</v>
      </c>
      <c r="B18" s="33" t="s">
        <v>224</v>
      </c>
      <c r="C18" s="34">
        <v>1986</v>
      </c>
    </row>
    <row r="19" spans="1:3" x14ac:dyDescent="0.3">
      <c r="A19" s="34">
        <v>68</v>
      </c>
      <c r="B19" s="33" t="s">
        <v>225</v>
      </c>
      <c r="C19" s="34">
        <v>1958</v>
      </c>
    </row>
    <row r="20" spans="1:3" x14ac:dyDescent="0.3">
      <c r="A20" s="34">
        <v>69</v>
      </c>
      <c r="B20" s="33" t="s">
        <v>226</v>
      </c>
      <c r="C20" s="34">
        <v>1937</v>
      </c>
    </row>
    <row r="21" spans="1:3" x14ac:dyDescent="0.3">
      <c r="A21" s="34">
        <v>70</v>
      </c>
      <c r="B21" s="33" t="s">
        <v>227</v>
      </c>
      <c r="C21" s="34">
        <v>1974</v>
      </c>
    </row>
    <row r="22" spans="1:3" x14ac:dyDescent="0.3">
      <c r="A22" s="34">
        <v>71</v>
      </c>
      <c r="B22" s="33" t="s">
        <v>228</v>
      </c>
      <c r="C22" s="34">
        <v>1959</v>
      </c>
    </row>
    <row r="23" spans="1:3" x14ac:dyDescent="0.3">
      <c r="A23" s="34">
        <v>72</v>
      </c>
      <c r="B23" s="33" t="s">
        <v>229</v>
      </c>
      <c r="C23" s="34">
        <v>1969</v>
      </c>
    </row>
    <row r="24" spans="1:3" x14ac:dyDescent="0.3">
      <c r="A24" s="34">
        <v>73</v>
      </c>
      <c r="B24" s="33" t="s">
        <v>230</v>
      </c>
      <c r="C24" s="34">
        <v>1982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68-3545-48B3-8817-DE4D814481B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E1BB2D-2347-4909-BF64-21DE6BFFF2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13</vt:i4>
      </vt:variant>
    </vt:vector>
  </HeadingPairs>
  <TitlesOfParts>
    <vt:vector size="29" baseType="lpstr">
      <vt:lpstr>Sheet1</vt:lpstr>
      <vt:lpstr>Sheet2</vt:lpstr>
      <vt:lpstr>Sheet3</vt:lpstr>
      <vt:lpstr>Sheet4</vt:lpstr>
      <vt:lpstr>Sheet5</vt:lpstr>
      <vt:lpstr>Sheet6</vt:lpstr>
      <vt:lpstr>Sheet7</vt:lpstr>
      <vt:lpstr>Sheet8</vt:lpstr>
      <vt:lpstr>Sheet9</vt:lpstr>
      <vt:lpstr>Sheet10</vt:lpstr>
      <vt:lpstr>Sheet11</vt:lpstr>
      <vt:lpstr>movies</vt:lpstr>
      <vt:lpstr>language</vt:lpstr>
      <vt:lpstr>movie_actor</vt:lpstr>
      <vt:lpstr>actor</vt:lpstr>
      <vt:lpstr>Sheet16</vt:lpstr>
      <vt:lpstr>items</vt:lpstr>
      <vt:lpstr>look</vt:lpstr>
      <vt:lpstr>LOOK_2</vt:lpstr>
      <vt:lpstr>look_3</vt:lpstr>
      <vt:lpstr>Table_array1</vt:lpstr>
      <vt:lpstr>table_array2</vt:lpstr>
      <vt:lpstr>Table2</vt:lpstr>
      <vt:lpstr>Total1</vt:lpstr>
      <vt:lpstr>value</vt:lpstr>
      <vt:lpstr>value2</vt:lpstr>
      <vt:lpstr>valuee</vt:lpstr>
      <vt:lpstr>values</vt:lpstr>
      <vt:lpstr>valuesecond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kavina sivaraj</dc:creator>
  <cp:lastModifiedBy>kavina sivaraj</cp:lastModifiedBy>
  <dcterms:created xsi:type="dcterms:W3CDTF">2024-07-18T15:11:57Z</dcterms:created>
  <dcterms:modified xsi:type="dcterms:W3CDTF">2024-07-28T09:17:31Z</dcterms:modified>
</cp:coreProperties>
</file>